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mc:AlternateContent xmlns:mc="http://schemas.openxmlformats.org/markup-compatibility/2006">
    <mc:Choice Requires="x15">
      <x15ac:absPath xmlns:x15ac="http://schemas.microsoft.com/office/spreadsheetml/2010/11/ac" url="C:\Users\support\Desktop\"/>
    </mc:Choice>
  </mc:AlternateContent>
  <xr:revisionPtr revIDLastSave="0" documentId="8_{6CDF4DCD-8A0A-48D0-A3D3-0B258ECA0814}" xr6:coauthVersionLast="45" xr6:coauthVersionMax="45" xr10:uidLastSave="{00000000-0000-0000-0000-000000000000}"/>
  <bookViews>
    <workbookView xWindow="-120" yWindow="-120" windowWidth="29040" windowHeight="15840" tabRatio="868" firstSheet="11" activeTab="32" xr2:uid="{00000000-000D-0000-FFFF-FFFF00000000}"/>
  </bookViews>
  <sheets>
    <sheet name="С № 1 (2023)" sheetId="3" r:id="rId1"/>
    <sheet name="С № 1 (2024)" sheetId="4" r:id="rId2"/>
    <sheet name="С № 1 (2025)" sheetId="5" r:id="rId3"/>
    <sheet name="С № 1 (2026)" sheetId="49" r:id="rId4"/>
    <sheet name="С № 1 (2027)" sheetId="50" r:id="rId5"/>
    <sheet name="С № 2" sheetId="6" r:id="rId6"/>
    <sheet name="С № 3" sheetId="7" r:id="rId7"/>
    <sheet name="С № 4" sheetId="8" r:id="rId8"/>
    <sheet name="С № 5 (2023)" sheetId="10" r:id="rId9"/>
    <sheet name="С № 5 (2024)" sheetId="11" r:id="rId10"/>
    <sheet name="С № 5 (2025)" sheetId="12" r:id="rId11"/>
    <sheet name="С № 5 (2026)" sheetId="51" r:id="rId12"/>
    <sheet name="С № 5 (2027)" sheetId="52" r:id="rId13"/>
    <sheet name="С № 6" sheetId="13" r:id="rId14"/>
    <sheet name="С № 7" sheetId="14" r:id="rId15"/>
    <sheet name="С № 8" sheetId="15" r:id="rId16"/>
    <sheet name="С № 9" sheetId="16" r:id="rId17"/>
    <sheet name="С № 10" sheetId="17" r:id="rId18"/>
    <sheet name="С № 11.1" sheetId="18" state="hidden" r:id="rId19"/>
    <sheet name="С № 11.3" sheetId="30" state="hidden" r:id="rId20"/>
    <sheet name="С №11.2" sheetId="57" r:id="rId21"/>
    <sheet name="С № 12" sheetId="19" r:id="rId22"/>
    <sheet name="С № 13" sheetId="20" r:id="rId23"/>
    <sheet name="С № 14" sheetId="21" r:id="rId24"/>
    <sheet name="Г № 15" sheetId="31" r:id="rId25"/>
    <sheet name="Г № 16" sheetId="32" r:id="rId26"/>
    <sheet name="Ф №18" sheetId="34" state="hidden" r:id="rId27"/>
    <sheet name="Ф № 19" sheetId="35" state="hidden" r:id="rId28"/>
    <sheet name="Ф № 17" sheetId="43" r:id="rId29"/>
    <sheet name="Ф №18.1" sheetId="56" r:id="rId30"/>
    <sheet name="№ 19" sheetId="24" r:id="rId31"/>
    <sheet name="№ 20" sheetId="25" r:id="rId32"/>
    <sheet name="№ 21" sheetId="26"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________wrn2" localSheetId="18" hidden="1">{"glc1",#N/A,FALSE,"GLC";"glc2",#N/A,FALSE,"GLC";"glc3",#N/A,FALSE,"GLC";"glc4",#N/A,FALSE,"GLC";"glc5",#N/A,FALSE,"GLC"}</definedName>
    <definedName name="_________wrn2" localSheetId="22" hidden="1">{"glc1",#N/A,FALSE,"GLC";"glc2",#N/A,FALSE,"GLC";"glc3",#N/A,FALSE,"GLC";"glc4",#N/A,FALSE,"GLC";"glc5",#N/A,FALSE,"GLC"}</definedName>
    <definedName name="_________wrn2" localSheetId="20" hidden="1">{"glc1",#N/A,FALSE,"GLC";"glc2",#N/A,FALSE,"GLC";"glc3",#N/A,FALSE,"GLC";"glc4",#N/A,FALSE,"GLC";"glc5",#N/A,FALSE,"GLC"}</definedName>
    <definedName name="_________wrn2" localSheetId="29" hidden="1">{"glc1",#N/A,FALSE,"GLC";"glc2",#N/A,FALSE,"GLC";"glc3",#N/A,FALSE,"GLC";"glc4",#N/A,FALSE,"GLC";"glc5",#N/A,FALSE,"GLC"}</definedName>
    <definedName name="_________wrn2" hidden="1">{"glc1",#N/A,FALSE,"GLC";"glc2",#N/A,FALSE,"GLC";"glc3",#N/A,FALSE,"GLC";"glc4",#N/A,FALSE,"GLC";"glc5",#N/A,FALSE,"GLC"}</definedName>
    <definedName name="_________wrn222" localSheetId="18" hidden="1">{"glc1",#N/A,FALSE,"GLC";"glc2",#N/A,FALSE,"GLC";"glc3",#N/A,FALSE,"GLC";"glc4",#N/A,FALSE,"GLC";"glc5",#N/A,FALSE,"GLC"}</definedName>
    <definedName name="_________wrn222" localSheetId="22" hidden="1">{"glc1",#N/A,FALSE,"GLC";"glc2",#N/A,FALSE,"GLC";"glc3",#N/A,FALSE,"GLC";"glc4",#N/A,FALSE,"GLC";"glc5",#N/A,FALSE,"GLC"}</definedName>
    <definedName name="_________wrn222" localSheetId="20" hidden="1">{"glc1",#N/A,FALSE,"GLC";"glc2",#N/A,FALSE,"GLC";"glc3",#N/A,FALSE,"GLC";"glc4",#N/A,FALSE,"GLC";"glc5",#N/A,FALSE,"GLC"}</definedName>
    <definedName name="_________wrn222" localSheetId="29" hidden="1">{"glc1",#N/A,FALSE,"GLC";"glc2",#N/A,FALSE,"GLC";"glc3",#N/A,FALSE,"GLC";"glc4",#N/A,FALSE,"GLC";"glc5",#N/A,FALSE,"GLC"}</definedName>
    <definedName name="_________wrn222" hidden="1">{"glc1",#N/A,FALSE,"GLC";"glc2",#N/A,FALSE,"GLC";"glc3",#N/A,FALSE,"GLC";"glc4",#N/A,FALSE,"GLC";"glc5",#N/A,FALSE,"GLC"}</definedName>
    <definedName name="________wrn2" localSheetId="18" hidden="1">{"glc1",#N/A,FALSE,"GLC";"glc2",#N/A,FALSE,"GLC";"glc3",#N/A,FALSE,"GLC";"glc4",#N/A,FALSE,"GLC";"glc5",#N/A,FALSE,"GLC"}</definedName>
    <definedName name="________wrn2" localSheetId="22" hidden="1">{"glc1",#N/A,FALSE,"GLC";"glc2",#N/A,FALSE,"GLC";"glc3",#N/A,FALSE,"GLC";"glc4",#N/A,FALSE,"GLC";"glc5",#N/A,FALSE,"GLC"}</definedName>
    <definedName name="________wrn2" localSheetId="20" hidden="1">{"glc1",#N/A,FALSE,"GLC";"glc2",#N/A,FALSE,"GLC";"glc3",#N/A,FALSE,"GLC";"glc4",#N/A,FALSE,"GLC";"glc5",#N/A,FALSE,"GLC"}</definedName>
    <definedName name="________wrn2" localSheetId="29" hidden="1">{"glc1",#N/A,FALSE,"GLC";"glc2",#N/A,FALSE,"GLC";"glc3",#N/A,FALSE,"GLC";"glc4",#N/A,FALSE,"GLC";"glc5",#N/A,FALSE,"GLC"}</definedName>
    <definedName name="________wrn2" hidden="1">{"glc1",#N/A,FALSE,"GLC";"glc2",#N/A,FALSE,"GLC";"glc3",#N/A,FALSE,"GLC";"glc4",#N/A,FALSE,"GLC";"glc5",#N/A,FALSE,"GLC"}</definedName>
    <definedName name="________wrn222" localSheetId="18" hidden="1">{"glc1",#N/A,FALSE,"GLC";"glc2",#N/A,FALSE,"GLC";"glc3",#N/A,FALSE,"GLC";"glc4",#N/A,FALSE,"GLC";"glc5",#N/A,FALSE,"GLC"}</definedName>
    <definedName name="________wrn222" localSheetId="22" hidden="1">{"glc1",#N/A,FALSE,"GLC";"glc2",#N/A,FALSE,"GLC";"glc3",#N/A,FALSE,"GLC";"glc4",#N/A,FALSE,"GLC";"glc5",#N/A,FALSE,"GLC"}</definedName>
    <definedName name="________wrn222" localSheetId="20" hidden="1">{"glc1",#N/A,FALSE,"GLC";"glc2",#N/A,FALSE,"GLC";"glc3",#N/A,FALSE,"GLC";"glc4",#N/A,FALSE,"GLC";"glc5",#N/A,FALSE,"GLC"}</definedName>
    <definedName name="________wrn222" localSheetId="29" hidden="1">{"glc1",#N/A,FALSE,"GLC";"glc2",#N/A,FALSE,"GLC";"glc3",#N/A,FALSE,"GLC";"glc4",#N/A,FALSE,"GLC";"glc5",#N/A,FALSE,"GLC"}</definedName>
    <definedName name="________wrn222" hidden="1">{"glc1",#N/A,FALSE,"GLC";"glc2",#N/A,FALSE,"GLC";"glc3",#N/A,FALSE,"GLC";"glc4",#N/A,FALSE,"GLC";"glc5",#N/A,FALSE,"GLC"}</definedName>
    <definedName name="________wrn3" localSheetId="29" hidden="1">{"glc1",#N/A,FALSE,"GLC";"glc2",#N/A,FALSE,"GLC";"glc3",#N/A,FALSE,"GLC";"glc4",#N/A,FALSE,"GLC";"glc5",#N/A,FALSE,"GLC"}</definedName>
    <definedName name="________wrn3" hidden="1">{"glc1",#N/A,FALSE,"GLC";"glc2",#N/A,FALSE,"GLC";"glc3",#N/A,FALSE,"GLC";"glc4",#N/A,FALSE,"GLC";"glc5",#N/A,FALSE,"GLC"}</definedName>
    <definedName name="_______wrn2" localSheetId="18" hidden="1">{"glc1",#N/A,FALSE,"GLC";"glc2",#N/A,FALSE,"GLC";"glc3",#N/A,FALSE,"GLC";"glc4",#N/A,FALSE,"GLC";"glc5",#N/A,FALSE,"GLC"}</definedName>
    <definedName name="_______wrn2" localSheetId="22" hidden="1">{"glc1",#N/A,FALSE,"GLC";"glc2",#N/A,FALSE,"GLC";"glc3",#N/A,FALSE,"GLC";"glc4",#N/A,FALSE,"GLC";"glc5",#N/A,FALSE,"GLC"}</definedName>
    <definedName name="_______wrn2" localSheetId="20" hidden="1">{"glc1",#N/A,FALSE,"GLC";"glc2",#N/A,FALSE,"GLC";"glc3",#N/A,FALSE,"GLC";"glc4",#N/A,FALSE,"GLC";"glc5",#N/A,FALSE,"GLC"}</definedName>
    <definedName name="_______wrn2" localSheetId="29" hidden="1">{"glc1",#N/A,FALSE,"GLC";"glc2",#N/A,FALSE,"GLC";"glc3",#N/A,FALSE,"GLC";"glc4",#N/A,FALSE,"GLC";"glc5",#N/A,FALSE,"GLC"}</definedName>
    <definedName name="_______wrn2" hidden="1">{"glc1",#N/A,FALSE,"GLC";"glc2",#N/A,FALSE,"GLC";"glc3",#N/A,FALSE,"GLC";"glc4",#N/A,FALSE,"GLC";"glc5",#N/A,FALSE,"GLC"}</definedName>
    <definedName name="_______wrn222" localSheetId="18" hidden="1">{"glc1",#N/A,FALSE,"GLC";"glc2",#N/A,FALSE,"GLC";"glc3",#N/A,FALSE,"GLC";"glc4",#N/A,FALSE,"GLC";"glc5",#N/A,FALSE,"GLC"}</definedName>
    <definedName name="_______wrn222" localSheetId="22" hidden="1">{"glc1",#N/A,FALSE,"GLC";"glc2",#N/A,FALSE,"GLC";"glc3",#N/A,FALSE,"GLC";"glc4",#N/A,FALSE,"GLC";"glc5",#N/A,FALSE,"GLC"}</definedName>
    <definedName name="_______wrn222" localSheetId="20" hidden="1">{"glc1",#N/A,FALSE,"GLC";"glc2",#N/A,FALSE,"GLC";"glc3",#N/A,FALSE,"GLC";"glc4",#N/A,FALSE,"GLC";"glc5",#N/A,FALSE,"GLC"}</definedName>
    <definedName name="_______wrn222" localSheetId="29" hidden="1">{"glc1",#N/A,FALSE,"GLC";"glc2",#N/A,FALSE,"GLC";"glc3",#N/A,FALSE,"GLC";"glc4",#N/A,FALSE,"GLC";"glc5",#N/A,FALSE,"GLC"}</definedName>
    <definedName name="_______wrn222" hidden="1">{"glc1",#N/A,FALSE,"GLC";"glc2",#N/A,FALSE,"GLC";"glc3",#N/A,FALSE,"GLC";"glc4",#N/A,FALSE,"GLC";"glc5",#N/A,FALSE,"GLC"}</definedName>
    <definedName name="_______wrn55" localSheetId="29" hidden="1">{"glc1",#N/A,FALSE,"GLC";"glc2",#N/A,FALSE,"GLC";"glc3",#N/A,FALSE,"GLC";"glc4",#N/A,FALSE,"GLC";"glc5",#N/A,FALSE,"GLC"}</definedName>
    <definedName name="_______wrn55" hidden="1">{"glc1",#N/A,FALSE,"GLC";"glc2",#N/A,FALSE,"GLC";"glc3",#N/A,FALSE,"GLC";"glc4",#N/A,FALSE,"GLC";"glc5",#N/A,FALSE,"GLC"}</definedName>
    <definedName name="_______цкт" localSheetId="29" hidden="1">{"glc1",#N/A,FALSE,"GLC";"glc2",#N/A,FALSE,"GLC";"glc3",#N/A,FALSE,"GLC";"glc4",#N/A,FALSE,"GLC";"glc5",#N/A,FALSE,"GLC"}</definedName>
    <definedName name="_______цкт" hidden="1">{"glc1",#N/A,FALSE,"GLC";"glc2",#N/A,FALSE,"GLC";"glc3",#N/A,FALSE,"GLC";"glc4",#N/A,FALSE,"GLC";"glc5",#N/A,FALSE,"GLC"}</definedName>
    <definedName name="______wrn2" localSheetId="18" hidden="1">{"glc1",#N/A,FALSE,"GLC";"glc2",#N/A,FALSE,"GLC";"glc3",#N/A,FALSE,"GLC";"glc4",#N/A,FALSE,"GLC";"glc5",#N/A,FALSE,"GLC"}</definedName>
    <definedName name="______wrn2" localSheetId="22" hidden="1">{"glc1",#N/A,FALSE,"GLC";"glc2",#N/A,FALSE,"GLC";"glc3",#N/A,FALSE,"GLC";"glc4",#N/A,FALSE,"GLC";"glc5",#N/A,FALSE,"GLC"}</definedName>
    <definedName name="______wrn2" localSheetId="20" hidden="1">{"glc1",#N/A,FALSE,"GLC";"glc2",#N/A,FALSE,"GLC";"glc3",#N/A,FALSE,"GLC";"glc4",#N/A,FALSE,"GLC";"glc5",#N/A,FALSE,"GLC"}</definedName>
    <definedName name="______wrn2" localSheetId="29" hidden="1">{"glc1",#N/A,FALSE,"GLC";"glc2",#N/A,FALSE,"GLC";"glc3",#N/A,FALSE,"GLC";"glc4",#N/A,FALSE,"GLC";"glc5",#N/A,FALSE,"GLC"}</definedName>
    <definedName name="______wrn2" hidden="1">{"glc1",#N/A,FALSE,"GLC";"glc2",#N/A,FALSE,"GLC";"glc3",#N/A,FALSE,"GLC";"glc4",#N/A,FALSE,"GLC";"glc5",#N/A,FALSE,"GLC"}</definedName>
    <definedName name="______wrn222" localSheetId="18" hidden="1">{"glc1",#N/A,FALSE,"GLC";"glc2",#N/A,FALSE,"GLC";"glc3",#N/A,FALSE,"GLC";"glc4",#N/A,FALSE,"GLC";"glc5",#N/A,FALSE,"GLC"}</definedName>
    <definedName name="______wrn222" localSheetId="22" hidden="1">{"glc1",#N/A,FALSE,"GLC";"glc2",#N/A,FALSE,"GLC";"glc3",#N/A,FALSE,"GLC";"glc4",#N/A,FALSE,"GLC";"glc5",#N/A,FALSE,"GLC"}</definedName>
    <definedName name="______wrn222" localSheetId="20" hidden="1">{"glc1",#N/A,FALSE,"GLC";"glc2",#N/A,FALSE,"GLC";"glc3",#N/A,FALSE,"GLC";"glc4",#N/A,FALSE,"GLC";"glc5",#N/A,FALSE,"GLC"}</definedName>
    <definedName name="______wrn222" localSheetId="29" hidden="1">{"glc1",#N/A,FALSE,"GLC";"glc2",#N/A,FALSE,"GLC";"glc3",#N/A,FALSE,"GLC";"glc4",#N/A,FALSE,"GLC";"glc5",#N/A,FALSE,"GLC"}</definedName>
    <definedName name="______wrn222" hidden="1">{"glc1",#N/A,FALSE,"GLC";"glc2",#N/A,FALSE,"GLC";"glc3",#N/A,FALSE,"GLC";"glc4",#N/A,FALSE,"GLC";"glc5",#N/A,FALSE,"GLC"}</definedName>
    <definedName name="_____wrn2" localSheetId="18" hidden="1">{"glc1",#N/A,FALSE,"GLC";"glc2",#N/A,FALSE,"GLC";"glc3",#N/A,FALSE,"GLC";"glc4",#N/A,FALSE,"GLC";"glc5",#N/A,FALSE,"GLC"}</definedName>
    <definedName name="_____wrn2" localSheetId="22" hidden="1">{"glc1",#N/A,FALSE,"GLC";"glc2",#N/A,FALSE,"GLC";"glc3",#N/A,FALSE,"GLC";"glc4",#N/A,FALSE,"GLC";"glc5",#N/A,FALSE,"GLC"}</definedName>
    <definedName name="_____wrn2" localSheetId="20" hidden="1">{"glc1",#N/A,FALSE,"GLC";"glc2",#N/A,FALSE,"GLC";"glc3",#N/A,FALSE,"GLC";"glc4",#N/A,FALSE,"GLC";"glc5",#N/A,FALSE,"GLC"}</definedName>
    <definedName name="_____wrn2" localSheetId="29" hidden="1">{"glc1",#N/A,FALSE,"GLC";"glc2",#N/A,FALSE,"GLC";"glc3",#N/A,FALSE,"GLC";"glc4",#N/A,FALSE,"GLC";"glc5",#N/A,FALSE,"GLC"}</definedName>
    <definedName name="_____wrn2" hidden="1">{"glc1",#N/A,FALSE,"GLC";"glc2",#N/A,FALSE,"GLC";"glc3",#N/A,FALSE,"GLC";"glc4",#N/A,FALSE,"GLC";"glc5",#N/A,FALSE,"GLC"}</definedName>
    <definedName name="_____wrn222" localSheetId="18" hidden="1">{"glc1",#N/A,FALSE,"GLC";"glc2",#N/A,FALSE,"GLC";"glc3",#N/A,FALSE,"GLC";"glc4",#N/A,FALSE,"GLC";"glc5",#N/A,FALSE,"GLC"}</definedName>
    <definedName name="_____wrn222" localSheetId="22" hidden="1">{"glc1",#N/A,FALSE,"GLC";"glc2",#N/A,FALSE,"GLC";"glc3",#N/A,FALSE,"GLC";"glc4",#N/A,FALSE,"GLC";"glc5",#N/A,FALSE,"GLC"}</definedName>
    <definedName name="_____wrn222" localSheetId="20" hidden="1">{"glc1",#N/A,FALSE,"GLC";"glc2",#N/A,FALSE,"GLC";"glc3",#N/A,FALSE,"GLC";"glc4",#N/A,FALSE,"GLC";"glc5",#N/A,FALSE,"GLC"}</definedName>
    <definedName name="_____wrn222" localSheetId="29" hidden="1">{"glc1",#N/A,FALSE,"GLC";"glc2",#N/A,FALSE,"GLC";"glc3",#N/A,FALSE,"GLC";"glc4",#N/A,FALSE,"GLC";"glc5",#N/A,FALSE,"GLC"}</definedName>
    <definedName name="_____wrn222" hidden="1">{"glc1",#N/A,FALSE,"GLC";"glc2",#N/A,FALSE,"GLC";"glc3",#N/A,FALSE,"GLC";"glc4",#N/A,FALSE,"GLC";"glc5",#N/A,FALSE,"GLC"}</definedName>
    <definedName name="____wrn2" localSheetId="18" hidden="1">{"glc1",#N/A,FALSE,"GLC";"glc2",#N/A,FALSE,"GLC";"glc3",#N/A,FALSE,"GLC";"glc4",#N/A,FALSE,"GLC";"glc5",#N/A,FALSE,"GLC"}</definedName>
    <definedName name="____wrn2" localSheetId="22" hidden="1">{"glc1",#N/A,FALSE,"GLC";"glc2",#N/A,FALSE,"GLC";"glc3",#N/A,FALSE,"GLC";"glc4",#N/A,FALSE,"GLC";"glc5",#N/A,FALSE,"GLC"}</definedName>
    <definedName name="____wrn2" localSheetId="20" hidden="1">{"glc1",#N/A,FALSE,"GLC";"glc2",#N/A,FALSE,"GLC";"glc3",#N/A,FALSE,"GLC";"glc4",#N/A,FALSE,"GLC";"glc5",#N/A,FALSE,"GLC"}</definedName>
    <definedName name="____wrn2" localSheetId="29" hidden="1">{"glc1",#N/A,FALSE,"GLC";"glc2",#N/A,FALSE,"GLC";"glc3",#N/A,FALSE,"GLC";"glc4",#N/A,FALSE,"GLC";"glc5",#N/A,FALSE,"GLC"}</definedName>
    <definedName name="____wrn2" hidden="1">{"glc1",#N/A,FALSE,"GLC";"glc2",#N/A,FALSE,"GLC";"glc3",#N/A,FALSE,"GLC";"glc4",#N/A,FALSE,"GLC";"glc5",#N/A,FALSE,"GLC"}</definedName>
    <definedName name="____wrn222" localSheetId="18" hidden="1">{"glc1",#N/A,FALSE,"GLC";"glc2",#N/A,FALSE,"GLC";"glc3",#N/A,FALSE,"GLC";"glc4",#N/A,FALSE,"GLC";"glc5",#N/A,FALSE,"GLC"}</definedName>
    <definedName name="____wrn222" localSheetId="22" hidden="1">{"glc1",#N/A,FALSE,"GLC";"glc2",#N/A,FALSE,"GLC";"glc3",#N/A,FALSE,"GLC";"glc4",#N/A,FALSE,"GLC";"glc5",#N/A,FALSE,"GLC"}</definedName>
    <definedName name="____wrn222" localSheetId="20" hidden="1">{"glc1",#N/A,FALSE,"GLC";"glc2",#N/A,FALSE,"GLC";"glc3",#N/A,FALSE,"GLC";"glc4",#N/A,FALSE,"GLC";"glc5",#N/A,FALSE,"GLC"}</definedName>
    <definedName name="____wrn222" localSheetId="29" hidden="1">{"glc1",#N/A,FALSE,"GLC";"glc2",#N/A,FALSE,"GLC";"glc3",#N/A,FALSE,"GLC";"glc4",#N/A,FALSE,"GLC";"glc5",#N/A,FALSE,"GLC"}</definedName>
    <definedName name="____wrn222" hidden="1">{"glc1",#N/A,FALSE,"GLC";"glc2",#N/A,FALSE,"GLC";"glc3",#N/A,FALSE,"GLC";"glc4",#N/A,FALSE,"GLC";"glc5",#N/A,FALSE,"GLC"}</definedName>
    <definedName name="___wrn2" localSheetId="18" hidden="1">{"glc1",#N/A,FALSE,"GLC";"glc2",#N/A,FALSE,"GLC";"glc3",#N/A,FALSE,"GLC";"glc4",#N/A,FALSE,"GLC";"glc5",#N/A,FALSE,"GLC"}</definedName>
    <definedName name="___wrn2" localSheetId="22" hidden="1">{"glc1",#N/A,FALSE,"GLC";"glc2",#N/A,FALSE,"GLC";"glc3",#N/A,FALSE,"GLC";"glc4",#N/A,FALSE,"GLC";"glc5",#N/A,FALSE,"GLC"}</definedName>
    <definedName name="___wrn2" localSheetId="20" hidden="1">{"glc1",#N/A,FALSE,"GLC";"glc2",#N/A,FALSE,"GLC";"glc3",#N/A,FALSE,"GLC";"glc4",#N/A,FALSE,"GLC";"glc5",#N/A,FALSE,"GLC"}</definedName>
    <definedName name="___wrn2" localSheetId="29" hidden="1">{"glc1",#N/A,FALSE,"GLC";"glc2",#N/A,FALSE,"GLC";"glc3",#N/A,FALSE,"GLC";"glc4",#N/A,FALSE,"GLC";"glc5",#N/A,FALSE,"GLC"}</definedName>
    <definedName name="___wrn2" hidden="1">{"glc1",#N/A,FALSE,"GLC";"glc2",#N/A,FALSE,"GLC";"glc3",#N/A,FALSE,"GLC";"glc4",#N/A,FALSE,"GLC";"glc5",#N/A,FALSE,"GLC"}</definedName>
    <definedName name="___wrn222" localSheetId="18" hidden="1">{"glc1",#N/A,FALSE,"GLC";"glc2",#N/A,FALSE,"GLC";"glc3",#N/A,FALSE,"GLC";"glc4",#N/A,FALSE,"GLC";"glc5",#N/A,FALSE,"GLC"}</definedName>
    <definedName name="___wrn222" localSheetId="22" hidden="1">{"glc1",#N/A,FALSE,"GLC";"glc2",#N/A,FALSE,"GLC";"glc3",#N/A,FALSE,"GLC";"glc4",#N/A,FALSE,"GLC";"glc5",#N/A,FALSE,"GLC"}</definedName>
    <definedName name="___wrn222" localSheetId="20" hidden="1">{"glc1",#N/A,FALSE,"GLC";"glc2",#N/A,FALSE,"GLC";"glc3",#N/A,FALSE,"GLC";"glc4",#N/A,FALSE,"GLC";"glc5",#N/A,FALSE,"GLC"}</definedName>
    <definedName name="___wrn222" localSheetId="29" hidden="1">{"glc1",#N/A,FALSE,"GLC";"glc2",#N/A,FALSE,"GLC";"glc3",#N/A,FALSE,"GLC";"glc4",#N/A,FALSE,"GLC";"glc5",#N/A,FALSE,"GLC"}</definedName>
    <definedName name="___wrn222" hidden="1">{"glc1",#N/A,FALSE,"GLC";"glc2",#N/A,FALSE,"GLC";"glc3",#N/A,FALSE,"GLC";"glc4",#N/A,FALSE,"GLC";"glc5",#N/A,FALSE,"GLC"}</definedName>
    <definedName name="__1__123Graph_ACHART_4" localSheetId="18" hidden="1">#REF!</definedName>
    <definedName name="__1__123Graph_ACHART_4" localSheetId="22" hidden="1">#REF!</definedName>
    <definedName name="__1__123Graph_ACHART_4" localSheetId="20" hidden="1">#REF!</definedName>
    <definedName name="__1__123Graph_ACHART_4" localSheetId="29" hidden="1">#REF!</definedName>
    <definedName name="__1__123Graph_ACHART_4" hidden="1">#REF!</definedName>
    <definedName name="__123Graph_AGRAPH1" localSheetId="18" hidden="1">'[1]на 1 тут'!#REF!</definedName>
    <definedName name="__123Graph_AGRAPH1" localSheetId="22" hidden="1">'[1]на 1 тут'!#REF!</definedName>
    <definedName name="__123Graph_AGRAPH1" localSheetId="20" hidden="1">'[1]на 1 тут'!#REF!</definedName>
    <definedName name="__123Graph_AGRAPH1" localSheetId="29" hidden="1">'[1]на 1 тут'!#REF!</definedName>
    <definedName name="__123Graph_AGRAPH1" hidden="1">'[1]на 1 тут'!#REF!</definedName>
    <definedName name="__123Graph_AGRAPH2" localSheetId="18" hidden="1">'[1]на 1 тут'!#REF!</definedName>
    <definedName name="__123Graph_AGRAPH2" localSheetId="20" hidden="1">'[1]на 1 тут'!#REF!</definedName>
    <definedName name="__123Graph_AGRAPH2" localSheetId="29" hidden="1">'[1]на 1 тут'!#REF!</definedName>
    <definedName name="__123Graph_AGRAPH2" hidden="1">'[1]на 1 тут'!#REF!</definedName>
    <definedName name="__123Graph_BGRAPH1" localSheetId="18" hidden="1">'[1]на 1 тут'!#REF!</definedName>
    <definedName name="__123Graph_BGRAPH1" localSheetId="29" hidden="1">'[1]на 1 тут'!#REF!</definedName>
    <definedName name="__123Graph_BGRAPH1" hidden="1">'[1]на 1 тут'!#REF!</definedName>
    <definedName name="__123Graph_BGRAPH2" localSheetId="18" hidden="1">'[1]на 1 тут'!#REF!</definedName>
    <definedName name="__123Graph_BGRAPH2" localSheetId="29" hidden="1">'[1]на 1 тут'!#REF!</definedName>
    <definedName name="__123Graph_BGRAPH2" hidden="1">'[1]на 1 тут'!#REF!</definedName>
    <definedName name="__123Graph_CGRAPH1" localSheetId="18" hidden="1">'[1]на 1 тут'!#REF!</definedName>
    <definedName name="__123Graph_CGRAPH1" localSheetId="29" hidden="1">'[1]на 1 тут'!#REF!</definedName>
    <definedName name="__123Graph_CGRAPH1" hidden="1">'[1]на 1 тут'!#REF!</definedName>
    <definedName name="__123Graph_CGRAPH2" localSheetId="18" hidden="1">'[1]на 1 тут'!#REF!</definedName>
    <definedName name="__123Graph_CGRAPH2" localSheetId="29" hidden="1">'[1]на 1 тут'!#REF!</definedName>
    <definedName name="__123Graph_CGRAPH2" hidden="1">'[1]на 1 тут'!#REF!</definedName>
    <definedName name="__123Graph_LBL_AGRAPH1" localSheetId="18" hidden="1">'[1]на 1 тут'!#REF!</definedName>
    <definedName name="__123Graph_LBL_AGRAPH1" localSheetId="29" hidden="1">'[1]на 1 тут'!#REF!</definedName>
    <definedName name="__123Graph_LBL_AGRAPH1" hidden="1">'[1]на 1 тут'!#REF!</definedName>
    <definedName name="__123Graph_XGRAPH1" localSheetId="18" hidden="1">'[1]на 1 тут'!#REF!</definedName>
    <definedName name="__123Graph_XGRAPH1" localSheetId="29" hidden="1">'[1]на 1 тут'!#REF!</definedName>
    <definedName name="__123Graph_XGRAPH1" hidden="1">'[1]на 1 тут'!#REF!</definedName>
    <definedName name="__123Graph_XGRAPH2" localSheetId="18" hidden="1">'[1]на 1 тут'!#REF!</definedName>
    <definedName name="__123Graph_XGRAPH2" localSheetId="29" hidden="1">'[1]на 1 тут'!#REF!</definedName>
    <definedName name="__123Graph_XGRAPH2" hidden="1">'[1]на 1 тут'!#REF!</definedName>
    <definedName name="__2__123Graph_XCHART_3" localSheetId="18" hidden="1">#REF!</definedName>
    <definedName name="__2__123Graph_XCHART_3" localSheetId="22" hidden="1">#REF!</definedName>
    <definedName name="__2__123Graph_XCHART_3" localSheetId="20" hidden="1">#REF!</definedName>
    <definedName name="__2__123Graph_XCHART_3" localSheetId="29" hidden="1">#REF!</definedName>
    <definedName name="__2__123Graph_XCHART_3" hidden="1">#REF!</definedName>
    <definedName name="__3__123Graph_XCHART_4" localSheetId="18" hidden="1">#REF!</definedName>
    <definedName name="__3__123Graph_XCHART_4" localSheetId="22" hidden="1">#REF!</definedName>
    <definedName name="__3__123Graph_XCHART_4" localSheetId="29" hidden="1">#REF!</definedName>
    <definedName name="__3__123Graph_XCHART_4" hidden="1">#REF!</definedName>
    <definedName name="__wrn2" localSheetId="18" hidden="1">{"glc1",#N/A,FALSE,"GLC";"glc2",#N/A,FALSE,"GLC";"glc3",#N/A,FALSE,"GLC";"glc4",#N/A,FALSE,"GLC";"glc5",#N/A,FALSE,"GLC"}</definedName>
    <definedName name="__wrn2" localSheetId="22" hidden="1">{"glc1",#N/A,FALSE,"GLC";"glc2",#N/A,FALSE,"GLC";"glc3",#N/A,FALSE,"GLC";"glc4",#N/A,FALSE,"GLC";"glc5",#N/A,FALSE,"GLC"}</definedName>
    <definedName name="__wrn2" localSheetId="20" hidden="1">{"glc1",#N/A,FALSE,"GLC";"glc2",#N/A,FALSE,"GLC";"glc3",#N/A,FALSE,"GLC";"glc4",#N/A,FALSE,"GLC";"glc5",#N/A,FALSE,"GLC"}</definedName>
    <definedName name="__wrn2" localSheetId="29" hidden="1">{"glc1",#N/A,FALSE,"GLC";"glc2",#N/A,FALSE,"GLC";"glc3",#N/A,FALSE,"GLC";"glc4",#N/A,FALSE,"GLC";"glc5",#N/A,FALSE,"GLC"}</definedName>
    <definedName name="__wrn2" hidden="1">{"glc1",#N/A,FALSE,"GLC";"glc2",#N/A,FALSE,"GLC";"glc3",#N/A,FALSE,"GLC";"glc4",#N/A,FALSE,"GLC";"glc5",#N/A,FALSE,"GLC"}</definedName>
    <definedName name="__wrn222" localSheetId="18" hidden="1">{"glc1",#N/A,FALSE,"GLC";"glc2",#N/A,FALSE,"GLC";"glc3",#N/A,FALSE,"GLC";"glc4",#N/A,FALSE,"GLC";"glc5",#N/A,FALSE,"GLC"}</definedName>
    <definedName name="__wrn222" localSheetId="22" hidden="1">{"glc1",#N/A,FALSE,"GLC";"glc2",#N/A,FALSE,"GLC";"glc3",#N/A,FALSE,"GLC";"glc4",#N/A,FALSE,"GLC";"glc5",#N/A,FALSE,"GLC"}</definedName>
    <definedName name="__wrn222" localSheetId="20" hidden="1">{"glc1",#N/A,FALSE,"GLC";"glc2",#N/A,FALSE,"GLC";"glc3",#N/A,FALSE,"GLC";"glc4",#N/A,FALSE,"GLC";"glc5",#N/A,FALSE,"GLC"}</definedName>
    <definedName name="__wrn222" localSheetId="29" hidden="1">{"glc1",#N/A,FALSE,"GLC";"glc2",#N/A,FALSE,"GLC";"glc3",#N/A,FALSE,"GLC";"glc4",#N/A,FALSE,"GLC";"glc5",#N/A,FALSE,"GLC"}</definedName>
    <definedName name="__wrn222" hidden="1">{"glc1",#N/A,FALSE,"GLC";"glc2",#N/A,FALSE,"GLC";"glc3",#N/A,FALSE,"GLC";"glc4",#N/A,FALSE,"GLC";"glc5",#N/A,FALSE,"GLC"}</definedName>
    <definedName name="_1__123Graph_ACHART_4" localSheetId="18" hidden="1">#REF!</definedName>
    <definedName name="_1__123Graph_ACHART_4" localSheetId="22" hidden="1">#REF!</definedName>
    <definedName name="_1__123Graph_ACHART_4" localSheetId="20" hidden="1">#REF!</definedName>
    <definedName name="_1__123Graph_ACHART_4" localSheetId="29" hidden="1">#REF!</definedName>
    <definedName name="_1__123Graph_ACHART_4" hidden="1">#REF!</definedName>
    <definedName name="_1__123Graph_XCHART_4" localSheetId="18" hidden="1">#REF!</definedName>
    <definedName name="_1__123Graph_XCHART_4" localSheetId="22" hidden="1">#REF!</definedName>
    <definedName name="_1__123Graph_XCHART_4" localSheetId="29" hidden="1">#REF!</definedName>
    <definedName name="_1__123Graph_XCHART_4" hidden="1">#REF!</definedName>
    <definedName name="_123" localSheetId="18" hidden="1">'[2]на 1 тут'!#REF!</definedName>
    <definedName name="_123" localSheetId="22" hidden="1">'[2]на 1 тут'!#REF!</definedName>
    <definedName name="_123" localSheetId="29" hidden="1">'[2]на 1 тут'!#REF!</definedName>
    <definedName name="_123" hidden="1">'[2]на 1 тут'!#REF!</definedName>
    <definedName name="_2__123Graph_XCHART_3" localSheetId="18" hidden="1">#REF!</definedName>
    <definedName name="_2__123Graph_XCHART_3" localSheetId="22" hidden="1">#REF!</definedName>
    <definedName name="_2__123Graph_XCHART_3" localSheetId="20" hidden="1">#REF!</definedName>
    <definedName name="_2__123Graph_XCHART_3" localSheetId="29" hidden="1">#REF!</definedName>
    <definedName name="_2__123Graph_XCHART_3" hidden="1">#REF!</definedName>
    <definedName name="_3__123Graph_XCHART_4" localSheetId="18" hidden="1">#REF!</definedName>
    <definedName name="_3__123Graph_XCHART_4" localSheetId="22" hidden="1">#REF!</definedName>
    <definedName name="_3__123Graph_XCHART_4" localSheetId="29" hidden="1">#REF!</definedName>
    <definedName name="_3__123Graph_XCHART_4" hidden="1">#REF!</definedName>
    <definedName name="_wrn2" localSheetId="18" hidden="1">{"glc1",#N/A,FALSE,"GLC";"glc2",#N/A,FALSE,"GLC";"glc3",#N/A,FALSE,"GLC";"glc4",#N/A,FALSE,"GLC";"glc5",#N/A,FALSE,"GLC"}</definedName>
    <definedName name="_wrn2" localSheetId="22" hidden="1">{"glc1",#N/A,FALSE,"GLC";"glc2",#N/A,FALSE,"GLC";"glc3",#N/A,FALSE,"GLC";"glc4",#N/A,FALSE,"GLC";"glc5",#N/A,FALSE,"GLC"}</definedName>
    <definedName name="_wrn2" localSheetId="20" hidden="1">{"glc1",#N/A,FALSE,"GLC";"glc2",#N/A,FALSE,"GLC";"glc3",#N/A,FALSE,"GLC";"glc4",#N/A,FALSE,"GLC";"glc5",#N/A,FALSE,"GLC"}</definedName>
    <definedName name="_wrn2" localSheetId="29" hidden="1">{"glc1",#N/A,FALSE,"GLC";"glc2",#N/A,FALSE,"GLC";"glc3",#N/A,FALSE,"GLC";"glc4",#N/A,FALSE,"GLC";"glc5",#N/A,FALSE,"GLC"}</definedName>
    <definedName name="_wrn2" hidden="1">{"glc1",#N/A,FALSE,"GLC";"glc2",#N/A,FALSE,"GLC";"glc3",#N/A,FALSE,"GLC";"glc4",#N/A,FALSE,"GLC";"glc5",#N/A,FALSE,"GLC"}</definedName>
    <definedName name="_wrn222" localSheetId="18" hidden="1">{"glc1",#N/A,FALSE,"GLC";"glc2",#N/A,FALSE,"GLC";"glc3",#N/A,FALSE,"GLC";"glc4",#N/A,FALSE,"GLC";"glc5",#N/A,FALSE,"GLC"}</definedName>
    <definedName name="_wrn222" localSheetId="22" hidden="1">{"glc1",#N/A,FALSE,"GLC";"glc2",#N/A,FALSE,"GLC";"glc3",#N/A,FALSE,"GLC";"glc4",#N/A,FALSE,"GLC";"glc5",#N/A,FALSE,"GLC"}</definedName>
    <definedName name="_wrn222" localSheetId="20" hidden="1">{"glc1",#N/A,FALSE,"GLC";"glc2",#N/A,FALSE,"GLC";"glc3",#N/A,FALSE,"GLC";"glc4",#N/A,FALSE,"GLC";"glc5",#N/A,FALSE,"GLC"}</definedName>
    <definedName name="_wrn222" localSheetId="29" hidden="1">{"glc1",#N/A,FALSE,"GLC";"glc2",#N/A,FALSE,"GLC";"glc3",#N/A,FALSE,"GLC";"glc4",#N/A,FALSE,"GLC";"glc5",#N/A,FALSE,"GLC"}</definedName>
    <definedName name="_wrn222" hidden="1">{"glc1",#N/A,FALSE,"GLC";"glc2",#N/A,FALSE,"GLC";"glc3",#N/A,FALSE,"GLC";"glc4",#N/A,FALSE,"GLC";"glc5",#N/A,FALSE,"GLC"}</definedName>
    <definedName name="_xlnm._FilterDatabase" localSheetId="31" hidden="1">'№ 20'!#REF!</definedName>
    <definedName name="_xlnm._FilterDatabase" localSheetId="0" hidden="1">'С № 1 (2023)'!$A$19:$CL$79</definedName>
    <definedName name="_xlnm._FilterDatabase" localSheetId="1" hidden="1">'С № 1 (2024)'!$A$19:$CL$85</definedName>
    <definedName name="_xlnm._FilterDatabase" localSheetId="2" hidden="1">'С № 1 (2025)'!$A$19:$CL$87</definedName>
    <definedName name="_xlnm._FilterDatabase" localSheetId="3" hidden="1">'С № 1 (2026)'!$A$19:$CL$91</definedName>
    <definedName name="_xlnm._FilterDatabase" localSheetId="4" hidden="1">'С № 1 (2027)'!$A$19:$CL$84</definedName>
    <definedName name="_xlnm._FilterDatabase" localSheetId="17" hidden="1">'С № 10'!$B$14:$WWL$86</definedName>
    <definedName name="_xlnm._FilterDatabase" localSheetId="18" hidden="1">'С № 11.1'!$B$20:$BP$40</definedName>
    <definedName name="_xlnm._FilterDatabase" localSheetId="21" hidden="1">'С № 12'!$B$14:$AI$87</definedName>
    <definedName name="_xlnm._FilterDatabase" localSheetId="23" hidden="1">'С № 14'!$B$14:$WWA$89</definedName>
    <definedName name="_xlnm._FilterDatabase" localSheetId="5" hidden="1">'С № 2'!$A$19:$FK$130</definedName>
    <definedName name="_xlnm._FilterDatabase" localSheetId="6" hidden="1">'С № 3'!$A$27:$DW$91</definedName>
    <definedName name="_xlnm._FilterDatabase" localSheetId="7" hidden="1">'С № 4'!$A$21:$DX$87</definedName>
    <definedName name="_xlnm._FilterDatabase" localSheetId="8" hidden="1">'С № 5 (2023)'!$B$22:$BP$79</definedName>
    <definedName name="_xlnm._FilterDatabase" localSheetId="9" hidden="1">'С № 5 (2024)'!$B$22:$BP$80</definedName>
    <definedName name="_xlnm._FilterDatabase" localSheetId="10" hidden="1">'С № 5 (2025)'!$B$22:$BP$82</definedName>
    <definedName name="_xlnm._FilterDatabase" localSheetId="11" hidden="1">'С № 5 (2026)'!$B$22:$BP$85</definedName>
    <definedName name="_xlnm._FilterDatabase" localSheetId="12" hidden="1">'С № 5 (2027)'!$B$22:$BP$79</definedName>
    <definedName name="_xlnm._FilterDatabase" localSheetId="13" hidden="1">'С № 6'!$B$19:$DO$91</definedName>
    <definedName name="_xlnm._FilterDatabase" localSheetId="14" hidden="1">'С № 7'!$A$23:$EO$94</definedName>
    <definedName name="_xlnm._FilterDatabase" localSheetId="15" hidden="1">'С № 8'!#REF!</definedName>
    <definedName name="_xlnm._FilterDatabase" localSheetId="16" hidden="1">'С № 9'!$B$19:$BD$56</definedName>
    <definedName name="_xlnm._FilterDatabase" localSheetId="28" hidden="1">'Ф № 17'!$A$21:$O$367</definedName>
    <definedName name="_xlnm._FilterDatabase" localSheetId="26" hidden="1">'Ф №18'!$A$23:$N$367</definedName>
    <definedName name="_xlnm._FilterDatabase" localSheetId="29" hidden="1">'Ф №18.1'!$A$4:$Z$83</definedName>
    <definedName name="AI_Version">[3]Options!$B$5</definedName>
    <definedName name="anscount" hidden="1">1</definedName>
    <definedName name="AS2DocOpenMode" hidden="1">"AS2DocumentEdit"</definedName>
    <definedName name="BLPH1" hidden="1">'[4]Read me first'!$D$15</definedName>
    <definedName name="BLPH2" hidden="1">'[4]Read me first'!$Z$15</definedName>
    <definedName name="BossProviderVariable?_2aa5fdef_010c_4319_b31e_81ae8e7abc76" hidden="1">"25_01_2006"</definedName>
    <definedName name="BossProviderVariable?_60040dbb_350c_45f1_bd95_27a5a206b77c" hidden="1">"25_01_2006"</definedName>
    <definedName name="BossProviderVariable?_65223c16_9c65_468f_97aa_1fd4eba1b0ed" hidden="1">"25_01_2006"</definedName>
    <definedName name="BossProviderVariable?_c583db4b_26f3_4f93_a1e6_cb4b6f473155" hidden="1">"25_01_2006"</definedName>
    <definedName name="BossProviderVariable?_fb090bd1_c5b7_4ee0_bd5d_77060141cff5" hidden="1">"25_01_2006"</definedName>
    <definedName name="BossProviderVariable?_fc80497d_2800_402a_8235_c79ffb3c8ab8" hidden="1">"25_01_2006"</definedName>
    <definedName name="CalcMethod">'[3]Исходные данные'!$D$46</definedName>
    <definedName name="DaNet">[5]TEHSHEET!$K$2:$K$3</definedName>
    <definedName name="hhv" localSheetId="18" hidden="1">#REF!</definedName>
    <definedName name="hhv" localSheetId="22" hidden="1">#REF!</definedName>
    <definedName name="hhv" localSheetId="20" hidden="1">#REF!</definedName>
    <definedName name="hhv" localSheetId="29" hidden="1">#REF!</definedName>
    <definedName name="hhv" hidden="1">#REF!</definedName>
    <definedName name="Irtysh">[6]иртышская!$A$5:$G$42</definedName>
    <definedName name="IS_DEMO">[3]Options!$B$7</definedName>
    <definedName name="IS_ESTATE">[3]Options!$B$11</definedName>
    <definedName name="IS_SUMM">[3]Options!$B$10</definedName>
    <definedName name="IS_TRIAL">[3]Options!$B$8</definedName>
    <definedName name="KTP" localSheetId="29">'[7]5'!#REF!</definedName>
    <definedName name="KTP">'[7]5'!#REF!</definedName>
    <definedName name="kW_а_ген1" localSheetId="22">#REF!</definedName>
    <definedName name="kW_а_ген1" localSheetId="20">#REF!</definedName>
    <definedName name="kW_а_ген1" localSheetId="29">#REF!</definedName>
    <definedName name="kW_а_ген1">#REF!</definedName>
    <definedName name="kW_а_ген3" localSheetId="22">#REF!</definedName>
    <definedName name="kW_а_ген3" localSheetId="20">#REF!</definedName>
    <definedName name="kW_а_ген3" localSheetId="29">#REF!</definedName>
    <definedName name="kW_а_ген3">#REF!</definedName>
    <definedName name="LanguageID">[3]Language!$A$2</definedName>
    <definedName name="line">'[7]5'!#REF!</definedName>
    <definedName name="month_list">[5]TEHSHEET!$F$1:$F$13</definedName>
    <definedName name="MR_LIST">[5]REESTR_MO!$D$2:$D$3</definedName>
    <definedName name="nds">[5]Титульный!$F$29</definedName>
    <definedName name="№25" localSheetId="29" hidden="1">{"glc1",#N/A,FALSE,"GLC";"glc2",#N/A,FALSE,"GLC";"glc3",#N/A,FALSE,"GLC";"glc4",#N/A,FALSE,"GLC";"glc5",#N/A,FALSE,"GLC"}</definedName>
    <definedName name="№25" hidden="1">{"glc1",#N/A,FALSE,"GLC";"glc2",#N/A,FALSE,"GLC";"glc3",#N/A,FALSE,"GLC";"glc4",#N/A,FALSE,"GLC";"glc5",#N/A,FALSE,"GLC"}</definedName>
    <definedName name="№30" localSheetId="29" hidden="1">{"glc1",#N/A,FALSE,"GLC";"glc2",#N/A,FALSE,"GLC";"glc3",#N/A,FALSE,"GLC";"glc4",#N/A,FALSE,"GLC";"glc5",#N/A,FALSE,"GLC"}</definedName>
    <definedName name="№30" hidden="1">{"glc1",#N/A,FALSE,"GLC";"glc2",#N/A,FALSE,"GLC";"glc3",#N/A,FALSE,"GLC";"glc4",#N/A,FALSE,"GLC";"glc5",#N/A,FALSE,"GLC"}</definedName>
    <definedName name="P1_dip" hidden="1">[8]FST5!$G$167:$G$172,[8]FST5!$G$174:$G$175,[8]FST5!$G$177:$G$180,[8]FST5!$G$182,[8]FST5!$G$184:$G$188,[8]FST5!$G$190,[8]FST5!$G$192:$G$194</definedName>
    <definedName name="P1_eso" hidden="1">[9]FST5!$G$167:$G$172,[9]FST5!$G$174:$G$175,[9]FST5!$G$177:$G$180,[9]FST5!$G$182,[9]FST5!$G$184:$G$188,[9]FST5!$G$190,[9]FST5!$G$192:$G$194</definedName>
    <definedName name="P1_ESO_PROT" localSheetId="18" hidden="1">#REF!,#REF!,#REF!,#REF!,#REF!,#REF!,#REF!,#REF!</definedName>
    <definedName name="P1_ESO_PROT" localSheetId="22" hidden="1">#REF!,#REF!,#REF!,#REF!,#REF!,#REF!,#REF!,#REF!</definedName>
    <definedName name="P1_ESO_PROT" localSheetId="20" hidden="1">#REF!,#REF!,#REF!,#REF!,#REF!,#REF!,#REF!,#REF!</definedName>
    <definedName name="P1_ESO_PROT" localSheetId="29" hidden="1">#REF!,#REF!,#REF!,#REF!,#REF!,#REF!,#REF!,#REF!</definedName>
    <definedName name="P1_ESO_PROT" hidden="1">#REF!,#REF!,#REF!,#REF!,#REF!,#REF!,#REF!,#REF!</definedName>
    <definedName name="P1_net" hidden="1">[9]FST5!$G$118:$G$123,[9]FST5!$G$125:$G$126,[9]FST5!$G$128:$G$131,[9]FST5!$G$133,[9]FST5!$G$135:$G$139,[9]FST5!$G$141,[9]FST5!$G$143:$G$145</definedName>
    <definedName name="P1_SBT_PROT" localSheetId="18" hidden="1">#REF!,#REF!,#REF!,#REF!,#REF!,#REF!,#REF!</definedName>
    <definedName name="P1_SBT_PROT" localSheetId="22" hidden="1">#REF!,#REF!,#REF!,#REF!,#REF!,#REF!,#REF!</definedName>
    <definedName name="P1_SBT_PROT" localSheetId="20" hidden="1">#REF!,#REF!,#REF!,#REF!,#REF!,#REF!,#REF!</definedName>
    <definedName name="P1_SBT_PROT" localSheetId="29" hidden="1">#REF!,#REF!,#REF!,#REF!,#REF!,#REF!,#REF!</definedName>
    <definedName name="P1_SBT_PROT" hidden="1">#REF!,#REF!,#REF!,#REF!,#REF!,#REF!,#REF!</definedName>
    <definedName name="P1_SC_CLR" localSheetId="18" hidden="1">#REF!,#REF!,#REF!,#REF!,#REF!</definedName>
    <definedName name="P1_SC_CLR" localSheetId="22" hidden="1">#REF!,#REF!,#REF!,#REF!,#REF!</definedName>
    <definedName name="P1_SC_CLR" localSheetId="20" hidden="1">#REF!,#REF!,#REF!,#REF!,#REF!</definedName>
    <definedName name="P1_SC_CLR" localSheetId="29" hidden="1">#REF!,#REF!,#REF!,#REF!,#REF!</definedName>
    <definedName name="P1_SC_CLR" hidden="1">#REF!,#REF!,#REF!,#REF!,#REF!</definedName>
    <definedName name="P1_SC22" localSheetId="18" hidden="1">#REF!,#REF!,#REF!,#REF!,#REF!,#REF!</definedName>
    <definedName name="P1_SC22" localSheetId="22" hidden="1">#REF!,#REF!,#REF!,#REF!,#REF!,#REF!</definedName>
    <definedName name="P1_SC22" localSheetId="20" hidden="1">#REF!,#REF!,#REF!,#REF!,#REF!,#REF!</definedName>
    <definedName name="P1_SC22" localSheetId="29" hidden="1">#REF!,#REF!,#REF!,#REF!,#REF!,#REF!</definedName>
    <definedName name="P1_SC22" hidden="1">#REF!,#REF!,#REF!,#REF!,#REF!,#REF!</definedName>
    <definedName name="P1_SCOPE_16_PRT" localSheetId="20" hidden="1">[10]База!$E$15:$I$16,[10]База!$E$18:$I$20,[10]База!$E$23:$I$23,[10]База!$E$26:$I$26,[10]База!$E$29:$I$29,[10]База!$E$32:$I$32,[10]База!$E$35:$I$35,[10]База!$B$34,[10]База!$B$37</definedName>
    <definedName name="P1_SCOPE_16_PRT" hidden="1">[11]База!$E$15:$I$16,[11]База!$E$18:$I$20,[11]База!$E$23:$I$23,[11]База!$E$26:$I$26,[11]База!$E$29:$I$29,[11]База!$E$32:$I$32,[11]База!$E$35:$I$35,[11]База!$B$34,[11]База!$B$37</definedName>
    <definedName name="P1_SCOPE_17_PRT" localSheetId="20" hidden="1">[10]База!$E$13:$H$21,[10]База!$J$9:$J$11,[10]База!$J$13:$J$21,[10]База!$E$24:$H$26,[10]База!$E$28:$H$36,[10]База!$J$24:$M$26,[10]База!$J$28:$M$36,[10]База!$E$39:$H$41</definedName>
    <definedName name="P1_SCOPE_17_PRT" hidden="1">[11]База!$E$13:$H$21,[11]База!$J$9:$J$11,[11]База!$J$13:$J$21,[11]База!$E$24:$H$26,[11]База!$E$28:$H$36,[11]База!$J$24:$M$26,[11]База!$J$28:$M$36,[11]База!$E$39:$H$41</definedName>
    <definedName name="P1_SCOPE_4_PRT" localSheetId="20" hidden="1">[10]База!$F$23:$I$23,[10]База!$F$25:$I$25,[10]База!$F$27:$I$31,[10]База!$K$14:$N$20,[10]База!$K$23:$N$23,[10]База!$K$25:$N$25,[10]База!$K$27:$N$31,[10]База!$P$14:$S$20,[10]База!$P$23:$S$23</definedName>
    <definedName name="P1_SCOPE_4_PRT" hidden="1">[11]База!$F$23:$I$23,[11]База!$F$25:$I$25,[11]База!$F$27:$I$31,[11]База!$K$14:$N$20,[11]База!$K$23:$N$23,[11]База!$K$25:$N$25,[11]База!$K$27:$N$31,[11]База!$P$14:$S$20,[11]База!$P$23:$S$23</definedName>
    <definedName name="P1_SCOPE_5_PRT" localSheetId="20" hidden="1">[10]База!$F$23:$I$23,[10]База!$F$25:$I$25,[10]База!$F$27:$I$31,[10]База!$K$14:$N$21,[10]База!$K$23:$N$23,[10]База!$K$25:$N$25,[10]База!$K$27:$N$31,[10]База!$P$14:$S$21,[10]База!$P$23:$S$23</definedName>
    <definedName name="P1_SCOPE_5_PRT" hidden="1">[11]База!$F$23:$I$23,[11]База!$F$25:$I$25,[11]База!$F$27:$I$31,[11]База!$K$14:$N$21,[11]База!$K$23:$N$23,[11]База!$K$25:$N$25,[11]База!$K$27:$N$31,[11]База!$P$14:$S$21,[11]База!$P$23:$S$23</definedName>
    <definedName name="P1_SCOPE_CORR" localSheetId="18" hidden="1">#REF!,#REF!,#REF!,#REF!,#REF!,#REF!,#REF!</definedName>
    <definedName name="P1_SCOPE_CORR" localSheetId="22" hidden="1">#REF!,#REF!,#REF!,#REF!,#REF!,#REF!,#REF!</definedName>
    <definedName name="P1_SCOPE_CORR" localSheetId="20" hidden="1">#REF!,#REF!,#REF!,#REF!,#REF!,#REF!,#REF!</definedName>
    <definedName name="P1_SCOPE_CORR" localSheetId="29" hidden="1">#REF!,#REF!,#REF!,#REF!,#REF!,#REF!,#REF!</definedName>
    <definedName name="P1_SCOPE_CORR" hidden="1">#REF!,#REF!,#REF!,#REF!,#REF!,#REF!,#REF!</definedName>
    <definedName name="P1_SCOPE_DOP" localSheetId="18" hidden="1">[12]Регионы!#REF!,[12]Регионы!#REF!,[12]Регионы!#REF!,[12]Регионы!#REF!,[12]Регионы!#REF!,[12]Регионы!#REF!</definedName>
    <definedName name="P1_SCOPE_DOP" localSheetId="22" hidden="1">[12]Регионы!#REF!,[12]Регионы!#REF!,[12]Регионы!#REF!,[12]Регионы!#REF!,[12]Регионы!#REF!,[12]Регионы!#REF!</definedName>
    <definedName name="P1_SCOPE_DOP" localSheetId="20" hidden="1">[12]Регионы!#REF!,[12]Регионы!#REF!,[12]Регионы!#REF!,[12]Регионы!#REF!,[12]Регионы!#REF!,[12]Регионы!#REF!</definedName>
    <definedName name="P1_SCOPE_DOP" localSheetId="29" hidden="1">[12]Регионы!#REF!,[12]Регионы!#REF!,[12]Регионы!#REF!,[12]Регионы!#REF!,[12]Регионы!#REF!,[12]Регионы!#REF!</definedName>
    <definedName name="P1_SCOPE_DOP" hidden="1">[12]Регионы!#REF!,[12]Регионы!#REF!,[12]Регионы!#REF!,[12]Регионы!#REF!,[12]Регионы!#REF!,[12]Регионы!#REF!</definedName>
    <definedName name="P1_SCOPE_F1_PRT" localSheetId="20" hidden="1">[10]База!$D$74:$E$84,[10]База!$D$71:$E$72,[10]База!$D$66:$E$69,[10]База!$D$61:$E$64</definedName>
    <definedName name="P1_SCOPE_F1_PRT" hidden="1">[11]База!$D$74:$E$84,[11]База!$D$71:$E$72,[11]База!$D$66:$E$69,[11]База!$D$61:$E$64</definedName>
    <definedName name="P1_SCOPE_F2_PRT" localSheetId="20" hidden="1">[10]База!$G$56,[10]База!$E$55:$E$56,[10]База!$F$55:$G$55,[10]База!$D$55</definedName>
    <definedName name="P1_SCOPE_F2_PRT" hidden="1">[11]База!$G$56,[11]База!$E$55:$E$56,[11]База!$F$55:$G$55,[11]База!$D$55</definedName>
    <definedName name="P1_SCOPE_FLOAD" localSheetId="18" hidden="1">#REF!,#REF!,#REF!,#REF!,#REF!,#REF!</definedName>
    <definedName name="P1_SCOPE_FLOAD" localSheetId="22" hidden="1">#REF!,#REF!,#REF!,#REF!,#REF!,#REF!</definedName>
    <definedName name="P1_SCOPE_FLOAD" localSheetId="20" hidden="1">#REF!,#REF!,#REF!,#REF!,#REF!,#REF!</definedName>
    <definedName name="P1_SCOPE_FLOAD" localSheetId="29" hidden="1">#REF!,#REF!,#REF!,#REF!,#REF!,#REF!</definedName>
    <definedName name="P1_SCOPE_FLOAD" hidden="1">#REF!,#REF!,#REF!,#REF!,#REF!,#REF!</definedName>
    <definedName name="P1_SCOPE_FRML" localSheetId="18" hidden="1">#REF!,#REF!,#REF!,#REF!,#REF!,#REF!</definedName>
    <definedName name="P1_SCOPE_FRML" localSheetId="22" hidden="1">#REF!,#REF!,#REF!,#REF!,#REF!,#REF!</definedName>
    <definedName name="P1_SCOPE_FRML" localSheetId="29" hidden="1">#REF!,#REF!,#REF!,#REF!,#REF!,#REF!</definedName>
    <definedName name="P1_SCOPE_FRML" hidden="1">#REF!,#REF!,#REF!,#REF!,#REF!,#REF!</definedName>
    <definedName name="P1_SCOPE_FST7" localSheetId="18" hidden="1">#REF!,#REF!,#REF!,#REF!,#REF!,#REF!</definedName>
    <definedName name="P1_SCOPE_FST7" localSheetId="22" hidden="1">#REF!,#REF!,#REF!,#REF!,#REF!,#REF!</definedName>
    <definedName name="P1_SCOPE_FST7" localSheetId="29" hidden="1">#REF!,#REF!,#REF!,#REF!,#REF!,#REF!</definedName>
    <definedName name="P1_SCOPE_FST7" hidden="1">#REF!,#REF!,#REF!,#REF!,#REF!,#REF!</definedName>
    <definedName name="P1_SCOPE_FULL_LOAD" localSheetId="18" hidden="1">#REF!,#REF!,#REF!,#REF!,#REF!,#REF!</definedName>
    <definedName name="P1_SCOPE_FULL_LOAD" localSheetId="22" hidden="1">#REF!,#REF!,#REF!,#REF!,#REF!,#REF!</definedName>
    <definedName name="P1_SCOPE_FULL_LOAD" hidden="1">#REF!,#REF!,#REF!,#REF!,#REF!,#REF!</definedName>
    <definedName name="P1_SCOPE_IND" localSheetId="18" hidden="1">#REF!,#REF!,#REF!,#REF!,#REF!,#REF!</definedName>
    <definedName name="P1_SCOPE_IND" localSheetId="22" hidden="1">#REF!,#REF!,#REF!,#REF!,#REF!,#REF!</definedName>
    <definedName name="P1_SCOPE_IND" hidden="1">#REF!,#REF!,#REF!,#REF!,#REF!,#REF!</definedName>
    <definedName name="P1_SCOPE_IND2" localSheetId="18" hidden="1">#REF!,#REF!,#REF!,#REF!,#REF!</definedName>
    <definedName name="P1_SCOPE_IND2" localSheetId="22" hidden="1">#REF!,#REF!,#REF!,#REF!,#REF!</definedName>
    <definedName name="P1_SCOPE_IND2" localSheetId="20" hidden="1">#REF!,#REF!,#REF!,#REF!,#REF!</definedName>
    <definedName name="P1_SCOPE_IND2" localSheetId="29" hidden="1">#REF!,#REF!,#REF!,#REF!,#REF!</definedName>
    <definedName name="P1_SCOPE_IND2" hidden="1">#REF!,#REF!,#REF!,#REF!,#REF!</definedName>
    <definedName name="P1_SCOPE_NOTIND" localSheetId="18" hidden="1">#REF!,#REF!,#REF!,#REF!,#REF!,#REF!</definedName>
    <definedName name="P1_SCOPE_NOTIND" localSheetId="22" hidden="1">#REF!,#REF!,#REF!,#REF!,#REF!,#REF!</definedName>
    <definedName name="P1_SCOPE_NOTIND" localSheetId="20" hidden="1">#REF!,#REF!,#REF!,#REF!,#REF!,#REF!</definedName>
    <definedName name="P1_SCOPE_NOTIND" localSheetId="29" hidden="1">#REF!,#REF!,#REF!,#REF!,#REF!,#REF!</definedName>
    <definedName name="P1_SCOPE_NOTIND" hidden="1">#REF!,#REF!,#REF!,#REF!,#REF!,#REF!</definedName>
    <definedName name="P1_SCOPE_NotInd2" localSheetId="18" hidden="1">#REF!,#REF!,#REF!,#REF!,#REF!,#REF!,#REF!</definedName>
    <definedName name="P1_SCOPE_NotInd2" localSheetId="22" hidden="1">#REF!,#REF!,#REF!,#REF!,#REF!,#REF!,#REF!</definedName>
    <definedName name="P1_SCOPE_NotInd2" localSheetId="20" hidden="1">#REF!,#REF!,#REF!,#REF!,#REF!,#REF!,#REF!</definedName>
    <definedName name="P1_SCOPE_NotInd2" localSheetId="29" hidden="1">#REF!,#REF!,#REF!,#REF!,#REF!,#REF!,#REF!</definedName>
    <definedName name="P1_SCOPE_NotInd2" hidden="1">#REF!,#REF!,#REF!,#REF!,#REF!,#REF!,#REF!</definedName>
    <definedName name="P1_SCOPE_NotInd3" localSheetId="18" hidden="1">#REF!,#REF!,#REF!,#REF!,#REF!,#REF!,#REF!</definedName>
    <definedName name="P1_SCOPE_NotInd3" localSheetId="22" hidden="1">#REF!,#REF!,#REF!,#REF!,#REF!,#REF!,#REF!</definedName>
    <definedName name="P1_SCOPE_NotInd3" localSheetId="29" hidden="1">#REF!,#REF!,#REF!,#REF!,#REF!,#REF!,#REF!</definedName>
    <definedName name="P1_SCOPE_NotInd3" hidden="1">#REF!,#REF!,#REF!,#REF!,#REF!,#REF!,#REF!</definedName>
    <definedName name="P1_SCOPE_NotInt" localSheetId="18" hidden="1">#REF!,#REF!,#REF!,#REF!,#REF!,#REF!</definedName>
    <definedName name="P1_SCOPE_NotInt" localSheetId="22" hidden="1">#REF!,#REF!,#REF!,#REF!,#REF!,#REF!</definedName>
    <definedName name="P1_SCOPE_NotInt" localSheetId="20" hidden="1">#REF!,#REF!,#REF!,#REF!,#REF!,#REF!</definedName>
    <definedName name="P1_SCOPE_NotInt" localSheetId="29" hidden="1">#REF!,#REF!,#REF!,#REF!,#REF!,#REF!</definedName>
    <definedName name="P1_SCOPE_NotInt" hidden="1">#REF!,#REF!,#REF!,#REF!,#REF!,#REF!</definedName>
    <definedName name="P1_SCOPE_PER_PRT" localSheetId="20" hidden="1">[10]База!$H$15:$H$19,[10]База!$H$21:$H$25,[10]База!$J$14:$J$25,[10]База!$K$15:$K$19,[10]База!$K$21:$K$25</definedName>
    <definedName name="P1_SCOPE_PER_PRT" hidden="1">[11]База!$H$15:$H$19,[11]База!$H$21:$H$25,[11]База!$J$14:$J$25,[11]База!$K$15:$K$19,[11]База!$K$21:$K$25</definedName>
    <definedName name="P1_SCOPE_SAVE2" localSheetId="18" hidden="1">#REF!,#REF!,#REF!,#REF!,#REF!,#REF!,#REF!</definedName>
    <definedName name="P1_SCOPE_SAVE2" localSheetId="22" hidden="1">#REF!,#REF!,#REF!,#REF!,#REF!,#REF!,#REF!</definedName>
    <definedName name="P1_SCOPE_SAVE2" localSheetId="20" hidden="1">#REF!,#REF!,#REF!,#REF!,#REF!,#REF!,#REF!</definedName>
    <definedName name="P1_SCOPE_SAVE2" localSheetId="29" hidden="1">#REF!,#REF!,#REF!,#REF!,#REF!,#REF!,#REF!</definedName>
    <definedName name="P1_SCOPE_SAVE2" hidden="1">#REF!,#REF!,#REF!,#REF!,#REF!,#REF!,#REF!</definedName>
    <definedName name="P1_SCOPE_SV_LD" localSheetId="18" hidden="1">#REF!,#REF!,#REF!,#REF!,#REF!,#REF!,#REF!</definedName>
    <definedName name="P1_SCOPE_SV_LD" localSheetId="22" hidden="1">#REF!,#REF!,#REF!,#REF!,#REF!,#REF!,#REF!</definedName>
    <definedName name="P1_SCOPE_SV_LD" localSheetId="29" hidden="1">#REF!,#REF!,#REF!,#REF!,#REF!,#REF!,#REF!</definedName>
    <definedName name="P1_SCOPE_SV_LD" hidden="1">#REF!,#REF!,#REF!,#REF!,#REF!,#REF!,#REF!</definedName>
    <definedName name="P1_SCOPE_SV_LD1" localSheetId="18" hidden="1">#REF!,#REF!,#REF!,#REF!,#REF!,#REF!,#REF!</definedName>
    <definedName name="P1_SCOPE_SV_LD1" localSheetId="22" hidden="1">#REF!,#REF!,#REF!,#REF!,#REF!,#REF!,#REF!</definedName>
    <definedName name="P1_SCOPE_SV_LD1" localSheetId="29" hidden="1">#REF!,#REF!,#REF!,#REF!,#REF!,#REF!,#REF!</definedName>
    <definedName name="P1_SCOPE_SV_LD1" hidden="1">#REF!,#REF!,#REF!,#REF!,#REF!,#REF!,#REF!</definedName>
    <definedName name="P1_SCOPE_SV_PRT" localSheetId="18" hidden="1">#REF!,#REF!,#REF!,#REF!,#REF!,#REF!,#REF!</definedName>
    <definedName name="P1_SCOPE_SV_PRT" localSheetId="22" hidden="1">#REF!,#REF!,#REF!,#REF!,#REF!,#REF!,#REF!</definedName>
    <definedName name="P1_SCOPE_SV_PRT" hidden="1">#REF!,#REF!,#REF!,#REF!,#REF!,#REF!,#REF!</definedName>
    <definedName name="P1_SET_PROT" localSheetId="18" hidden="1">#REF!,#REF!,#REF!,#REF!,#REF!,#REF!,#REF!</definedName>
    <definedName name="P1_SET_PROT" localSheetId="22" hidden="1">#REF!,#REF!,#REF!,#REF!,#REF!,#REF!,#REF!</definedName>
    <definedName name="P1_SET_PROT" hidden="1">#REF!,#REF!,#REF!,#REF!,#REF!,#REF!,#REF!</definedName>
    <definedName name="P1_SET_PRT" localSheetId="18" hidden="1">#REF!,#REF!,#REF!,#REF!,#REF!,#REF!,#REF!</definedName>
    <definedName name="P1_SET_PRT" localSheetId="22" hidden="1">#REF!,#REF!,#REF!,#REF!,#REF!,#REF!,#REF!</definedName>
    <definedName name="P1_SET_PRT" hidden="1">#REF!,#REF!,#REF!,#REF!,#REF!,#REF!,#REF!</definedName>
    <definedName name="P1_T1_Protect" localSheetId="22" hidden="1">#REF!,#REF!,#REF!,#REF!,#REF!,#REF!</definedName>
    <definedName name="P1_T1_Protect" localSheetId="20" hidden="1">#REF!,#REF!,#REF!,#REF!,#REF!,#REF!</definedName>
    <definedName name="P1_T1_Protect" localSheetId="29" hidden="1">#REF!,#REF!,#REF!,#REF!,#REF!,#REF!</definedName>
    <definedName name="P1_T1_Protect" hidden="1">#REF!,#REF!,#REF!,#REF!,#REF!,#REF!</definedName>
    <definedName name="P1_T16?axis?R?ДОГОВОР" hidden="1">'[13]16'!$E$76:$M$76,'[13]16'!$E$8:$M$8,'[13]16'!$E$12:$M$12,'[13]16'!$E$52:$M$52,'[13]16'!$E$16:$M$16,'[13]16'!$E$64:$M$64,'[13]16'!$E$84:$M$85,'[13]16'!$E$48:$M$48,'[13]16'!$E$80:$M$80,'[13]16'!$E$72:$M$72,'[13]16'!$E$44:$M$44</definedName>
    <definedName name="P1_T16?axis?R?ДОГОВОР?" hidden="1">'[13]16'!$A$76,'[13]16'!$A$84:$A$85,'[13]16'!$A$72,'[13]16'!$A$80,'[13]16'!$A$68,'[13]16'!$A$64,'[13]16'!$A$60,'[13]16'!$A$56,'[13]16'!$A$52,'[13]16'!$A$48,'[13]16'!$A$44,'[13]16'!$A$40,'[13]16'!$A$36,'[13]16'!$A$32,'[13]16'!$A$28,'[13]16'!$A$24,'[13]16'!$A$20</definedName>
    <definedName name="P1_T16?L1" hidden="1">'[13]16'!$A$74:$M$74,'[13]16'!$A$14:$M$14,'[13]16'!$A$10:$M$10,'[13]16'!$A$50:$M$50,'[13]16'!$A$6:$M$6,'[13]16'!$A$62:$M$62,'[13]16'!$A$78:$M$78,'[13]16'!$A$46:$M$46,'[13]16'!$A$82:$M$82,'[13]16'!$A$70:$M$70,'[13]16'!$A$42:$M$42</definedName>
    <definedName name="P1_T16?L1.x" hidden="1">'[13]16'!$A$76:$M$76,'[13]16'!$A$16:$M$16,'[13]16'!$A$12:$M$12,'[13]16'!$A$52:$M$52,'[13]16'!$A$8:$M$8,'[13]16'!$A$64:$M$64,'[13]16'!$A$80:$M$80,'[13]16'!$A$48:$M$48,'[13]16'!$A$84:$M$85,'[13]16'!$A$72:$M$72,'[13]16'!$A$44:$M$44</definedName>
    <definedName name="P1_T16_Protect" localSheetId="22" hidden="1">#REF!,#REF!,#REF!,#REF!,#REF!,#REF!,#REF!,#REF!</definedName>
    <definedName name="P1_T16_Protect" localSheetId="20" hidden="1">#REF!,#REF!,#REF!,#REF!,#REF!,#REF!,#REF!,#REF!</definedName>
    <definedName name="P1_T16_Protect" localSheetId="29" hidden="1">#REF!,#REF!,#REF!,#REF!,#REF!,#REF!,#REF!,#REF!</definedName>
    <definedName name="P1_T16_Protect" hidden="1">#REF!,#REF!,#REF!,#REF!,#REF!,#REF!,#REF!,#REF!</definedName>
    <definedName name="P1_T18.2_Protect" localSheetId="22" hidden="1">#REF!,#REF!,#REF!,#REF!,#REF!,#REF!,#REF!</definedName>
    <definedName name="P1_T18.2_Protect" localSheetId="20" hidden="1">#REF!,#REF!,#REF!,#REF!,#REF!,#REF!,#REF!</definedName>
    <definedName name="P1_T18.2_Protect" localSheetId="29" hidden="1">#REF!,#REF!,#REF!,#REF!,#REF!,#REF!,#REF!</definedName>
    <definedName name="P1_T18.2_Protect" hidden="1">#REF!,#REF!,#REF!,#REF!,#REF!,#REF!,#REF!</definedName>
    <definedName name="P1_T20_Protection" hidden="1">'[14]20'!$E$4:$H$4,'[14]20'!$E$13:$H$13,'[14]20'!$E$16:$H$17,'[14]20'!$E$19:$H$19,'[14]20'!$J$4:$M$4,'[14]20'!$J$8:$M$11,'[14]20'!$J$13:$M$13,'[14]20'!$J$16:$M$17,'[14]20'!$J$19:$M$19</definedName>
    <definedName name="P1_T4_Protect" localSheetId="22" hidden="1">#REF!,#REF!,#REF!,#REF!,#REF!,#REF!,#REF!,#REF!,#REF!</definedName>
    <definedName name="P1_T4_Protect" localSheetId="20" hidden="1">#REF!,#REF!,#REF!,#REF!,#REF!,#REF!,#REF!,#REF!,#REF!</definedName>
    <definedName name="P1_T4_Protect" localSheetId="29" hidden="1">#REF!,#REF!,#REF!,#REF!,#REF!,#REF!,#REF!,#REF!,#REF!</definedName>
    <definedName name="P1_T4_Protect" hidden="1">#REF!,#REF!,#REF!,#REF!,#REF!,#REF!,#REF!,#REF!,#REF!</definedName>
    <definedName name="P1_T6_Protect" localSheetId="22" hidden="1">#REF!,#REF!,#REF!,#REF!,#REF!,#REF!,#REF!,#REF!,#REF!</definedName>
    <definedName name="P1_T6_Protect" localSheetId="20" hidden="1">#REF!,#REF!,#REF!,#REF!,#REF!,#REF!,#REF!,#REF!,#REF!</definedName>
    <definedName name="P1_T6_Protect" localSheetId="29" hidden="1">#REF!,#REF!,#REF!,#REF!,#REF!,#REF!,#REF!,#REF!,#REF!</definedName>
    <definedName name="P1_T6_Protect" hidden="1">#REF!,#REF!,#REF!,#REF!,#REF!,#REF!,#REF!,#REF!,#REF!</definedName>
    <definedName name="P10_SCOPE_FULL_LOAD" localSheetId="18" hidden="1">#REF!,#REF!,#REF!,#REF!,#REF!,#REF!</definedName>
    <definedName name="P10_SCOPE_FULL_LOAD" localSheetId="22" hidden="1">#REF!,#REF!,#REF!,#REF!,#REF!,#REF!</definedName>
    <definedName name="P10_SCOPE_FULL_LOAD" localSheetId="20" hidden="1">#REF!,#REF!,#REF!,#REF!,#REF!,#REF!</definedName>
    <definedName name="P10_SCOPE_FULL_LOAD" localSheetId="29" hidden="1">#REF!,#REF!,#REF!,#REF!,#REF!,#REF!</definedName>
    <definedName name="P10_SCOPE_FULL_LOAD" hidden="1">#REF!,#REF!,#REF!,#REF!,#REF!,#REF!</definedName>
    <definedName name="P10_T1_Protect" localSheetId="22" hidden="1">#REF!,#REF!,#REF!,#REF!,#REF!</definedName>
    <definedName name="P10_T1_Protect" localSheetId="20" hidden="1">#REF!,#REF!,#REF!,#REF!,#REF!</definedName>
    <definedName name="P10_T1_Protect" localSheetId="29" hidden="1">#REF!,#REF!,#REF!,#REF!,#REF!</definedName>
    <definedName name="P10_T1_Protect" hidden="1">#REF!,#REF!,#REF!,#REF!,#REF!</definedName>
    <definedName name="P11_SCOPE_FULL_LOAD" localSheetId="18" hidden="1">#REF!,#REF!,#REF!,#REF!,#REF!</definedName>
    <definedName name="P11_SCOPE_FULL_LOAD" localSheetId="22" hidden="1">#REF!,#REF!,#REF!,#REF!,#REF!</definedName>
    <definedName name="P11_SCOPE_FULL_LOAD" localSheetId="20" hidden="1">#REF!,#REF!,#REF!,#REF!,#REF!</definedName>
    <definedName name="P11_SCOPE_FULL_LOAD" localSheetId="29" hidden="1">#REF!,#REF!,#REF!,#REF!,#REF!</definedName>
    <definedName name="P11_SCOPE_FULL_LOAD" hidden="1">#REF!,#REF!,#REF!,#REF!,#REF!</definedName>
    <definedName name="P11_T1_Protect" localSheetId="22" hidden="1">#REF!,#REF!,#REF!,#REF!,#REF!</definedName>
    <definedName name="P11_T1_Protect" localSheetId="29" hidden="1">#REF!,#REF!,#REF!,#REF!,#REF!</definedName>
    <definedName name="P11_T1_Protect" hidden="1">#REF!,#REF!,#REF!,#REF!,#REF!</definedName>
    <definedName name="P12_SCOPE_FULL_LOAD" localSheetId="18" hidden="1">#REF!,#REF!,#REF!,#REF!,#REF!,#REF!</definedName>
    <definedName name="P12_SCOPE_FULL_LOAD" localSheetId="22" hidden="1">#REF!,#REF!,#REF!,#REF!,#REF!,#REF!</definedName>
    <definedName name="P12_SCOPE_FULL_LOAD" localSheetId="20" hidden="1">#REF!,#REF!,#REF!,#REF!,#REF!,#REF!</definedName>
    <definedName name="P12_SCOPE_FULL_LOAD" localSheetId="29" hidden="1">#REF!,#REF!,#REF!,#REF!,#REF!,#REF!</definedName>
    <definedName name="P12_SCOPE_FULL_LOAD" hidden="1">#REF!,#REF!,#REF!,#REF!,#REF!,#REF!</definedName>
    <definedName name="P12_T1_Protect" localSheetId="22" hidden="1">#REF!,#REF!,#REF!,#REF!,#REF!</definedName>
    <definedName name="P12_T1_Protect" localSheetId="20" hidden="1">#REF!,#REF!,#REF!,#REF!,#REF!</definedName>
    <definedName name="P12_T1_Protect" localSheetId="29" hidden="1">#REF!,#REF!,#REF!,#REF!,#REF!</definedName>
    <definedName name="P12_T1_Protect" hidden="1">#REF!,#REF!,#REF!,#REF!,#REF!</definedName>
    <definedName name="P13_SCOPE_FULL_LOAD" localSheetId="18" hidden="1">#REF!,#REF!,#REF!,#REF!,#REF!,#REF!</definedName>
    <definedName name="P13_SCOPE_FULL_LOAD" localSheetId="22" hidden="1">#REF!,#REF!,#REF!,#REF!,#REF!,#REF!</definedName>
    <definedName name="P13_SCOPE_FULL_LOAD" localSheetId="20" hidden="1">#REF!,#REF!,#REF!,#REF!,#REF!,#REF!</definedName>
    <definedName name="P13_SCOPE_FULL_LOAD" localSheetId="29" hidden="1">#REF!,#REF!,#REF!,#REF!,#REF!,#REF!</definedName>
    <definedName name="P13_SCOPE_FULL_LOAD" hidden="1">#REF!,#REF!,#REF!,#REF!,#REF!,#REF!</definedName>
    <definedName name="P13_T1_Protect" localSheetId="22" hidden="1">#REF!,#REF!,#REF!,#REF!,#REF!</definedName>
    <definedName name="P13_T1_Protect" localSheetId="20" hidden="1">#REF!,#REF!,#REF!,#REF!,#REF!</definedName>
    <definedName name="P13_T1_Protect" localSheetId="29" hidden="1">#REF!,#REF!,#REF!,#REF!,#REF!</definedName>
    <definedName name="P13_T1_Protect" hidden="1">#REF!,#REF!,#REF!,#REF!,#REF!</definedName>
    <definedName name="P14_SCOPE_FULL_LOAD" localSheetId="18" hidden="1">#REF!,#REF!,#REF!,#REF!,#REF!,#REF!</definedName>
    <definedName name="P14_SCOPE_FULL_LOAD" localSheetId="22" hidden="1">#REF!,#REF!,#REF!,#REF!,#REF!,#REF!</definedName>
    <definedName name="P14_SCOPE_FULL_LOAD" localSheetId="20" hidden="1">#REF!,#REF!,#REF!,#REF!,#REF!,#REF!</definedName>
    <definedName name="P14_SCOPE_FULL_LOAD" localSheetId="29" hidden="1">#REF!,#REF!,#REF!,#REF!,#REF!,#REF!</definedName>
    <definedName name="P14_SCOPE_FULL_LOAD" hidden="1">#REF!,#REF!,#REF!,#REF!,#REF!,#REF!</definedName>
    <definedName name="P14_T1_Protect" localSheetId="22" hidden="1">#REF!,#REF!,#REF!,#REF!,#REF!</definedName>
    <definedName name="P14_T1_Protect" localSheetId="20" hidden="1">#REF!,#REF!,#REF!,#REF!,#REF!</definedName>
    <definedName name="P14_T1_Protect" localSheetId="29" hidden="1">#REF!,#REF!,#REF!,#REF!,#REF!</definedName>
    <definedName name="P14_T1_Protect" hidden="1">#REF!,#REF!,#REF!,#REF!,#REF!</definedName>
    <definedName name="P15_SCOPE_FULL_LOAD" localSheetId="18" hidden="1">#REF!,#REF!,#REF!,#REF!,#REF!,'С № 11.1'!P1_SCOPE_FULL_LOAD</definedName>
    <definedName name="P15_SCOPE_FULL_LOAD" localSheetId="22" hidden="1">#REF!,#REF!,#REF!,#REF!,#REF!,'С № 13'!P1_SCOPE_FULL_LOAD</definedName>
    <definedName name="P15_SCOPE_FULL_LOAD" localSheetId="20" hidden="1">#REF!,#REF!,#REF!,#REF!,#REF!,P1_SCOPE_FULL_LOAD</definedName>
    <definedName name="P15_SCOPE_FULL_LOAD" localSheetId="29" hidden="1">#REF!,#REF!,#REF!,#REF!,#REF!,P1_SCOPE_FULL_LOAD</definedName>
    <definedName name="P15_SCOPE_FULL_LOAD" hidden="1">#REF!,#REF!,#REF!,#REF!,#REF!,P1_SCOPE_FULL_LOAD</definedName>
    <definedName name="P15_T1_Protect" localSheetId="22" hidden="1">#REF!,#REF!,#REF!,#REF!,#REF!</definedName>
    <definedName name="P15_T1_Protect" localSheetId="20" hidden="1">#REF!,#REF!,#REF!,#REF!,#REF!</definedName>
    <definedName name="P15_T1_Protect" localSheetId="29" hidden="1">#REF!,#REF!,#REF!,#REF!,#REF!</definedName>
    <definedName name="P15_T1_Protect" hidden="1">#REF!,#REF!,#REF!,#REF!,#REF!</definedName>
    <definedName name="P16_SCOPE_FULL_LOAD" hidden="1">[15]!P2_SCOPE_FULL_LOAD,[15]!P3_SCOPE_FULL_LOAD,[15]!P4_SCOPE_FULL_LOAD,[15]!P5_SCOPE_FULL_LOAD,[15]!P6_SCOPE_FULL_LOAD,[15]!P7_SCOPE_FULL_LOAD,[15]!P8_SCOPE_FULL_LOAD</definedName>
    <definedName name="P16_T1_Protect" localSheetId="22" hidden="1">#REF!,#REF!,#REF!,#REF!,#REF!,#REF!</definedName>
    <definedName name="P16_T1_Protect" localSheetId="20" hidden="1">#REF!,#REF!,#REF!,#REF!,#REF!,#REF!</definedName>
    <definedName name="P16_T1_Protect" localSheetId="29" hidden="1">#REF!,#REF!,#REF!,#REF!,#REF!,#REF!</definedName>
    <definedName name="P16_T1_Protect" hidden="1">#REF!,#REF!,#REF!,#REF!,#REF!,#REF!</definedName>
    <definedName name="P17_SCOPE_FULL_LOAD" localSheetId="18" hidden="1">[15]!P9_SCOPE_FULL_LOAD,'С № 11.1'!P10_SCOPE_FULL_LOAD,'С № 11.1'!P11_SCOPE_FULL_LOAD,'С № 11.1'!P12_SCOPE_FULL_LOAD,'С № 11.1'!P13_SCOPE_FULL_LOAD,'С № 11.1'!P14_SCOPE_FULL_LOAD,'С № 11.1'!P15_SCOPE_FULL_LOAD</definedName>
    <definedName name="P17_SCOPE_FULL_LOAD" localSheetId="22" hidden="1">[15]!P9_SCOPE_FULL_LOAD,'С № 13'!P10_SCOPE_FULL_LOAD,'С № 13'!P11_SCOPE_FULL_LOAD,'С № 13'!P12_SCOPE_FULL_LOAD,'С № 13'!P13_SCOPE_FULL_LOAD,'С № 13'!P14_SCOPE_FULL_LOAD,'С № 13'!P15_SCOPE_FULL_LOAD</definedName>
    <definedName name="P17_SCOPE_FULL_LOAD" localSheetId="20" hidden="1">[15]!P9_SCOPE_FULL_LOAD,'С №11.2'!P10_SCOPE_FULL_LOAD,'С №11.2'!P11_SCOPE_FULL_LOAD,'С №11.2'!P12_SCOPE_FULL_LOAD,'С №11.2'!P13_SCOPE_FULL_LOAD,'С №11.2'!P14_SCOPE_FULL_LOAD,'С №11.2'!P15_SCOPE_FULL_LOAD</definedName>
    <definedName name="P17_SCOPE_FULL_LOAD" localSheetId="29" hidden="1">[15]!P9_SCOPE_FULL_LOAD,'Ф №18.1'!P10_SCOPE_FULL_LOAD,'Ф №18.1'!P11_SCOPE_FULL_LOAD,'Ф №18.1'!P12_SCOPE_FULL_LOAD,'Ф №18.1'!P13_SCOPE_FULL_LOAD,'Ф №18.1'!P14_SCOPE_FULL_LOAD,'Ф №18.1'!P15_SCOPE_FULL_LOAD</definedName>
    <definedName name="P17_SCOPE_FULL_LOAD" hidden="1">[15]!P9_SCOPE_FULL_LOAD,P10_SCOPE_FULL_LOAD,P11_SCOPE_FULL_LOAD,P12_SCOPE_FULL_LOAD,P13_SCOPE_FULL_LOAD,P14_SCOPE_FULL_LOAD,P15_SCOPE_FULL_LOAD</definedName>
    <definedName name="P17_T1_Protect" localSheetId="22" hidden="1">#REF!,#REF!,#REF!,#REF!,#REF!</definedName>
    <definedName name="P17_T1_Protect" localSheetId="20" hidden="1">#REF!,#REF!,#REF!,#REF!,#REF!</definedName>
    <definedName name="P17_T1_Protect" localSheetId="29" hidden="1">#REF!,#REF!,#REF!,#REF!,#REF!</definedName>
    <definedName name="P17_T1_Protect" hidden="1">#REF!,#REF!,#REF!,#REF!,#REF!</definedName>
    <definedName name="P19_T1_Protect" hidden="1">#N/A</definedName>
    <definedName name="P2_dip" hidden="1">[8]FST5!$G$100:$G$116,[8]FST5!$G$118:$G$123,[8]FST5!$G$125:$G$126,[8]FST5!$G$128:$G$131,[8]FST5!$G$133,[8]FST5!$G$135:$G$139,[8]FST5!$G$141</definedName>
    <definedName name="P2_SC_CLR" localSheetId="18" hidden="1">#REF!,#REF!,#REF!,#REF!,#REF!</definedName>
    <definedName name="P2_SC_CLR" localSheetId="22" hidden="1">#REF!,#REF!,#REF!,#REF!,#REF!</definedName>
    <definedName name="P2_SC_CLR" localSheetId="20" hidden="1">#REF!,#REF!,#REF!,#REF!,#REF!</definedName>
    <definedName name="P2_SC_CLR" localSheetId="29" hidden="1">#REF!,#REF!,#REF!,#REF!,#REF!</definedName>
    <definedName name="P2_SC_CLR" hidden="1">#REF!,#REF!,#REF!,#REF!,#REF!</definedName>
    <definedName name="P2_SC22" localSheetId="18" hidden="1">#REF!,#REF!,#REF!,#REF!,#REF!,#REF!,#REF!</definedName>
    <definedName name="P2_SC22" localSheetId="22" hidden="1">#REF!,#REF!,#REF!,#REF!,#REF!,#REF!,#REF!</definedName>
    <definedName name="P2_SC22" localSheetId="20" hidden="1">#REF!,#REF!,#REF!,#REF!,#REF!,#REF!,#REF!</definedName>
    <definedName name="P2_SC22" localSheetId="29" hidden="1">#REF!,#REF!,#REF!,#REF!,#REF!,#REF!,#REF!</definedName>
    <definedName name="P2_SC22" hidden="1">#REF!,#REF!,#REF!,#REF!,#REF!,#REF!,#REF!</definedName>
    <definedName name="P2_SCOPE_16_PRT" localSheetId="20" hidden="1">[10]База!$E$38:$I$38,[10]База!$E$41:$I$41,[10]База!$E$45:$I$47,[10]База!$E$49:$I$49,[10]База!$E$53:$I$54,[10]База!$E$56:$I$57,[10]База!$E$59:$I$59,[10]База!$E$9:$I$13</definedName>
    <definedName name="P2_SCOPE_16_PRT" hidden="1">[11]База!$E$38:$I$38,[11]База!$E$41:$I$41,[11]База!$E$45:$I$47,[11]База!$E$49:$I$49,[11]База!$E$53:$I$54,[11]База!$E$56:$I$57,[11]База!$E$59:$I$59,[11]База!$E$9:$I$13</definedName>
    <definedName name="P2_SCOPE_4_PRT" localSheetId="20" hidden="1">[10]База!$P$25:$S$25,[10]База!$P$27:$S$31,[10]База!$U$14:$X$20,[10]База!$U$23:$X$23,[10]База!$U$25:$X$25,[10]База!$U$27:$X$31,[10]База!$Z$14:$AC$20,[10]База!$Z$23:$AC$23,[10]База!$Z$25:$AC$25</definedName>
    <definedName name="P2_SCOPE_4_PRT" hidden="1">[11]База!$P$25:$S$25,[11]База!$P$27:$S$31,[11]База!$U$14:$X$20,[11]База!$U$23:$X$23,[11]База!$U$25:$X$25,[11]База!$U$27:$X$31,[11]База!$Z$14:$AC$20,[11]База!$Z$23:$AC$23,[11]База!$Z$25:$AC$25</definedName>
    <definedName name="P2_SCOPE_5_PRT" localSheetId="20" hidden="1">[10]База!$P$25:$S$25,[10]База!$P$27:$S$31,[10]База!$U$14:$X$21,[10]База!$U$23:$X$23,[10]База!$U$25:$X$25,[10]База!$U$27:$X$31,[10]База!$Z$14:$AC$21,[10]База!$Z$23:$AC$23,[10]База!$Z$25:$AC$25</definedName>
    <definedName name="P2_SCOPE_5_PRT" hidden="1">[11]База!$P$25:$S$25,[11]База!$P$27:$S$31,[11]База!$U$14:$X$21,[11]База!$U$23:$X$23,[11]База!$U$25:$X$25,[11]База!$U$27:$X$31,[11]База!$Z$14:$AC$21,[11]База!$Z$23:$AC$23,[11]База!$Z$25:$AC$25</definedName>
    <definedName name="P2_SCOPE_CORR" localSheetId="18" hidden="1">#REF!,#REF!,#REF!,#REF!,#REF!,#REF!,#REF!,#REF!</definedName>
    <definedName name="P2_SCOPE_CORR" localSheetId="22" hidden="1">#REF!,#REF!,#REF!,#REF!,#REF!,#REF!,#REF!,#REF!</definedName>
    <definedName name="P2_SCOPE_CORR" localSheetId="20" hidden="1">#REF!,#REF!,#REF!,#REF!,#REF!,#REF!,#REF!,#REF!</definedName>
    <definedName name="P2_SCOPE_CORR" localSheetId="29" hidden="1">#REF!,#REF!,#REF!,#REF!,#REF!,#REF!,#REF!,#REF!</definedName>
    <definedName name="P2_SCOPE_CORR" hidden="1">#REF!,#REF!,#REF!,#REF!,#REF!,#REF!,#REF!,#REF!</definedName>
    <definedName name="P2_SCOPE_F1_PRT" localSheetId="20" hidden="1">[10]База!$D$56:$E$59,[10]База!$D$34:$E$50,[10]База!$D$32:$E$32,[10]База!$D$23:$E$30</definedName>
    <definedName name="P2_SCOPE_F1_PRT" hidden="1">[11]База!$D$56:$E$59,[11]База!$D$34:$E$50,[11]База!$D$32:$E$32,[11]База!$D$23:$E$30</definedName>
    <definedName name="P2_SCOPE_F2_PRT" localSheetId="20" hidden="1">[10]База!$D$52:$G$54,[10]База!$C$21:$E$42,[10]База!$A$12:$E$12,[10]База!$C$8:$E$11</definedName>
    <definedName name="P2_SCOPE_F2_PRT" hidden="1">[11]База!$D$52:$G$54,[11]База!$C$21:$E$42,[11]База!$A$12:$E$12,[11]База!$C$8:$E$11</definedName>
    <definedName name="P2_SCOPE_FULL_LOAD" localSheetId="18" hidden="1">#REF!,#REF!,#REF!,#REF!,#REF!,#REF!</definedName>
    <definedName name="P2_SCOPE_FULL_LOAD" localSheetId="22" hidden="1">#REF!,#REF!,#REF!,#REF!,#REF!,#REF!</definedName>
    <definedName name="P2_SCOPE_FULL_LOAD" localSheetId="20" hidden="1">#REF!,#REF!,#REF!,#REF!,#REF!,#REF!</definedName>
    <definedName name="P2_SCOPE_FULL_LOAD" localSheetId="29" hidden="1">#REF!,#REF!,#REF!,#REF!,#REF!,#REF!</definedName>
    <definedName name="P2_SCOPE_FULL_LOAD" hidden="1">#REF!,#REF!,#REF!,#REF!,#REF!,#REF!</definedName>
    <definedName name="P2_SCOPE_IND" localSheetId="18" hidden="1">#REF!,#REF!,#REF!,#REF!,#REF!,#REF!</definedName>
    <definedName name="P2_SCOPE_IND" localSheetId="22" hidden="1">#REF!,#REF!,#REF!,#REF!,#REF!,#REF!</definedName>
    <definedName name="P2_SCOPE_IND" localSheetId="29" hidden="1">#REF!,#REF!,#REF!,#REF!,#REF!,#REF!</definedName>
    <definedName name="P2_SCOPE_IND" hidden="1">#REF!,#REF!,#REF!,#REF!,#REF!,#REF!</definedName>
    <definedName name="P2_SCOPE_IND2" localSheetId="18" hidden="1">#REF!,#REF!,#REF!,#REF!,#REF!</definedName>
    <definedName name="P2_SCOPE_IND2" localSheetId="22" hidden="1">#REF!,#REF!,#REF!,#REF!,#REF!</definedName>
    <definedName name="P2_SCOPE_IND2" localSheetId="20" hidden="1">#REF!,#REF!,#REF!,#REF!,#REF!</definedName>
    <definedName name="P2_SCOPE_IND2" localSheetId="29" hidden="1">#REF!,#REF!,#REF!,#REF!,#REF!</definedName>
    <definedName name="P2_SCOPE_IND2" hidden="1">#REF!,#REF!,#REF!,#REF!,#REF!</definedName>
    <definedName name="P2_SCOPE_NOTIND" localSheetId="18" hidden="1">#REF!,#REF!,#REF!,#REF!,#REF!,#REF!,#REF!</definedName>
    <definedName name="P2_SCOPE_NOTIND" localSheetId="22" hidden="1">#REF!,#REF!,#REF!,#REF!,#REF!,#REF!,#REF!</definedName>
    <definedName name="P2_SCOPE_NOTIND" localSheetId="20" hidden="1">#REF!,#REF!,#REF!,#REF!,#REF!,#REF!,#REF!</definedName>
    <definedName name="P2_SCOPE_NOTIND" localSheetId="29" hidden="1">#REF!,#REF!,#REF!,#REF!,#REF!,#REF!,#REF!</definedName>
    <definedName name="P2_SCOPE_NOTIND" hidden="1">#REF!,#REF!,#REF!,#REF!,#REF!,#REF!,#REF!</definedName>
    <definedName name="P2_SCOPE_NotInd2" localSheetId="18" hidden="1">#REF!,#REF!,#REF!,#REF!,#REF!,#REF!</definedName>
    <definedName name="P2_SCOPE_NotInd2" localSheetId="22" hidden="1">#REF!,#REF!,#REF!,#REF!,#REF!,#REF!</definedName>
    <definedName name="P2_SCOPE_NotInd2" localSheetId="20" hidden="1">#REF!,#REF!,#REF!,#REF!,#REF!,#REF!</definedName>
    <definedName name="P2_SCOPE_NotInd2" localSheetId="29" hidden="1">#REF!,#REF!,#REF!,#REF!,#REF!,#REF!</definedName>
    <definedName name="P2_SCOPE_NotInd2" hidden="1">#REF!,#REF!,#REF!,#REF!,#REF!,#REF!</definedName>
    <definedName name="P2_SCOPE_NotInd3" localSheetId="18" hidden="1">#REF!,#REF!,#REF!,#REF!,#REF!,#REF!,#REF!</definedName>
    <definedName name="P2_SCOPE_NotInd3" localSheetId="22" hidden="1">#REF!,#REF!,#REF!,#REF!,#REF!,#REF!,#REF!</definedName>
    <definedName name="P2_SCOPE_NotInd3" localSheetId="20" hidden="1">#REF!,#REF!,#REF!,#REF!,#REF!,#REF!,#REF!</definedName>
    <definedName name="P2_SCOPE_NotInd3" localSheetId="29" hidden="1">#REF!,#REF!,#REF!,#REF!,#REF!,#REF!,#REF!</definedName>
    <definedName name="P2_SCOPE_NotInd3" hidden="1">#REF!,#REF!,#REF!,#REF!,#REF!,#REF!,#REF!</definedName>
    <definedName name="P2_SCOPE_NotInt" localSheetId="18" hidden="1">#REF!,#REF!,#REF!,#REF!,#REF!,#REF!,#REF!</definedName>
    <definedName name="P2_SCOPE_NotInt" localSheetId="22" hidden="1">#REF!,#REF!,#REF!,#REF!,#REF!,#REF!,#REF!</definedName>
    <definedName name="P2_SCOPE_NotInt" localSheetId="29" hidden="1">#REF!,#REF!,#REF!,#REF!,#REF!,#REF!,#REF!</definedName>
    <definedName name="P2_SCOPE_NotInt" hidden="1">#REF!,#REF!,#REF!,#REF!,#REF!,#REF!,#REF!</definedName>
    <definedName name="P2_SCOPE_PER_PRT" localSheetId="20" hidden="1">[10]База!$N$14:$N$25,[10]База!$N$27:$N$31,[10]База!$J$27:$K$31,[10]База!$F$27:$H$31,[10]База!$F$33:$H$37</definedName>
    <definedName name="P2_SCOPE_PER_PRT" hidden="1">[11]База!$N$14:$N$25,[11]База!$N$27:$N$31,[11]База!$J$27:$K$31,[11]База!$F$27:$H$31,[11]База!$F$33:$H$37</definedName>
    <definedName name="P2_SCOPE_SAVE2" localSheetId="18" hidden="1">#REF!,#REF!,#REF!,#REF!,#REF!,#REF!</definedName>
    <definedName name="P2_SCOPE_SAVE2" localSheetId="22" hidden="1">#REF!,#REF!,#REF!,#REF!,#REF!,#REF!</definedName>
    <definedName name="P2_SCOPE_SAVE2" localSheetId="20" hidden="1">#REF!,#REF!,#REF!,#REF!,#REF!,#REF!</definedName>
    <definedName name="P2_SCOPE_SAVE2" localSheetId="29" hidden="1">#REF!,#REF!,#REF!,#REF!,#REF!,#REF!</definedName>
    <definedName name="P2_SCOPE_SAVE2" hidden="1">#REF!,#REF!,#REF!,#REF!,#REF!,#REF!</definedName>
    <definedName name="P2_SCOPE_SV_PRT" localSheetId="18" hidden="1">#REF!,#REF!,#REF!,#REF!,#REF!,#REF!,#REF!</definedName>
    <definedName name="P2_SCOPE_SV_PRT" localSheetId="22" hidden="1">#REF!,#REF!,#REF!,#REF!,#REF!,#REF!,#REF!</definedName>
    <definedName name="P2_SCOPE_SV_PRT" localSheetId="20" hidden="1">#REF!,#REF!,#REF!,#REF!,#REF!,#REF!,#REF!</definedName>
    <definedName name="P2_SCOPE_SV_PRT" localSheetId="29" hidden="1">#REF!,#REF!,#REF!,#REF!,#REF!,#REF!,#REF!</definedName>
    <definedName name="P2_SCOPE_SV_PRT" hidden="1">#REF!,#REF!,#REF!,#REF!,#REF!,#REF!,#REF!</definedName>
    <definedName name="P2_T1_Protect" localSheetId="22" hidden="1">#REF!,#REF!,#REF!,#REF!,#REF!,#REF!</definedName>
    <definedName name="P2_T1_Protect" localSheetId="20" hidden="1">#REF!,#REF!,#REF!,#REF!,#REF!,#REF!</definedName>
    <definedName name="P2_T1_Protect" localSheetId="29" hidden="1">#REF!,#REF!,#REF!,#REF!,#REF!,#REF!</definedName>
    <definedName name="P2_T1_Protect" hidden="1">#REF!,#REF!,#REF!,#REF!,#REF!,#REF!</definedName>
    <definedName name="P2_T4_Protect" localSheetId="22" hidden="1">#REF!,#REF!,#REF!,#REF!,#REF!,#REF!,#REF!,#REF!,#REF!</definedName>
    <definedName name="P2_T4_Protect" localSheetId="20" hidden="1">#REF!,#REF!,#REF!,#REF!,#REF!,#REF!,#REF!,#REF!,#REF!</definedName>
    <definedName name="P2_T4_Protect" localSheetId="29" hidden="1">#REF!,#REF!,#REF!,#REF!,#REF!,#REF!,#REF!,#REF!,#REF!</definedName>
    <definedName name="P2_T4_Protect" hidden="1">#REF!,#REF!,#REF!,#REF!,#REF!,#REF!,#REF!,#REF!,#REF!</definedName>
    <definedName name="P3_dip" hidden="1">[8]FST5!$G$143:$G$145,[8]FST5!$G$214:$G$217,[8]FST5!$G$219:$G$224,[8]FST5!$G$226,[8]FST5!$G$228,[8]FST5!$G$230,[8]FST5!$G$232,[8]FST5!$G$197:$G$212</definedName>
    <definedName name="P3_SC22" localSheetId="18" hidden="1">#REF!,#REF!,#REF!,#REF!,#REF!,#REF!</definedName>
    <definedName name="P3_SC22" localSheetId="22" hidden="1">#REF!,#REF!,#REF!,#REF!,#REF!,#REF!</definedName>
    <definedName name="P3_SC22" localSheetId="20" hidden="1">#REF!,#REF!,#REF!,#REF!,#REF!,#REF!</definedName>
    <definedName name="P3_SC22" localSheetId="29" hidden="1">#REF!,#REF!,#REF!,#REF!,#REF!,#REF!</definedName>
    <definedName name="P3_SC22" hidden="1">#REF!,#REF!,#REF!,#REF!,#REF!,#REF!</definedName>
    <definedName name="P3_SCOPE_F1_PRT" localSheetId="20" hidden="1">[10]База!$E$16:$E$17,[10]База!$C$4:$D$4,[10]База!$C$7:$E$10,[10]База!$A$11:$E$11</definedName>
    <definedName name="P3_SCOPE_F1_PRT" hidden="1">[11]База!$E$16:$E$17,[11]База!$C$4:$D$4,[11]База!$C$7:$E$10,[11]База!$A$11:$E$11</definedName>
    <definedName name="P3_SCOPE_FULL_LOAD" localSheetId="18" hidden="1">#REF!,#REF!,#REF!,#REF!,#REF!,#REF!</definedName>
    <definedName name="P3_SCOPE_FULL_LOAD" localSheetId="22" hidden="1">#REF!,#REF!,#REF!,#REF!,#REF!,#REF!</definedName>
    <definedName name="P3_SCOPE_FULL_LOAD" localSheetId="20" hidden="1">#REF!,#REF!,#REF!,#REF!,#REF!,#REF!</definedName>
    <definedName name="P3_SCOPE_FULL_LOAD" localSheetId="29" hidden="1">#REF!,#REF!,#REF!,#REF!,#REF!,#REF!</definedName>
    <definedName name="P3_SCOPE_FULL_LOAD" hidden="1">#REF!,#REF!,#REF!,#REF!,#REF!,#REF!</definedName>
    <definedName name="P3_SCOPE_IND" localSheetId="18" hidden="1">#REF!,#REF!,#REF!,#REF!,#REF!</definedName>
    <definedName name="P3_SCOPE_IND" localSheetId="22" hidden="1">#REF!,#REF!,#REF!,#REF!,#REF!</definedName>
    <definedName name="P3_SCOPE_IND" localSheetId="20" hidden="1">#REF!,#REF!,#REF!,#REF!,#REF!</definedName>
    <definedName name="P3_SCOPE_IND" localSheetId="29" hidden="1">#REF!,#REF!,#REF!,#REF!,#REF!</definedName>
    <definedName name="P3_SCOPE_IND" hidden="1">#REF!,#REF!,#REF!,#REF!,#REF!</definedName>
    <definedName name="P3_SCOPE_IND2" localSheetId="18" hidden="1">#REF!,#REF!,#REF!,#REF!,#REF!</definedName>
    <definedName name="P3_SCOPE_IND2" localSheetId="22" hidden="1">#REF!,#REF!,#REF!,#REF!,#REF!</definedName>
    <definedName name="P3_SCOPE_IND2" localSheetId="29" hidden="1">#REF!,#REF!,#REF!,#REF!,#REF!</definedName>
    <definedName name="P3_SCOPE_IND2" hidden="1">#REF!,#REF!,#REF!,#REF!,#REF!</definedName>
    <definedName name="P3_SCOPE_NOTIND" localSheetId="18" hidden="1">#REF!,#REF!,#REF!,#REF!,#REF!,#REF!,#REF!</definedName>
    <definedName name="P3_SCOPE_NOTIND" localSheetId="22" hidden="1">#REF!,#REF!,#REF!,#REF!,#REF!,#REF!,#REF!</definedName>
    <definedName name="P3_SCOPE_NOTIND" localSheetId="20" hidden="1">#REF!,#REF!,#REF!,#REF!,#REF!,#REF!,#REF!</definedName>
    <definedName name="P3_SCOPE_NOTIND" localSheetId="29" hidden="1">#REF!,#REF!,#REF!,#REF!,#REF!,#REF!,#REF!</definedName>
    <definedName name="P3_SCOPE_NOTIND" hidden="1">#REF!,#REF!,#REF!,#REF!,#REF!,#REF!,#REF!</definedName>
    <definedName name="P3_SCOPE_NotInd2" localSheetId="18" hidden="1">#REF!,#REF!,#REF!,#REF!,#REF!,#REF!,#REF!</definedName>
    <definedName name="P3_SCOPE_NotInd2" localSheetId="22" hidden="1">#REF!,#REF!,#REF!,#REF!,#REF!,#REF!,#REF!</definedName>
    <definedName name="P3_SCOPE_NotInd2" localSheetId="29" hidden="1">#REF!,#REF!,#REF!,#REF!,#REF!,#REF!,#REF!</definedName>
    <definedName name="P3_SCOPE_NotInd2" hidden="1">#REF!,#REF!,#REF!,#REF!,#REF!,#REF!,#REF!</definedName>
    <definedName name="P3_SCOPE_NotInt" localSheetId="18" hidden="1">#REF!,#REF!,#REF!,#REF!,#REF!,#REF!</definedName>
    <definedName name="P3_SCOPE_NotInt" localSheetId="22" hidden="1">#REF!,#REF!,#REF!,#REF!,#REF!,#REF!</definedName>
    <definedName name="P3_SCOPE_NotInt" localSheetId="20" hidden="1">#REF!,#REF!,#REF!,#REF!,#REF!,#REF!</definedName>
    <definedName name="P3_SCOPE_NotInt" localSheetId="29" hidden="1">#REF!,#REF!,#REF!,#REF!,#REF!,#REF!</definedName>
    <definedName name="P3_SCOPE_NotInt" hidden="1">#REF!,#REF!,#REF!,#REF!,#REF!,#REF!</definedName>
    <definedName name="P3_SCOPE_PER_PRT" localSheetId="20" hidden="1">[10]База!$J$33:$K$37,[10]База!$N$33:$N$37,[10]База!$F$39:$H$43,[10]База!$J$39:$K$43,[10]База!$N$39:$N$43</definedName>
    <definedName name="P3_SCOPE_PER_PRT" hidden="1">[11]База!$J$33:$K$37,[11]База!$N$33:$N$37,[11]База!$F$39:$H$43,[11]База!$J$39:$K$43,[11]База!$N$39:$N$43</definedName>
    <definedName name="P3_SCOPE_SV_PRT" localSheetId="18" hidden="1">#REF!,#REF!,#REF!,#REF!,#REF!,#REF!,#REF!</definedName>
    <definedName name="P3_SCOPE_SV_PRT" localSheetId="22" hidden="1">#REF!,#REF!,#REF!,#REF!,#REF!,#REF!,#REF!</definedName>
    <definedName name="P3_SCOPE_SV_PRT" localSheetId="20" hidden="1">#REF!,#REF!,#REF!,#REF!,#REF!,#REF!,#REF!</definedName>
    <definedName name="P3_SCOPE_SV_PRT" localSheetId="29" hidden="1">#REF!,#REF!,#REF!,#REF!,#REF!,#REF!,#REF!</definedName>
    <definedName name="P3_SCOPE_SV_PRT" hidden="1">#REF!,#REF!,#REF!,#REF!,#REF!,#REF!,#REF!</definedName>
    <definedName name="P3_T1_Protect" localSheetId="22" hidden="1">#REF!,#REF!,#REF!,#REF!,#REF!</definedName>
    <definedName name="P3_T1_Protect" localSheetId="20" hidden="1">#REF!,#REF!,#REF!,#REF!,#REF!</definedName>
    <definedName name="P3_T1_Protect" localSheetId="29" hidden="1">#REF!,#REF!,#REF!,#REF!,#REF!</definedName>
    <definedName name="P3_T1_Protect" hidden="1">#REF!,#REF!,#REF!,#REF!,#REF!</definedName>
    <definedName name="P4_dip" hidden="1">[8]FST5!$G$70:$G$75,[8]FST5!$G$77:$G$78,[8]FST5!$G$80:$G$83,[8]FST5!$G$85,[8]FST5!$G$87:$G$91,[8]FST5!$G$93,[8]FST5!$G$95:$G$97,[8]FST5!$G$52:$G$68</definedName>
    <definedName name="P4_SCOPE_F1_PRT" localSheetId="20" hidden="1">[10]База!$C$13:$E$13,[10]База!$A$14:$E$14,[10]База!$C$23:$C$50,[10]База!$C$54:$C$95</definedName>
    <definedName name="P4_SCOPE_F1_PRT" hidden="1">[11]База!$C$13:$E$13,[11]База!$A$14:$E$14,[11]База!$C$23:$C$50,[11]База!$C$54:$C$95</definedName>
    <definedName name="P4_SCOPE_FULL_LOAD" localSheetId="18" hidden="1">#REF!,#REF!,#REF!,#REF!,#REF!,#REF!</definedName>
    <definedName name="P4_SCOPE_FULL_LOAD" localSheetId="22" hidden="1">#REF!,#REF!,#REF!,#REF!,#REF!,#REF!</definedName>
    <definedName name="P4_SCOPE_FULL_LOAD" localSheetId="20" hidden="1">#REF!,#REF!,#REF!,#REF!,#REF!,#REF!</definedName>
    <definedName name="P4_SCOPE_FULL_LOAD" localSheetId="29" hidden="1">#REF!,#REF!,#REF!,#REF!,#REF!,#REF!</definedName>
    <definedName name="P4_SCOPE_FULL_LOAD" hidden="1">#REF!,#REF!,#REF!,#REF!,#REF!,#REF!</definedName>
    <definedName name="P4_SCOPE_IND" localSheetId="18" hidden="1">#REF!,#REF!,#REF!,#REF!,#REF!</definedName>
    <definedName name="P4_SCOPE_IND" localSheetId="22" hidden="1">#REF!,#REF!,#REF!,#REF!,#REF!</definedName>
    <definedName name="P4_SCOPE_IND" localSheetId="20" hidden="1">#REF!,#REF!,#REF!,#REF!,#REF!</definedName>
    <definedName name="P4_SCOPE_IND" localSheetId="29" hidden="1">#REF!,#REF!,#REF!,#REF!,#REF!</definedName>
    <definedName name="P4_SCOPE_IND" hidden="1">#REF!,#REF!,#REF!,#REF!,#REF!</definedName>
    <definedName name="P4_SCOPE_IND2" localSheetId="18" hidden="1">#REF!,#REF!,#REF!,#REF!,#REF!,#REF!</definedName>
    <definedName name="P4_SCOPE_IND2" localSheetId="22" hidden="1">#REF!,#REF!,#REF!,#REF!,#REF!,#REF!</definedName>
    <definedName name="P4_SCOPE_IND2" localSheetId="20" hidden="1">#REF!,#REF!,#REF!,#REF!,#REF!,#REF!</definedName>
    <definedName name="P4_SCOPE_IND2" localSheetId="29" hidden="1">#REF!,#REF!,#REF!,#REF!,#REF!,#REF!</definedName>
    <definedName name="P4_SCOPE_IND2" hidden="1">#REF!,#REF!,#REF!,#REF!,#REF!,#REF!</definedName>
    <definedName name="P4_SCOPE_NOTIND" localSheetId="18" hidden="1">#REF!,#REF!,#REF!,#REF!,#REF!,#REF!,#REF!</definedName>
    <definedName name="P4_SCOPE_NOTIND" localSheetId="22" hidden="1">#REF!,#REF!,#REF!,#REF!,#REF!,#REF!,#REF!</definedName>
    <definedName name="P4_SCOPE_NOTIND" localSheetId="20" hidden="1">#REF!,#REF!,#REF!,#REF!,#REF!,#REF!,#REF!</definedName>
    <definedName name="P4_SCOPE_NOTIND" localSheetId="29" hidden="1">#REF!,#REF!,#REF!,#REF!,#REF!,#REF!,#REF!</definedName>
    <definedName name="P4_SCOPE_NOTIND" hidden="1">#REF!,#REF!,#REF!,#REF!,#REF!,#REF!,#REF!</definedName>
    <definedName name="P4_SCOPE_NotInd2" localSheetId="18" hidden="1">#REF!,#REF!,#REF!,#REF!,#REF!,#REF!,#REF!</definedName>
    <definedName name="P4_SCOPE_NotInd2" localSheetId="22" hidden="1">#REF!,#REF!,#REF!,#REF!,#REF!,#REF!,#REF!</definedName>
    <definedName name="P4_SCOPE_NotInd2" localSheetId="29" hidden="1">#REF!,#REF!,#REF!,#REF!,#REF!,#REF!,#REF!</definedName>
    <definedName name="P4_SCOPE_NotInd2" hidden="1">#REF!,#REF!,#REF!,#REF!,#REF!,#REF!,#REF!</definedName>
    <definedName name="P4_SCOPE_PER_PRT" localSheetId="20" hidden="1">[10]База!$F$45:$H$49,[10]База!$J$45:$K$49,[10]База!$N$45:$N$49,[10]База!$F$53:$G$64,[10]База!$H$54:$H$58</definedName>
    <definedName name="P4_SCOPE_PER_PRT" hidden="1">[11]База!$F$45:$H$49,[11]База!$J$45:$K$49,[11]База!$N$45:$N$49,[11]База!$F$53:$G$64,[11]База!$H$54:$H$58</definedName>
    <definedName name="P4_T1_Protect" localSheetId="22" hidden="1">#REF!,#REF!,#REF!,#REF!,#REF!,#REF!</definedName>
    <definedName name="P4_T1_Protect" localSheetId="20" hidden="1">#REF!,#REF!,#REF!,#REF!,#REF!,#REF!</definedName>
    <definedName name="P4_T1_Protect" localSheetId="29" hidden="1">#REF!,#REF!,#REF!,#REF!,#REF!,#REF!</definedName>
    <definedName name="P4_T1_Protect" hidden="1">#REF!,#REF!,#REF!,#REF!,#REF!,#REF!</definedName>
    <definedName name="P5_SCOPE_FULL_LOAD" localSheetId="18" hidden="1">#REF!,#REF!,#REF!,#REF!,#REF!,#REF!</definedName>
    <definedName name="P5_SCOPE_FULL_LOAD" localSheetId="22" hidden="1">#REF!,#REF!,#REF!,#REF!,#REF!,#REF!</definedName>
    <definedName name="P5_SCOPE_FULL_LOAD" localSheetId="20" hidden="1">#REF!,#REF!,#REF!,#REF!,#REF!,#REF!</definedName>
    <definedName name="P5_SCOPE_FULL_LOAD" localSheetId="29" hidden="1">#REF!,#REF!,#REF!,#REF!,#REF!,#REF!</definedName>
    <definedName name="P5_SCOPE_FULL_LOAD" hidden="1">#REF!,#REF!,#REF!,#REF!,#REF!,#REF!</definedName>
    <definedName name="P5_SCOPE_NOTIND" localSheetId="18" hidden="1">#REF!,#REF!,#REF!,#REF!,#REF!,#REF!,#REF!</definedName>
    <definedName name="P5_SCOPE_NOTIND" localSheetId="22" hidden="1">#REF!,#REF!,#REF!,#REF!,#REF!,#REF!,#REF!</definedName>
    <definedName name="P5_SCOPE_NOTIND" localSheetId="20" hidden="1">#REF!,#REF!,#REF!,#REF!,#REF!,#REF!,#REF!</definedName>
    <definedName name="P5_SCOPE_NOTIND" localSheetId="29" hidden="1">#REF!,#REF!,#REF!,#REF!,#REF!,#REF!,#REF!</definedName>
    <definedName name="P5_SCOPE_NOTIND" hidden="1">#REF!,#REF!,#REF!,#REF!,#REF!,#REF!,#REF!</definedName>
    <definedName name="P5_SCOPE_NotInd2" localSheetId="18" hidden="1">#REF!,#REF!,#REF!,#REF!,#REF!,#REF!,#REF!</definedName>
    <definedName name="P5_SCOPE_NotInd2" localSheetId="22" hidden="1">#REF!,#REF!,#REF!,#REF!,#REF!,#REF!,#REF!</definedName>
    <definedName name="P5_SCOPE_NotInd2" localSheetId="29" hidden="1">#REF!,#REF!,#REF!,#REF!,#REF!,#REF!,#REF!</definedName>
    <definedName name="P5_SCOPE_NotInd2" hidden="1">#REF!,#REF!,#REF!,#REF!,#REF!,#REF!,#REF!</definedName>
    <definedName name="P5_SCOPE_PER_PRT" localSheetId="20" hidden="1">[10]База!$H$60:$H$64,[10]База!$J$53:$J$64,[10]База!$K$54:$K$58,[10]База!$K$60:$K$64,[10]База!$N$53:$N$64</definedName>
    <definedName name="P5_SCOPE_PER_PRT" hidden="1">[11]База!$H$60:$H$64,[11]База!$J$53:$J$64,[11]База!$K$54:$K$58,[11]База!$K$60:$K$64,[11]База!$N$53:$N$64</definedName>
    <definedName name="P5_T1_Protect" localSheetId="22" hidden="1">#REF!,#REF!,#REF!,#REF!,#REF!</definedName>
    <definedName name="P5_T1_Protect" localSheetId="20" hidden="1">#REF!,#REF!,#REF!,#REF!,#REF!</definedName>
    <definedName name="P5_T1_Protect" localSheetId="29" hidden="1">#REF!,#REF!,#REF!,#REF!,#REF!</definedName>
    <definedName name="P5_T1_Protect" hidden="1">#REF!,#REF!,#REF!,#REF!,#REF!</definedName>
    <definedName name="P6_SCOPE_FULL_LOAD" localSheetId="18" hidden="1">#REF!,#REF!,#REF!,#REF!,#REF!,#REF!</definedName>
    <definedName name="P6_SCOPE_FULL_LOAD" localSheetId="22" hidden="1">#REF!,#REF!,#REF!,#REF!,#REF!,#REF!</definedName>
    <definedName name="P6_SCOPE_FULL_LOAD" localSheetId="20" hidden="1">#REF!,#REF!,#REF!,#REF!,#REF!,#REF!</definedName>
    <definedName name="P6_SCOPE_FULL_LOAD" localSheetId="29" hidden="1">#REF!,#REF!,#REF!,#REF!,#REF!,#REF!</definedName>
    <definedName name="P6_SCOPE_FULL_LOAD" hidden="1">#REF!,#REF!,#REF!,#REF!,#REF!,#REF!</definedName>
    <definedName name="P6_SCOPE_NOTIND" localSheetId="18" hidden="1">#REF!,#REF!,#REF!,#REF!,#REF!,#REF!,#REF!</definedName>
    <definedName name="P6_SCOPE_NOTIND" localSheetId="22" hidden="1">#REF!,#REF!,#REF!,#REF!,#REF!,#REF!,#REF!</definedName>
    <definedName name="P6_SCOPE_NOTIND" localSheetId="20" hidden="1">#REF!,#REF!,#REF!,#REF!,#REF!,#REF!,#REF!</definedName>
    <definedName name="P6_SCOPE_NOTIND" localSheetId="29" hidden="1">#REF!,#REF!,#REF!,#REF!,#REF!,#REF!,#REF!</definedName>
    <definedName name="P6_SCOPE_NOTIND" hidden="1">#REF!,#REF!,#REF!,#REF!,#REF!,#REF!,#REF!</definedName>
    <definedName name="P6_SCOPE_NotInd2" localSheetId="18" hidden="1">#REF!,#REF!,#REF!,#REF!,#REF!,#REF!,#REF!</definedName>
    <definedName name="P6_SCOPE_NotInd2" localSheetId="22" hidden="1">#REF!,#REF!,#REF!,#REF!,#REF!,#REF!,#REF!</definedName>
    <definedName name="P6_SCOPE_NotInd2" localSheetId="29" hidden="1">#REF!,#REF!,#REF!,#REF!,#REF!,#REF!,#REF!</definedName>
    <definedName name="P6_SCOPE_NotInd2" hidden="1">#REF!,#REF!,#REF!,#REF!,#REF!,#REF!,#REF!</definedName>
    <definedName name="P6_SCOPE_PER_PRT" localSheetId="20" hidden="1">[10]База!$F$66:$H$70,[10]База!$J$66:$K$70,[10]База!$N$66:$N$70,[10]База!$F$72:$H$76,[10]База!$J$72:$K$76</definedName>
    <definedName name="P6_SCOPE_PER_PRT" hidden="1">[11]База!$F$66:$H$70,[11]База!$J$66:$K$70,[11]База!$N$66:$N$70,[11]База!$F$72:$H$76,[11]База!$J$72:$K$76</definedName>
    <definedName name="P6_T1_Protect" localSheetId="22" hidden="1">#REF!,#REF!,#REF!,#REF!,#REF!</definedName>
    <definedName name="P6_T1_Protect" localSheetId="20" hidden="1">#REF!,#REF!,#REF!,#REF!,#REF!</definedName>
    <definedName name="P6_T1_Protect" localSheetId="29" hidden="1">#REF!,#REF!,#REF!,#REF!,#REF!</definedName>
    <definedName name="P6_T1_Protect" hidden="1">#REF!,#REF!,#REF!,#REF!,#REF!</definedName>
    <definedName name="P7_SCOPE_FULL_LOAD" localSheetId="18" hidden="1">#REF!,#REF!,#REF!,#REF!,#REF!,#REF!</definedName>
    <definedName name="P7_SCOPE_FULL_LOAD" localSheetId="22" hidden="1">#REF!,#REF!,#REF!,#REF!,#REF!,#REF!</definedName>
    <definedName name="P7_SCOPE_FULL_LOAD" localSheetId="20" hidden="1">#REF!,#REF!,#REF!,#REF!,#REF!,#REF!</definedName>
    <definedName name="P7_SCOPE_FULL_LOAD" localSheetId="29" hidden="1">#REF!,#REF!,#REF!,#REF!,#REF!,#REF!</definedName>
    <definedName name="P7_SCOPE_FULL_LOAD" hidden="1">#REF!,#REF!,#REF!,#REF!,#REF!,#REF!</definedName>
    <definedName name="P7_SCOPE_NOTIND" localSheetId="18" hidden="1">#REF!,#REF!,#REF!,#REF!,#REF!,#REF!</definedName>
    <definedName name="P7_SCOPE_NOTIND" localSheetId="22" hidden="1">#REF!,#REF!,#REF!,#REF!,#REF!,#REF!</definedName>
    <definedName name="P7_SCOPE_NOTIND" localSheetId="29" hidden="1">#REF!,#REF!,#REF!,#REF!,#REF!,#REF!</definedName>
    <definedName name="P7_SCOPE_NOTIND" hidden="1">#REF!,#REF!,#REF!,#REF!,#REF!,#REF!</definedName>
    <definedName name="P7_SCOPE_NotInd2" localSheetId="18" hidden="1">#REF!,#REF!,#REF!,#REF!,#REF!,'С № 11.1'!P1_SCOPE_NotInd2,'С № 11.1'!P2_SCOPE_NotInd2,'С № 11.1'!P3_SCOPE_NotInd2</definedName>
    <definedName name="P7_SCOPE_NotInd2" localSheetId="22" hidden="1">#REF!,#REF!,#REF!,#REF!,#REF!,'С № 13'!P1_SCOPE_NotInd2,'С № 13'!P2_SCOPE_NotInd2,'С № 13'!P3_SCOPE_NotInd2</definedName>
    <definedName name="P7_SCOPE_NotInd2" localSheetId="20" hidden="1">#REF!,#REF!,#REF!,#REF!,#REF!,'С №11.2'!P1_SCOPE_NotInd2,'С №11.2'!P2_SCOPE_NotInd2,P3_SCOPE_NotInd2</definedName>
    <definedName name="P7_SCOPE_NotInd2" localSheetId="29" hidden="1">#REF!,#REF!,#REF!,#REF!,#REF!,'Ф №18.1'!P1_SCOPE_NotInd2,'Ф №18.1'!P2_SCOPE_NotInd2,'Ф №18.1'!P3_SCOPE_NotInd2</definedName>
    <definedName name="P7_SCOPE_NotInd2" hidden="1">#REF!,#REF!,#REF!,#REF!,#REF!,P1_SCOPE_NotInd2,P2_SCOPE_NotInd2,P3_SCOPE_NotInd2</definedName>
    <definedName name="P7_SCOPE_PER_PRT" localSheetId="20" hidden="1">[10]База!$N$72:$N$76,[10]База!$F$78:$H$82,[10]База!$J$78:$K$82,[10]База!$N$78:$N$82,[10]База!$F$84:$H$88</definedName>
    <definedName name="P7_SCOPE_PER_PRT" hidden="1">[11]База!$N$72:$N$76,[11]База!$F$78:$H$82,[11]База!$J$78:$K$82,[11]База!$N$78:$N$82,[11]База!$F$84:$H$88</definedName>
    <definedName name="P7_T1_Protect" localSheetId="22" hidden="1">#REF!,#REF!,#REF!,#REF!,#REF!</definedName>
    <definedName name="P7_T1_Protect" localSheetId="20" hidden="1">#REF!,#REF!,#REF!,#REF!,#REF!</definedName>
    <definedName name="P7_T1_Protect" localSheetId="29" hidden="1">#REF!,#REF!,#REF!,#REF!,#REF!</definedName>
    <definedName name="P7_T1_Protect" hidden="1">#REF!,#REF!,#REF!,#REF!,#REF!</definedName>
    <definedName name="P8_SCOPE_FULL_LOAD" localSheetId="18" hidden="1">#REF!,#REF!,#REF!,#REF!,#REF!,#REF!</definedName>
    <definedName name="P8_SCOPE_FULL_LOAD" localSheetId="22" hidden="1">#REF!,#REF!,#REF!,#REF!,#REF!,#REF!</definedName>
    <definedName name="P8_SCOPE_FULL_LOAD" localSheetId="20" hidden="1">#REF!,#REF!,#REF!,#REF!,#REF!,#REF!</definedName>
    <definedName name="P8_SCOPE_FULL_LOAD" localSheetId="29" hidden="1">#REF!,#REF!,#REF!,#REF!,#REF!,#REF!</definedName>
    <definedName name="P8_SCOPE_FULL_LOAD" hidden="1">#REF!,#REF!,#REF!,#REF!,#REF!,#REF!</definedName>
    <definedName name="P8_SCOPE_NOTIND" localSheetId="18" hidden="1">#REF!,#REF!,#REF!,#REF!,#REF!,#REF!</definedName>
    <definedName name="P8_SCOPE_NOTIND" localSheetId="22" hidden="1">#REF!,#REF!,#REF!,#REF!,#REF!,#REF!</definedName>
    <definedName name="P8_SCOPE_NOTIND" localSheetId="29" hidden="1">#REF!,#REF!,#REF!,#REF!,#REF!,#REF!</definedName>
    <definedName name="P8_SCOPE_NOTIND" hidden="1">#REF!,#REF!,#REF!,#REF!,#REF!,#REF!</definedName>
    <definedName name="P8_SCOPE_PER_PRT" localSheetId="18" hidden="1">[16]База!$J$84:$K$88,[16]База!$N$84:$N$88,[16]База!$F$14:$G$25,P1_SCOPE_PER_PRT,P2_SCOPE_PER_PRT,P3_SCOPE_PER_PRT,P4_SCOPE_PER_PRT</definedName>
    <definedName name="P8_SCOPE_PER_PRT" localSheetId="22" hidden="1">[16]База!$J$84:$K$88,[16]База!$N$84:$N$88,[16]База!$F$14:$G$25,P1_SCOPE_PER_PRT,P2_SCOPE_PER_PRT,P3_SCOPE_PER_PRT,P4_SCOPE_PER_PRT</definedName>
    <definedName name="P8_SCOPE_PER_PRT" localSheetId="20" hidden="1">[17]База!$J$84:$K$88,[17]База!$N$84:$N$88,[17]База!$F$14:$G$25,'С №11.2'!P1_SCOPE_PER_PRT,'С №11.2'!P2_SCOPE_PER_PRT,'С №11.2'!P3_SCOPE_PER_PRT,'С №11.2'!P4_SCOPE_PER_PRT</definedName>
    <definedName name="P8_SCOPE_PER_PRT" localSheetId="29" hidden="1">[16]База!$J$84:$K$88,[16]База!$N$84:$N$88,[16]База!$F$14:$G$25,P1_SCOPE_PER_PRT,P2_SCOPE_PER_PRT,P3_SCOPE_PER_PRT,P4_SCOPE_PER_PRT</definedName>
    <definedName name="P8_SCOPE_PER_PRT" hidden="1">[16]База!$J$84:$K$88,[16]База!$N$84:$N$88,[16]База!$F$14:$G$25,P1_SCOPE_PER_PRT,P2_SCOPE_PER_PRT,P3_SCOPE_PER_PRT,P4_SCOPE_PER_PRT</definedName>
    <definedName name="P8_T1_Protect" localSheetId="22" hidden="1">#REF!,#REF!,#REF!,#REF!,#REF!</definedName>
    <definedName name="P8_T1_Protect" localSheetId="20" hidden="1">#REF!,#REF!,#REF!,#REF!,#REF!</definedName>
    <definedName name="P8_T1_Protect" localSheetId="29" hidden="1">#REF!,#REF!,#REF!,#REF!,#REF!</definedName>
    <definedName name="P8_T1_Protect" hidden="1">#REF!,#REF!,#REF!,#REF!,#REF!</definedName>
    <definedName name="P9_SCOPE_FULL_LOAD" localSheetId="18" hidden="1">#REF!,#REF!,#REF!,#REF!,#REF!,#REF!</definedName>
    <definedName name="P9_SCOPE_FULL_LOAD" localSheetId="22" hidden="1">#REF!,#REF!,#REF!,#REF!,#REF!,#REF!</definedName>
    <definedName name="P9_SCOPE_FULL_LOAD" localSheetId="20" hidden="1">#REF!,#REF!,#REF!,#REF!,#REF!,#REF!</definedName>
    <definedName name="P9_SCOPE_FULL_LOAD" localSheetId="29" hidden="1">#REF!,#REF!,#REF!,#REF!,#REF!,#REF!</definedName>
    <definedName name="P9_SCOPE_FULL_LOAD" hidden="1">#REF!,#REF!,#REF!,#REF!,#REF!,#REF!</definedName>
    <definedName name="P9_SCOPE_NotInd" localSheetId="18" hidden="1">#REF!,[15]!P1_SCOPE_NOTIND,[15]!P2_SCOPE_NOTIND,[15]!P3_SCOPE_NOTIND,[15]!P4_SCOPE_NOTIND,[15]!P5_SCOPE_NOTIND,[15]!P6_SCOPE_NOTIND,[15]!P7_SCOPE_NOTIND</definedName>
    <definedName name="P9_SCOPE_NotInd" localSheetId="22" hidden="1">#REF!,[15]!P1_SCOPE_NOTIND,[15]!P2_SCOPE_NOTIND,[15]!P3_SCOPE_NOTIND,[15]!P4_SCOPE_NOTIND,[15]!P5_SCOPE_NOTIND,[15]!P6_SCOPE_NOTIND,[15]!P7_SCOPE_NOTIND</definedName>
    <definedName name="P9_SCOPE_NotInd" localSheetId="20" hidden="1">#REF!,[15]!P1_SCOPE_NOTIND,[15]!P2_SCOPE_NOTIND,[15]!P3_SCOPE_NOTIND,[15]!P4_SCOPE_NOTIND,[15]!P5_SCOPE_NOTIND,[15]!P6_SCOPE_NOTIND,[15]!P7_SCOPE_NOTIND</definedName>
    <definedName name="P9_SCOPE_NotInd" localSheetId="29" hidden="1">#REF!,[15]!P1_SCOPE_NOTIND,[15]!P2_SCOPE_NOTIND,[15]!P3_SCOPE_NOTIND,[15]!P4_SCOPE_NOTIND,[15]!P5_SCOPE_NOTIND,[15]!P6_SCOPE_NOTIND,[15]!P7_SCOPE_NOTIND</definedName>
    <definedName name="P9_SCOPE_NotInd" hidden="1">#REF!,[15]!P1_SCOPE_NOTIND,[15]!P2_SCOPE_NOTIND,[15]!P3_SCOPE_NOTIND,[15]!P4_SCOPE_NOTIND,[15]!P5_SCOPE_NOTIND,[15]!P6_SCOPE_NOTIND,[15]!P7_SCOPE_NOTIND</definedName>
    <definedName name="P9_T1_Protect" localSheetId="22" hidden="1">#REF!,#REF!,#REF!,#REF!,#REF!</definedName>
    <definedName name="P9_T1_Protect" localSheetId="20" hidden="1">#REF!,#REF!,#REF!,#REF!,#REF!</definedName>
    <definedName name="P9_T1_Protect" localSheetId="29" hidden="1">#REF!,#REF!,#REF!,#REF!,#REF!</definedName>
    <definedName name="P9_T1_Protect" hidden="1">#REF!,#REF!,#REF!,#REF!,#REF!</definedName>
    <definedName name="PORT_PrjPeriods">[3]Портфель!$A$27</definedName>
    <definedName name="PrjTariff">'[3]Исходные данные'!$D$15</definedName>
    <definedName name="qr110to10" localSheetId="29">'[18]баланс квадраты ПЭС'!#REF!</definedName>
    <definedName name="qr110to10">'[18]баланс квадраты ПЭС'!#REF!</definedName>
    <definedName name="qr110to35" localSheetId="29">'[18]баланс квадраты ПЭС'!#REF!</definedName>
    <definedName name="qr110to35">'[18]баланс квадраты ПЭС'!#REF!</definedName>
    <definedName name="qr220to10_2" localSheetId="29">'[18]баланс квадраты ПЭС'!#REF!</definedName>
    <definedName name="qr220to10_2">'[18]баланс квадраты ПЭС'!#REF!</definedName>
    <definedName name="qr220to110" localSheetId="29">'[18]баланс квадраты ПЭС'!#REF!</definedName>
    <definedName name="qr220to110">'[18]баланс квадраты ПЭС'!#REF!</definedName>
    <definedName name="qr220to35">'[18]баланс квадраты ПЭС'!#REF!</definedName>
    <definedName name="qr35to10">'[18]баланс квадраты ПЭС'!#REF!</definedName>
    <definedName name="Razd1End" localSheetId="22">#REF!</definedName>
    <definedName name="Razd1End" localSheetId="20">#REF!</definedName>
    <definedName name="Razd1End" localSheetId="29">#REF!</definedName>
    <definedName name="Razd1End">#REF!</definedName>
    <definedName name="Razd1Start" localSheetId="22">#REF!</definedName>
    <definedName name="Razd1Start" localSheetId="20">#REF!</definedName>
    <definedName name="Razd1Start" localSheetId="29">#REF!</definedName>
    <definedName name="Razd1Start">#REF!</definedName>
    <definedName name="Razd2End" localSheetId="22">#REF!</definedName>
    <definedName name="Razd2End" localSheetId="20">#REF!</definedName>
    <definedName name="Razd2End" localSheetId="29">#REF!</definedName>
    <definedName name="Razd2End">#REF!</definedName>
    <definedName name="Razd2Start" localSheetId="22">#REF!</definedName>
    <definedName name="Razd2Start">#REF!</definedName>
    <definedName name="Razd3Start" localSheetId="22">#REF!</definedName>
    <definedName name="Razd3Start">#REF!</definedName>
    <definedName name="Razd4End" localSheetId="22">#REF!</definedName>
    <definedName name="Razd4End">#REF!</definedName>
    <definedName name="Razd4Start" localSheetId="22">#REF!</definedName>
    <definedName name="Razd4Start">#REF!</definedName>
    <definedName name="Razd5End" localSheetId="22">#REF!</definedName>
    <definedName name="Razd5End">#REF!</definedName>
    <definedName name="Razd5Start" localSheetId="22">#REF!</definedName>
    <definedName name="Razd5Start">#REF!</definedName>
    <definedName name="Razd6End" localSheetId="22">#REF!</definedName>
    <definedName name="Razd6End">#REF!</definedName>
    <definedName name="Razd6Start" localSheetId="22">#REF!</definedName>
    <definedName name="Razd6Start">#REF!</definedName>
    <definedName name="Razd7End" localSheetId="22">#REF!</definedName>
    <definedName name="Razd7End">#REF!</definedName>
    <definedName name="Razd7Start" localSheetId="22">#REF!</definedName>
    <definedName name="Razd7Start">#REF!</definedName>
    <definedName name="SAPBEXrevision" hidden="1">1</definedName>
    <definedName name="SAPBEXsysID" hidden="1">"BW2"</definedName>
    <definedName name="SAPBEXwbID" hidden="1">"479GSPMTNK9HM4ZSIVE5K2SH6"</definedName>
    <definedName name="tavrich">[6]таврическая!$A$4:$G$31</definedName>
    <definedName name="wrn" localSheetId="18" hidden="1">{"glc1",#N/A,FALSE,"GLC";"glc2",#N/A,FALSE,"GLC";"glc3",#N/A,FALSE,"GLC";"glc4",#N/A,FALSE,"GLC";"glc5",#N/A,FALSE,"GLC"}</definedName>
    <definedName name="wrn" localSheetId="22" hidden="1">{"glc1",#N/A,FALSE,"GLC";"glc2",#N/A,FALSE,"GLC";"glc3",#N/A,FALSE,"GLC";"glc4",#N/A,FALSE,"GLC";"glc5",#N/A,FALSE,"GLC"}</definedName>
    <definedName name="wrn" localSheetId="20" hidden="1">{"glc1",#N/A,FALSE,"GLC";"glc2",#N/A,FALSE,"GLC";"glc3",#N/A,FALSE,"GLC";"glc4",#N/A,FALSE,"GLC";"glc5",#N/A,FALSE,"GLC"}</definedName>
    <definedName name="wrn" localSheetId="29" hidden="1">{"glc1",#N/A,FALSE,"GLC";"glc2",#N/A,FALSE,"GLC";"glc3",#N/A,FALSE,"GLC";"glc4",#N/A,FALSE,"GLC";"glc5",#N/A,FALSE,"GLC"}</definedName>
    <definedName name="wrn" hidden="1">{"glc1",#N/A,FALSE,"GLC";"glc2",#N/A,FALSE,"GLC";"glc3",#N/A,FALSE,"GLC";"glc4",#N/A,FALSE,"GLC";"glc5",#N/A,FALSE,"GLC"}</definedName>
    <definedName name="wrn.Aging._.and._.Trend._.Analysis." localSheetId="18" hidden="1">{#N/A,#N/A,FALSE,"Aging Summary";#N/A,#N/A,FALSE,"Ratio Analysis";#N/A,#N/A,FALSE,"Test 120 Day Accts";#N/A,#N/A,FALSE,"Tickmarks"}</definedName>
    <definedName name="wrn.Aging._.and._.Trend._.Analysis." localSheetId="22"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2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18" hidden="1">{#N/A,#N/A,FALSE,"Aging Summary";#N/A,#N/A,FALSE,"Ratio Analysis";#N/A,#N/A,FALSE,"Test 120 Day Accts";#N/A,#N/A,FALSE,"Tickmarks"}</definedName>
    <definedName name="wrn.Aging.and._Trend._.Analysis.2" localSheetId="22" hidden="1">{#N/A,#N/A,FALSE,"Aging Summary";#N/A,#N/A,FALSE,"Ratio Analysis";#N/A,#N/A,FALSE,"Test 120 Day Accts";#N/A,#N/A,FALSE,"Tickmarks"}</definedName>
    <definedName name="wrn.Aging.and._Trend._.Analysis.2" localSheetId="20" hidden="1">{#N/A,#N/A,FALSE,"Aging Summary";#N/A,#N/A,FALSE,"Ratio Analysis";#N/A,#N/A,FALSE,"Test 120 Day Accts";#N/A,#N/A,FALSE,"Tickmarks"}</definedName>
    <definedName name="wrn.Aging.and._Trend._.Analysis.2" localSheetId="29"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18" hidden="1">{"assets",#N/A,FALSE,"historicBS";"liab",#N/A,FALSE,"historicBS";"is",#N/A,FALSE,"historicIS";"ratios",#N/A,FALSE,"ratios"}</definedName>
    <definedName name="wrn.basicfin." localSheetId="22" hidden="1">{"assets",#N/A,FALSE,"historicBS";"liab",#N/A,FALSE,"historicBS";"is",#N/A,FALSE,"historicIS";"ratios",#N/A,FALSE,"ratios"}</definedName>
    <definedName name="wrn.basicfin." localSheetId="20" hidden="1">{"assets",#N/A,FALSE,"historicBS";"liab",#N/A,FALSE,"historicBS";"is",#N/A,FALSE,"historicIS";"ratios",#N/A,FALSE,"ratios"}</definedName>
    <definedName name="wrn.basicfin." localSheetId="29" hidden="1">{"assets",#N/A,FALSE,"historicBS";"liab",#N/A,FALSE,"historicBS";"is",#N/A,FALSE,"historicIS";"ratios",#N/A,FALSE,"ratios"}</definedName>
    <definedName name="wrn.basicfin." hidden="1">{"assets",#N/A,FALSE,"historicBS";"liab",#N/A,FALSE,"historicBS";"is",#N/A,FALSE,"historicIS";"ratios",#N/A,FALSE,"ratios"}</definedName>
    <definedName name="wrn.basicfin.2" localSheetId="18" hidden="1">{"assets",#N/A,FALSE,"historicBS";"liab",#N/A,FALSE,"historicBS";"is",#N/A,FALSE,"historicIS";"ratios",#N/A,FALSE,"ratios"}</definedName>
    <definedName name="wrn.basicfin.2" localSheetId="22" hidden="1">{"assets",#N/A,FALSE,"historicBS";"liab",#N/A,FALSE,"historicBS";"is",#N/A,FALSE,"historicIS";"ratios",#N/A,FALSE,"ratios"}</definedName>
    <definedName name="wrn.basicfin.2" localSheetId="20" hidden="1">{"assets",#N/A,FALSE,"historicBS";"liab",#N/A,FALSE,"historicBS";"is",#N/A,FALSE,"historicIS";"ratios",#N/A,FALSE,"ratios"}</definedName>
    <definedName name="wrn.basicfin.2" localSheetId="29" hidden="1">{"assets",#N/A,FALSE,"historicBS";"liab",#N/A,FALSE,"historicBS";"is",#N/A,FALSE,"historicIS";"ratios",#N/A,FALSE,"ratios"}</definedName>
    <definedName name="wrn.basicfin.2" hidden="1">{"assets",#N/A,FALSE,"historicBS";"liab",#N/A,FALSE,"historicBS";"is",#N/A,FALSE,"historicIS";"ratios",#N/A,FALSE,"ratios"}</definedName>
    <definedName name="wrn.glc." localSheetId="18" hidden="1">{"glcbs",#N/A,FALSE,"GLCBS";"glccsbs",#N/A,FALSE,"GLCCSBS";"glcis",#N/A,FALSE,"GLCIS";"glccsis",#N/A,FALSE,"GLCCSIS";"glcrat1",#N/A,FALSE,"GLC-ratios1"}</definedName>
    <definedName name="wrn.glc." localSheetId="22" hidden="1">{"glcbs",#N/A,FALSE,"GLCBS";"glccsbs",#N/A,FALSE,"GLCCSBS";"glcis",#N/A,FALSE,"GLCIS";"glccsis",#N/A,FALSE,"GLCCSIS";"glcrat1",#N/A,FALSE,"GLC-ratios1"}</definedName>
    <definedName name="wrn.glc." localSheetId="20" hidden="1">{"glcbs",#N/A,FALSE,"GLCBS";"glccsbs",#N/A,FALSE,"GLCCSBS";"glcis",#N/A,FALSE,"GLCIS";"glccsis",#N/A,FALSE,"GLCCSIS";"glcrat1",#N/A,FALSE,"GLC-ratios1"}</definedName>
    <definedName name="wrn.glc." localSheetId="29"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18" hidden="1">{"glc1",#N/A,FALSE,"GLC";"glc2",#N/A,FALSE,"GLC";"glc3",#N/A,FALSE,"GLC";"glc4",#N/A,FALSE,"GLC";"glc5",#N/A,FALSE,"GLC"}</definedName>
    <definedName name="wrn.glcpromonte." localSheetId="22" hidden="1">{"glc1",#N/A,FALSE,"GLC";"glc2",#N/A,FALSE,"GLC";"glc3",#N/A,FALSE,"GLC";"glc4",#N/A,FALSE,"GLC";"glc5",#N/A,FALSE,"GLC"}</definedName>
    <definedName name="wrn.glcpromonte." localSheetId="20" hidden="1">{"glc1",#N/A,FALSE,"GLC";"glc2",#N/A,FALSE,"GLC";"glc3",#N/A,FALSE,"GLC";"glc4",#N/A,FALSE,"GLC";"glc5",#N/A,FALSE,"GLC"}</definedName>
    <definedName name="wrn.glcpromonte." localSheetId="29" hidden="1">{"glc1",#N/A,FALSE,"GLC";"glc2",#N/A,FALSE,"GLC";"glc3",#N/A,FALSE,"GLC";"glc4",#N/A,FALSE,"GLC";"glc5",#N/A,FALSE,"GLC"}</definedName>
    <definedName name="wrn.glcpromonte." hidden="1">{"glc1",#N/A,FALSE,"GLC";"glc2",#N/A,FALSE,"GLC";"glc3",#N/A,FALSE,"GLC";"glc4",#N/A,FALSE,"GLC";"glc5",#N/A,FALSE,"GLC"}</definedName>
    <definedName name="wrn.print." localSheetId="18"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22"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2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2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Сравнение._.с._.отраслями." localSheetId="18" hidden="1">{#N/A,#N/A,TRUE,"Лист1";#N/A,#N/A,TRUE,"Лист2";#N/A,#N/A,TRUE,"Лист3"}</definedName>
    <definedName name="wrn.Сравнение._.с._.отраслями." localSheetId="22" hidden="1">{#N/A,#N/A,TRUE,"Лист1";#N/A,#N/A,TRUE,"Лист2";#N/A,#N/A,TRUE,"Лист3"}</definedName>
    <definedName name="wrn.Сравнение._.с._.отраслями." localSheetId="20" hidden="1">{#N/A,#N/A,TRUE,"Лист1";#N/A,#N/A,TRUE,"Лист2";#N/A,#N/A,TRUE,"Лист3"}</definedName>
    <definedName name="wrn.Сравнение._.с._.отраслями." localSheetId="29" hidden="1">{#N/A,#N/A,TRUE,"Лист1";#N/A,#N/A,TRUE,"Лист2";#N/A,#N/A,TRUE,"Лист3"}</definedName>
    <definedName name="wrn.Сравнение._.с._.отраслями." hidden="1">{#N/A,#N/A,TRUE,"Лист1";#N/A,#N/A,TRUE,"Лист2";#N/A,#N/A,TRUE,"Лист3"}</definedName>
    <definedName name="а" localSheetId="18" hidden="1">{"glc1",#N/A,FALSE,"GLC";"glc2",#N/A,FALSE,"GLC";"glc3",#N/A,FALSE,"GLC";"glc4",#N/A,FALSE,"GLC";"glc5",#N/A,FALSE,"GLC"}</definedName>
    <definedName name="а" localSheetId="22" hidden="1">{"glc1",#N/A,FALSE,"GLC";"glc2",#N/A,FALSE,"GLC";"glc3",#N/A,FALSE,"GLC";"glc4",#N/A,FALSE,"GLC";"glc5",#N/A,FALSE,"GLC"}</definedName>
    <definedName name="а" localSheetId="20" hidden="1">{"glc1",#N/A,FALSE,"GLC";"glc2",#N/A,FALSE,"GLC";"glc3",#N/A,FALSE,"GLC";"glc4",#N/A,FALSE,"GLC";"glc5",#N/A,FALSE,"GLC"}</definedName>
    <definedName name="а" localSheetId="29" hidden="1">{"glc1",#N/A,FALSE,"GLC";"glc2",#N/A,FALSE,"GLC";"glc3",#N/A,FALSE,"GLC";"glc4",#N/A,FALSE,"GLC";"glc5",#N/A,FALSE,"GLC"}</definedName>
    <definedName name="а" hidden="1">{"glc1",#N/A,FALSE,"GLC";"glc2",#N/A,FALSE,"GLC";"glc3",#N/A,FALSE,"GLC";"glc4",#N/A,FALSE,"GLC";"glc5",#N/A,FALSE,"GLC"}</definedName>
    <definedName name="апап" localSheetId="18" hidden="1">#REF!</definedName>
    <definedName name="апап" localSheetId="22" hidden="1">#REF!</definedName>
    <definedName name="апап" localSheetId="20" hidden="1">#REF!</definedName>
    <definedName name="апап" localSheetId="29" hidden="1">#REF!</definedName>
    <definedName name="апап" hidden="1">#REF!</definedName>
    <definedName name="вап" localSheetId="18" hidden="1">#REF!</definedName>
    <definedName name="вап" localSheetId="22" hidden="1">#REF!</definedName>
    <definedName name="вап" localSheetId="29" hidden="1">#REF!</definedName>
    <definedName name="вап" hidden="1">#REF!</definedName>
    <definedName name="ввв" localSheetId="18"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 localSheetId="22"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 localSheetId="2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 localSheetId="2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18"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22"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2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2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итт" localSheetId="18" hidden="1">{#N/A,#N/A,TRUE,"Лист1";#N/A,#N/A,TRUE,"Лист2";#N/A,#N/A,TRUE,"Лист3"}</definedName>
    <definedName name="витт" localSheetId="22" hidden="1">{#N/A,#N/A,TRUE,"Лист1";#N/A,#N/A,TRUE,"Лист2";#N/A,#N/A,TRUE,"Лист3"}</definedName>
    <definedName name="витт" localSheetId="20" hidden="1">{#N/A,#N/A,TRUE,"Лист1";#N/A,#N/A,TRUE,"Лист2";#N/A,#N/A,TRUE,"Лист3"}</definedName>
    <definedName name="витт" localSheetId="29" hidden="1">{#N/A,#N/A,TRUE,"Лист1";#N/A,#N/A,TRUE,"Лист2";#N/A,#N/A,TRUE,"Лист3"}</definedName>
    <definedName name="витт" hidden="1">{#N/A,#N/A,TRUE,"Лист1";#N/A,#N/A,TRUE,"Лист2";#N/A,#N/A,TRUE,"Лист3"}</definedName>
    <definedName name="вс" localSheetId="18" hidden="1">{#N/A,#N/A,FALSE,"Aging Summary";#N/A,#N/A,FALSE,"Ratio Analysis";#N/A,#N/A,FALSE,"Test 120 Day Accts";#N/A,#N/A,FALSE,"Tickmarks"}</definedName>
    <definedName name="вс" localSheetId="22" hidden="1">{#N/A,#N/A,FALSE,"Aging Summary";#N/A,#N/A,FALSE,"Ratio Analysis";#N/A,#N/A,FALSE,"Test 120 Day Accts";#N/A,#N/A,FALSE,"Tickmarks"}</definedName>
    <definedName name="вс" localSheetId="20" hidden="1">{#N/A,#N/A,FALSE,"Aging Summary";#N/A,#N/A,FALSE,"Ratio Analysis";#N/A,#N/A,FALSE,"Test 120 Day Accts";#N/A,#N/A,FALSE,"Tickmarks"}</definedName>
    <definedName name="вс" localSheetId="29" hidden="1">{#N/A,#N/A,FALSE,"Aging Summary";#N/A,#N/A,FALSE,"Ratio Analysis";#N/A,#N/A,FALSE,"Test 120 Day Accts";#N/A,#N/A,FALSE,"Tickmarks"}</definedName>
    <definedName name="вс" hidden="1">{#N/A,#N/A,FALSE,"Aging Summary";#N/A,#N/A,FALSE,"Ratio Analysis";#N/A,#N/A,FALSE,"Test 120 Day Accts";#N/A,#N/A,FALSE,"Tickmarks"}</definedName>
    <definedName name="вуув" localSheetId="18" hidden="1">{#N/A,#N/A,TRUE,"Лист1";#N/A,#N/A,TRUE,"Лист2";#N/A,#N/A,TRUE,"Лист3"}</definedName>
    <definedName name="вуув" localSheetId="22" hidden="1">{#N/A,#N/A,TRUE,"Лист1";#N/A,#N/A,TRUE,"Лист2";#N/A,#N/A,TRUE,"Лист3"}</definedName>
    <definedName name="вуув" localSheetId="20" hidden="1">{#N/A,#N/A,TRUE,"Лист1";#N/A,#N/A,TRUE,"Лист2";#N/A,#N/A,TRUE,"Лист3"}</definedName>
    <definedName name="вуув" localSheetId="29" hidden="1">{#N/A,#N/A,TRUE,"Лист1";#N/A,#N/A,TRUE,"Лист2";#N/A,#N/A,TRUE,"Лист3"}</definedName>
    <definedName name="вуув" hidden="1">{#N/A,#N/A,TRUE,"Лист1";#N/A,#N/A,TRUE,"Лист2";#N/A,#N/A,TRUE,"Лист3"}</definedName>
    <definedName name="ВЫР">'[19]Баланс по ТЭЦ-1'!$J$6</definedName>
    <definedName name="грприрцфв00ав98" localSheetId="18" hidden="1">{#N/A,#N/A,TRUE,"Лист1";#N/A,#N/A,TRUE,"Лист2";#N/A,#N/A,TRUE,"Лист3"}</definedName>
    <definedName name="грприрцфв00ав98" localSheetId="22" hidden="1">{#N/A,#N/A,TRUE,"Лист1";#N/A,#N/A,TRUE,"Лист2";#N/A,#N/A,TRUE,"Лист3"}</definedName>
    <definedName name="грприрцфв00ав98" localSheetId="20" hidden="1">{#N/A,#N/A,TRUE,"Лист1";#N/A,#N/A,TRUE,"Лист2";#N/A,#N/A,TRUE,"Лист3"}</definedName>
    <definedName name="грприрцфв00ав98" localSheetId="29" hidden="1">{#N/A,#N/A,TRUE,"Лист1";#N/A,#N/A,TRUE,"Лист2";#N/A,#N/A,TRUE,"Лист3"}</definedName>
    <definedName name="грприрцфв00ав98" hidden="1">{#N/A,#N/A,TRUE,"Лист1";#N/A,#N/A,TRUE,"Лист2";#N/A,#N/A,TRUE,"Лист3"}</definedName>
    <definedName name="грфинцкавг98Х" localSheetId="18" hidden="1">{#N/A,#N/A,TRUE,"Лист1";#N/A,#N/A,TRUE,"Лист2";#N/A,#N/A,TRUE,"Лист3"}</definedName>
    <definedName name="грфинцкавг98Х" localSheetId="22" hidden="1">{#N/A,#N/A,TRUE,"Лист1";#N/A,#N/A,TRUE,"Лист2";#N/A,#N/A,TRUE,"Лист3"}</definedName>
    <definedName name="грфинцкавг98Х" localSheetId="20" hidden="1">{#N/A,#N/A,TRUE,"Лист1";#N/A,#N/A,TRUE,"Лист2";#N/A,#N/A,TRUE,"Лист3"}</definedName>
    <definedName name="грфинцкавг98Х" localSheetId="29" hidden="1">{#N/A,#N/A,TRUE,"Лист1";#N/A,#N/A,TRUE,"Лист2";#N/A,#N/A,TRUE,"Лист3"}</definedName>
    <definedName name="грфинцкавг98Х" hidden="1">{#N/A,#N/A,TRUE,"Лист1";#N/A,#N/A,TRUE,"Лист2";#N/A,#N/A,TRUE,"Лист3"}</definedName>
    <definedName name="гшгш" localSheetId="18" hidden="1">{#N/A,#N/A,TRUE,"Лист1";#N/A,#N/A,TRUE,"Лист2";#N/A,#N/A,TRUE,"Лист3"}</definedName>
    <definedName name="гшгш" localSheetId="22" hidden="1">{#N/A,#N/A,TRUE,"Лист1";#N/A,#N/A,TRUE,"Лист2";#N/A,#N/A,TRUE,"Лист3"}</definedName>
    <definedName name="гшгш" localSheetId="20" hidden="1">{#N/A,#N/A,TRUE,"Лист1";#N/A,#N/A,TRUE,"Лист2";#N/A,#N/A,TRUE,"Лист3"}</definedName>
    <definedName name="гшгш" localSheetId="29" hidden="1">{#N/A,#N/A,TRUE,"Лист1";#N/A,#N/A,TRUE,"Лист2";#N/A,#N/A,TRUE,"Лист3"}</definedName>
    <definedName name="гшгш" hidden="1">{#N/A,#N/A,TRUE,"Лист1";#N/A,#N/A,TRUE,"Лист2";#N/A,#N/A,TRUE,"Лист3"}</definedName>
    <definedName name="д" localSheetId="18" hidden="1">#REF!</definedName>
    <definedName name="д" localSheetId="22" hidden="1">#REF!</definedName>
    <definedName name="д" localSheetId="20" hidden="1">#REF!</definedName>
    <definedName name="д" localSheetId="29" hidden="1">#REF!</definedName>
    <definedName name="д" hidden="1">#REF!</definedName>
    <definedName name="ДатаТекст" localSheetId="22">'[20]Титульный лист С-П'!#REF!</definedName>
    <definedName name="ДатаТекст" localSheetId="20">'[20]Титульный лист С-П'!#REF!</definedName>
    <definedName name="ДатаТекст" localSheetId="29">'[20]Титульный лист С-П'!#REF!</definedName>
    <definedName name="ДатаТекст">'[20]Титульный лист С-П'!#REF!</definedName>
    <definedName name="дд" localSheetId="18" hidden="1">#REF!</definedName>
    <definedName name="дд" localSheetId="22" hidden="1">#REF!</definedName>
    <definedName name="дд" localSheetId="20" hidden="1">#REF!</definedName>
    <definedName name="дд" localSheetId="29" hidden="1">#REF!</definedName>
    <definedName name="дд" hidden="1">#REF!</definedName>
    <definedName name="дддд" localSheetId="18" hidden="1">#REF!</definedName>
    <definedName name="дддд" localSheetId="22" hidden="1">#REF!</definedName>
    <definedName name="дддд" localSheetId="29" hidden="1">#REF!</definedName>
    <definedName name="дддд" hidden="1">#REF!</definedName>
    <definedName name="_xlnm.Print_Titles" localSheetId="0">'С № 1 (2023)'!$15:$19</definedName>
    <definedName name="_xlnm.Print_Titles" localSheetId="1">'С № 1 (2024)'!$15:$19</definedName>
    <definedName name="_xlnm.Print_Titles" localSheetId="2">'С № 1 (2025)'!$15:$19</definedName>
    <definedName name="_xlnm.Print_Titles" localSheetId="3">'С № 1 (2026)'!$15:$19</definedName>
    <definedName name="_xlnm.Print_Titles" localSheetId="4">'С № 1 (2027)'!$15:$19</definedName>
    <definedName name="_xlnm.Print_Titles" localSheetId="18">'С № 11.1'!$B:$D,'С № 11.1'!$17:$20</definedName>
    <definedName name="_xlnm.Print_Titles" localSheetId="19">'С № 11.3'!$10:$10</definedName>
    <definedName name="_xlnm.Print_Titles" localSheetId="20">'С №11.2'!$13:$13</definedName>
    <definedName name="и" localSheetId="18" hidden="1">{"glc1",#N/A,FALSE,"GLC";"glc2",#N/A,FALSE,"GLC";"glc3",#N/A,FALSE,"GLC";"glc4",#N/A,FALSE,"GLC";"glc5",#N/A,FALSE,"GLC"}</definedName>
    <definedName name="и" localSheetId="22" hidden="1">{"glc1",#N/A,FALSE,"GLC";"glc2",#N/A,FALSE,"GLC";"glc3",#N/A,FALSE,"GLC";"glc4",#N/A,FALSE,"GLC";"glc5",#N/A,FALSE,"GLC"}</definedName>
    <definedName name="и" localSheetId="20" hidden="1">{"glc1",#N/A,FALSE,"GLC";"glc2",#N/A,FALSE,"GLC";"glc3",#N/A,FALSE,"GLC";"glc4",#N/A,FALSE,"GLC";"glc5",#N/A,FALSE,"GLC"}</definedName>
    <definedName name="и" localSheetId="29" hidden="1">{"glc1",#N/A,FALSE,"GLC";"glc2",#N/A,FALSE,"GLC";"glc3",#N/A,FALSE,"GLC";"glc4",#N/A,FALSE,"GLC";"glc5",#N/A,FALSE,"GLC"}</definedName>
    <definedName name="и" hidden="1">{"glc1",#N/A,FALSE,"GLC";"glc2",#N/A,FALSE,"GLC";"glc3",#N/A,FALSE,"GLC";"glc4",#N/A,FALSE,"GLC";"glc5",#N/A,FALSE,"GLC"}</definedName>
    <definedName name="индцкавг98" localSheetId="18" hidden="1">{#N/A,#N/A,TRUE,"Лист1";#N/A,#N/A,TRUE,"Лист2";#N/A,#N/A,TRUE,"Лист3"}</definedName>
    <definedName name="индцкавг98" localSheetId="22" hidden="1">{#N/A,#N/A,TRUE,"Лист1";#N/A,#N/A,TRUE,"Лист2";#N/A,#N/A,TRUE,"Лист3"}</definedName>
    <definedName name="индцкавг98" localSheetId="20" hidden="1">{#N/A,#N/A,TRUE,"Лист1";#N/A,#N/A,TRUE,"Лист2";#N/A,#N/A,TRUE,"Лист3"}</definedName>
    <definedName name="индцкавг98" localSheetId="29" hidden="1">{#N/A,#N/A,TRUE,"Лист1";#N/A,#N/A,TRUE,"Лист2";#N/A,#N/A,TRUE,"Лист3"}</definedName>
    <definedName name="индцкавг98" hidden="1">{#N/A,#N/A,TRUE,"Лист1";#N/A,#N/A,TRUE,"Лист2";#N/A,#N/A,TRUE,"Лист3"}</definedName>
    <definedName name="кеппппппппппп" localSheetId="18" hidden="1">{#N/A,#N/A,TRUE,"Лист1";#N/A,#N/A,TRUE,"Лист2";#N/A,#N/A,TRUE,"Лист3"}</definedName>
    <definedName name="кеппппппппппп" localSheetId="22" hidden="1">{#N/A,#N/A,TRUE,"Лист1";#N/A,#N/A,TRUE,"Лист2";#N/A,#N/A,TRUE,"Лист3"}</definedName>
    <definedName name="кеппппппппппп" localSheetId="20" hidden="1">{#N/A,#N/A,TRUE,"Лист1";#N/A,#N/A,TRUE,"Лист2";#N/A,#N/A,TRUE,"Лист3"}</definedName>
    <definedName name="кеппппппппппп" localSheetId="29" hidden="1">{#N/A,#N/A,TRUE,"Лист1";#N/A,#N/A,TRUE,"Лист2";#N/A,#N/A,TRUE,"Лист3"}</definedName>
    <definedName name="кеппппппппппп" hidden="1">{#N/A,#N/A,TRUE,"Лист1";#N/A,#N/A,TRUE,"Лист2";#N/A,#N/A,TRUE,"Лист3"}</definedName>
    <definedName name="ктр" localSheetId="29">'[7]5'!#REF!</definedName>
    <definedName name="ктр">'[7]5'!#REF!</definedName>
    <definedName name="лщжо" localSheetId="18" hidden="1">{#N/A,#N/A,TRUE,"Лист1";#N/A,#N/A,TRUE,"Лист2";#N/A,#N/A,TRUE,"Лист3"}</definedName>
    <definedName name="лщжо" localSheetId="22" hidden="1">{#N/A,#N/A,TRUE,"Лист1";#N/A,#N/A,TRUE,"Лист2";#N/A,#N/A,TRUE,"Лист3"}</definedName>
    <definedName name="лщжо" localSheetId="20" hidden="1">{#N/A,#N/A,TRUE,"Лист1";#N/A,#N/A,TRUE,"Лист2";#N/A,#N/A,TRUE,"Лист3"}</definedName>
    <definedName name="лщжо" localSheetId="29" hidden="1">{#N/A,#N/A,TRUE,"Лист1";#N/A,#N/A,TRUE,"Лист2";#N/A,#N/A,TRUE,"Лист3"}</definedName>
    <definedName name="лщжо" hidden="1">{#N/A,#N/A,TRUE,"Лист1";#N/A,#N/A,TRUE,"Лист2";#N/A,#N/A,TRUE,"Лист3"}</definedName>
    <definedName name="мДата">[19]Настройки!$B$8</definedName>
    <definedName name="НБд">'[19]Баланс по ТЭЦ-1'!$N$381</definedName>
    <definedName name="ншш" localSheetId="18" hidden="1">{#N/A,#N/A,TRUE,"Лист1";#N/A,#N/A,TRUE,"Лист2";#N/A,#N/A,TRUE,"Лист3"}</definedName>
    <definedName name="ншш" localSheetId="22" hidden="1">{#N/A,#N/A,TRUE,"Лист1";#N/A,#N/A,TRUE,"Лист2";#N/A,#N/A,TRUE,"Лист3"}</definedName>
    <definedName name="ншш" localSheetId="20" hidden="1">{#N/A,#N/A,TRUE,"Лист1";#N/A,#N/A,TRUE,"Лист2";#N/A,#N/A,TRUE,"Лист3"}</definedName>
    <definedName name="ншш" localSheetId="29" hidden="1">{#N/A,#N/A,TRUE,"Лист1";#N/A,#N/A,TRUE,"Лист2";#N/A,#N/A,TRUE,"Лист3"}</definedName>
    <definedName name="ншш" hidden="1">{#N/A,#N/A,TRUE,"Лист1";#N/A,#N/A,TRUE,"Лист2";#N/A,#N/A,TRUE,"Лист3"}</definedName>
    <definedName name="о" localSheetId="18" hidden="1">{#N/A,#N/A,TRUE,"Лист1";#N/A,#N/A,TRUE,"Лист2";#N/A,#N/A,TRUE,"Лист3"}</definedName>
    <definedName name="о" localSheetId="22" hidden="1">{#N/A,#N/A,TRUE,"Лист1";#N/A,#N/A,TRUE,"Лист2";#N/A,#N/A,TRUE,"Лист3"}</definedName>
    <definedName name="о" localSheetId="20" hidden="1">{#N/A,#N/A,TRUE,"Лист1";#N/A,#N/A,TRUE,"Лист2";#N/A,#N/A,TRUE,"Лист3"}</definedName>
    <definedName name="о" localSheetId="29" hidden="1">{#N/A,#N/A,TRUE,"Лист1";#N/A,#N/A,TRUE,"Лист2";#N/A,#N/A,TRUE,"Лист3"}</definedName>
    <definedName name="о" hidden="1">{#N/A,#N/A,TRUE,"Лист1";#N/A,#N/A,TRUE,"Лист2";#N/A,#N/A,TRUE,"Лист3"}</definedName>
    <definedName name="о_165" localSheetId="22">#REF!</definedName>
    <definedName name="о_165" localSheetId="20">#REF!</definedName>
    <definedName name="о_165" localSheetId="29">#REF!</definedName>
    <definedName name="о_165">#REF!</definedName>
    <definedName name="о_166" localSheetId="22">#REF!</definedName>
    <definedName name="о_166" localSheetId="20">#REF!</definedName>
    <definedName name="о_166" localSheetId="29">#REF!</definedName>
    <definedName name="о_166">#REF!</definedName>
    <definedName name="о_167" localSheetId="22">#REF!</definedName>
    <definedName name="о_167" localSheetId="20">#REF!</definedName>
    <definedName name="о_167" localSheetId="29">#REF!</definedName>
    <definedName name="о_167">#REF!</definedName>
    <definedName name="о_168" localSheetId="22">#REF!</definedName>
    <definedName name="о_168">#REF!</definedName>
    <definedName name="о_170" localSheetId="22">#REF!</definedName>
    <definedName name="о_170">#REF!</definedName>
    <definedName name="о_171" localSheetId="22">#REF!</definedName>
    <definedName name="о_171">#REF!</definedName>
    <definedName name="о_224" localSheetId="22">#REF!</definedName>
    <definedName name="о_224">#REF!</definedName>
    <definedName name="о_225" localSheetId="22">#REF!</definedName>
    <definedName name="о_225">#REF!</definedName>
    <definedName name="о_235" localSheetId="22">#REF!</definedName>
    <definedName name="о_235">#REF!</definedName>
    <definedName name="о_236" localSheetId="22">#REF!</definedName>
    <definedName name="о_236">#REF!</definedName>
    <definedName name="о_249" localSheetId="22">#REF!</definedName>
    <definedName name="о_249">#REF!</definedName>
    <definedName name="о_250" localSheetId="22">#REF!</definedName>
    <definedName name="о_250">#REF!</definedName>
    <definedName name="о_251" localSheetId="22">#REF!</definedName>
    <definedName name="о_251">#REF!</definedName>
    <definedName name="о_252" localSheetId="22">#REF!</definedName>
    <definedName name="о_252">#REF!</definedName>
    <definedName name="о_531" localSheetId="22">#REF!</definedName>
    <definedName name="о_531">#REF!</definedName>
    <definedName name="о_532" localSheetId="22">#REF!</definedName>
    <definedName name="о_532">#REF!</definedName>
    <definedName name="о_533" localSheetId="22">#REF!</definedName>
    <definedName name="о_533">#REF!</definedName>
    <definedName name="о_553" localSheetId="22">#REF!</definedName>
    <definedName name="о_553">#REF!</definedName>
    <definedName name="о_555i" localSheetId="22">#REF!</definedName>
    <definedName name="о_555i">#REF!</definedName>
    <definedName name="о_556">[6]таврическая!$G$7</definedName>
    <definedName name="о_557">[6]таврическая!$G$9</definedName>
    <definedName name="о_мв10ат1i" localSheetId="22">#REF!</definedName>
    <definedName name="о_мв10ат1i" localSheetId="20">#REF!</definedName>
    <definedName name="о_мв10ат1i" localSheetId="29">#REF!</definedName>
    <definedName name="о_мв10ат1i">#REF!</definedName>
    <definedName name="о_мв10ат2i" localSheetId="22">#REF!</definedName>
    <definedName name="о_мв10ат2i" localSheetId="20">#REF!</definedName>
    <definedName name="о_мв10ат2i" localSheetId="29">#REF!</definedName>
    <definedName name="о_мв10ат2i">#REF!</definedName>
    <definedName name="о_шсов220">[6]иртышская!$G$18</definedName>
    <definedName name="_xlnm.Print_Area" localSheetId="30">'№ 19'!$A$1:$K$17</definedName>
    <definedName name="_xlnm.Print_Area" localSheetId="31">'№ 20'!$A$1:$J$20</definedName>
    <definedName name="_xlnm.Print_Area" localSheetId="32">'№ 21'!$A$1:$D$12</definedName>
    <definedName name="_xlnm.Print_Area" localSheetId="24">'Г № 15'!$A$1:$DB$87</definedName>
    <definedName name="_xlnm.Print_Area" localSheetId="25">'Г № 16'!$A$1:$AT$87</definedName>
    <definedName name="_xlnm.Print_Area" localSheetId="0">'С № 1 (2023)'!$B$15:$AZ$78</definedName>
    <definedName name="_xlnm.Print_Area" localSheetId="1">'С № 1 (2024)'!$A$1:$BA$88</definedName>
    <definedName name="_xlnm.Print_Area" localSheetId="2">'С № 1 (2025)'!$A$1:$BA$87</definedName>
    <definedName name="_xlnm.Print_Area" localSheetId="3">'С № 1 (2026)'!$A$1:$BA$92</definedName>
    <definedName name="_xlnm.Print_Area" localSheetId="4">'С № 1 (2027)'!$A$1:$BA$86</definedName>
    <definedName name="_xlnm.Print_Area" localSheetId="17">'С № 10'!$A$1:$T$87</definedName>
    <definedName name="_xlnm.Print_Area" localSheetId="18">'С № 11.1'!$A$1:$AK$67</definedName>
    <definedName name="_xlnm.Print_Area" localSheetId="19">'С № 11.3'!$A$1:$I$33</definedName>
    <definedName name="_xlnm.Print_Area" localSheetId="21">'С № 12'!$A$1:$AG$88</definedName>
    <definedName name="_xlnm.Print_Area" localSheetId="22">'С № 13'!$A$1:$M$79</definedName>
    <definedName name="_xlnm.Print_Area" localSheetId="23">'С № 14'!$A$1:$U$91</definedName>
    <definedName name="_xlnm.Print_Area" localSheetId="5">'С № 2'!$A$16:$CQ$97</definedName>
    <definedName name="_xlnm.Print_Area" localSheetId="6">'С № 3'!$A$1:$AQ$96</definedName>
    <definedName name="_xlnm.Print_Area" localSheetId="7">'С № 4'!$A$1:$DB$88</definedName>
    <definedName name="_xlnm.Print_Area" localSheetId="8">'С № 5 (2023)'!$A$1:$AN$91</definedName>
    <definedName name="_xlnm.Print_Area" localSheetId="10">'С № 5 (2025)'!$A$1:$AN$84</definedName>
    <definedName name="_xlnm.Print_Area" localSheetId="11">'С № 5 (2026)'!$A$1:$AN$87</definedName>
    <definedName name="_xlnm.Print_Area" localSheetId="12">'С № 5 (2027)'!$A$1:$AN$81</definedName>
    <definedName name="_xlnm.Print_Area" localSheetId="14">'С № 7'!$A$1:$DN$97</definedName>
    <definedName name="_xlnm.Print_Area" localSheetId="15">'С № 8'!$A$1:$AO$91</definedName>
    <definedName name="_xlnm.Print_Area" localSheetId="16">'С № 9'!$A$1:$I$92</definedName>
    <definedName name="_xlnm.Print_Area" localSheetId="20">'С №11.2'!$A$1:$T$158</definedName>
    <definedName name="ОТДАЧА">'[19]Баланс по ТЭЦ-1'!$J$99</definedName>
    <definedName name="Отдача_ГРУ">'[19]Баланс по ТЭЦ-1'!$J$120</definedName>
    <definedName name="Отдача110">'[19]Баланс по ТЭЦ-1'!$J$100</definedName>
    <definedName name="ОтпВСеть" localSheetId="22">#REF!</definedName>
    <definedName name="ОтпВСеть" localSheetId="20">#REF!</definedName>
    <definedName name="ОтпВСеть" localSheetId="29">#REF!</definedName>
    <definedName name="ОтпВСеть">#REF!</definedName>
    <definedName name="п_165" localSheetId="22">#REF!</definedName>
    <definedName name="п_165" localSheetId="20">#REF!</definedName>
    <definedName name="п_165" localSheetId="29">#REF!</definedName>
    <definedName name="п_165">#REF!</definedName>
    <definedName name="п_166" localSheetId="22">#REF!</definedName>
    <definedName name="п_166" localSheetId="20">#REF!</definedName>
    <definedName name="п_166" localSheetId="29">#REF!</definedName>
    <definedName name="п_166">#REF!</definedName>
    <definedName name="п_167" localSheetId="22">#REF!</definedName>
    <definedName name="п_167">#REF!</definedName>
    <definedName name="п_168" localSheetId="22">#REF!</definedName>
    <definedName name="п_168">#REF!</definedName>
    <definedName name="п_170" localSheetId="22">#REF!</definedName>
    <definedName name="п_170">#REF!</definedName>
    <definedName name="п_171" localSheetId="22">#REF!</definedName>
    <definedName name="п_171">#REF!</definedName>
    <definedName name="п_224" localSheetId="22">#REF!</definedName>
    <definedName name="п_224">#REF!</definedName>
    <definedName name="п_225" localSheetId="22">#REF!</definedName>
    <definedName name="п_225">#REF!</definedName>
    <definedName name="п_235" localSheetId="22">#REF!</definedName>
    <definedName name="п_235">#REF!</definedName>
    <definedName name="п_236" localSheetId="22">#REF!</definedName>
    <definedName name="п_236">#REF!</definedName>
    <definedName name="п_249" localSheetId="22">#REF!</definedName>
    <definedName name="п_249">#REF!</definedName>
    <definedName name="п_250" localSheetId="22">#REF!</definedName>
    <definedName name="п_250">#REF!</definedName>
    <definedName name="п_251" localSheetId="22">#REF!</definedName>
    <definedName name="п_251">#REF!</definedName>
    <definedName name="п_252" localSheetId="22">#REF!</definedName>
    <definedName name="п_252">#REF!</definedName>
    <definedName name="п_531" localSheetId="22">#REF!</definedName>
    <definedName name="п_531">#REF!</definedName>
    <definedName name="п_532" localSheetId="22">#REF!</definedName>
    <definedName name="п_532">#REF!</definedName>
    <definedName name="п_533" localSheetId="22">#REF!</definedName>
    <definedName name="п_533">#REF!</definedName>
    <definedName name="п_553" localSheetId="22">#REF!</definedName>
    <definedName name="п_553">#REF!</definedName>
    <definedName name="п_555i" localSheetId="22">#REF!</definedName>
    <definedName name="п_555i">#REF!</definedName>
    <definedName name="п_556">[6]таврическая!$G$6</definedName>
    <definedName name="п_557">[6]таврическая!$G$8</definedName>
    <definedName name="п_в15ат1" localSheetId="22">#REF!</definedName>
    <definedName name="п_в15ат1" localSheetId="20">#REF!</definedName>
    <definedName name="п_в15ат1" localSheetId="29">#REF!</definedName>
    <definedName name="п_в15ат1">#REF!</definedName>
    <definedName name="п_в15ат2" localSheetId="22">#REF!</definedName>
    <definedName name="п_в15ат2" localSheetId="20">#REF!</definedName>
    <definedName name="п_в15ат2" localSheetId="29">#REF!</definedName>
    <definedName name="п_в15ат2">#REF!</definedName>
    <definedName name="п_мв10ат1i" localSheetId="22">#REF!</definedName>
    <definedName name="п_мв10ат1i" localSheetId="20">#REF!</definedName>
    <definedName name="п_мв10ат1i" localSheetId="29">#REF!</definedName>
    <definedName name="п_мв10ат1i">#REF!</definedName>
    <definedName name="п_мв10ат2i" localSheetId="22">#REF!</definedName>
    <definedName name="п_мв10ат2i">#REF!</definedName>
    <definedName name="п_ф6" localSheetId="22">#REF!</definedName>
    <definedName name="п_ф6">#REF!</definedName>
    <definedName name="п_ф9" localSheetId="22">#REF!</definedName>
    <definedName name="п_ф9">#REF!</definedName>
    <definedName name="п_шсов220">[6]иртышская!$G$17</definedName>
    <definedName name="Потери" localSheetId="22">#REF!</definedName>
    <definedName name="Потери" localSheetId="20">#REF!</definedName>
    <definedName name="Потери" localSheetId="29">#REF!</definedName>
    <definedName name="Потери">#REF!</definedName>
    <definedName name="Потери110" localSheetId="22">#REF!</definedName>
    <definedName name="Потери110" localSheetId="20">#REF!</definedName>
    <definedName name="Потери110" localSheetId="29">#REF!</definedName>
    <definedName name="Потери110">#REF!</definedName>
    <definedName name="Потери6" localSheetId="22">#REF!</definedName>
    <definedName name="Потери6" localSheetId="20">#REF!</definedName>
    <definedName name="Потери6" localSheetId="29">#REF!</definedName>
    <definedName name="Потери6">#REF!</definedName>
    <definedName name="ПотериРУ" localSheetId="22">#REF!</definedName>
    <definedName name="ПотериРУ">#REF!</definedName>
    <definedName name="ПотериТР" localSheetId="22">#REF!</definedName>
    <definedName name="ПотериТР">#REF!</definedName>
    <definedName name="ПотериТРСН" localSheetId="22">#REF!</definedName>
    <definedName name="ПотериТРСН">#REF!</definedName>
    <definedName name="ППЖТ">'[19]Баланс по ТЭЦ-1'!$J$194</definedName>
    <definedName name="прибыль3" localSheetId="18" hidden="1">{#N/A,#N/A,TRUE,"Лист1";#N/A,#N/A,TRUE,"Лист2";#N/A,#N/A,TRUE,"Лист3"}</definedName>
    <definedName name="прибыль3" localSheetId="22" hidden="1">{#N/A,#N/A,TRUE,"Лист1";#N/A,#N/A,TRUE,"Лист2";#N/A,#N/A,TRUE,"Лист3"}</definedName>
    <definedName name="прибыль3" localSheetId="20" hidden="1">{#N/A,#N/A,TRUE,"Лист1";#N/A,#N/A,TRUE,"Лист2";#N/A,#N/A,TRUE,"Лист3"}</definedName>
    <definedName name="прибыль3" localSheetId="29" hidden="1">{#N/A,#N/A,TRUE,"Лист1";#N/A,#N/A,TRUE,"Лист2";#N/A,#N/A,TRUE,"Лист3"}</definedName>
    <definedName name="прибыль3" hidden="1">{#N/A,#N/A,TRUE,"Лист1";#N/A,#N/A,TRUE,"Лист2";#N/A,#N/A,TRUE,"Лист3"}</definedName>
    <definedName name="ПРИЕМ">'[19]Баланс по ТЭЦ-1'!$J$86</definedName>
    <definedName name="Прием110">'[19]Баланс по ТЭЦ-1'!$J$87</definedName>
    <definedName name="ПРИХОД">'[19]Баланс по ТЭЦ-1'!$J$186</definedName>
    <definedName name="ПрНуж">'[19]Баланс по ТЭЦ-1'!$J$198</definedName>
    <definedName name="рис1" localSheetId="18" hidden="1">{#N/A,#N/A,TRUE,"Лист1";#N/A,#N/A,TRUE,"Лист2";#N/A,#N/A,TRUE,"Лист3"}</definedName>
    <definedName name="рис1" localSheetId="22" hidden="1">{#N/A,#N/A,TRUE,"Лист1";#N/A,#N/A,TRUE,"Лист2";#N/A,#N/A,TRUE,"Лист3"}</definedName>
    <definedName name="рис1" localSheetId="20" hidden="1">{#N/A,#N/A,TRUE,"Лист1";#N/A,#N/A,TRUE,"Лист2";#N/A,#N/A,TRUE,"Лист3"}</definedName>
    <definedName name="рис1" localSheetId="29" hidden="1">{#N/A,#N/A,TRUE,"Лист1";#N/A,#N/A,TRUE,"Лист2";#N/A,#N/A,TRUE,"Лист3"}</definedName>
    <definedName name="рис1" hidden="1">{#N/A,#N/A,TRUE,"Лист1";#N/A,#N/A,TRUE,"Лист2";#N/A,#N/A,TRUE,"Лист3"}</definedName>
    <definedName name="ррр" localSheetId="18" hidden="1">{"glc1",#N/A,FALSE,"GLC";"glc2",#N/A,FALSE,"GLC";"glc3",#N/A,FALSE,"GLC";"glc4",#N/A,FALSE,"GLC";"glc5",#N/A,FALSE,"GLC"}</definedName>
    <definedName name="ррр" localSheetId="22" hidden="1">{"glc1",#N/A,FALSE,"GLC";"glc2",#N/A,FALSE,"GLC";"glc3",#N/A,FALSE,"GLC";"glc4",#N/A,FALSE,"GLC";"glc5",#N/A,FALSE,"GLC"}</definedName>
    <definedName name="ррр" localSheetId="20" hidden="1">{"glc1",#N/A,FALSE,"GLC";"glc2",#N/A,FALSE,"GLC";"glc3",#N/A,FALSE,"GLC";"glc4",#N/A,FALSE,"GLC";"glc5",#N/A,FALSE,"GLC"}</definedName>
    <definedName name="ррр" localSheetId="29" hidden="1">{"glc1",#N/A,FALSE,"GLC";"glc2",#N/A,FALSE,"GLC";"glc3",#N/A,FALSE,"GLC";"glc4",#N/A,FALSE,"GLC";"glc5",#N/A,FALSE,"GLC"}</definedName>
    <definedName name="ррр" hidden="1">{"glc1",#N/A,FALSE,"GLC";"glc2",#N/A,FALSE,"GLC";"glc3",#N/A,FALSE,"GLC";"glc4",#N/A,FALSE,"GLC";"glc5",#N/A,FALSE,"GLC"}</definedName>
    <definedName name="СН">'[19]Баланс по ТЭЦ-1'!$J$24</definedName>
    <definedName name="СН_Б">[6]сибирь!$H$16</definedName>
    <definedName name="СН_З" localSheetId="22">#REF!</definedName>
    <definedName name="СН_З" localSheetId="20">#REF!</definedName>
    <definedName name="СН_З" localSheetId="29">#REF!</definedName>
    <definedName name="СН_З">#REF!</definedName>
    <definedName name="СН_И" localSheetId="22">#REF!</definedName>
    <definedName name="СН_И" localSheetId="20">#REF!</definedName>
    <definedName name="СН_И" localSheetId="29">#REF!</definedName>
    <definedName name="СН_И">#REF!</definedName>
    <definedName name="СН_С" localSheetId="22">#REF!</definedName>
    <definedName name="СН_С" localSheetId="20">#REF!</definedName>
    <definedName name="СН_С" localSheetId="29">#REF!</definedName>
    <definedName name="СН_С">#REF!</definedName>
    <definedName name="СН_Т" localSheetId="22">'[21]табл 1'!#REF!</definedName>
    <definedName name="СН_Т" localSheetId="20">'[21]табл 1'!#REF!</definedName>
    <definedName name="СН_Т" localSheetId="29">'[21]табл 1'!#REF!</definedName>
    <definedName name="СН_Т">'[21]табл 1'!#REF!</definedName>
    <definedName name="тп" localSheetId="18" hidden="1">{#N/A,#N/A,TRUE,"Лист1";#N/A,#N/A,TRUE,"Лист2";#N/A,#N/A,TRUE,"Лист3"}</definedName>
    <definedName name="тп" localSheetId="22" hidden="1">{#N/A,#N/A,TRUE,"Лист1";#N/A,#N/A,TRUE,"Лист2";#N/A,#N/A,TRUE,"Лист3"}</definedName>
    <definedName name="тп" localSheetId="20" hidden="1">{#N/A,#N/A,TRUE,"Лист1";#N/A,#N/A,TRUE,"Лист2";#N/A,#N/A,TRUE,"Лист3"}</definedName>
    <definedName name="тп" localSheetId="29" hidden="1">{#N/A,#N/A,TRUE,"Лист1";#N/A,#N/A,TRUE,"Лист2";#N/A,#N/A,TRUE,"Лист3"}</definedName>
    <definedName name="тп" hidden="1">{#N/A,#N/A,TRUE,"Лист1";#N/A,#N/A,TRUE,"Лист2";#N/A,#N/A,TRUE,"Лист3"}</definedName>
    <definedName name="ТЭП2" localSheetId="18" hidden="1">{#N/A,#N/A,TRUE,"Лист1";#N/A,#N/A,TRUE,"Лист2";#N/A,#N/A,TRUE,"Лист3"}</definedName>
    <definedName name="ТЭП2" localSheetId="22" hidden="1">{#N/A,#N/A,TRUE,"Лист1";#N/A,#N/A,TRUE,"Лист2";#N/A,#N/A,TRUE,"Лист3"}</definedName>
    <definedName name="ТЭП2" localSheetId="20" hidden="1">{#N/A,#N/A,TRUE,"Лист1";#N/A,#N/A,TRUE,"Лист2";#N/A,#N/A,TRUE,"Лист3"}</definedName>
    <definedName name="ТЭП2" localSheetId="29" hidden="1">{#N/A,#N/A,TRUE,"Лист1";#N/A,#N/A,TRUE,"Лист2";#N/A,#N/A,TRUE,"Лист3"}</definedName>
    <definedName name="ТЭП2" hidden="1">{#N/A,#N/A,TRUE,"Лист1";#N/A,#N/A,TRUE,"Лист2";#N/A,#N/A,TRUE,"Лист3"}</definedName>
    <definedName name="укеееукеееееееееееееее" localSheetId="18" hidden="1">{#N/A,#N/A,TRUE,"Лист1";#N/A,#N/A,TRUE,"Лист2";#N/A,#N/A,TRUE,"Лист3"}</definedName>
    <definedName name="укеееукеееееееееееееее" localSheetId="22" hidden="1">{#N/A,#N/A,TRUE,"Лист1";#N/A,#N/A,TRUE,"Лист2";#N/A,#N/A,TRUE,"Лист3"}</definedName>
    <definedName name="укеееукеееееееееееееее" localSheetId="20" hidden="1">{#N/A,#N/A,TRUE,"Лист1";#N/A,#N/A,TRUE,"Лист2";#N/A,#N/A,TRUE,"Лист3"}</definedName>
    <definedName name="укеееукеееееееееееееее" localSheetId="29" hidden="1">{#N/A,#N/A,TRUE,"Лист1";#N/A,#N/A,TRUE,"Лист2";#N/A,#N/A,TRUE,"Лист3"}</definedName>
    <definedName name="укеееукеееееееееееееее" hidden="1">{#N/A,#N/A,TRUE,"Лист1";#N/A,#N/A,TRUE,"Лист2";#N/A,#N/A,TRUE,"Лист3"}</definedName>
    <definedName name="укеукеуеуе" localSheetId="18" hidden="1">{#N/A,#N/A,TRUE,"Лист1";#N/A,#N/A,TRUE,"Лист2";#N/A,#N/A,TRUE,"Лист3"}</definedName>
    <definedName name="укеукеуеуе" localSheetId="22" hidden="1">{#N/A,#N/A,TRUE,"Лист1";#N/A,#N/A,TRUE,"Лист2";#N/A,#N/A,TRUE,"Лист3"}</definedName>
    <definedName name="укеукеуеуе" localSheetId="20" hidden="1">{#N/A,#N/A,TRUE,"Лист1";#N/A,#N/A,TRUE,"Лист2";#N/A,#N/A,TRUE,"Лист3"}</definedName>
    <definedName name="укеукеуеуе" localSheetId="29" hidden="1">{#N/A,#N/A,TRUE,"Лист1";#N/A,#N/A,TRUE,"Лист2";#N/A,#N/A,TRUE,"Лист3"}</definedName>
    <definedName name="укеукеуеуе" hidden="1">{#N/A,#N/A,TRUE,"Лист1";#N/A,#N/A,TRUE,"Лист2";#N/A,#N/A,TRUE,"Лист3"}</definedName>
    <definedName name="ФСН">'[19]Баланс по ТЭЦ-1'!$J$58</definedName>
    <definedName name="ФЦН1">'[19]Баланс по ТЭЦ-1'!$J$152</definedName>
    <definedName name="ФЦН2">'[19]Баланс по ТЭЦ-1'!$J$153</definedName>
    <definedName name="ХН">'[19]Баланс по ТЭЦ-1'!$J$68</definedName>
    <definedName name="ы11" localSheetId="29">'[21]табл 1'!#REF!</definedName>
    <definedName name="ы11">'[21]табл 1'!#REF!</definedName>
    <definedName name="ыапр" localSheetId="18" hidden="1">{#N/A,#N/A,TRUE,"Лист1";#N/A,#N/A,TRUE,"Лист2";#N/A,#N/A,TRUE,"Лист3"}</definedName>
    <definedName name="ыапр" localSheetId="22" hidden="1">{#N/A,#N/A,TRUE,"Лист1";#N/A,#N/A,TRUE,"Лист2";#N/A,#N/A,TRUE,"Лист3"}</definedName>
    <definedName name="ыапр" localSheetId="20" hidden="1">{#N/A,#N/A,TRUE,"Лист1";#N/A,#N/A,TRUE,"Лист2";#N/A,#N/A,TRUE,"Лист3"}</definedName>
    <definedName name="ыапр" localSheetId="29" hidden="1">{#N/A,#N/A,TRUE,"Лист1";#N/A,#N/A,TRUE,"Лист2";#N/A,#N/A,TRUE,"Лист3"}</definedName>
    <definedName name="ыапр" hidden="1">{#N/A,#N/A,TRUE,"Лист1";#N/A,#N/A,TRUE,"Лист2";#N/A,#N/A,TRUE,"Лист3"}</definedName>
    <definedName name="ыва" localSheetId="18" hidden="1">#REF!</definedName>
    <definedName name="ыва" localSheetId="22" hidden="1">#REF!</definedName>
    <definedName name="ыва" localSheetId="20" hidden="1">#REF!</definedName>
    <definedName name="ыва" localSheetId="29" hidden="1">#REF!</definedName>
    <definedName name="ыва" hidden="1">#REF!</definedName>
    <definedName name="ыпыим" localSheetId="18" hidden="1">{#N/A,#N/A,TRUE,"Лист1";#N/A,#N/A,TRUE,"Лист2";#N/A,#N/A,TRUE,"Лист3"}</definedName>
    <definedName name="ыпыим" localSheetId="22" hidden="1">{#N/A,#N/A,TRUE,"Лист1";#N/A,#N/A,TRUE,"Лист2";#N/A,#N/A,TRUE,"Лист3"}</definedName>
    <definedName name="ыпыим" localSheetId="20" hidden="1">{#N/A,#N/A,TRUE,"Лист1";#N/A,#N/A,TRUE,"Лист2";#N/A,#N/A,TRUE,"Лист3"}</definedName>
    <definedName name="ыпыим" localSheetId="29" hidden="1">{#N/A,#N/A,TRUE,"Лист1";#N/A,#N/A,TRUE,"Лист2";#N/A,#N/A,TRUE,"Лист3"}</definedName>
    <definedName name="ыпыим" hidden="1">{#N/A,#N/A,TRUE,"Лист1";#N/A,#N/A,TRUE,"Лист2";#N/A,#N/A,TRUE,"Лист3"}</definedName>
    <definedName name="ыпыпми" localSheetId="18" hidden="1">{#N/A,#N/A,TRUE,"Лист1";#N/A,#N/A,TRUE,"Лист2";#N/A,#N/A,TRUE,"Лист3"}</definedName>
    <definedName name="ыпыпми" localSheetId="22" hidden="1">{#N/A,#N/A,TRUE,"Лист1";#N/A,#N/A,TRUE,"Лист2";#N/A,#N/A,TRUE,"Лист3"}</definedName>
    <definedName name="ыпыпми" localSheetId="20" hidden="1">{#N/A,#N/A,TRUE,"Лист1";#N/A,#N/A,TRUE,"Лист2";#N/A,#N/A,TRUE,"Лист3"}</definedName>
    <definedName name="ыпыпми" localSheetId="29" hidden="1">{#N/A,#N/A,TRUE,"Лист1";#N/A,#N/A,TRUE,"Лист2";#N/A,#N/A,TRUE,"Лист3"}</definedName>
    <definedName name="ыпыпми" hidden="1">{#N/A,#N/A,TRUE,"Лист1";#N/A,#N/A,TRUE,"Лист2";#N/A,#N/A,TRUE,"Лист3"}</definedName>
    <definedName name="ысчпи" localSheetId="18" hidden="1">{#N/A,#N/A,TRUE,"Лист1";#N/A,#N/A,TRUE,"Лист2";#N/A,#N/A,TRUE,"Лист3"}</definedName>
    <definedName name="ысчпи" localSheetId="22" hidden="1">{#N/A,#N/A,TRUE,"Лист1";#N/A,#N/A,TRUE,"Лист2";#N/A,#N/A,TRUE,"Лист3"}</definedName>
    <definedName name="ысчпи" localSheetId="20" hidden="1">{#N/A,#N/A,TRUE,"Лист1";#N/A,#N/A,TRUE,"Лист2";#N/A,#N/A,TRUE,"Лист3"}</definedName>
    <definedName name="ысчпи" localSheetId="29" hidden="1">{#N/A,#N/A,TRUE,"Лист1";#N/A,#N/A,TRUE,"Лист2";#N/A,#N/A,TRUE,"Лист3"}</definedName>
    <definedName name="ысчпи" hidden="1">{#N/A,#N/A,TRUE,"Лист1";#N/A,#N/A,TRUE,"Лист2";#N/A,#N/A,TRUE,"Лист3"}</definedName>
    <definedName name="ыуаы" localSheetId="18" hidden="1">{#N/A,#N/A,TRUE,"Лист1";#N/A,#N/A,TRUE,"Лист2";#N/A,#N/A,TRUE,"Лист3"}</definedName>
    <definedName name="ыуаы" localSheetId="22" hidden="1">{#N/A,#N/A,TRUE,"Лист1";#N/A,#N/A,TRUE,"Лист2";#N/A,#N/A,TRUE,"Лист3"}</definedName>
    <definedName name="ыуаы" localSheetId="20" hidden="1">{#N/A,#N/A,TRUE,"Лист1";#N/A,#N/A,TRUE,"Лист2";#N/A,#N/A,TRUE,"Лист3"}</definedName>
    <definedName name="ыуаы" localSheetId="29" hidden="1">{#N/A,#N/A,TRUE,"Лист1";#N/A,#N/A,TRUE,"Лист2";#N/A,#N/A,TRUE,"Лист3"}</definedName>
    <definedName name="ыуаы" hidden="1">{#N/A,#N/A,TRUE,"Лист1";#N/A,#N/A,TRUE,"Лист2";#N/A,#N/A,TRUE,"Лист3"}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150" i="57" l="1"/>
  <c r="E150" i="57"/>
  <c r="D150" i="57"/>
  <c r="G150" i="57" s="1"/>
  <c r="F147" i="57"/>
  <c r="E147" i="57"/>
  <c r="D147" i="57"/>
  <c r="G147" i="57" s="1"/>
  <c r="F146" i="57"/>
  <c r="E146" i="57"/>
  <c r="G146" i="57" s="1"/>
  <c r="D146" i="57"/>
  <c r="F143" i="57"/>
  <c r="E143" i="57"/>
  <c r="D143" i="57"/>
  <c r="L142" i="57"/>
  <c r="J142" i="57"/>
  <c r="F142" i="57"/>
  <c r="E142" i="57"/>
  <c r="D142" i="57"/>
  <c r="G142" i="57" s="1"/>
  <c r="F139" i="57"/>
  <c r="E139" i="57"/>
  <c r="G139" i="57" s="1"/>
  <c r="D139" i="57"/>
  <c r="J138" i="57"/>
  <c r="F138" i="57"/>
  <c r="E138" i="57"/>
  <c r="D138" i="57"/>
  <c r="G135" i="57"/>
  <c r="F135" i="57"/>
  <c r="E135" i="57"/>
  <c r="D135" i="57"/>
  <c r="F134" i="57"/>
  <c r="E134" i="57"/>
  <c r="G134" i="57" s="1"/>
  <c r="D134" i="57"/>
  <c r="F131" i="57"/>
  <c r="E131" i="57"/>
  <c r="D131" i="57"/>
  <c r="G131" i="57" s="1"/>
  <c r="H130" i="57"/>
  <c r="H146" i="57" s="1"/>
  <c r="G130" i="57"/>
  <c r="F130" i="57"/>
  <c r="E130" i="57"/>
  <c r="D130" i="57"/>
  <c r="H127" i="57"/>
  <c r="H143" i="57" s="1"/>
  <c r="F127" i="57"/>
  <c r="E127" i="57"/>
  <c r="G127" i="57" s="1"/>
  <c r="D127" i="57"/>
  <c r="P126" i="57"/>
  <c r="P142" i="57" s="1"/>
  <c r="L126" i="57"/>
  <c r="J126" i="57"/>
  <c r="F126" i="57"/>
  <c r="E126" i="57"/>
  <c r="D126" i="57"/>
  <c r="G126" i="57" s="1"/>
  <c r="J123" i="57"/>
  <c r="J139" i="57" s="1"/>
  <c r="G123" i="57"/>
  <c r="F123" i="57"/>
  <c r="E123" i="57"/>
  <c r="D123" i="57"/>
  <c r="H122" i="57"/>
  <c r="H138" i="57" s="1"/>
  <c r="G122" i="57"/>
  <c r="F122" i="57"/>
  <c r="E122" i="57"/>
  <c r="D122" i="57"/>
  <c r="F119" i="57"/>
  <c r="E119" i="57"/>
  <c r="D119" i="57"/>
  <c r="G119" i="57" s="1"/>
  <c r="G118" i="57"/>
  <c r="H118" i="57" s="1"/>
  <c r="J118" i="57" s="1"/>
  <c r="L118" i="57" s="1"/>
  <c r="N118" i="57" s="1"/>
  <c r="P118" i="57" s="1"/>
  <c r="R118" i="57" s="1"/>
  <c r="J117" i="57"/>
  <c r="L117" i="57" s="1"/>
  <c r="N117" i="57" s="1"/>
  <c r="P117" i="57" s="1"/>
  <c r="R117" i="57" s="1"/>
  <c r="H117" i="57"/>
  <c r="G117" i="57"/>
  <c r="J116" i="57"/>
  <c r="L116" i="57" s="1"/>
  <c r="N116" i="57" s="1"/>
  <c r="P116" i="57" s="1"/>
  <c r="R116" i="57" s="1"/>
  <c r="H116" i="57"/>
  <c r="G116" i="57"/>
  <c r="L115" i="57"/>
  <c r="N115" i="57" s="1"/>
  <c r="P115" i="57" s="1"/>
  <c r="R115" i="57" s="1"/>
  <c r="G115" i="57"/>
  <c r="H115" i="57" s="1"/>
  <c r="J115" i="57" s="1"/>
  <c r="G114" i="57"/>
  <c r="H114" i="57" s="1"/>
  <c r="J114" i="57" s="1"/>
  <c r="L114" i="57" s="1"/>
  <c r="N114" i="57" s="1"/>
  <c r="P114" i="57" s="1"/>
  <c r="R114" i="57" s="1"/>
  <c r="G113" i="57"/>
  <c r="G112" i="57"/>
  <c r="H111" i="57"/>
  <c r="G111" i="57"/>
  <c r="H110" i="57"/>
  <c r="G110" i="57"/>
  <c r="R109" i="57"/>
  <c r="R123" i="57" s="1"/>
  <c r="R139" i="57" s="1"/>
  <c r="P109" i="57"/>
  <c r="P123" i="57" s="1"/>
  <c r="P139" i="57" s="1"/>
  <c r="N109" i="57"/>
  <c r="N123" i="57" s="1"/>
  <c r="N139" i="57" s="1"/>
  <c r="L109" i="57"/>
  <c r="L123" i="57" s="1"/>
  <c r="L139" i="57" s="1"/>
  <c r="J109" i="57"/>
  <c r="G109" i="57"/>
  <c r="H109" i="57" s="1"/>
  <c r="H123" i="57" s="1"/>
  <c r="H139" i="57" s="1"/>
  <c r="R108" i="57"/>
  <c r="R126" i="57" s="1"/>
  <c r="R142" i="57" s="1"/>
  <c r="P108" i="57"/>
  <c r="N108" i="57"/>
  <c r="N126" i="57" s="1"/>
  <c r="N142" i="57" s="1"/>
  <c r="L108" i="57"/>
  <c r="J108" i="57"/>
  <c r="G108" i="57"/>
  <c r="H108" i="57" s="1"/>
  <c r="H126" i="57" s="1"/>
  <c r="H142" i="57" s="1"/>
  <c r="R107" i="57"/>
  <c r="P107" i="57"/>
  <c r="N107" i="57"/>
  <c r="L107" i="57"/>
  <c r="J107" i="57"/>
  <c r="H107" i="57"/>
  <c r="G107" i="57"/>
  <c r="R106" i="57"/>
  <c r="P106" i="57"/>
  <c r="N106" i="57"/>
  <c r="L106" i="57"/>
  <c r="J106" i="57"/>
  <c r="H106" i="57"/>
  <c r="H112" i="57" s="1"/>
  <c r="H134" i="57" s="1"/>
  <c r="H150" i="57" s="1"/>
  <c r="G106" i="57"/>
  <c r="H105" i="57"/>
  <c r="G105" i="57"/>
  <c r="J104" i="57"/>
  <c r="J122" i="57" s="1"/>
  <c r="H104" i="57"/>
  <c r="G104" i="57"/>
  <c r="G103" i="57"/>
  <c r="G102" i="57"/>
  <c r="P101" i="57"/>
  <c r="R101" i="57" s="1"/>
  <c r="J101" i="57"/>
  <c r="L101" i="57" s="1"/>
  <c r="N101" i="57" s="1"/>
  <c r="H101" i="57"/>
  <c r="G101" i="57"/>
  <c r="H100" i="57"/>
  <c r="J100" i="57" s="1"/>
  <c r="L100" i="57" s="1"/>
  <c r="N100" i="57" s="1"/>
  <c r="P100" i="57" s="1"/>
  <c r="R100" i="57" s="1"/>
  <c r="G100" i="57"/>
  <c r="F99" i="57"/>
  <c r="G99" i="57" s="1"/>
  <c r="H99" i="57" s="1"/>
  <c r="F98" i="57"/>
  <c r="G98" i="57" s="1"/>
  <c r="H98" i="57" s="1"/>
  <c r="H97" i="57"/>
  <c r="G97" i="57"/>
  <c r="H96" i="57"/>
  <c r="G96" i="57"/>
  <c r="J95" i="57"/>
  <c r="H95" i="57"/>
  <c r="H103" i="57" s="1"/>
  <c r="G95" i="57"/>
  <c r="H94" i="57"/>
  <c r="J94" i="57" s="1"/>
  <c r="G94" i="57"/>
  <c r="H93" i="57"/>
  <c r="G93" i="57"/>
  <c r="H92" i="57"/>
  <c r="G92" i="57"/>
  <c r="F91" i="57"/>
  <c r="G91" i="57" s="1"/>
  <c r="H91" i="57" s="1"/>
  <c r="J91" i="57" s="1"/>
  <c r="F90" i="57"/>
  <c r="G90" i="57" s="1"/>
  <c r="H90" i="57" s="1"/>
  <c r="J90" i="57" s="1"/>
  <c r="H89" i="57"/>
  <c r="J89" i="57" s="1"/>
  <c r="L89" i="57" s="1"/>
  <c r="N89" i="57" s="1"/>
  <c r="P89" i="57" s="1"/>
  <c r="R89" i="57" s="1"/>
  <c r="G89" i="57"/>
  <c r="F89" i="57"/>
  <c r="F88" i="57"/>
  <c r="G88" i="57" s="1"/>
  <c r="H88" i="57" s="1"/>
  <c r="J88" i="57" s="1"/>
  <c r="H87" i="57"/>
  <c r="G87" i="57"/>
  <c r="H86" i="57"/>
  <c r="G86" i="57"/>
  <c r="G85" i="57"/>
  <c r="H85" i="57" s="1"/>
  <c r="J85" i="57" s="1"/>
  <c r="L85" i="57" s="1"/>
  <c r="N84" i="57"/>
  <c r="H84" i="57"/>
  <c r="J84" i="57" s="1"/>
  <c r="L84" i="57" s="1"/>
  <c r="G84" i="57"/>
  <c r="F82" i="57"/>
  <c r="E79" i="57"/>
  <c r="D79" i="57"/>
  <c r="D78" i="57"/>
  <c r="P74" i="57"/>
  <c r="F74" i="57"/>
  <c r="E74" i="57"/>
  <c r="J71" i="57"/>
  <c r="E71" i="57"/>
  <c r="F70" i="57"/>
  <c r="E67" i="57"/>
  <c r="D67" i="57"/>
  <c r="F66" i="57"/>
  <c r="E66" i="57"/>
  <c r="E82" i="57" s="1"/>
  <c r="D66" i="57"/>
  <c r="F63" i="57"/>
  <c r="F79" i="57" s="1"/>
  <c r="E63" i="57"/>
  <c r="D63" i="57"/>
  <c r="F62" i="57"/>
  <c r="F78" i="57" s="1"/>
  <c r="E62" i="57"/>
  <c r="E78" i="57" s="1"/>
  <c r="D62" i="57"/>
  <c r="D59" i="57"/>
  <c r="P58" i="57"/>
  <c r="J58" i="57"/>
  <c r="J74" i="57" s="1"/>
  <c r="F58" i="57"/>
  <c r="P55" i="57"/>
  <c r="P71" i="57" s="1"/>
  <c r="N55" i="57"/>
  <c r="N71" i="57" s="1"/>
  <c r="L55" i="57"/>
  <c r="L71" i="57" s="1"/>
  <c r="F55" i="57"/>
  <c r="F71" i="57" s="1"/>
  <c r="E55" i="57"/>
  <c r="F54" i="57"/>
  <c r="E54" i="57"/>
  <c r="E70" i="57" s="1"/>
  <c r="D54" i="57"/>
  <c r="F51" i="57"/>
  <c r="G51" i="57" s="1"/>
  <c r="E51" i="57"/>
  <c r="D51" i="57"/>
  <c r="G50" i="57"/>
  <c r="H50" i="57" s="1"/>
  <c r="J50" i="57" s="1"/>
  <c r="L50" i="57" s="1"/>
  <c r="N50" i="57" s="1"/>
  <c r="P50" i="57" s="1"/>
  <c r="R50" i="57" s="1"/>
  <c r="G49" i="57"/>
  <c r="H49" i="57" s="1"/>
  <c r="J49" i="57" s="1"/>
  <c r="L49" i="57" s="1"/>
  <c r="N49" i="57" s="1"/>
  <c r="P49" i="57" s="1"/>
  <c r="R49" i="57" s="1"/>
  <c r="G48" i="57"/>
  <c r="H48" i="57" s="1"/>
  <c r="J48" i="57" s="1"/>
  <c r="L48" i="57" s="1"/>
  <c r="N48" i="57" s="1"/>
  <c r="P48" i="57" s="1"/>
  <c r="R48" i="57" s="1"/>
  <c r="J47" i="57"/>
  <c r="L47" i="57" s="1"/>
  <c r="N47" i="57" s="1"/>
  <c r="P47" i="57" s="1"/>
  <c r="R47" i="57" s="1"/>
  <c r="H47" i="57"/>
  <c r="G47" i="57"/>
  <c r="H46" i="57"/>
  <c r="J46" i="57" s="1"/>
  <c r="L46" i="57" s="1"/>
  <c r="N46" i="57" s="1"/>
  <c r="P46" i="57" s="1"/>
  <c r="R46" i="57" s="1"/>
  <c r="G46" i="57"/>
  <c r="G45" i="57"/>
  <c r="G44" i="57"/>
  <c r="F43" i="57"/>
  <c r="F59" i="57" s="1"/>
  <c r="F75" i="57" s="1"/>
  <c r="E43" i="57"/>
  <c r="G43" i="57" s="1"/>
  <c r="H43" i="57" s="1"/>
  <c r="H59" i="57" s="1"/>
  <c r="H75" i="57" s="1"/>
  <c r="D43" i="57"/>
  <c r="F42" i="57"/>
  <c r="E42" i="57"/>
  <c r="D42" i="57"/>
  <c r="R41" i="57"/>
  <c r="R55" i="57" s="1"/>
  <c r="R71" i="57" s="1"/>
  <c r="P41" i="57"/>
  <c r="N41" i="57"/>
  <c r="L41" i="57"/>
  <c r="J41" i="57"/>
  <c r="J55" i="57" s="1"/>
  <c r="F41" i="57"/>
  <c r="E41" i="57"/>
  <c r="E58" i="57" s="1"/>
  <c r="D41" i="57"/>
  <c r="R40" i="57"/>
  <c r="R58" i="57" s="1"/>
  <c r="R74" i="57" s="1"/>
  <c r="P40" i="57"/>
  <c r="N40" i="57"/>
  <c r="N58" i="57" s="1"/>
  <c r="N74" i="57" s="1"/>
  <c r="L40" i="57"/>
  <c r="L58" i="57" s="1"/>
  <c r="L74" i="57" s="1"/>
  <c r="J40" i="57"/>
  <c r="H40" i="57"/>
  <c r="H58" i="57" s="1"/>
  <c r="H74" i="57" s="1"/>
  <c r="F40" i="57"/>
  <c r="E40" i="57"/>
  <c r="G40" i="57" s="1"/>
  <c r="D40" i="57"/>
  <c r="R39" i="57"/>
  <c r="P39" i="57"/>
  <c r="N39" i="57"/>
  <c r="L39" i="57"/>
  <c r="J39" i="57"/>
  <c r="G39" i="57"/>
  <c r="R38" i="57"/>
  <c r="P38" i="57"/>
  <c r="N38" i="57"/>
  <c r="L38" i="57"/>
  <c r="J38" i="57"/>
  <c r="F38" i="57"/>
  <c r="G38" i="57" s="1"/>
  <c r="G37" i="57"/>
  <c r="H37" i="57" s="1"/>
  <c r="G36" i="57"/>
  <c r="H36" i="57" s="1"/>
  <c r="G35" i="57"/>
  <c r="G34" i="57"/>
  <c r="H33" i="57"/>
  <c r="J33" i="57" s="1"/>
  <c r="L33" i="57" s="1"/>
  <c r="N33" i="57" s="1"/>
  <c r="P33" i="57" s="1"/>
  <c r="R33" i="57" s="1"/>
  <c r="G33" i="57"/>
  <c r="J32" i="57"/>
  <c r="L32" i="57" s="1"/>
  <c r="N32" i="57" s="1"/>
  <c r="P32" i="57" s="1"/>
  <c r="R32" i="57" s="1"/>
  <c r="D32" i="57"/>
  <c r="G32" i="57" s="1"/>
  <c r="H32" i="57" s="1"/>
  <c r="F31" i="57"/>
  <c r="G31" i="57" s="1"/>
  <c r="H31" i="57" s="1"/>
  <c r="E31" i="57"/>
  <c r="D31" i="57"/>
  <c r="F30" i="57"/>
  <c r="E30" i="57"/>
  <c r="G30" i="57" s="1"/>
  <c r="H30" i="57" s="1"/>
  <c r="D30" i="57"/>
  <c r="H29" i="57"/>
  <c r="G29" i="57"/>
  <c r="H28" i="57"/>
  <c r="G28" i="57"/>
  <c r="H27" i="57"/>
  <c r="G27" i="57"/>
  <c r="H26" i="57"/>
  <c r="H34" i="57" s="1"/>
  <c r="G26" i="57"/>
  <c r="H25" i="57"/>
  <c r="E25" i="57"/>
  <c r="D25" i="57"/>
  <c r="H24" i="57"/>
  <c r="G24" i="57"/>
  <c r="E24" i="57"/>
  <c r="D24" i="57"/>
  <c r="J23" i="57"/>
  <c r="J43" i="57" s="1"/>
  <c r="J59" i="57" s="1"/>
  <c r="J75" i="57" s="1"/>
  <c r="H23" i="57"/>
  <c r="E23" i="57"/>
  <c r="D23" i="57"/>
  <c r="G23" i="57" s="1"/>
  <c r="J22" i="57"/>
  <c r="L22" i="57" s="1"/>
  <c r="N22" i="57" s="1"/>
  <c r="N42" i="57" s="1"/>
  <c r="N62" i="57" s="1"/>
  <c r="N78" i="57" s="1"/>
  <c r="H22" i="57"/>
  <c r="E22" i="57"/>
  <c r="G22" i="57" s="1"/>
  <c r="D22" i="57"/>
  <c r="F21" i="57"/>
  <c r="E21" i="57"/>
  <c r="D21" i="57"/>
  <c r="G21" i="57" s="1"/>
  <c r="H21" i="57" s="1"/>
  <c r="J21" i="57" s="1"/>
  <c r="G20" i="57"/>
  <c r="H20" i="57" s="1"/>
  <c r="J20" i="57" s="1"/>
  <c r="L20" i="57" s="1"/>
  <c r="N20" i="57" s="1"/>
  <c r="P20" i="57" s="1"/>
  <c r="R20" i="57" s="1"/>
  <c r="F20" i="57"/>
  <c r="E20" i="57"/>
  <c r="D20" i="57"/>
  <c r="G19" i="57"/>
  <c r="H19" i="57" s="1"/>
  <c r="H39" i="57" s="1"/>
  <c r="H18" i="57"/>
  <c r="H38" i="57" s="1"/>
  <c r="G18" i="57"/>
  <c r="J17" i="57"/>
  <c r="L17" i="57" s="1"/>
  <c r="H17" i="57"/>
  <c r="G17" i="57"/>
  <c r="G16" i="57"/>
  <c r="H16" i="57" s="1"/>
  <c r="J16" i="57" s="1"/>
  <c r="S367" i="43"/>
  <c r="P367" i="43"/>
  <c r="M367" i="43"/>
  <c r="L367" i="43"/>
  <c r="K367" i="43"/>
  <c r="J367" i="43"/>
  <c r="R367" i="43" s="1"/>
  <c r="I367" i="43"/>
  <c r="Q367" i="43" s="1"/>
  <c r="H367" i="43"/>
  <c r="G367" i="43"/>
  <c r="O367" i="43" s="1"/>
  <c r="F367" i="43"/>
  <c r="T367" i="43" s="1"/>
  <c r="E367" i="43"/>
  <c r="T338" i="43"/>
  <c r="Q338" i="43"/>
  <c r="P338" i="43"/>
  <c r="O338" i="43"/>
  <c r="N338" i="43"/>
  <c r="R338" i="43" s="1"/>
  <c r="M338" i="43"/>
  <c r="S338" i="43" s="1"/>
  <c r="P336" i="43"/>
  <c r="O336" i="43"/>
  <c r="M336" i="43"/>
  <c r="L336" i="43"/>
  <c r="K336" i="43"/>
  <c r="J336" i="43"/>
  <c r="I336" i="43"/>
  <c r="R327" i="43"/>
  <c r="P327" i="43"/>
  <c r="O327" i="43"/>
  <c r="N327" i="43"/>
  <c r="M327" i="43"/>
  <c r="R326" i="43"/>
  <c r="P326" i="43"/>
  <c r="O326" i="43"/>
  <c r="N326" i="43"/>
  <c r="L326" i="43"/>
  <c r="K326" i="43"/>
  <c r="J326" i="43"/>
  <c r="I326" i="43"/>
  <c r="S324" i="43"/>
  <c r="Q324" i="43"/>
  <c r="N324" i="43"/>
  <c r="R324" i="43" s="1"/>
  <c r="M324" i="43"/>
  <c r="L324" i="43"/>
  <c r="K324" i="43"/>
  <c r="O324" i="43" s="1"/>
  <c r="P324" i="43" s="1"/>
  <c r="J324" i="43"/>
  <c r="I324" i="43"/>
  <c r="K322" i="43"/>
  <c r="L322" i="43" s="1"/>
  <c r="M322" i="43" s="1"/>
  <c r="N322" i="43" s="1"/>
  <c r="O322" i="43" s="1"/>
  <c r="P322" i="43" s="1"/>
  <c r="Q322" i="43" s="1"/>
  <c r="R322" i="43" s="1"/>
  <c r="S322" i="43" s="1"/>
  <c r="T322" i="43" s="1"/>
  <c r="I322" i="43"/>
  <c r="J322" i="43" s="1"/>
  <c r="H322" i="43"/>
  <c r="G322" i="43"/>
  <c r="F322" i="43"/>
  <c r="E322" i="43"/>
  <c r="D322" i="43"/>
  <c r="J320" i="43"/>
  <c r="K320" i="43" s="1"/>
  <c r="L320" i="43" s="1"/>
  <c r="M320" i="43" s="1"/>
  <c r="T315" i="43"/>
  <c r="S315" i="43"/>
  <c r="R315" i="43"/>
  <c r="Q315" i="43"/>
  <c r="P315" i="43"/>
  <c r="O315" i="43"/>
  <c r="N315" i="43"/>
  <c r="M315" i="43"/>
  <c r="L315" i="43"/>
  <c r="K315" i="43"/>
  <c r="J315" i="43"/>
  <c r="I315" i="43"/>
  <c r="H315" i="43"/>
  <c r="G315" i="43"/>
  <c r="F315" i="43"/>
  <c r="E315" i="43"/>
  <c r="D315" i="43"/>
  <c r="F310" i="43"/>
  <c r="D310" i="43"/>
  <c r="Q309" i="43"/>
  <c r="Q306" i="43" s="1"/>
  <c r="N309" i="43"/>
  <c r="N306" i="43" s="1"/>
  <c r="K309" i="43"/>
  <c r="K306" i="43" s="1"/>
  <c r="H309" i="43"/>
  <c r="H306" i="43" s="1"/>
  <c r="F309" i="43"/>
  <c r="D309" i="43"/>
  <c r="D306" i="43" s="1"/>
  <c r="F306" i="43"/>
  <c r="E306" i="43"/>
  <c r="F295" i="43"/>
  <c r="T286" i="43"/>
  <c r="T283" i="43" s="1"/>
  <c r="S286" i="43"/>
  <c r="R286" i="43"/>
  <c r="R283" i="43" s="1"/>
  <c r="Q286" i="43"/>
  <c r="P286" i="43"/>
  <c r="O286" i="43"/>
  <c r="N286" i="43"/>
  <c r="N283" i="43" s="1"/>
  <c r="M286" i="43"/>
  <c r="L286" i="43"/>
  <c r="L283" i="43" s="1"/>
  <c r="K286" i="43"/>
  <c r="J286" i="43"/>
  <c r="I286" i="43"/>
  <c r="H286" i="43"/>
  <c r="H283" i="43" s="1"/>
  <c r="G286" i="43"/>
  <c r="F286" i="43"/>
  <c r="F283" i="43" s="1"/>
  <c r="E286" i="43"/>
  <c r="D286" i="43"/>
  <c r="S283" i="43"/>
  <c r="Q283" i="43"/>
  <c r="P283" i="43"/>
  <c r="O283" i="43"/>
  <c r="M283" i="43"/>
  <c r="K283" i="43"/>
  <c r="J283" i="43"/>
  <c r="I283" i="43"/>
  <c r="G283" i="43"/>
  <c r="E283" i="43"/>
  <c r="D283" i="43"/>
  <c r="L282" i="43"/>
  <c r="M282" i="43" s="1"/>
  <c r="N282" i="43" s="1"/>
  <c r="O282" i="43" s="1"/>
  <c r="P282" i="43" s="1"/>
  <c r="Q282" i="43" s="1"/>
  <c r="R282" i="43" s="1"/>
  <c r="S282" i="43" s="1"/>
  <c r="T282" i="43" s="1"/>
  <c r="J282" i="43"/>
  <c r="K282" i="43" s="1"/>
  <c r="I282" i="43"/>
  <c r="H282" i="43"/>
  <c r="G282" i="43"/>
  <c r="T275" i="43"/>
  <c r="S275" i="43"/>
  <c r="R275" i="43"/>
  <c r="Q275" i="43"/>
  <c r="P275" i="43"/>
  <c r="O275" i="43"/>
  <c r="N275" i="43"/>
  <c r="M275" i="43"/>
  <c r="L275" i="43"/>
  <c r="K275" i="43"/>
  <c r="J275" i="43"/>
  <c r="I275" i="43"/>
  <c r="H275" i="43"/>
  <c r="G275" i="43"/>
  <c r="F275" i="43"/>
  <c r="E275" i="43"/>
  <c r="D275" i="43"/>
  <c r="I270" i="43"/>
  <c r="J270" i="43" s="1"/>
  <c r="G270" i="43"/>
  <c r="H270" i="43" s="1"/>
  <c r="S262" i="43"/>
  <c r="J262" i="43"/>
  <c r="I262" i="43"/>
  <c r="H262" i="43"/>
  <c r="G262" i="43"/>
  <c r="E262" i="43"/>
  <c r="S261" i="43"/>
  <c r="T256" i="43"/>
  <c r="S256" i="43"/>
  <c r="F256" i="43"/>
  <c r="D256" i="43"/>
  <c r="T255" i="43"/>
  <c r="T254" i="43" s="1"/>
  <c r="S255" i="43"/>
  <c r="S254" i="43" s="1"/>
  <c r="R255" i="43"/>
  <c r="Q255" i="43"/>
  <c r="P255" i="43"/>
  <c r="P254" i="43" s="1"/>
  <c r="O255" i="43"/>
  <c r="N255" i="43"/>
  <c r="N254" i="43" s="1"/>
  <c r="M255" i="43"/>
  <c r="M254" i="43" s="1"/>
  <c r="L255" i="43"/>
  <c r="K255" i="43"/>
  <c r="J255" i="43"/>
  <c r="J254" i="43" s="1"/>
  <c r="I255" i="43"/>
  <c r="H255" i="43"/>
  <c r="H254" i="43" s="1"/>
  <c r="G255" i="43"/>
  <c r="G254" i="43" s="1"/>
  <c r="F255" i="43"/>
  <c r="E255" i="43"/>
  <c r="D255" i="43"/>
  <c r="D254" i="43" s="1"/>
  <c r="R254" i="43"/>
  <c r="Q254" i="43"/>
  <c r="O254" i="43"/>
  <c r="L254" i="43"/>
  <c r="K254" i="43"/>
  <c r="I254" i="43"/>
  <c r="F254" i="43"/>
  <c r="E254" i="43"/>
  <c r="E251" i="43"/>
  <c r="R248" i="43"/>
  <c r="R246" i="43" s="1"/>
  <c r="H244" i="43"/>
  <c r="H243" i="43" s="1"/>
  <c r="O243" i="43"/>
  <c r="M243" i="43"/>
  <c r="K243" i="43"/>
  <c r="G243" i="43"/>
  <c r="F242" i="43"/>
  <c r="T236" i="43"/>
  <c r="S236" i="43"/>
  <c r="S235" i="43" s="1"/>
  <c r="R236" i="43"/>
  <c r="R235" i="43" s="1"/>
  <c r="Q236" i="43"/>
  <c r="P236" i="43"/>
  <c r="O236" i="43"/>
  <c r="O235" i="43" s="1"/>
  <c r="N236" i="43"/>
  <c r="M236" i="43"/>
  <c r="M235" i="43" s="1"/>
  <c r="L236" i="43"/>
  <c r="K236" i="43"/>
  <c r="J236" i="43"/>
  <c r="I236" i="43"/>
  <c r="I235" i="43" s="1"/>
  <c r="H236" i="43"/>
  <c r="G236" i="43"/>
  <c r="G235" i="43" s="1"/>
  <c r="F236" i="43"/>
  <c r="E236" i="43"/>
  <c r="D236" i="43"/>
  <c r="T235" i="43"/>
  <c r="Q235" i="43"/>
  <c r="P235" i="43"/>
  <c r="N235" i="43"/>
  <c r="L235" i="43"/>
  <c r="L248" i="43" s="1"/>
  <c r="L246" i="43" s="1"/>
  <c r="K235" i="43"/>
  <c r="J235" i="43"/>
  <c r="H235" i="43"/>
  <c r="F235" i="43"/>
  <c r="E235" i="43"/>
  <c r="D235" i="43"/>
  <c r="T229" i="43"/>
  <c r="S229" i="43"/>
  <c r="S222" i="43" s="1"/>
  <c r="R229" i="43"/>
  <c r="Q229" i="43"/>
  <c r="Q222" i="43" s="1"/>
  <c r="P229" i="43"/>
  <c r="O229" i="43"/>
  <c r="O222" i="43" s="1"/>
  <c r="N229" i="43"/>
  <c r="M229" i="43"/>
  <c r="M222" i="43" s="1"/>
  <c r="L229" i="43"/>
  <c r="K229" i="43"/>
  <c r="J229" i="43"/>
  <c r="I229" i="43"/>
  <c r="I222" i="43" s="1"/>
  <c r="H229" i="43"/>
  <c r="G229" i="43"/>
  <c r="F229" i="43"/>
  <c r="E229" i="43"/>
  <c r="D229" i="43"/>
  <c r="T224" i="43"/>
  <c r="T222" i="43" s="1"/>
  <c r="S224" i="43"/>
  <c r="R224" i="43"/>
  <c r="R222" i="43" s="1"/>
  <c r="Q224" i="43"/>
  <c r="P224" i="43"/>
  <c r="O224" i="43"/>
  <c r="N224" i="43"/>
  <c r="N222" i="43" s="1"/>
  <c r="M224" i="43"/>
  <c r="L224" i="43"/>
  <c r="L222" i="43" s="1"/>
  <c r="K224" i="43"/>
  <c r="J224" i="43"/>
  <c r="J222" i="43" s="1"/>
  <c r="I224" i="43"/>
  <c r="H224" i="43"/>
  <c r="H222" i="43" s="1"/>
  <c r="G224" i="43"/>
  <c r="F224" i="43"/>
  <c r="F222" i="43" s="1"/>
  <c r="E224" i="43"/>
  <c r="D224" i="43"/>
  <c r="D222" i="43" s="1"/>
  <c r="G223" i="43"/>
  <c r="E223" i="43"/>
  <c r="E222" i="43" s="1"/>
  <c r="P222" i="43"/>
  <c r="K222" i="43"/>
  <c r="G222" i="43"/>
  <c r="T220" i="43"/>
  <c r="S220" i="43"/>
  <c r="R220" i="43"/>
  <c r="Q220" i="43"/>
  <c r="P220" i="43"/>
  <c r="O220" i="43"/>
  <c r="N220" i="43"/>
  <c r="M220" i="43"/>
  <c r="L220" i="43"/>
  <c r="K220" i="43"/>
  <c r="J220" i="43"/>
  <c r="I220" i="43"/>
  <c r="H220" i="43"/>
  <c r="G220" i="43"/>
  <c r="F220" i="43"/>
  <c r="E220" i="43"/>
  <c r="D220" i="43"/>
  <c r="H217" i="43"/>
  <c r="E217" i="43"/>
  <c r="E211" i="43" s="1"/>
  <c r="S215" i="43"/>
  <c r="S214" i="43"/>
  <c r="H214" i="43"/>
  <c r="S213" i="43"/>
  <c r="H213" i="43"/>
  <c r="H211" i="43" s="1"/>
  <c r="H210" i="43" s="1"/>
  <c r="S212" i="43"/>
  <c r="S211" i="43" s="1"/>
  <c r="S210" i="43" s="1"/>
  <c r="H212" i="43"/>
  <c r="R211" i="43"/>
  <c r="Q211" i="43"/>
  <c r="P211" i="43"/>
  <c r="O211" i="43"/>
  <c r="N211" i="43"/>
  <c r="M211" i="43"/>
  <c r="L211" i="43"/>
  <c r="K211" i="43"/>
  <c r="J211" i="43"/>
  <c r="J210" i="43" s="1"/>
  <c r="I211" i="43"/>
  <c r="I210" i="43" s="1"/>
  <c r="G211" i="43"/>
  <c r="F211" i="43"/>
  <c r="D211" i="43"/>
  <c r="D210" i="43" s="1"/>
  <c r="G210" i="43"/>
  <c r="F210" i="43"/>
  <c r="E210" i="43"/>
  <c r="T206" i="43"/>
  <c r="T205" i="43" s="1"/>
  <c r="T203" i="43" s="1"/>
  <c r="T244" i="43" s="1"/>
  <c r="T243" i="43" s="1"/>
  <c r="S206" i="43"/>
  <c r="R206" i="43"/>
  <c r="R205" i="43" s="1"/>
  <c r="Q206" i="43"/>
  <c r="P206" i="43"/>
  <c r="P205" i="43" s="1"/>
  <c r="P203" i="43" s="1"/>
  <c r="P244" i="43" s="1"/>
  <c r="P243" i="43" s="1"/>
  <c r="O206" i="43"/>
  <c r="N206" i="43"/>
  <c r="N205" i="43" s="1"/>
  <c r="M206" i="43"/>
  <c r="L206" i="43"/>
  <c r="L205" i="43" s="1"/>
  <c r="L203" i="43" s="1"/>
  <c r="L244" i="43" s="1"/>
  <c r="L243" i="43" s="1"/>
  <c r="K206" i="43"/>
  <c r="J206" i="43"/>
  <c r="I206" i="43"/>
  <c r="H206" i="43"/>
  <c r="H205" i="43" s="1"/>
  <c r="G206" i="43"/>
  <c r="F206" i="43"/>
  <c r="F205" i="43" s="1"/>
  <c r="F203" i="43" s="1"/>
  <c r="F244" i="43" s="1"/>
  <c r="F243" i="43" s="1"/>
  <c r="E206" i="43"/>
  <c r="D206" i="43"/>
  <c r="D205" i="43" s="1"/>
  <c r="D203" i="43" s="1"/>
  <c r="D244" i="43" s="1"/>
  <c r="D243" i="43" s="1"/>
  <c r="S205" i="43"/>
  <c r="S203" i="43" s="1"/>
  <c r="S244" i="43" s="1"/>
  <c r="S243" i="43" s="1"/>
  <c r="Q205" i="43"/>
  <c r="Q203" i="43" s="1"/>
  <c r="Q244" i="43" s="1"/>
  <c r="Q243" i="43" s="1"/>
  <c r="O205" i="43"/>
  <c r="O203" i="43" s="1"/>
  <c r="O244" i="43" s="1"/>
  <c r="M205" i="43"/>
  <c r="M203" i="43" s="1"/>
  <c r="M244" i="43" s="1"/>
  <c r="K205" i="43"/>
  <c r="K203" i="43" s="1"/>
  <c r="K244" i="43" s="1"/>
  <c r="J205" i="43"/>
  <c r="J203" i="43" s="1"/>
  <c r="J244" i="43" s="1"/>
  <c r="J243" i="43" s="1"/>
  <c r="I205" i="43"/>
  <c r="G205" i="43"/>
  <c r="G203" i="43" s="1"/>
  <c r="G244" i="43" s="1"/>
  <c r="E205" i="43"/>
  <c r="E203" i="43" s="1"/>
  <c r="E244" i="43" s="1"/>
  <c r="E243" i="43" s="1"/>
  <c r="R203" i="43"/>
  <c r="R244" i="43" s="1"/>
  <c r="R243" i="43" s="1"/>
  <c r="N203" i="43"/>
  <c r="N244" i="43" s="1"/>
  <c r="N243" i="43" s="1"/>
  <c r="I203" i="43"/>
  <c r="H203" i="43"/>
  <c r="M202" i="43"/>
  <c r="R200" i="43"/>
  <c r="Q200" i="43"/>
  <c r="P200" i="43"/>
  <c r="O200" i="43"/>
  <c r="N200" i="43"/>
  <c r="M200" i="43"/>
  <c r="L200" i="43"/>
  <c r="K200" i="43"/>
  <c r="J200" i="43"/>
  <c r="I200" i="43"/>
  <c r="H200" i="43"/>
  <c r="G200" i="43"/>
  <c r="E200" i="43"/>
  <c r="R199" i="43"/>
  <c r="Q199" i="43"/>
  <c r="P199" i="43"/>
  <c r="O199" i="43"/>
  <c r="N199" i="43"/>
  <c r="M199" i="43"/>
  <c r="L199" i="43"/>
  <c r="K199" i="43"/>
  <c r="J199" i="43"/>
  <c r="I199" i="43"/>
  <c r="H199" i="43"/>
  <c r="G199" i="43"/>
  <c r="E199" i="43"/>
  <c r="T198" i="43"/>
  <c r="R198" i="43"/>
  <c r="Q198" i="43"/>
  <c r="P198" i="43"/>
  <c r="O198" i="43"/>
  <c r="N198" i="43"/>
  <c r="M198" i="43"/>
  <c r="L198" i="43"/>
  <c r="K198" i="43"/>
  <c r="J198" i="43"/>
  <c r="I198" i="43"/>
  <c r="H198" i="43"/>
  <c r="G198" i="43"/>
  <c r="E198" i="43"/>
  <c r="T197" i="43"/>
  <c r="S197" i="43"/>
  <c r="T196" i="43"/>
  <c r="S196" i="43"/>
  <c r="T195" i="43"/>
  <c r="S195" i="43"/>
  <c r="T194" i="43"/>
  <c r="S194" i="43"/>
  <c r="R192" i="43"/>
  <c r="Q192" i="43"/>
  <c r="P192" i="43"/>
  <c r="O192" i="43"/>
  <c r="N192" i="43"/>
  <c r="M192" i="43"/>
  <c r="L192" i="43"/>
  <c r="K192" i="43"/>
  <c r="J192" i="43"/>
  <c r="I192" i="43"/>
  <c r="H192" i="43"/>
  <c r="G192" i="43"/>
  <c r="E192" i="43"/>
  <c r="T187" i="43"/>
  <c r="S187" i="43"/>
  <c r="R187" i="43"/>
  <c r="Q187" i="43"/>
  <c r="P187" i="43"/>
  <c r="O187" i="43"/>
  <c r="N187" i="43"/>
  <c r="M187" i="43"/>
  <c r="L187" i="43"/>
  <c r="K187" i="43"/>
  <c r="J187" i="43"/>
  <c r="I187" i="43"/>
  <c r="H187" i="43"/>
  <c r="G187" i="43"/>
  <c r="F187" i="43"/>
  <c r="E187" i="43"/>
  <c r="D187" i="43"/>
  <c r="T186" i="43"/>
  <c r="R186" i="43"/>
  <c r="Q186" i="43"/>
  <c r="P186" i="43"/>
  <c r="O186" i="43"/>
  <c r="N186" i="43"/>
  <c r="M186" i="43"/>
  <c r="M185" i="43" s="1"/>
  <c r="L186" i="43"/>
  <c r="K186" i="43"/>
  <c r="J186" i="43"/>
  <c r="I186" i="43"/>
  <c r="H186" i="43"/>
  <c r="G186" i="43"/>
  <c r="E186" i="43"/>
  <c r="F185" i="43"/>
  <c r="D185" i="43"/>
  <c r="R184" i="43"/>
  <c r="Q184" i="43"/>
  <c r="P184" i="43"/>
  <c r="O184" i="43"/>
  <c r="N184" i="43"/>
  <c r="M184" i="43"/>
  <c r="L184" i="43"/>
  <c r="K184" i="43"/>
  <c r="J184" i="43"/>
  <c r="I184" i="43"/>
  <c r="H184" i="43"/>
  <c r="G184" i="43"/>
  <c r="E184" i="43"/>
  <c r="T183" i="43"/>
  <c r="S183" i="43"/>
  <c r="S181" i="43" s="1"/>
  <c r="T181" i="43"/>
  <c r="R181" i="43"/>
  <c r="Q181" i="43"/>
  <c r="P181" i="43"/>
  <c r="O181" i="43"/>
  <c r="N181" i="43"/>
  <c r="M181" i="43"/>
  <c r="L181" i="43"/>
  <c r="K181" i="43"/>
  <c r="J181" i="43"/>
  <c r="I181" i="43"/>
  <c r="H181" i="43"/>
  <c r="G181" i="43"/>
  <c r="F181" i="43"/>
  <c r="E181" i="43"/>
  <c r="D181" i="43"/>
  <c r="T178" i="43"/>
  <c r="S178" i="43"/>
  <c r="R178" i="43"/>
  <c r="Q178" i="43"/>
  <c r="P178" i="43"/>
  <c r="O178" i="43"/>
  <c r="N178" i="43"/>
  <c r="M178" i="43"/>
  <c r="L178" i="43"/>
  <c r="K178" i="43"/>
  <c r="J178" i="43"/>
  <c r="I178" i="43"/>
  <c r="H178" i="43"/>
  <c r="G178" i="43"/>
  <c r="F178" i="43"/>
  <c r="E178" i="43"/>
  <c r="D178" i="43"/>
  <c r="R175" i="43"/>
  <c r="Q175" i="43"/>
  <c r="P175" i="43"/>
  <c r="O175" i="43"/>
  <c r="N175" i="43"/>
  <c r="M175" i="43"/>
  <c r="L175" i="43"/>
  <c r="K175" i="43"/>
  <c r="J175" i="43"/>
  <c r="I175" i="43"/>
  <c r="H175" i="43"/>
  <c r="G175" i="43"/>
  <c r="E175" i="43"/>
  <c r="F173" i="43"/>
  <c r="R172" i="43"/>
  <c r="Q172" i="43"/>
  <c r="P172" i="43"/>
  <c r="O172" i="43"/>
  <c r="N172" i="43"/>
  <c r="M172" i="43"/>
  <c r="L172" i="43"/>
  <c r="K172" i="43"/>
  <c r="J172" i="43"/>
  <c r="I172" i="43"/>
  <c r="H172" i="43"/>
  <c r="G172" i="43"/>
  <c r="E172" i="43"/>
  <c r="E310" i="43" s="1"/>
  <c r="R171" i="43"/>
  <c r="R309" i="43" s="1"/>
  <c r="R306" i="43" s="1"/>
  <c r="Q171" i="43"/>
  <c r="Q168" i="43" s="1"/>
  <c r="P171" i="43"/>
  <c r="P309" i="43" s="1"/>
  <c r="P306" i="43" s="1"/>
  <c r="O171" i="43"/>
  <c r="N171" i="43"/>
  <c r="M171" i="43"/>
  <c r="M309" i="43" s="1"/>
  <c r="M306" i="43" s="1"/>
  <c r="L171" i="43"/>
  <c r="L309" i="43" s="1"/>
  <c r="L306" i="43" s="1"/>
  <c r="K171" i="43"/>
  <c r="K168" i="43" s="1"/>
  <c r="J171" i="43"/>
  <c r="J309" i="43" s="1"/>
  <c r="J306" i="43" s="1"/>
  <c r="I171" i="43"/>
  <c r="H171" i="43"/>
  <c r="G171" i="43"/>
  <c r="G309" i="43" s="1"/>
  <c r="G306" i="43" s="1"/>
  <c r="E171" i="43"/>
  <c r="R168" i="43"/>
  <c r="P168" i="43"/>
  <c r="N168" i="43"/>
  <c r="M168" i="43"/>
  <c r="L168" i="43"/>
  <c r="J168" i="43"/>
  <c r="H168" i="43"/>
  <c r="G168" i="43"/>
  <c r="F168" i="43"/>
  <c r="E168" i="43"/>
  <c r="D168" i="43"/>
  <c r="D167" i="43" s="1"/>
  <c r="D242" i="43" s="1"/>
  <c r="F167" i="43"/>
  <c r="T163" i="43"/>
  <c r="S163" i="43"/>
  <c r="R163" i="43"/>
  <c r="Q163" i="43"/>
  <c r="P163" i="43"/>
  <c r="O163" i="43"/>
  <c r="N163" i="43"/>
  <c r="M163" i="43"/>
  <c r="L163" i="43"/>
  <c r="K163" i="43"/>
  <c r="J163" i="43"/>
  <c r="I163" i="43"/>
  <c r="H163" i="43"/>
  <c r="G163" i="43"/>
  <c r="F163" i="43"/>
  <c r="E163" i="43"/>
  <c r="E159" i="43" s="1"/>
  <c r="D163" i="43"/>
  <c r="T161" i="43"/>
  <c r="S161" i="43"/>
  <c r="R161" i="43"/>
  <c r="Q161" i="43"/>
  <c r="P161" i="43"/>
  <c r="O161" i="43"/>
  <c r="N161" i="43"/>
  <c r="M161" i="43"/>
  <c r="L161" i="43"/>
  <c r="K161" i="43"/>
  <c r="J161" i="43"/>
  <c r="I161" i="43"/>
  <c r="H161" i="43"/>
  <c r="G161" i="43"/>
  <c r="F161" i="43"/>
  <c r="E161" i="43"/>
  <c r="D161" i="43"/>
  <c r="E157" i="43"/>
  <c r="E158" i="43" s="1"/>
  <c r="T154" i="43"/>
  <c r="S154" i="43"/>
  <c r="R154" i="43"/>
  <c r="Q154" i="43"/>
  <c r="P154" i="43"/>
  <c r="O154" i="43"/>
  <c r="N154" i="43"/>
  <c r="M154" i="43"/>
  <c r="L154" i="43"/>
  <c r="K154" i="43"/>
  <c r="J154" i="43"/>
  <c r="I154" i="43"/>
  <c r="H154" i="43"/>
  <c r="G154" i="43"/>
  <c r="F154" i="43"/>
  <c r="E154" i="43"/>
  <c r="D154" i="43"/>
  <c r="T150" i="43"/>
  <c r="S150" i="43"/>
  <c r="R150" i="43"/>
  <c r="Q150" i="43"/>
  <c r="P150" i="43"/>
  <c r="O150" i="43"/>
  <c r="N150" i="43"/>
  <c r="M150" i="43"/>
  <c r="L150" i="43"/>
  <c r="K150" i="43"/>
  <c r="J150" i="43"/>
  <c r="I150" i="43"/>
  <c r="H150" i="43"/>
  <c r="G150" i="43"/>
  <c r="F150" i="43"/>
  <c r="E150" i="43"/>
  <c r="D150" i="43"/>
  <c r="T143" i="43"/>
  <c r="S143" i="43"/>
  <c r="T140" i="43"/>
  <c r="S140" i="43"/>
  <c r="R140" i="43"/>
  <c r="Q140" i="43"/>
  <c r="P140" i="43"/>
  <c r="O140" i="43"/>
  <c r="N140" i="43"/>
  <c r="M140" i="43"/>
  <c r="L140" i="43"/>
  <c r="K140" i="43"/>
  <c r="J140" i="43"/>
  <c r="I140" i="43"/>
  <c r="H140" i="43"/>
  <c r="G140" i="43"/>
  <c r="F140" i="43"/>
  <c r="E140" i="43"/>
  <c r="T135" i="43"/>
  <c r="S135" i="43"/>
  <c r="R135" i="43"/>
  <c r="Q135" i="43"/>
  <c r="Q124" i="43" s="1"/>
  <c r="P135" i="43"/>
  <c r="O135" i="43"/>
  <c r="N135" i="43"/>
  <c r="M135" i="43"/>
  <c r="L135" i="43"/>
  <c r="K135" i="43"/>
  <c r="J135" i="43"/>
  <c r="I135" i="43"/>
  <c r="H135" i="43"/>
  <c r="G135" i="43"/>
  <c r="F135" i="43"/>
  <c r="E135" i="43"/>
  <c r="E124" i="43" s="1"/>
  <c r="D135" i="43"/>
  <c r="T128" i="43"/>
  <c r="S128" i="43"/>
  <c r="S125" i="43" s="1"/>
  <c r="T125" i="43"/>
  <c r="R125" i="43"/>
  <c r="R124" i="43" s="1"/>
  <c r="Q125" i="43"/>
  <c r="P125" i="43"/>
  <c r="P124" i="43" s="1"/>
  <c r="O125" i="43"/>
  <c r="O124" i="43" s="1"/>
  <c r="N125" i="43"/>
  <c r="M125" i="43"/>
  <c r="L125" i="43"/>
  <c r="L124" i="43" s="1"/>
  <c r="K125" i="43"/>
  <c r="J125" i="43"/>
  <c r="J124" i="43" s="1"/>
  <c r="I125" i="43"/>
  <c r="I124" i="43" s="1"/>
  <c r="H125" i="43"/>
  <c r="G125" i="43"/>
  <c r="F125" i="43"/>
  <c r="E125" i="43"/>
  <c r="D125" i="43"/>
  <c r="T124" i="43"/>
  <c r="S124" i="43"/>
  <c r="N124" i="43"/>
  <c r="M124" i="43"/>
  <c r="K124" i="43"/>
  <c r="H124" i="43"/>
  <c r="G124" i="43"/>
  <c r="D124" i="43"/>
  <c r="T120" i="43"/>
  <c r="S120" i="43"/>
  <c r="R120" i="43"/>
  <c r="Q120" i="43"/>
  <c r="P120" i="43"/>
  <c r="O120" i="43"/>
  <c r="N120" i="43"/>
  <c r="M120" i="43"/>
  <c r="L120" i="43"/>
  <c r="K120" i="43"/>
  <c r="J120" i="43"/>
  <c r="I120" i="43"/>
  <c r="H120" i="43"/>
  <c r="G120" i="43"/>
  <c r="F120" i="43"/>
  <c r="E120" i="43"/>
  <c r="D120" i="43"/>
  <c r="S114" i="43"/>
  <c r="S113" i="43"/>
  <c r="T110" i="43"/>
  <c r="S110" i="43"/>
  <c r="R110" i="43"/>
  <c r="Q110" i="43"/>
  <c r="P110" i="43"/>
  <c r="O110" i="43"/>
  <c r="N110" i="43"/>
  <c r="M110" i="43"/>
  <c r="L110" i="43"/>
  <c r="K110" i="43"/>
  <c r="J110" i="43"/>
  <c r="I110" i="43"/>
  <c r="H110" i="43"/>
  <c r="G110" i="43"/>
  <c r="F110" i="43"/>
  <c r="E110" i="43"/>
  <c r="D110" i="43"/>
  <c r="T108" i="43"/>
  <c r="S108" i="43"/>
  <c r="T107" i="43"/>
  <c r="S107" i="43"/>
  <c r="S106" i="43" s="1"/>
  <c r="T106" i="43"/>
  <c r="R106" i="43"/>
  <c r="R103" i="43" s="1"/>
  <c r="R202" i="43" s="1"/>
  <c r="Q106" i="43"/>
  <c r="P106" i="43"/>
  <c r="O106" i="43"/>
  <c r="O103" i="43" s="1"/>
  <c r="O202" i="43" s="1"/>
  <c r="O185" i="43" s="1"/>
  <c r="N106" i="43"/>
  <c r="N103" i="43" s="1"/>
  <c r="N202" i="43" s="1"/>
  <c r="M106" i="43"/>
  <c r="L106" i="43"/>
  <c r="L103" i="43" s="1"/>
  <c r="L202" i="43" s="1"/>
  <c r="K106" i="43"/>
  <c r="J106" i="43"/>
  <c r="I106" i="43"/>
  <c r="H106" i="43"/>
  <c r="H103" i="43" s="1"/>
  <c r="H202" i="43" s="1"/>
  <c r="G106" i="43"/>
  <c r="F106" i="43"/>
  <c r="F103" i="43" s="1"/>
  <c r="E106" i="43"/>
  <c r="D106" i="43"/>
  <c r="T104" i="43"/>
  <c r="S104" i="43"/>
  <c r="S103" i="43"/>
  <c r="S202" i="43" s="1"/>
  <c r="Q103" i="43"/>
  <c r="Q202" i="43" s="1"/>
  <c r="P103" i="43"/>
  <c r="P202" i="43" s="1"/>
  <c r="P185" i="43" s="1"/>
  <c r="M103" i="43"/>
  <c r="K103" i="43"/>
  <c r="K202" i="43" s="1"/>
  <c r="J103" i="43"/>
  <c r="J202" i="43" s="1"/>
  <c r="J185" i="43" s="1"/>
  <c r="I103" i="43"/>
  <c r="I202" i="43" s="1"/>
  <c r="G103" i="43"/>
  <c r="G202" i="43" s="1"/>
  <c r="E103" i="43"/>
  <c r="E202" i="43" s="1"/>
  <c r="D103" i="43"/>
  <c r="T102" i="43"/>
  <c r="S102" i="43"/>
  <c r="T101" i="43"/>
  <c r="T100" i="43" s="1"/>
  <c r="T97" i="43" s="1"/>
  <c r="S101" i="43"/>
  <c r="S100" i="43"/>
  <c r="R100" i="43"/>
  <c r="R97" i="43" s="1"/>
  <c r="Q100" i="43"/>
  <c r="P100" i="43"/>
  <c r="P97" i="43" s="1"/>
  <c r="P96" i="43" s="1"/>
  <c r="O100" i="43"/>
  <c r="N100" i="43"/>
  <c r="M100" i="43"/>
  <c r="M97" i="43" s="1"/>
  <c r="M96" i="43" s="1"/>
  <c r="L100" i="43"/>
  <c r="L97" i="43" s="1"/>
  <c r="L96" i="43" s="1"/>
  <c r="K100" i="43"/>
  <c r="J100" i="43"/>
  <c r="J97" i="43" s="1"/>
  <c r="J96" i="43" s="1"/>
  <c r="I100" i="43"/>
  <c r="H100" i="43"/>
  <c r="G100" i="43"/>
  <c r="F100" i="43"/>
  <c r="F97" i="43" s="1"/>
  <c r="E100" i="43"/>
  <c r="D100" i="43"/>
  <c r="D97" i="43" s="1"/>
  <c r="D96" i="43" s="1"/>
  <c r="T99" i="43"/>
  <c r="S99" i="43"/>
  <c r="S97" i="43"/>
  <c r="S96" i="43" s="1"/>
  <c r="Q97" i="43"/>
  <c r="O97" i="43"/>
  <c r="N97" i="43"/>
  <c r="K97" i="43"/>
  <c r="I97" i="43"/>
  <c r="H97" i="43"/>
  <c r="H96" i="43" s="1"/>
  <c r="G97" i="43"/>
  <c r="G96" i="43" s="1"/>
  <c r="E97" i="43"/>
  <c r="E96" i="43" s="1"/>
  <c r="N96" i="43"/>
  <c r="F96" i="43"/>
  <c r="G95" i="43"/>
  <c r="F95" i="43"/>
  <c r="E95" i="43"/>
  <c r="D95" i="43"/>
  <c r="T92" i="43"/>
  <c r="S92" i="43"/>
  <c r="R92" i="43"/>
  <c r="Q92" i="43"/>
  <c r="P92" i="43"/>
  <c r="O92" i="43"/>
  <c r="N92" i="43"/>
  <c r="M92" i="43"/>
  <c r="L92" i="43"/>
  <c r="K92" i="43"/>
  <c r="J92" i="43"/>
  <c r="I92" i="43"/>
  <c r="H92" i="43"/>
  <c r="G92" i="43"/>
  <c r="F92" i="43"/>
  <c r="E92" i="43"/>
  <c r="D92" i="43"/>
  <c r="F89" i="43"/>
  <c r="E89" i="43"/>
  <c r="D89" i="43"/>
  <c r="D87" i="43"/>
  <c r="F86" i="43"/>
  <c r="D86" i="43"/>
  <c r="R85" i="43"/>
  <c r="R82" i="43" s="1"/>
  <c r="Q85" i="43"/>
  <c r="P85" i="43"/>
  <c r="P82" i="43" s="1"/>
  <c r="O85" i="43"/>
  <c r="N85" i="43"/>
  <c r="N82" i="43" s="1"/>
  <c r="M85" i="43"/>
  <c r="L85" i="43"/>
  <c r="K85" i="43"/>
  <c r="J85" i="43"/>
  <c r="J82" i="43" s="1"/>
  <c r="I85" i="43"/>
  <c r="H85" i="43"/>
  <c r="H82" i="43" s="1"/>
  <c r="G85" i="43"/>
  <c r="F85" i="43"/>
  <c r="E85" i="43"/>
  <c r="D85" i="43"/>
  <c r="D82" i="43" s="1"/>
  <c r="Q82" i="43"/>
  <c r="O82" i="43"/>
  <c r="M82" i="43"/>
  <c r="L82" i="43"/>
  <c r="K82" i="43"/>
  <c r="I82" i="43"/>
  <c r="G82" i="43"/>
  <c r="F82" i="43"/>
  <c r="E82" i="43"/>
  <c r="T78" i="43"/>
  <c r="T77" i="43" s="1"/>
  <c r="S78" i="43"/>
  <c r="S77" i="43" s="1"/>
  <c r="R77" i="43"/>
  <c r="Q77" i="43"/>
  <c r="P77" i="43"/>
  <c r="O77" i="43"/>
  <c r="N77" i="43"/>
  <c r="M77" i="43"/>
  <c r="L77" i="43"/>
  <c r="K77" i="43"/>
  <c r="J77" i="43"/>
  <c r="I77" i="43"/>
  <c r="H77" i="43"/>
  <c r="G77" i="43"/>
  <c r="F77" i="43"/>
  <c r="E77" i="43"/>
  <c r="D77" i="43"/>
  <c r="T76" i="43"/>
  <c r="S76" i="43"/>
  <c r="T75" i="43"/>
  <c r="T200" i="43" s="1"/>
  <c r="S75" i="43"/>
  <c r="S200" i="43" s="1"/>
  <c r="T74" i="43"/>
  <c r="S74" i="43"/>
  <c r="S73" i="43" s="1"/>
  <c r="T73" i="43"/>
  <c r="R73" i="43"/>
  <c r="Q73" i="43"/>
  <c r="P73" i="43"/>
  <c r="O73" i="43"/>
  <c r="N73" i="43"/>
  <c r="M73" i="43"/>
  <c r="L73" i="43"/>
  <c r="K73" i="43"/>
  <c r="J73" i="43"/>
  <c r="I73" i="43"/>
  <c r="H73" i="43"/>
  <c r="G73" i="43"/>
  <c r="F73" i="43"/>
  <c r="E73" i="43"/>
  <c r="D73" i="43"/>
  <c r="T72" i="43"/>
  <c r="S72" i="43"/>
  <c r="T71" i="43"/>
  <c r="S71" i="43"/>
  <c r="S70" i="43" s="1"/>
  <c r="T70" i="43"/>
  <c r="R70" i="43"/>
  <c r="Q70" i="43"/>
  <c r="P70" i="43"/>
  <c r="O70" i="43"/>
  <c r="N70" i="43"/>
  <c r="M70" i="43"/>
  <c r="L70" i="43"/>
  <c r="K70" i="43"/>
  <c r="J70" i="43"/>
  <c r="I70" i="43"/>
  <c r="H70" i="43"/>
  <c r="G70" i="43"/>
  <c r="F70" i="43"/>
  <c r="E70" i="43"/>
  <c r="E196" i="43" s="1"/>
  <c r="E185" i="43" s="1"/>
  <c r="D70" i="43"/>
  <c r="T69" i="43"/>
  <c r="S69" i="43"/>
  <c r="T68" i="43"/>
  <c r="S68" i="43"/>
  <c r="T67" i="43"/>
  <c r="S67" i="43"/>
  <c r="T64" i="43"/>
  <c r="T192" i="43" s="1"/>
  <c r="S64" i="43"/>
  <c r="R62" i="43"/>
  <c r="Q62" i="43"/>
  <c r="P62" i="43"/>
  <c r="O62" i="43"/>
  <c r="N62" i="43"/>
  <c r="M62" i="43"/>
  <c r="L62" i="43"/>
  <c r="K62" i="43"/>
  <c r="J62" i="43"/>
  <c r="I62" i="43"/>
  <c r="H62" i="43"/>
  <c r="G62" i="43"/>
  <c r="F62" i="43"/>
  <c r="E62" i="43"/>
  <c r="D62" i="43"/>
  <c r="T61" i="43"/>
  <c r="S61" i="43"/>
  <c r="T60" i="43"/>
  <c r="S60" i="43"/>
  <c r="T56" i="43"/>
  <c r="S56" i="43"/>
  <c r="S55" i="43" s="1"/>
  <c r="R56" i="43"/>
  <c r="R55" i="43" s="1"/>
  <c r="R53" i="43" s="1"/>
  <c r="Q56" i="43"/>
  <c r="P56" i="43"/>
  <c r="O56" i="43"/>
  <c r="O55" i="43" s="1"/>
  <c r="O53" i="43" s="1"/>
  <c r="N56" i="43"/>
  <c r="M56" i="43"/>
  <c r="M55" i="43" s="1"/>
  <c r="M53" i="43" s="1"/>
  <c r="L56" i="43"/>
  <c r="L55" i="43" s="1"/>
  <c r="L53" i="43" s="1"/>
  <c r="K56" i="43"/>
  <c r="J56" i="43"/>
  <c r="I56" i="43"/>
  <c r="I55" i="43" s="1"/>
  <c r="H56" i="43"/>
  <c r="G56" i="43"/>
  <c r="G55" i="43" s="1"/>
  <c r="G53" i="43" s="1"/>
  <c r="F56" i="43"/>
  <c r="E56" i="43"/>
  <c r="D56" i="43"/>
  <c r="T55" i="43"/>
  <c r="Q55" i="43"/>
  <c r="Q53" i="43" s="1"/>
  <c r="P55" i="43"/>
  <c r="P53" i="43" s="1"/>
  <c r="N55" i="43"/>
  <c r="N53" i="43" s="1"/>
  <c r="K55" i="43"/>
  <c r="J55" i="43"/>
  <c r="J53" i="43" s="1"/>
  <c r="H55" i="43"/>
  <c r="H53" i="43" s="1"/>
  <c r="F55" i="43"/>
  <c r="F53" i="43" s="1"/>
  <c r="E55" i="43"/>
  <c r="D55" i="43"/>
  <c r="D53" i="43" s="1"/>
  <c r="T54" i="43"/>
  <c r="S54" i="43"/>
  <c r="S186" i="43" s="1"/>
  <c r="S53" i="43"/>
  <c r="K53" i="43"/>
  <c r="I53" i="43"/>
  <c r="E53" i="43"/>
  <c r="H52" i="43"/>
  <c r="E52" i="43"/>
  <c r="G52" i="43" s="1"/>
  <c r="G46" i="43"/>
  <c r="H46" i="43" s="1"/>
  <c r="E46" i="43"/>
  <c r="I44" i="43"/>
  <c r="F44" i="43"/>
  <c r="E44" i="43"/>
  <c r="G43" i="43"/>
  <c r="H43" i="43" s="1"/>
  <c r="E43" i="43"/>
  <c r="E86" i="43" s="1"/>
  <c r="T42" i="43"/>
  <c r="S42" i="43"/>
  <c r="S171" i="43" s="1"/>
  <c r="S39" i="43"/>
  <c r="R39" i="43"/>
  <c r="Q39" i="43"/>
  <c r="P39" i="43"/>
  <c r="O39" i="43"/>
  <c r="N39" i="43"/>
  <c r="M39" i="43"/>
  <c r="L39" i="43"/>
  <c r="K39" i="43"/>
  <c r="J39" i="43"/>
  <c r="I39" i="43"/>
  <c r="H39" i="43"/>
  <c r="G39" i="43"/>
  <c r="G38" i="43" s="1"/>
  <c r="F39" i="43"/>
  <c r="F38" i="43" s="1"/>
  <c r="E39" i="43"/>
  <c r="E38" i="43" s="1"/>
  <c r="D39" i="43"/>
  <c r="D38" i="43" s="1"/>
  <c r="T37" i="43"/>
  <c r="S37" i="43"/>
  <c r="T31" i="43"/>
  <c r="S31" i="43"/>
  <c r="G29" i="43"/>
  <c r="I29" i="43" s="1"/>
  <c r="F29" i="43"/>
  <c r="F23" i="43" s="1"/>
  <c r="F81" i="43" s="1"/>
  <c r="F109" i="43" s="1"/>
  <c r="E29" i="43"/>
  <c r="T28" i="43"/>
  <c r="S28" i="43"/>
  <c r="T27" i="43"/>
  <c r="T85" i="43" s="1"/>
  <c r="T82" i="43" s="1"/>
  <c r="S27" i="43"/>
  <c r="S24" i="43" s="1"/>
  <c r="T24" i="43"/>
  <c r="R24" i="43"/>
  <c r="Q24" i="43"/>
  <c r="P24" i="43"/>
  <c r="O24" i="43"/>
  <c r="N24" i="43"/>
  <c r="M24" i="43"/>
  <c r="L24" i="43"/>
  <c r="K24" i="43"/>
  <c r="J24" i="43"/>
  <c r="I24" i="43"/>
  <c r="H24" i="43"/>
  <c r="G24" i="43"/>
  <c r="F24" i="43"/>
  <c r="E24" i="43"/>
  <c r="E23" i="43" s="1"/>
  <c r="D24" i="43"/>
  <c r="D23" i="43" s="1"/>
  <c r="G23" i="43"/>
  <c r="J54" i="56"/>
  <c r="W50" i="56"/>
  <c r="W47" i="56" s="1"/>
  <c r="W46" i="56" s="1"/>
  <c r="V47" i="56"/>
  <c r="V46" i="56" s="1"/>
  <c r="V31" i="56" s="1"/>
  <c r="V6" i="56" s="1"/>
  <c r="V5" i="56" s="1"/>
  <c r="U47" i="56"/>
  <c r="U46" i="56" s="1"/>
  <c r="U31" i="56" s="1"/>
  <c r="U6" i="56" s="1"/>
  <c r="U5" i="56" s="1"/>
  <c r="T47" i="56"/>
  <c r="S47" i="56"/>
  <c r="R47" i="56"/>
  <c r="Q47" i="56"/>
  <c r="P47" i="56"/>
  <c r="P46" i="56" s="1"/>
  <c r="P31" i="56" s="1"/>
  <c r="P6" i="56" s="1"/>
  <c r="P5" i="56" s="1"/>
  <c r="O47" i="56"/>
  <c r="O46" i="56" s="1"/>
  <c r="O31" i="56" s="1"/>
  <c r="O6" i="56" s="1"/>
  <c r="O5" i="56" s="1"/>
  <c r="N47" i="56"/>
  <c r="M47" i="56"/>
  <c r="L47" i="56"/>
  <c r="K47" i="56"/>
  <c r="J47" i="56"/>
  <c r="J46" i="56" s="1"/>
  <c r="J31" i="56" s="1"/>
  <c r="J6" i="56" s="1"/>
  <c r="J5" i="56" s="1"/>
  <c r="I47" i="56"/>
  <c r="I46" i="56" s="1"/>
  <c r="I31" i="56" s="1"/>
  <c r="I6" i="56" s="1"/>
  <c r="I5" i="56" s="1"/>
  <c r="H47" i="56"/>
  <c r="T46" i="56"/>
  <c r="S46" i="56"/>
  <c r="R46" i="56"/>
  <c r="Q46" i="56"/>
  <c r="N46" i="56"/>
  <c r="M46" i="56"/>
  <c r="L46" i="56"/>
  <c r="K46" i="56"/>
  <c r="H46" i="56"/>
  <c r="W38" i="56"/>
  <c r="W32" i="56" s="1"/>
  <c r="W31" i="56" s="1"/>
  <c r="W6" i="56" s="1"/>
  <c r="W5" i="56" s="1"/>
  <c r="W36" i="56"/>
  <c r="V32" i="56"/>
  <c r="U32" i="56"/>
  <c r="T32" i="56"/>
  <c r="T31" i="56" s="1"/>
  <c r="T6" i="56" s="1"/>
  <c r="T5" i="56" s="1"/>
  <c r="S32" i="56"/>
  <c r="S31" i="56" s="1"/>
  <c r="S6" i="56" s="1"/>
  <c r="S5" i="56" s="1"/>
  <c r="R32" i="56"/>
  <c r="Q32" i="56"/>
  <c r="P32" i="56"/>
  <c r="O32" i="56"/>
  <c r="N32" i="56"/>
  <c r="N31" i="56" s="1"/>
  <c r="N6" i="56" s="1"/>
  <c r="N5" i="56" s="1"/>
  <c r="M32" i="56"/>
  <c r="M31" i="56" s="1"/>
  <c r="M6" i="56" s="1"/>
  <c r="M5" i="56" s="1"/>
  <c r="L32" i="56"/>
  <c r="K32" i="56"/>
  <c r="J32" i="56"/>
  <c r="I32" i="56"/>
  <c r="H32" i="56"/>
  <c r="H31" i="56" s="1"/>
  <c r="H6" i="56" s="1"/>
  <c r="H5" i="56" s="1"/>
  <c r="G32" i="56"/>
  <c r="G31" i="56" s="1"/>
  <c r="G6" i="56" s="1"/>
  <c r="G5" i="56" s="1"/>
  <c r="F32" i="56"/>
  <c r="E32" i="56"/>
  <c r="D32" i="56"/>
  <c r="R31" i="56"/>
  <c r="Q31" i="56"/>
  <c r="L31" i="56"/>
  <c r="K31" i="56"/>
  <c r="F31" i="56"/>
  <c r="E31" i="56"/>
  <c r="D31" i="56"/>
  <c r="D6" i="56" s="1"/>
  <c r="D5" i="56" s="1"/>
  <c r="R6" i="56"/>
  <c r="R5" i="56" s="1"/>
  <c r="Q6" i="56"/>
  <c r="Q5" i="56" s="1"/>
  <c r="L6" i="56"/>
  <c r="L5" i="56" s="1"/>
  <c r="K6" i="56"/>
  <c r="K5" i="56" s="1"/>
  <c r="F6" i="56"/>
  <c r="F5" i="56" s="1"/>
  <c r="E6" i="56"/>
  <c r="E5" i="56" s="1"/>
  <c r="L21" i="57" l="1"/>
  <c r="N21" i="57" s="1"/>
  <c r="P21" i="57" s="1"/>
  <c r="R21" i="57" s="1"/>
  <c r="J25" i="57"/>
  <c r="H35" i="57"/>
  <c r="J92" i="57"/>
  <c r="L88" i="57"/>
  <c r="N17" i="57"/>
  <c r="J24" i="57"/>
  <c r="L90" i="57"/>
  <c r="J110" i="57"/>
  <c r="J130" i="57" s="1"/>
  <c r="J146" i="57" s="1"/>
  <c r="J111" i="57"/>
  <c r="J127" i="57" s="1"/>
  <c r="J143" i="57" s="1"/>
  <c r="L91" i="57"/>
  <c r="J102" i="57"/>
  <c r="L94" i="57"/>
  <c r="J42" i="57"/>
  <c r="J62" i="57" s="1"/>
  <c r="J78" i="57" s="1"/>
  <c r="L16" i="57"/>
  <c r="D70" i="57"/>
  <c r="G70" i="57" s="1"/>
  <c r="G54" i="57"/>
  <c r="E59" i="57"/>
  <c r="E75" i="57" s="1"/>
  <c r="H54" i="57"/>
  <c r="H70" i="57" s="1"/>
  <c r="J36" i="57"/>
  <c r="G79" i="57"/>
  <c r="P84" i="57"/>
  <c r="G25" i="57"/>
  <c r="P22" i="57"/>
  <c r="L23" i="57"/>
  <c r="J27" i="57"/>
  <c r="H51" i="57"/>
  <c r="H67" i="57" s="1"/>
  <c r="J37" i="57"/>
  <c r="D58" i="57"/>
  <c r="D55" i="57"/>
  <c r="G41" i="57"/>
  <c r="H41" i="57" s="1"/>
  <c r="H55" i="57" s="1"/>
  <c r="H71" i="57" s="1"/>
  <c r="L42" i="57"/>
  <c r="L62" i="57" s="1"/>
  <c r="L78" i="57" s="1"/>
  <c r="F67" i="57"/>
  <c r="G67" i="57" s="1"/>
  <c r="G78" i="57"/>
  <c r="L95" i="57"/>
  <c r="J103" i="57"/>
  <c r="H119" i="57"/>
  <c r="H135" i="57" s="1"/>
  <c r="J105" i="57"/>
  <c r="J93" i="57"/>
  <c r="J26" i="57"/>
  <c r="H102" i="57"/>
  <c r="G62" i="57"/>
  <c r="H113" i="57"/>
  <c r="H131" i="57" s="1"/>
  <c r="H147" i="57" s="1"/>
  <c r="L93" i="57"/>
  <c r="N85" i="57"/>
  <c r="D82" i="57"/>
  <c r="G82" i="57" s="1"/>
  <c r="G66" i="57"/>
  <c r="G42" i="57"/>
  <c r="H42" i="57" s="1"/>
  <c r="H62" i="57" s="1"/>
  <c r="H78" i="57" s="1"/>
  <c r="G63" i="57"/>
  <c r="L104" i="57"/>
  <c r="G143" i="57"/>
  <c r="D75" i="57"/>
  <c r="G75" i="57" s="1"/>
  <c r="G59" i="57"/>
  <c r="G138" i="57"/>
  <c r="I43" i="43"/>
  <c r="H38" i="43"/>
  <c r="H86" i="43"/>
  <c r="I23" i="43"/>
  <c r="D81" i="43"/>
  <c r="D109" i="43" s="1"/>
  <c r="E81" i="43"/>
  <c r="E109" i="43" s="1"/>
  <c r="H89" i="43"/>
  <c r="I46" i="43"/>
  <c r="S185" i="43"/>
  <c r="K23" i="43"/>
  <c r="I173" i="43"/>
  <c r="K29" i="43"/>
  <c r="I87" i="43"/>
  <c r="H29" i="43"/>
  <c r="I96" i="43"/>
  <c r="T53" i="43"/>
  <c r="G86" i="43"/>
  <c r="G89" i="43"/>
  <c r="K96" i="43"/>
  <c r="T103" i="43"/>
  <c r="T202" i="43" s="1"/>
  <c r="H185" i="43"/>
  <c r="N185" i="43"/>
  <c r="E248" i="43"/>
  <c r="E246" i="43" s="1"/>
  <c r="H248" i="43"/>
  <c r="H246" i="43" s="1"/>
  <c r="N248" i="43"/>
  <c r="N246" i="43" s="1"/>
  <c r="T248" i="43"/>
  <c r="T246" i="43" s="1"/>
  <c r="I305" i="43"/>
  <c r="I248" i="43"/>
  <c r="I246" i="43" s="1"/>
  <c r="O248" i="43"/>
  <c r="O246" i="43" s="1"/>
  <c r="G173" i="43"/>
  <c r="G167" i="43" s="1"/>
  <c r="G242" i="43" s="1"/>
  <c r="G250" i="43" s="1"/>
  <c r="G87" i="43"/>
  <c r="R96" i="43"/>
  <c r="K185" i="43"/>
  <c r="S309" i="43"/>
  <c r="S306" i="43" s="1"/>
  <c r="S168" i="43"/>
  <c r="J44" i="43"/>
  <c r="T62" i="43"/>
  <c r="S85" i="43"/>
  <c r="S82" i="43" s="1"/>
  <c r="I309" i="43"/>
  <c r="I306" i="43" s="1"/>
  <c r="I168" i="43"/>
  <c r="I167" i="43" s="1"/>
  <c r="O309" i="43"/>
  <c r="O306" i="43" s="1"/>
  <c r="O168" i="43"/>
  <c r="N336" i="43"/>
  <c r="F87" i="43"/>
  <c r="E173" i="43"/>
  <c r="E167" i="43" s="1"/>
  <c r="E87" i="43"/>
  <c r="T171" i="43"/>
  <c r="T39" i="43"/>
  <c r="S192" i="43"/>
  <c r="S62" i="43"/>
  <c r="I185" i="43"/>
  <c r="I244" i="43"/>
  <c r="I243" i="43" s="1"/>
  <c r="D305" i="43"/>
  <c r="D248" i="43"/>
  <c r="D246" i="43" s="1"/>
  <c r="Q248" i="43"/>
  <c r="Q246" i="43" s="1"/>
  <c r="J248" i="43"/>
  <c r="J246" i="43" s="1"/>
  <c r="F252" i="43"/>
  <c r="I52" i="43"/>
  <c r="H95" i="43"/>
  <c r="O96" i="43"/>
  <c r="S199" i="43"/>
  <c r="Q96" i="43"/>
  <c r="K248" i="43"/>
  <c r="K246" i="43" s="1"/>
  <c r="M248" i="43"/>
  <c r="M246" i="43" s="1"/>
  <c r="S248" i="43"/>
  <c r="S246" i="43" s="1"/>
  <c r="G81" i="43"/>
  <c r="G109" i="43" s="1"/>
  <c r="T199" i="43"/>
  <c r="T185" i="43" s="1"/>
  <c r="D250" i="43"/>
  <c r="G185" i="43"/>
  <c r="Q185" i="43"/>
  <c r="L185" i="43"/>
  <c r="R185" i="43"/>
  <c r="T326" i="43"/>
  <c r="T327" i="43"/>
  <c r="G248" i="43"/>
  <c r="G246" i="43" s="1"/>
  <c r="S198" i="43"/>
  <c r="F305" i="43"/>
  <c r="F248" i="43"/>
  <c r="F246" i="43" s="1"/>
  <c r="F250" i="43" s="1"/>
  <c r="P248" i="43"/>
  <c r="P246" i="43" s="1"/>
  <c r="N320" i="43"/>
  <c r="O320" i="43"/>
  <c r="M326" i="43"/>
  <c r="Q326" i="43" s="1"/>
  <c r="Q327" i="43"/>
  <c r="S327" i="43" s="1"/>
  <c r="Q336" i="43"/>
  <c r="R336" i="43" s="1"/>
  <c r="T336" i="43" s="1"/>
  <c r="N367" i="43"/>
  <c r="J35" i="57" l="1"/>
  <c r="L27" i="57"/>
  <c r="L92" i="57"/>
  <c r="N88" i="57"/>
  <c r="D71" i="57"/>
  <c r="G71" i="57" s="1"/>
  <c r="G55" i="57"/>
  <c r="L43" i="57"/>
  <c r="L59" i="57" s="1"/>
  <c r="L75" i="57" s="1"/>
  <c r="N23" i="57"/>
  <c r="L24" i="57"/>
  <c r="N16" i="57"/>
  <c r="D74" i="57"/>
  <c r="G74" i="57" s="1"/>
  <c r="G58" i="57"/>
  <c r="H44" i="57"/>
  <c r="H66" i="57" s="1"/>
  <c r="H82" i="57" s="1"/>
  <c r="J112" i="57"/>
  <c r="J134" i="57" s="1"/>
  <c r="J150" i="57" s="1"/>
  <c r="N93" i="57"/>
  <c r="P85" i="57"/>
  <c r="R84" i="57"/>
  <c r="P17" i="57"/>
  <c r="N25" i="57"/>
  <c r="L122" i="57"/>
  <c r="L138" i="57" s="1"/>
  <c r="N104" i="57"/>
  <c r="J113" i="57"/>
  <c r="J131" i="57" s="1"/>
  <c r="J147" i="57" s="1"/>
  <c r="J119" i="57"/>
  <c r="J135" i="57" s="1"/>
  <c r="L105" i="57"/>
  <c r="H45" i="57"/>
  <c r="H63" i="57" s="1"/>
  <c r="H79" i="57" s="1"/>
  <c r="N91" i="57"/>
  <c r="L111" i="57"/>
  <c r="L127" i="57" s="1"/>
  <c r="L143" i="57" s="1"/>
  <c r="L25" i="57"/>
  <c r="J44" i="57"/>
  <c r="J66" i="57" s="1"/>
  <c r="J82" i="57" s="1"/>
  <c r="L36" i="57"/>
  <c r="J54" i="57"/>
  <c r="J70" i="57" s="1"/>
  <c r="N95" i="57"/>
  <c r="L103" i="57"/>
  <c r="P42" i="57"/>
  <c r="P62" i="57" s="1"/>
  <c r="P78" i="57" s="1"/>
  <c r="R22" i="57"/>
  <c r="R42" i="57" s="1"/>
  <c r="R62" i="57" s="1"/>
  <c r="R78" i="57" s="1"/>
  <c r="N90" i="57"/>
  <c r="L110" i="57"/>
  <c r="L130" i="57" s="1"/>
  <c r="L146" i="57" s="1"/>
  <c r="J34" i="57"/>
  <c r="L26" i="57"/>
  <c r="L37" i="57"/>
  <c r="J51" i="57"/>
  <c r="J67" i="57" s="1"/>
  <c r="J45" i="57"/>
  <c r="J63" i="57" s="1"/>
  <c r="J79" i="57" s="1"/>
  <c r="N94" i="57"/>
  <c r="L102" i="57"/>
  <c r="D143" i="43"/>
  <c r="D140" i="43" s="1"/>
  <c r="D160" i="43"/>
  <c r="D159" i="43" s="1"/>
  <c r="D139" i="43"/>
  <c r="S336" i="43"/>
  <c r="E242" i="43"/>
  <c r="E250" i="43" s="1"/>
  <c r="E252" i="43"/>
  <c r="G160" i="43"/>
  <c r="G159" i="43" s="1"/>
  <c r="G139" i="43"/>
  <c r="I242" i="43"/>
  <c r="I250" i="43" s="1"/>
  <c r="E305" i="43"/>
  <c r="H173" i="43"/>
  <c r="H167" i="43" s="1"/>
  <c r="J29" i="43"/>
  <c r="H87" i="43"/>
  <c r="K173" i="43"/>
  <c r="K167" i="43" s="1"/>
  <c r="M29" i="43"/>
  <c r="S326" i="43"/>
  <c r="J52" i="43"/>
  <c r="I95" i="43"/>
  <c r="K44" i="43"/>
  <c r="I38" i="43"/>
  <c r="I81" i="43" s="1"/>
  <c r="I109" i="43" s="1"/>
  <c r="I86" i="43"/>
  <c r="J43" i="43"/>
  <c r="Q320" i="43"/>
  <c r="S320" i="43" s="1"/>
  <c r="P320" i="43"/>
  <c r="R320" i="43" s="1"/>
  <c r="T320" i="43" s="1"/>
  <c r="G305" i="43"/>
  <c r="G251" i="43"/>
  <c r="G252" i="43" s="1"/>
  <c r="H251" i="43"/>
  <c r="H252" i="43" s="1"/>
  <c r="H23" i="43"/>
  <c r="H81" i="43" s="1"/>
  <c r="H109" i="43" s="1"/>
  <c r="J46" i="43"/>
  <c r="I89" i="43"/>
  <c r="T309" i="43"/>
  <c r="T306" i="43" s="1"/>
  <c r="T168" i="43"/>
  <c r="T96" i="43"/>
  <c r="L51" i="57" l="1"/>
  <c r="L67" i="57" s="1"/>
  <c r="N37" i="57"/>
  <c r="L45" i="57"/>
  <c r="L63" i="57" s="1"/>
  <c r="L79" i="57" s="1"/>
  <c r="N103" i="57"/>
  <c r="P95" i="57"/>
  <c r="P91" i="57"/>
  <c r="N111" i="57"/>
  <c r="N127" i="57" s="1"/>
  <c r="N143" i="57" s="1"/>
  <c r="L112" i="57"/>
  <c r="L134" i="57" s="1"/>
  <c r="L150" i="57" s="1"/>
  <c r="P93" i="57"/>
  <c r="R85" i="57"/>
  <c r="N24" i="57"/>
  <c r="P16" i="57"/>
  <c r="P88" i="57"/>
  <c r="N92" i="57"/>
  <c r="L34" i="57"/>
  <c r="N26" i="57"/>
  <c r="P94" i="57"/>
  <c r="N102" i="57"/>
  <c r="N122" i="57"/>
  <c r="N138" i="57" s="1"/>
  <c r="P104" i="57"/>
  <c r="P90" i="57"/>
  <c r="N110" i="57"/>
  <c r="N130" i="57" s="1"/>
  <c r="N146" i="57" s="1"/>
  <c r="N36" i="57"/>
  <c r="L54" i="57"/>
  <c r="L70" i="57" s="1"/>
  <c r="L44" i="57"/>
  <c r="L66" i="57" s="1"/>
  <c r="L82" i="57" s="1"/>
  <c r="L113" i="57"/>
  <c r="L131" i="57" s="1"/>
  <c r="L147" i="57" s="1"/>
  <c r="N105" i="57"/>
  <c r="L119" i="57"/>
  <c r="L135" i="57" s="1"/>
  <c r="N43" i="57"/>
  <c r="N59" i="57" s="1"/>
  <c r="N75" i="57" s="1"/>
  <c r="P23" i="57"/>
  <c r="L35" i="57"/>
  <c r="N27" i="57"/>
  <c r="R17" i="57"/>
  <c r="P25" i="57"/>
  <c r="I139" i="43"/>
  <c r="I160" i="43"/>
  <c r="I159" i="43" s="1"/>
  <c r="J95" i="43"/>
  <c r="K52" i="43"/>
  <c r="J89" i="43"/>
  <c r="K46" i="43"/>
  <c r="J173" i="43"/>
  <c r="J167" i="43" s="1"/>
  <c r="J87" i="43"/>
  <c r="L29" i="43"/>
  <c r="J23" i="43"/>
  <c r="H160" i="43"/>
  <c r="H159" i="43" s="1"/>
  <c r="H139" i="43"/>
  <c r="H242" i="43"/>
  <c r="H250" i="43" s="1"/>
  <c r="H305" i="43"/>
  <c r="J86" i="43"/>
  <c r="K43" i="43"/>
  <c r="J38" i="43"/>
  <c r="L44" i="43"/>
  <c r="K87" i="43"/>
  <c r="M173" i="43"/>
  <c r="M167" i="43" s="1"/>
  <c r="M23" i="43"/>
  <c r="O29" i="43"/>
  <c r="J251" i="43"/>
  <c r="J252" i="43" s="1"/>
  <c r="I251" i="43"/>
  <c r="I252" i="43" s="1"/>
  <c r="K242" i="43"/>
  <c r="K250" i="43" s="1"/>
  <c r="K305" i="43"/>
  <c r="R94" i="57" l="1"/>
  <c r="R102" i="57" s="1"/>
  <c r="P102" i="57"/>
  <c r="P103" i="57"/>
  <c r="R95" i="57"/>
  <c r="R103" i="57" s="1"/>
  <c r="R93" i="57"/>
  <c r="P105" i="57"/>
  <c r="N113" i="57"/>
  <c r="N131" i="57" s="1"/>
  <c r="N147" i="57" s="1"/>
  <c r="N119" i="57"/>
  <c r="N135" i="57" s="1"/>
  <c r="R90" i="57"/>
  <c r="R110" i="57" s="1"/>
  <c r="R130" i="57" s="1"/>
  <c r="R146" i="57" s="1"/>
  <c r="P110" i="57"/>
  <c r="P130" i="57" s="1"/>
  <c r="P146" i="57" s="1"/>
  <c r="N34" i="57"/>
  <c r="P26" i="57"/>
  <c r="N35" i="57"/>
  <c r="P27" i="57"/>
  <c r="R104" i="57"/>
  <c r="P112" i="57"/>
  <c r="P134" i="57" s="1"/>
  <c r="P150" i="57" s="1"/>
  <c r="P122" i="57"/>
  <c r="P138" i="57" s="1"/>
  <c r="P43" i="57"/>
  <c r="P59" i="57" s="1"/>
  <c r="P75" i="57" s="1"/>
  <c r="R23" i="57"/>
  <c r="R43" i="57" s="1"/>
  <c r="R59" i="57" s="1"/>
  <c r="R75" i="57" s="1"/>
  <c r="N112" i="57"/>
  <c r="N134" i="57" s="1"/>
  <c r="N150" i="57" s="1"/>
  <c r="R88" i="57"/>
  <c r="R92" i="57" s="1"/>
  <c r="P92" i="57"/>
  <c r="N51" i="57"/>
  <c r="N67" i="57" s="1"/>
  <c r="P37" i="57"/>
  <c r="N45" i="57"/>
  <c r="N63" i="57" s="1"/>
  <c r="N79" i="57" s="1"/>
  <c r="N44" i="57"/>
  <c r="N66" i="57" s="1"/>
  <c r="N82" i="57" s="1"/>
  <c r="N54" i="57"/>
  <c r="N70" i="57" s="1"/>
  <c r="P36" i="57"/>
  <c r="P24" i="57"/>
  <c r="R16" i="57"/>
  <c r="R24" i="57" s="1"/>
  <c r="P111" i="57"/>
  <c r="P127" i="57" s="1"/>
  <c r="P143" i="57" s="1"/>
  <c r="R91" i="57"/>
  <c r="R111" i="57" s="1"/>
  <c r="R127" i="57" s="1"/>
  <c r="R143" i="57" s="1"/>
  <c r="O173" i="43"/>
  <c r="O167" i="43" s="1"/>
  <c r="Q29" i="43"/>
  <c r="O23" i="43"/>
  <c r="S29" i="43"/>
  <c r="L173" i="43"/>
  <c r="L167" i="43" s="1"/>
  <c r="L87" i="43"/>
  <c r="L23" i="43"/>
  <c r="N29" i="43"/>
  <c r="K95" i="43"/>
  <c r="L52" i="43"/>
  <c r="M44" i="43"/>
  <c r="K86" i="43"/>
  <c r="L43" i="43"/>
  <c r="K38" i="43"/>
  <c r="K81" i="43" s="1"/>
  <c r="K109" i="43" s="1"/>
  <c r="J242" i="43"/>
  <c r="J250" i="43" s="1"/>
  <c r="J305" i="43"/>
  <c r="M242" i="43"/>
  <c r="M250" i="43" s="1"/>
  <c r="M305" i="43"/>
  <c r="L46" i="43"/>
  <c r="K89" i="43"/>
  <c r="K251" i="43"/>
  <c r="K252" i="43" s="1"/>
  <c r="L251" i="43"/>
  <c r="L252" i="43" s="1"/>
  <c r="J81" i="43"/>
  <c r="J109" i="43" s="1"/>
  <c r="R25" i="57" l="1"/>
  <c r="R122" i="57"/>
  <c r="R138" i="57" s="1"/>
  <c r="R112" i="57"/>
  <c r="R134" i="57" s="1"/>
  <c r="R150" i="57" s="1"/>
  <c r="R27" i="57"/>
  <c r="R35" i="57" s="1"/>
  <c r="P35" i="57"/>
  <c r="P54" i="57"/>
  <c r="P70" i="57" s="1"/>
  <c r="P44" i="57"/>
  <c r="P66" i="57" s="1"/>
  <c r="P82" i="57" s="1"/>
  <c r="R36" i="57"/>
  <c r="P45" i="57"/>
  <c r="P63" i="57" s="1"/>
  <c r="P79" i="57" s="1"/>
  <c r="R37" i="57"/>
  <c r="P51" i="57"/>
  <c r="P67" i="57" s="1"/>
  <c r="P34" i="57"/>
  <c r="R26" i="57"/>
  <c r="R34" i="57" s="1"/>
  <c r="R105" i="57"/>
  <c r="P113" i="57"/>
  <c r="P131" i="57" s="1"/>
  <c r="P147" i="57" s="1"/>
  <c r="P119" i="57"/>
  <c r="P135" i="57" s="1"/>
  <c r="L89" i="43"/>
  <c r="M46" i="43"/>
  <c r="J160" i="43"/>
  <c r="J159" i="43" s="1"/>
  <c r="J139" i="43"/>
  <c r="L86" i="43"/>
  <c r="M43" i="43"/>
  <c r="L38" i="43"/>
  <c r="L81" i="43" s="1"/>
  <c r="L109" i="43" s="1"/>
  <c r="K160" i="43"/>
  <c r="K159" i="43" s="1"/>
  <c r="K139" i="43"/>
  <c r="M251" i="43"/>
  <c r="M252" i="43" s="1"/>
  <c r="N251" i="43"/>
  <c r="N173" i="43"/>
  <c r="N167" i="43" s="1"/>
  <c r="P29" i="43"/>
  <c r="N23" i="43"/>
  <c r="M52" i="43"/>
  <c r="L95" i="43"/>
  <c r="N44" i="43"/>
  <c r="M87" i="43"/>
  <c r="Q173" i="43"/>
  <c r="Q167" i="43" s="1"/>
  <c r="Q23" i="43"/>
  <c r="S23" i="43"/>
  <c r="L242" i="43"/>
  <c r="L250" i="43" s="1"/>
  <c r="L305" i="43"/>
  <c r="O242" i="43"/>
  <c r="O250" i="43" s="1"/>
  <c r="O305" i="43"/>
  <c r="R45" i="57" l="1"/>
  <c r="R63" i="57" s="1"/>
  <c r="R79" i="57" s="1"/>
  <c r="R51" i="57"/>
  <c r="R67" i="57" s="1"/>
  <c r="R119" i="57"/>
  <c r="R135" i="57" s="1"/>
  <c r="R113" i="57"/>
  <c r="R131" i="57" s="1"/>
  <c r="R147" i="57" s="1"/>
  <c r="R54" i="57"/>
  <c r="R70" i="57" s="1"/>
  <c r="R44" i="57"/>
  <c r="R66" i="57" s="1"/>
  <c r="R82" i="57" s="1"/>
  <c r="L139" i="43"/>
  <c r="L160" i="43"/>
  <c r="L159" i="43" s="1"/>
  <c r="M89" i="43"/>
  <c r="N46" i="43"/>
  <c r="R29" i="43"/>
  <c r="P173" i="43"/>
  <c r="P167" i="43" s="1"/>
  <c r="P23" i="43"/>
  <c r="N242" i="43"/>
  <c r="N250" i="43" s="1"/>
  <c r="N305" i="43"/>
  <c r="M95" i="43"/>
  <c r="N52" i="43"/>
  <c r="O44" i="43"/>
  <c r="N87" i="43"/>
  <c r="Q242" i="43"/>
  <c r="Q250" i="43" s="1"/>
  <c r="Q305" i="43"/>
  <c r="N252" i="43"/>
  <c r="M86" i="43"/>
  <c r="N43" i="43"/>
  <c r="M38" i="43"/>
  <c r="M81" i="43" s="1"/>
  <c r="M109" i="43" s="1"/>
  <c r="P242" i="43" l="1"/>
  <c r="P250" i="43" s="1"/>
  <c r="P305" i="43"/>
  <c r="R173" i="43"/>
  <c r="R167" i="43" s="1"/>
  <c r="R23" i="43"/>
  <c r="P251" i="43"/>
  <c r="P252" i="43" s="1"/>
  <c r="O251" i="43"/>
  <c r="O252" i="43" s="1"/>
  <c r="P44" i="43"/>
  <c r="O87" i="43"/>
  <c r="T29" i="43"/>
  <c r="O52" i="43"/>
  <c r="N95" i="43"/>
  <c r="N89" i="43"/>
  <c r="O46" i="43"/>
  <c r="O43" i="43"/>
  <c r="N86" i="43"/>
  <c r="N38" i="43"/>
  <c r="N81" i="43" s="1"/>
  <c r="N109" i="43" s="1"/>
  <c r="M160" i="43"/>
  <c r="M159" i="43" s="1"/>
  <c r="M139" i="43"/>
  <c r="P46" i="43" l="1"/>
  <c r="O89" i="43"/>
  <c r="T23" i="43"/>
  <c r="N139" i="43"/>
  <c r="N160" i="43"/>
  <c r="N159" i="43" s="1"/>
  <c r="R242" i="43"/>
  <c r="R250" i="43" s="1"/>
  <c r="R305" i="43"/>
  <c r="Q44" i="43"/>
  <c r="P87" i="43"/>
  <c r="O38" i="43"/>
  <c r="O81" i="43" s="1"/>
  <c r="O109" i="43" s="1"/>
  <c r="P43" i="43"/>
  <c r="O86" i="43"/>
  <c r="O95" i="43"/>
  <c r="P52" i="43"/>
  <c r="Q251" i="43"/>
  <c r="Q252" i="43" s="1"/>
  <c r="R251" i="43"/>
  <c r="R252" i="43" s="1"/>
  <c r="R44" i="43" l="1"/>
  <c r="Q87" i="43"/>
  <c r="S44" i="43"/>
  <c r="O160" i="43"/>
  <c r="O159" i="43" s="1"/>
  <c r="O139" i="43"/>
  <c r="S251" i="43"/>
  <c r="T251" i="43"/>
  <c r="Q46" i="43"/>
  <c r="P89" i="43"/>
  <c r="P95" i="43"/>
  <c r="Q52" i="43"/>
  <c r="P86" i="43"/>
  <c r="Q43" i="43"/>
  <c r="P38" i="43"/>
  <c r="P81" i="43" s="1"/>
  <c r="P109" i="43" s="1"/>
  <c r="Q86" i="43" l="1"/>
  <c r="R43" i="43"/>
  <c r="Q38" i="43"/>
  <c r="Q81" i="43" s="1"/>
  <c r="Q109" i="43" s="1"/>
  <c r="S43" i="43"/>
  <c r="S173" i="43"/>
  <c r="S87" i="43"/>
  <c r="R87" i="43"/>
  <c r="T44" i="43"/>
  <c r="Q95" i="43"/>
  <c r="R52" i="43"/>
  <c r="S52" i="43"/>
  <c r="P139" i="43"/>
  <c r="P160" i="43"/>
  <c r="P159" i="43" s="1"/>
  <c r="R46" i="43"/>
  <c r="Q89" i="43"/>
  <c r="S46" i="43"/>
  <c r="S184" i="43" l="1"/>
  <c r="S95" i="43"/>
  <c r="S172" i="43"/>
  <c r="S86" i="43"/>
  <c r="S38" i="43"/>
  <c r="S81" i="43" s="1"/>
  <c r="S109" i="43" s="1"/>
  <c r="Q160" i="43"/>
  <c r="Q159" i="43" s="1"/>
  <c r="Q139" i="43"/>
  <c r="R89" i="43"/>
  <c r="T46" i="43"/>
  <c r="T173" i="43"/>
  <c r="T87" i="43"/>
  <c r="R86" i="43"/>
  <c r="R38" i="43"/>
  <c r="R81" i="43" s="1"/>
  <c r="R109" i="43" s="1"/>
  <c r="T43" i="43"/>
  <c r="S175" i="43"/>
  <c r="S89" i="43"/>
  <c r="R95" i="43"/>
  <c r="T52" i="43"/>
  <c r="T184" i="43" l="1"/>
  <c r="T95" i="43"/>
  <c r="R139" i="43"/>
  <c r="R160" i="43"/>
  <c r="R159" i="43" s="1"/>
  <c r="S167" i="43"/>
  <c r="S160" i="43"/>
  <c r="S159" i="43" s="1"/>
  <c r="S139" i="43"/>
  <c r="T175" i="43"/>
  <c r="T89" i="43"/>
  <c r="T172" i="43"/>
  <c r="T167" i="43" s="1"/>
  <c r="T86" i="43"/>
  <c r="T38" i="43"/>
  <c r="T81" i="43" s="1"/>
  <c r="T109" i="43" s="1"/>
  <c r="S242" i="43" l="1"/>
  <c r="S250" i="43" s="1"/>
  <c r="S305" i="43"/>
  <c r="S252" i="43"/>
  <c r="T139" i="43"/>
  <c r="T160" i="43"/>
  <c r="T159" i="43" s="1"/>
  <c r="T242" i="43"/>
  <c r="T250" i="43" s="1"/>
  <c r="T305" i="43"/>
  <c r="T252" i="43"/>
  <c r="I72" i="50" l="1"/>
  <c r="I71" i="50"/>
  <c r="I70" i="50"/>
  <c r="E70" i="50"/>
  <c r="AZ27" i="5"/>
  <c r="AY27" i="5"/>
  <c r="AX27" i="5"/>
  <c r="AW27" i="5"/>
  <c r="AV27" i="5"/>
  <c r="AU27" i="5"/>
  <c r="AT27" i="5"/>
  <c r="AS27" i="5"/>
  <c r="AR27" i="5"/>
  <c r="AQ27" i="5"/>
  <c r="AP27" i="5"/>
  <c r="AO27" i="5"/>
  <c r="AN27" i="5"/>
  <c r="AM27" i="5"/>
  <c r="AL27" i="5"/>
  <c r="AK27" i="5"/>
  <c r="AJ27" i="5"/>
  <c r="AI27" i="5"/>
  <c r="AH27" i="5"/>
  <c r="AG27" i="5"/>
  <c r="AF27" i="5"/>
  <c r="AE27" i="5"/>
  <c r="AD27" i="5"/>
  <c r="AC27" i="5"/>
  <c r="AB27" i="5"/>
  <c r="AA27" i="5"/>
  <c r="Z27" i="5"/>
  <c r="Y27" i="5"/>
  <c r="X27" i="5"/>
  <c r="W27" i="5"/>
  <c r="V27" i="5"/>
  <c r="U27" i="5"/>
  <c r="T27" i="5"/>
  <c r="S27" i="5"/>
  <c r="R27" i="5"/>
  <c r="Q27" i="5"/>
  <c r="P27" i="5"/>
  <c r="O27" i="5"/>
  <c r="N27" i="5"/>
  <c r="M27" i="5"/>
  <c r="L27" i="5"/>
  <c r="K27" i="5"/>
  <c r="J27" i="5"/>
  <c r="I27" i="5"/>
  <c r="H27" i="5"/>
  <c r="G27" i="5"/>
  <c r="F27" i="5"/>
  <c r="F72" i="5"/>
  <c r="G72" i="5"/>
  <c r="H72" i="5"/>
  <c r="I72" i="5"/>
  <c r="J72" i="5"/>
  <c r="K72" i="5"/>
  <c r="L72" i="5"/>
  <c r="M72" i="5"/>
  <c r="N72" i="5"/>
  <c r="O72" i="5"/>
  <c r="P72" i="5"/>
  <c r="Q72" i="5"/>
  <c r="R72" i="5"/>
  <c r="S72" i="5"/>
  <c r="T72" i="5"/>
  <c r="U72" i="5"/>
  <c r="V72" i="5"/>
  <c r="W72" i="5"/>
  <c r="X72" i="5"/>
  <c r="Y72" i="5"/>
  <c r="Z72" i="5"/>
  <c r="AA72" i="5"/>
  <c r="AB72" i="5"/>
  <c r="AC72" i="5"/>
  <c r="AD72" i="5"/>
  <c r="AE72" i="5"/>
  <c r="AF72" i="5"/>
  <c r="AG72" i="5"/>
  <c r="AH72" i="5"/>
  <c r="AI72" i="5"/>
  <c r="AJ72" i="5"/>
  <c r="AK72" i="5"/>
  <c r="AL72" i="5"/>
  <c r="AM72" i="5"/>
  <c r="AN72" i="5"/>
  <c r="AO72" i="5"/>
  <c r="AP72" i="5"/>
  <c r="AQ72" i="5"/>
  <c r="AR72" i="5"/>
  <c r="AS72" i="5"/>
  <c r="AT72" i="5"/>
  <c r="AU72" i="5"/>
  <c r="AV72" i="5"/>
  <c r="AW72" i="5"/>
  <c r="AX72" i="5"/>
  <c r="AY72" i="5"/>
  <c r="AZ72" i="5"/>
  <c r="E72" i="5"/>
  <c r="F48" i="5"/>
  <c r="G48" i="5"/>
  <c r="H48" i="5"/>
  <c r="I48" i="5"/>
  <c r="J48" i="5"/>
  <c r="K48" i="5"/>
  <c r="L48" i="5"/>
  <c r="M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AO48" i="5"/>
  <c r="AP48" i="5"/>
  <c r="AQ48" i="5"/>
  <c r="AR48" i="5"/>
  <c r="AS48" i="5"/>
  <c r="AT48" i="5"/>
  <c r="AU48" i="5"/>
  <c r="AV48" i="5"/>
  <c r="AW48" i="5"/>
  <c r="AX48" i="5"/>
  <c r="AY48" i="5"/>
  <c r="AZ48" i="5"/>
  <c r="E48" i="5"/>
  <c r="I75" i="5"/>
  <c r="E74" i="5"/>
  <c r="I74" i="5"/>
  <c r="I73" i="5"/>
  <c r="G70" i="4"/>
  <c r="F69" i="4"/>
  <c r="G69" i="4"/>
  <c r="H69" i="4"/>
  <c r="I69" i="4"/>
  <c r="J69" i="4"/>
  <c r="K69" i="4"/>
  <c r="L69" i="4"/>
  <c r="M69" i="4"/>
  <c r="N69" i="4"/>
  <c r="O69" i="4"/>
  <c r="P69" i="4"/>
  <c r="Q69" i="4"/>
  <c r="R69" i="4"/>
  <c r="S69" i="4"/>
  <c r="T69" i="4"/>
  <c r="U69" i="4"/>
  <c r="V69" i="4"/>
  <c r="W69" i="4"/>
  <c r="X69" i="4"/>
  <c r="Y69" i="4"/>
  <c r="Z69" i="4"/>
  <c r="AA69" i="4"/>
  <c r="AB69" i="4"/>
  <c r="AC69" i="4"/>
  <c r="AD69" i="4"/>
  <c r="AE69" i="4"/>
  <c r="AF69" i="4"/>
  <c r="AG69" i="4"/>
  <c r="AH69" i="4"/>
  <c r="AI69" i="4"/>
  <c r="AJ69" i="4"/>
  <c r="AK69" i="4"/>
  <c r="AL69" i="4"/>
  <c r="AM69" i="4"/>
  <c r="AN69" i="4"/>
  <c r="AO69" i="4"/>
  <c r="AP69" i="4"/>
  <c r="AQ69" i="4"/>
  <c r="AR69" i="4"/>
  <c r="AS69" i="4"/>
  <c r="AT69" i="4"/>
  <c r="AU69" i="4"/>
  <c r="AV69" i="4"/>
  <c r="AW69" i="4"/>
  <c r="AX69" i="4"/>
  <c r="AY69" i="4"/>
  <c r="AZ69" i="4"/>
  <c r="E69" i="4"/>
  <c r="K70" i="4"/>
  <c r="E44" i="4"/>
  <c r="F67" i="3"/>
  <c r="G67" i="3"/>
  <c r="H67" i="3"/>
  <c r="I67" i="3"/>
  <c r="J67" i="3"/>
  <c r="K67" i="3"/>
  <c r="L67" i="3"/>
  <c r="M67" i="3"/>
  <c r="N67" i="3"/>
  <c r="O67" i="3"/>
  <c r="P67" i="3"/>
  <c r="Q67" i="3"/>
  <c r="R67" i="3"/>
  <c r="S67" i="3"/>
  <c r="T67" i="3"/>
  <c r="U67" i="3"/>
  <c r="V67" i="3"/>
  <c r="W67" i="3"/>
  <c r="X67" i="3"/>
  <c r="Y67" i="3"/>
  <c r="Z67" i="3"/>
  <c r="AA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E67" i="3"/>
  <c r="G68" i="3"/>
  <c r="K68" i="3"/>
  <c r="I70" i="3"/>
  <c r="AR75" i="32"/>
  <c r="AR76" i="32"/>
  <c r="AR77" i="32"/>
  <c r="AR78" i="32"/>
  <c r="AR79" i="32"/>
  <c r="AR80" i="32"/>
  <c r="AR81" i="32"/>
  <c r="AR82" i="32"/>
  <c r="AR83" i="32"/>
  <c r="AR84" i="32"/>
  <c r="AR85" i="32"/>
  <c r="AR86" i="32"/>
  <c r="AR87" i="32"/>
  <c r="AR74" i="32"/>
  <c r="AO87" i="32"/>
  <c r="AL75" i="32"/>
  <c r="AL87" i="32"/>
  <c r="AI87" i="32"/>
  <c r="AF77" i="32"/>
  <c r="AF82" i="32"/>
  <c r="AF87" i="32"/>
  <c r="AC76" i="32"/>
  <c r="AC78" i="32"/>
  <c r="AC79" i="32"/>
  <c r="AC80" i="32"/>
  <c r="AC81" i="32"/>
  <c r="AC83" i="32"/>
  <c r="AC84" i="32"/>
  <c r="AC85" i="32"/>
  <c r="AC86" i="32"/>
  <c r="AC87" i="32"/>
  <c r="AC74" i="32"/>
  <c r="AR71" i="32"/>
  <c r="AL71" i="32"/>
  <c r="AI71" i="32"/>
  <c r="AR44" i="32"/>
  <c r="AR48" i="32"/>
  <c r="AR47" i="32"/>
  <c r="AR52" i="32"/>
  <c r="AR53" i="32"/>
  <c r="AR54" i="32"/>
  <c r="AR55" i="32"/>
  <c r="AR51" i="32"/>
  <c r="AI54" i="32"/>
  <c r="AI53" i="32"/>
  <c r="AF52" i="32"/>
  <c r="AF55" i="32"/>
  <c r="AC52" i="32"/>
  <c r="AC51" i="32"/>
  <c r="AO47" i="32"/>
  <c r="AL48" i="32"/>
  <c r="AL46" i="32" s="1"/>
  <c r="AL47" i="32"/>
  <c r="AI46" i="32"/>
  <c r="AJ46" i="32"/>
  <c r="AK46" i="32"/>
  <c r="AM46" i="32"/>
  <c r="AN46" i="32"/>
  <c r="AI43" i="32"/>
  <c r="AJ43" i="32"/>
  <c r="AK43" i="32"/>
  <c r="AL43" i="32"/>
  <c r="AM43" i="32"/>
  <c r="AM41" i="32" s="1"/>
  <c r="AN43" i="32"/>
  <c r="AI44" i="32"/>
  <c r="AI41" i="32" s="1"/>
  <c r="W41" i="32"/>
  <c r="X41" i="32"/>
  <c r="Y41" i="32"/>
  <c r="Z41" i="32"/>
  <c r="AA41" i="32"/>
  <c r="AB41" i="32"/>
  <c r="AH41" i="32"/>
  <c r="AJ41" i="32"/>
  <c r="AK41" i="32"/>
  <c r="AN41" i="32"/>
  <c r="AQ41" i="32"/>
  <c r="V41" i="32"/>
  <c r="N75" i="32"/>
  <c r="N76" i="32"/>
  <c r="N77" i="32"/>
  <c r="N78" i="32"/>
  <c r="K78" i="32" s="1"/>
  <c r="N79" i="32"/>
  <c r="K79" i="32" s="1"/>
  <c r="N80" i="32"/>
  <c r="N81" i="32"/>
  <c r="N82" i="32"/>
  <c r="N83" i="32"/>
  <c r="N84" i="32"/>
  <c r="K84" i="32" s="1"/>
  <c r="N85" i="32"/>
  <c r="K85" i="32" s="1"/>
  <c r="N86" i="32"/>
  <c r="K86" i="32" s="1"/>
  <c r="N87" i="32"/>
  <c r="N74" i="32"/>
  <c r="K75" i="32"/>
  <c r="K76" i="32"/>
  <c r="K77" i="32"/>
  <c r="K80" i="32"/>
  <c r="K81" i="32"/>
  <c r="K82" i="32"/>
  <c r="K83" i="32"/>
  <c r="K87" i="32"/>
  <c r="M71" i="32"/>
  <c r="L71" i="32"/>
  <c r="N55" i="32"/>
  <c r="K55" i="32"/>
  <c r="L54" i="32"/>
  <c r="M53" i="32"/>
  <c r="M52" i="32"/>
  <c r="N52" i="32"/>
  <c r="L51" i="32"/>
  <c r="M48" i="32"/>
  <c r="K48" i="32" s="1"/>
  <c r="L47" i="32"/>
  <c r="M47" i="32"/>
  <c r="M44" i="32"/>
  <c r="K44" i="32" s="1"/>
  <c r="C75" i="32"/>
  <c r="D75" i="32"/>
  <c r="E75" i="32"/>
  <c r="F75" i="32"/>
  <c r="C76" i="32"/>
  <c r="D76" i="32"/>
  <c r="E76" i="32"/>
  <c r="F76" i="32"/>
  <c r="C77" i="32"/>
  <c r="D77" i="32"/>
  <c r="E77" i="32"/>
  <c r="F77" i="32"/>
  <c r="C78" i="32"/>
  <c r="D78" i="32"/>
  <c r="E78" i="32"/>
  <c r="F78" i="32"/>
  <c r="C79" i="32"/>
  <c r="D79" i="32"/>
  <c r="E79" i="32"/>
  <c r="F79" i="32"/>
  <c r="C80" i="32"/>
  <c r="D80" i="32"/>
  <c r="E80" i="32"/>
  <c r="F80" i="32"/>
  <c r="C81" i="32"/>
  <c r="D81" i="32"/>
  <c r="E81" i="32"/>
  <c r="F81" i="32"/>
  <c r="C82" i="32"/>
  <c r="D82" i="32"/>
  <c r="E82" i="32"/>
  <c r="F82" i="32"/>
  <c r="C83" i="32"/>
  <c r="D83" i="32"/>
  <c r="E83" i="32"/>
  <c r="F83" i="32"/>
  <c r="C84" i="32"/>
  <c r="D84" i="32"/>
  <c r="E84" i="32"/>
  <c r="F84" i="32"/>
  <c r="C85" i="32"/>
  <c r="D85" i="32"/>
  <c r="E85" i="32"/>
  <c r="F85" i="32"/>
  <c r="C86" i="32"/>
  <c r="D86" i="32"/>
  <c r="E86" i="32"/>
  <c r="F86" i="32"/>
  <c r="C87" i="32"/>
  <c r="D87" i="32"/>
  <c r="E87" i="32"/>
  <c r="F87" i="32"/>
  <c r="F74" i="32"/>
  <c r="E74" i="32"/>
  <c r="D74" i="32"/>
  <c r="C74" i="32"/>
  <c r="F71" i="32"/>
  <c r="E71" i="32"/>
  <c r="D71" i="32"/>
  <c r="C71" i="32"/>
  <c r="F55" i="32"/>
  <c r="E55" i="32"/>
  <c r="D55" i="32"/>
  <c r="C55" i="32"/>
  <c r="F54" i="32"/>
  <c r="E54" i="32"/>
  <c r="D54" i="32"/>
  <c r="C54" i="32"/>
  <c r="F53" i="32"/>
  <c r="E53" i="32"/>
  <c r="D53" i="32"/>
  <c r="C53" i="32"/>
  <c r="F52" i="32"/>
  <c r="E52" i="32"/>
  <c r="D52" i="32"/>
  <c r="C52" i="32"/>
  <c r="F51" i="32"/>
  <c r="E51" i="32"/>
  <c r="D51" i="32"/>
  <c r="C51" i="32"/>
  <c r="F48" i="32"/>
  <c r="E48" i="32"/>
  <c r="D48" i="32"/>
  <c r="F47" i="32"/>
  <c r="E47" i="32"/>
  <c r="D47" i="32"/>
  <c r="C48" i="32"/>
  <c r="C47" i="32"/>
  <c r="F44" i="32"/>
  <c r="E44" i="32"/>
  <c r="D44" i="32"/>
  <c r="C44" i="32"/>
  <c r="CU44" i="31"/>
  <c r="CR48" i="31"/>
  <c r="CU48" i="31"/>
  <c r="CU47" i="31"/>
  <c r="CU52" i="31"/>
  <c r="CU53" i="31"/>
  <c r="CU54" i="31"/>
  <c r="CU55" i="31"/>
  <c r="CU51" i="31"/>
  <c r="CU71" i="31"/>
  <c r="CR75" i="31"/>
  <c r="CR76" i="31"/>
  <c r="CR77" i="31"/>
  <c r="CR78" i="31"/>
  <c r="CR79" i="31"/>
  <c r="CR80" i="31"/>
  <c r="CR81" i="31"/>
  <c r="CR82" i="31"/>
  <c r="CR83" i="31"/>
  <c r="CR84" i="31"/>
  <c r="CR85" i="31"/>
  <c r="CR86" i="31"/>
  <c r="CR87" i="31"/>
  <c r="CU75" i="31"/>
  <c r="CU76" i="31"/>
  <c r="CU77" i="31"/>
  <c r="CU78" i="31"/>
  <c r="CU79" i="31"/>
  <c r="CU80" i="31"/>
  <c r="CU81" i="31"/>
  <c r="CU82" i="31"/>
  <c r="CU83" i="31"/>
  <c r="CU84" i="31"/>
  <c r="CU85" i="31"/>
  <c r="CU86" i="31"/>
  <c r="CU87" i="31"/>
  <c r="CU74" i="31"/>
  <c r="BS87" i="31"/>
  <c r="BS75" i="31"/>
  <c r="BI87" i="31"/>
  <c r="AL41" i="32" l="1"/>
  <c r="BI44" i="31"/>
  <c r="BI43" i="31" s="1"/>
  <c r="BI42" i="31" s="1"/>
  <c r="AT82" i="31"/>
  <c r="AT77" i="31"/>
  <c r="AE87" i="31"/>
  <c r="AE86" i="31"/>
  <c r="AE85" i="31"/>
  <c r="AE84" i="31"/>
  <c r="AE83" i="31"/>
  <c r="AE81" i="31"/>
  <c r="AE80" i="31"/>
  <c r="AE79" i="31"/>
  <c r="AE78" i="31"/>
  <c r="AE76" i="31"/>
  <c r="Q43" i="31"/>
  <c r="R43" i="31"/>
  <c r="S43" i="31"/>
  <c r="S42" i="31" s="1"/>
  <c r="T43" i="31"/>
  <c r="U43" i="31"/>
  <c r="V43" i="31"/>
  <c r="W43" i="31"/>
  <c r="X43" i="31"/>
  <c r="Y43" i="31"/>
  <c r="Z43" i="31"/>
  <c r="Z42" i="31" s="1"/>
  <c r="AA43" i="31"/>
  <c r="AA42" i="31" s="1"/>
  <c r="AB43" i="31"/>
  <c r="AB42" i="31" s="1"/>
  <c r="AC43" i="31"/>
  <c r="AD43" i="31"/>
  <c r="AE43" i="31"/>
  <c r="AF43" i="31"/>
  <c r="AG43" i="31"/>
  <c r="AG42" i="31" s="1"/>
  <c r="AH43" i="31"/>
  <c r="AH42" i="31" s="1"/>
  <c r="AI43" i="31"/>
  <c r="AJ43" i="31"/>
  <c r="AK43" i="31"/>
  <c r="AK42" i="31" s="1"/>
  <c r="AL43" i="31"/>
  <c r="AM43" i="31"/>
  <c r="AN43" i="31"/>
  <c r="AO43" i="31"/>
  <c r="AP43" i="31"/>
  <c r="AQ43" i="31"/>
  <c r="AR43" i="31"/>
  <c r="AR42" i="31" s="1"/>
  <c r="AS43" i="31"/>
  <c r="AS42" i="31" s="1"/>
  <c r="AT43" i="31"/>
  <c r="AT42" i="31" s="1"/>
  <c r="AU43" i="31"/>
  <c r="AV43" i="31"/>
  <c r="AW43" i="31"/>
  <c r="AX43" i="31"/>
  <c r="AY43" i="31"/>
  <c r="AY42" i="31" s="1"/>
  <c r="AZ43" i="31"/>
  <c r="AZ42" i="31" s="1"/>
  <c r="BA43" i="31"/>
  <c r="BB43" i="31"/>
  <c r="BC43" i="31"/>
  <c r="BC42" i="31" s="1"/>
  <c r="BD43" i="31"/>
  <c r="BD42" i="31" s="1"/>
  <c r="BE43" i="31"/>
  <c r="BE42" i="31" s="1"/>
  <c r="BF43" i="31"/>
  <c r="BF42" i="31" s="1"/>
  <c r="BG43" i="31"/>
  <c r="BH43" i="31"/>
  <c r="BJ43" i="31"/>
  <c r="BK43" i="31"/>
  <c r="BK42" i="31" s="1"/>
  <c r="BK41" i="31" s="1"/>
  <c r="BK20" i="31" s="1"/>
  <c r="BL43" i="31"/>
  <c r="BL42" i="31" s="1"/>
  <c r="BL41" i="31" s="1"/>
  <c r="BL20" i="31" s="1"/>
  <c r="BM43" i="31"/>
  <c r="BN43" i="31"/>
  <c r="BO43" i="31"/>
  <c r="BO42" i="31" s="1"/>
  <c r="BP43" i="31"/>
  <c r="BQ43" i="31"/>
  <c r="BR43" i="31"/>
  <c r="BS43" i="31"/>
  <c r="BT43" i="31"/>
  <c r="BU43" i="31"/>
  <c r="BV43" i="31"/>
  <c r="BV42" i="31" s="1"/>
  <c r="BW43" i="31"/>
  <c r="BW42" i="31" s="1"/>
  <c r="BW41" i="31" s="1"/>
  <c r="BW20" i="31" s="1"/>
  <c r="BX43" i="31"/>
  <c r="BX42" i="31" s="1"/>
  <c r="BX41" i="31" s="1"/>
  <c r="BX20" i="31" s="1"/>
  <c r="BY43" i="31"/>
  <c r="BZ43" i="31"/>
  <c r="CA43" i="31"/>
  <c r="CB43" i="31"/>
  <c r="CC43" i="31"/>
  <c r="CC42" i="31" s="1"/>
  <c r="CD43" i="31"/>
  <c r="CD42" i="31" s="1"/>
  <c r="CE43" i="31"/>
  <c r="CF43" i="31"/>
  <c r="CG43" i="31"/>
  <c r="CG42" i="31" s="1"/>
  <c r="CH43" i="31"/>
  <c r="CI43" i="31"/>
  <c r="CI42" i="31" s="1"/>
  <c r="CJ43" i="31"/>
  <c r="CK43" i="31"/>
  <c r="CL43" i="31"/>
  <c r="CM43" i="31"/>
  <c r="CN43" i="31"/>
  <c r="CN42" i="31" s="1"/>
  <c r="CO43" i="31"/>
  <c r="CO42" i="31" s="1"/>
  <c r="CP43" i="31"/>
  <c r="CP42" i="31" s="1"/>
  <c r="CQ43" i="31"/>
  <c r="CS43" i="31"/>
  <c r="CT43" i="31"/>
  <c r="CU43" i="31"/>
  <c r="CU42" i="31" s="1"/>
  <c r="CV43" i="31"/>
  <c r="CV42" i="31" s="1"/>
  <c r="CX43" i="31"/>
  <c r="CY43" i="31"/>
  <c r="CY42" i="31" s="1"/>
  <c r="DA43" i="31"/>
  <c r="DA42" i="31" s="1"/>
  <c r="P41" i="31"/>
  <c r="BS71" i="31"/>
  <c r="BI71" i="31"/>
  <c r="BI54" i="31"/>
  <c r="BI53" i="31"/>
  <c r="BS48" i="31"/>
  <c r="BS47" i="31"/>
  <c r="BI73" i="31"/>
  <c r="BI25" i="31" s="1"/>
  <c r="BJ73" i="31"/>
  <c r="BK73" i="31"/>
  <c r="BL73" i="31"/>
  <c r="BM73" i="31"/>
  <c r="BM25" i="31" s="1"/>
  <c r="BN73" i="31"/>
  <c r="BN25" i="31" s="1"/>
  <c r="BO73" i="31"/>
  <c r="BO25" i="31" s="1"/>
  <c r="BP73" i="31"/>
  <c r="BQ73" i="31"/>
  <c r="BR73" i="31"/>
  <c r="BS73" i="31"/>
  <c r="BS25" i="31" s="1"/>
  <c r="BT73" i="31"/>
  <c r="BT25" i="31" s="1"/>
  <c r="BU73" i="31"/>
  <c r="BU25" i="31" s="1"/>
  <c r="BV73" i="31"/>
  <c r="BV25" i="31" s="1"/>
  <c r="BW73" i="31"/>
  <c r="BX73" i="31"/>
  <c r="BY73" i="31"/>
  <c r="BY25" i="31" s="1"/>
  <c r="BZ73" i="31"/>
  <c r="BZ25" i="31" s="1"/>
  <c r="CA73" i="31"/>
  <c r="CB73" i="31"/>
  <c r="CB25" i="31" s="1"/>
  <c r="BI70" i="31"/>
  <c r="BI66" i="31" s="1"/>
  <c r="BI23" i="31" s="1"/>
  <c r="BJ70" i="31"/>
  <c r="BK70" i="31"/>
  <c r="BK66" i="31" s="1"/>
  <c r="BK23" i="31" s="1"/>
  <c r="BL70" i="31"/>
  <c r="BL66" i="31" s="1"/>
  <c r="BL23" i="31" s="1"/>
  <c r="BM70" i="31"/>
  <c r="BM66" i="31" s="1"/>
  <c r="BM23" i="31" s="1"/>
  <c r="BN70" i="31"/>
  <c r="BO70" i="31"/>
  <c r="BP70" i="31"/>
  <c r="BQ70" i="31"/>
  <c r="BQ66" i="31" s="1"/>
  <c r="BQ23" i="31" s="1"/>
  <c r="BR70" i="31"/>
  <c r="BR66" i="31" s="1"/>
  <c r="BR23" i="31" s="1"/>
  <c r="BS70" i="31"/>
  <c r="BS66" i="31" s="1"/>
  <c r="BS23" i="31" s="1"/>
  <c r="BT70" i="31"/>
  <c r="BU70" i="31"/>
  <c r="BV70" i="31"/>
  <c r="BV66" i="31" s="1"/>
  <c r="BV23" i="31" s="1"/>
  <c r="BW70" i="31"/>
  <c r="BW66" i="31" s="1"/>
  <c r="BW23" i="31" s="1"/>
  <c r="BX70" i="31"/>
  <c r="BX66" i="31" s="1"/>
  <c r="BX23" i="31" s="1"/>
  <c r="BY70" i="31"/>
  <c r="BY66" i="31" s="1"/>
  <c r="BY23" i="31" s="1"/>
  <c r="BZ70" i="31"/>
  <c r="CA70" i="31"/>
  <c r="CB70" i="31"/>
  <c r="BH70" i="31"/>
  <c r="BJ66" i="31"/>
  <c r="BJ23" i="31" s="1"/>
  <c r="BN66" i="31"/>
  <c r="BN23" i="31" s="1"/>
  <c r="BO66" i="31"/>
  <c r="BO23" i="31" s="1"/>
  <c r="BP66" i="31"/>
  <c r="BP23" i="31" s="1"/>
  <c r="BT66" i="31"/>
  <c r="BT23" i="31" s="1"/>
  <c r="BU66" i="31"/>
  <c r="BU23" i="31" s="1"/>
  <c r="BZ66" i="31"/>
  <c r="BZ23" i="31" s="1"/>
  <c r="CA66" i="31"/>
  <c r="CA23" i="31" s="1"/>
  <c r="CB66" i="31"/>
  <c r="CB23" i="31" s="1"/>
  <c r="BI59" i="31"/>
  <c r="BJ59" i="31"/>
  <c r="BJ22" i="31" s="1"/>
  <c r="BK59" i="31"/>
  <c r="BK22" i="31" s="1"/>
  <c r="BL59" i="31"/>
  <c r="BM59" i="31"/>
  <c r="BM22" i="31" s="1"/>
  <c r="BN59" i="31"/>
  <c r="BO59" i="31"/>
  <c r="BP59" i="31"/>
  <c r="BQ59" i="31"/>
  <c r="BQ22" i="31" s="1"/>
  <c r="BR59" i="31"/>
  <c r="BR22" i="31" s="1"/>
  <c r="BS59" i="31"/>
  <c r="BS22" i="31" s="1"/>
  <c r="BT59" i="31"/>
  <c r="BU59" i="31"/>
  <c r="BV59" i="31"/>
  <c r="BW59" i="31"/>
  <c r="BW22" i="31" s="1"/>
  <c r="BX59" i="31"/>
  <c r="BY59" i="31"/>
  <c r="BY22" i="31" s="1"/>
  <c r="BZ59" i="31"/>
  <c r="CA59" i="31"/>
  <c r="CB59" i="31"/>
  <c r="CB22" i="31" s="1"/>
  <c r="BH59" i="31"/>
  <c r="BI50" i="31"/>
  <c r="BI49" i="31" s="1"/>
  <c r="BI21" i="31" s="1"/>
  <c r="BJ50" i="31"/>
  <c r="BJ49" i="31" s="1"/>
  <c r="BJ21" i="31" s="1"/>
  <c r="BK50" i="31"/>
  <c r="BL50" i="31"/>
  <c r="BL49" i="31" s="1"/>
  <c r="BL21" i="31" s="1"/>
  <c r="BM50" i="31"/>
  <c r="BM49" i="31" s="1"/>
  <c r="BM21" i="31" s="1"/>
  <c r="BN50" i="31"/>
  <c r="BN49" i="31" s="1"/>
  <c r="BN21" i="31" s="1"/>
  <c r="BO50" i="31"/>
  <c r="BP50" i="31"/>
  <c r="BP49" i="31" s="1"/>
  <c r="BP21" i="31" s="1"/>
  <c r="BQ50" i="31"/>
  <c r="BR50" i="31"/>
  <c r="BS50" i="31"/>
  <c r="BS49" i="31" s="1"/>
  <c r="BS21" i="31" s="1"/>
  <c r="BT50" i="31"/>
  <c r="BT49" i="31" s="1"/>
  <c r="BT21" i="31" s="1"/>
  <c r="BU50" i="31"/>
  <c r="BV50" i="31"/>
  <c r="BV49" i="31" s="1"/>
  <c r="BV21" i="31" s="1"/>
  <c r="BW50" i="31"/>
  <c r="BX50" i="31"/>
  <c r="BY50" i="31"/>
  <c r="BY49" i="31" s="1"/>
  <c r="BY21" i="31" s="1"/>
  <c r="BZ50" i="31"/>
  <c r="BZ49" i="31" s="1"/>
  <c r="BZ21" i="31" s="1"/>
  <c r="CA50" i="31"/>
  <c r="CB50" i="31"/>
  <c r="CB49" i="31" s="1"/>
  <c r="CB21" i="31" s="1"/>
  <c r="BK49" i="31"/>
  <c r="BO49" i="31"/>
  <c r="BQ49" i="31"/>
  <c r="BR49" i="31"/>
  <c r="BR21" i="31" s="1"/>
  <c r="BU49" i="31"/>
  <c r="BU21" i="31" s="1"/>
  <c r="BW49" i="31"/>
  <c r="BX49" i="31"/>
  <c r="BX21" i="31" s="1"/>
  <c r="CA49" i="31"/>
  <c r="CA21" i="31" s="1"/>
  <c r="I46" i="31"/>
  <c r="J46" i="31"/>
  <c r="K46" i="31"/>
  <c r="L46" i="31"/>
  <c r="M46" i="31"/>
  <c r="N46" i="31"/>
  <c r="O46" i="31"/>
  <c r="P46" i="31"/>
  <c r="Q46" i="31"/>
  <c r="R46" i="31"/>
  <c r="S46" i="31"/>
  <c r="U46" i="31"/>
  <c r="V46" i="31"/>
  <c r="W46" i="31"/>
  <c r="X46" i="31"/>
  <c r="Y46" i="31"/>
  <c r="AA46" i="31"/>
  <c r="AB46" i="31"/>
  <c r="AC46" i="31"/>
  <c r="AD46" i="31"/>
  <c r="AF46" i="31"/>
  <c r="AG46" i="31"/>
  <c r="AH46" i="31"/>
  <c r="AI46" i="31"/>
  <c r="AJ46" i="31"/>
  <c r="AK46" i="31"/>
  <c r="AL46" i="31"/>
  <c r="AM46" i="31"/>
  <c r="AN46" i="31"/>
  <c r="AO46" i="31"/>
  <c r="AP46" i="31"/>
  <c r="AQ46" i="31"/>
  <c r="AR46" i="31"/>
  <c r="AS46" i="31"/>
  <c r="AU46" i="31"/>
  <c r="AV46" i="31"/>
  <c r="AW46" i="31"/>
  <c r="AX46" i="31"/>
  <c r="AY46" i="31"/>
  <c r="AZ46" i="31"/>
  <c r="BA46" i="31"/>
  <c r="BB46" i="31"/>
  <c r="BC46" i="31"/>
  <c r="BD46" i="31"/>
  <c r="BE46" i="31"/>
  <c r="BF46" i="31"/>
  <c r="BG46" i="31"/>
  <c r="BH46" i="31"/>
  <c r="BI46" i="31"/>
  <c r="BJ46" i="31"/>
  <c r="BK46" i="31"/>
  <c r="BL46" i="31"/>
  <c r="BM46" i="31"/>
  <c r="BN46" i="31"/>
  <c r="BO46" i="31"/>
  <c r="BP46" i="31"/>
  <c r="BQ46" i="31"/>
  <c r="BR46" i="31"/>
  <c r="BS46" i="31"/>
  <c r="BT46" i="31"/>
  <c r="BU46" i="31"/>
  <c r="BV46" i="31"/>
  <c r="BW46" i="31"/>
  <c r="BX46" i="31"/>
  <c r="BY46" i="31"/>
  <c r="BZ46" i="31"/>
  <c r="CA46" i="31"/>
  <c r="CB46" i="31"/>
  <c r="CD46" i="31"/>
  <c r="CE46" i="31"/>
  <c r="CF46" i="31"/>
  <c r="CG46" i="31"/>
  <c r="CH46" i="31"/>
  <c r="CI46" i="31"/>
  <c r="CJ46" i="31"/>
  <c r="CK46" i="31"/>
  <c r="CL46" i="31"/>
  <c r="CM46" i="31"/>
  <c r="CN46" i="31"/>
  <c r="CO46" i="31"/>
  <c r="CP46" i="31"/>
  <c r="CQ46" i="31"/>
  <c r="CS46" i="31"/>
  <c r="CT46" i="31"/>
  <c r="CV46" i="31"/>
  <c r="CX46" i="31"/>
  <c r="CY46" i="31"/>
  <c r="DA46" i="31"/>
  <c r="H46" i="31"/>
  <c r="I43" i="31"/>
  <c r="J43" i="31"/>
  <c r="K43" i="31"/>
  <c r="K42" i="31" s="1"/>
  <c r="L43" i="31"/>
  <c r="L42" i="31" s="1"/>
  <c r="M43" i="31"/>
  <c r="M42" i="31" s="1"/>
  <c r="N43" i="31"/>
  <c r="O43" i="31"/>
  <c r="P43" i="31"/>
  <c r="R42" i="31"/>
  <c r="X42" i="31"/>
  <c r="Y42" i="31"/>
  <c r="AD42" i="31"/>
  <c r="AE42" i="31"/>
  <c r="AJ42" i="31"/>
  <c r="AP42" i="31"/>
  <c r="AQ42" i="31"/>
  <c r="AV42" i="31"/>
  <c r="AW42" i="31"/>
  <c r="BB42" i="31"/>
  <c r="BG42" i="31"/>
  <c r="BH42" i="31"/>
  <c r="BN42" i="31"/>
  <c r="BN41" i="31" s="1"/>
  <c r="BN20" i="31" s="1"/>
  <c r="BT42" i="31"/>
  <c r="BT41" i="31" s="1"/>
  <c r="BT20" i="31" s="1"/>
  <c r="BU42" i="31"/>
  <c r="BZ42" i="31"/>
  <c r="BZ41" i="31" s="1"/>
  <c r="BZ20" i="31" s="1"/>
  <c r="CA42" i="31"/>
  <c r="CF42" i="31"/>
  <c r="CL42" i="31"/>
  <c r="CM42" i="31"/>
  <c r="CS42" i="31"/>
  <c r="CX42" i="31"/>
  <c r="DB43" i="31"/>
  <c r="I42" i="31"/>
  <c r="J42" i="31"/>
  <c r="N42" i="31"/>
  <c r="O42" i="31"/>
  <c r="P42" i="31"/>
  <c r="Q42" i="31"/>
  <c r="T42" i="31"/>
  <c r="U42" i="31"/>
  <c r="V42" i="31"/>
  <c r="W42" i="31"/>
  <c r="AC42" i="31"/>
  <c r="AF42" i="31"/>
  <c r="AI42" i="31"/>
  <c r="AL42" i="31"/>
  <c r="AM42" i="31"/>
  <c r="AN42" i="31"/>
  <c r="AO42" i="31"/>
  <c r="AU42" i="31"/>
  <c r="AX42" i="31"/>
  <c r="BA42" i="31"/>
  <c r="BJ42" i="31"/>
  <c r="BM42" i="31"/>
  <c r="BM41" i="31" s="1"/>
  <c r="BM20" i="31" s="1"/>
  <c r="BP42" i="31"/>
  <c r="BP41" i="31" s="1"/>
  <c r="BP20" i="31" s="1"/>
  <c r="BQ42" i="31"/>
  <c r="BQ41" i="31" s="1"/>
  <c r="BQ20" i="31" s="1"/>
  <c r="BR42" i="31"/>
  <c r="BR41" i="31" s="1"/>
  <c r="BR20" i="31" s="1"/>
  <c r="BS42" i="31"/>
  <c r="BY42" i="31"/>
  <c r="BY41" i="31" s="1"/>
  <c r="BY20" i="31" s="1"/>
  <c r="CB42" i="31"/>
  <c r="CE42" i="31"/>
  <c r="CH42" i="31"/>
  <c r="CJ42" i="31"/>
  <c r="CK42" i="31"/>
  <c r="CQ42" i="31"/>
  <c r="CT42" i="31"/>
  <c r="DB42" i="31"/>
  <c r="BI34" i="31"/>
  <c r="BJ34" i="31"/>
  <c r="BK34" i="31"/>
  <c r="BL34" i="31"/>
  <c r="BM34" i="31"/>
  <c r="BN34" i="31"/>
  <c r="BO34" i="31"/>
  <c r="BP34" i="31"/>
  <c r="BQ34" i="31"/>
  <c r="BR34" i="31"/>
  <c r="BS34" i="31"/>
  <c r="BT34" i="31"/>
  <c r="BU34" i="31"/>
  <c r="BV34" i="31"/>
  <c r="BW34" i="31"/>
  <c r="BX34" i="31"/>
  <c r="BY34" i="31"/>
  <c r="BZ34" i="31"/>
  <c r="CA34" i="31"/>
  <c r="CB34" i="31"/>
  <c r="BI31" i="31"/>
  <c r="BJ31" i="31"/>
  <c r="BJ27" i="31" s="1"/>
  <c r="BK31" i="31"/>
  <c r="BK27" i="31" s="1"/>
  <c r="BK19" i="31" s="1"/>
  <c r="BL31" i="31"/>
  <c r="BM31" i="31"/>
  <c r="BN31" i="31"/>
  <c r="BO31" i="31"/>
  <c r="BP31" i="31"/>
  <c r="BQ31" i="31"/>
  <c r="BR31" i="31"/>
  <c r="BS31" i="31"/>
  <c r="BT31" i="31"/>
  <c r="BU31" i="31"/>
  <c r="BV31" i="31"/>
  <c r="BW31" i="31"/>
  <c r="BW27" i="31" s="1"/>
  <c r="BX31" i="31"/>
  <c r="BY31" i="31"/>
  <c r="BZ31" i="31"/>
  <c r="CA31" i="31"/>
  <c r="CB31" i="31"/>
  <c r="CB27" i="31" s="1"/>
  <c r="BI28" i="31"/>
  <c r="BJ28" i="31"/>
  <c r="BK28" i="31"/>
  <c r="BL28" i="31"/>
  <c r="BM28" i="31"/>
  <c r="BN28" i="31"/>
  <c r="BO28" i="31"/>
  <c r="BP28" i="31"/>
  <c r="BQ28" i="31"/>
  <c r="BR28" i="31"/>
  <c r="BS28" i="31"/>
  <c r="BT28" i="31"/>
  <c r="BU28" i="31"/>
  <c r="BV28" i="31"/>
  <c r="BW28" i="31"/>
  <c r="BX28" i="31"/>
  <c r="BY28" i="31"/>
  <c r="BZ28" i="31"/>
  <c r="CA28" i="31"/>
  <c r="CB28" i="31"/>
  <c r="BI27" i="31"/>
  <c r="BI19" i="31" s="1"/>
  <c r="BN27" i="31"/>
  <c r="BO27" i="31"/>
  <c r="BO19" i="31" s="1"/>
  <c r="BP27" i="31"/>
  <c r="BP19" i="31" s="1"/>
  <c r="BQ27" i="31"/>
  <c r="BQ19" i="31" s="1"/>
  <c r="BT27" i="31"/>
  <c r="BU27" i="31"/>
  <c r="BV27" i="31"/>
  <c r="BZ27" i="31"/>
  <c r="BZ19" i="31" s="1"/>
  <c r="CA27" i="31"/>
  <c r="CA19" i="31" s="1"/>
  <c r="CA25" i="31"/>
  <c r="BX25" i="31"/>
  <c r="CB24" i="31"/>
  <c r="CA24" i="31"/>
  <c r="BZ24" i="31"/>
  <c r="BY24" i="31"/>
  <c r="BX24" i="31"/>
  <c r="CA22" i="31"/>
  <c r="BZ22" i="31"/>
  <c r="BX22" i="31"/>
  <c r="BW25" i="31"/>
  <c r="BW24" i="31"/>
  <c r="BV24" i="31"/>
  <c r="BU24" i="31"/>
  <c r="BT24" i="31"/>
  <c r="BS24" i="31"/>
  <c r="BV22" i="31"/>
  <c r="BU22" i="31"/>
  <c r="BT22" i="31"/>
  <c r="BW21" i="31"/>
  <c r="BU19" i="31"/>
  <c r="BR25" i="31"/>
  <c r="BQ25" i="31"/>
  <c r="BP25" i="31"/>
  <c r="BR24" i="31"/>
  <c r="BQ24" i="31"/>
  <c r="BP24" i="31"/>
  <c r="BO24" i="31"/>
  <c r="BN24" i="31"/>
  <c r="BP22" i="31"/>
  <c r="BO22" i="31"/>
  <c r="BN22" i="31"/>
  <c r="BQ21" i="31"/>
  <c r="BO21" i="31"/>
  <c r="BL25" i="31"/>
  <c r="BK25" i="31"/>
  <c r="BJ25" i="31"/>
  <c r="BM24" i="31"/>
  <c r="BL24" i="31"/>
  <c r="BK24" i="31"/>
  <c r="BJ24" i="31"/>
  <c r="BI24" i="31"/>
  <c r="BL22" i="31"/>
  <c r="BI22" i="31"/>
  <c r="BK21" i="31"/>
  <c r="BS41" i="31" l="1"/>
  <c r="BS20" i="31" s="1"/>
  <c r="BV41" i="31"/>
  <c r="BV20" i="31" s="1"/>
  <c r="CB41" i="31"/>
  <c r="CB20" i="31" s="1"/>
  <c r="BJ41" i="31"/>
  <c r="BJ20" i="31" s="1"/>
  <c r="CA41" i="31"/>
  <c r="CA20" i="31" s="1"/>
  <c r="CA18" i="31" s="1"/>
  <c r="BU41" i="31"/>
  <c r="BU20" i="31" s="1"/>
  <c r="BU18" i="31" s="1"/>
  <c r="BO41" i="31"/>
  <c r="BO20" i="31" s="1"/>
  <c r="BO18" i="31" s="1"/>
  <c r="BI41" i="31"/>
  <c r="BI20" i="31" s="1"/>
  <c r="BT26" i="31"/>
  <c r="BN26" i="31"/>
  <c r="BI18" i="31"/>
  <c r="BZ18" i="31"/>
  <c r="BP18" i="31"/>
  <c r="BQ18" i="31"/>
  <c r="BW26" i="31"/>
  <c r="BK18" i="31"/>
  <c r="BJ19" i="31"/>
  <c r="BQ26" i="31"/>
  <c r="BP26" i="31"/>
  <c r="BI26" i="31"/>
  <c r="BY27" i="31"/>
  <c r="BY26" i="31" s="1"/>
  <c r="BS27" i="31"/>
  <c r="BS26" i="31" s="1"/>
  <c r="BM27" i="31"/>
  <c r="BV19" i="31"/>
  <c r="BV18" i="31" s="1"/>
  <c r="BX27" i="31"/>
  <c r="BX26" i="31" s="1"/>
  <c r="BR27" i="31"/>
  <c r="BL27" i="31"/>
  <c r="BM26" i="31"/>
  <c r="BM19" i="31"/>
  <c r="BM18" i="31" s="1"/>
  <c r="BX19" i="31"/>
  <c r="BX18" i="31" s="1"/>
  <c r="BR26" i="31"/>
  <c r="BR19" i="31"/>
  <c r="BR18" i="31" s="1"/>
  <c r="BL26" i="31"/>
  <c r="BL19" i="31"/>
  <c r="BL18" i="31" s="1"/>
  <c r="BW19" i="31"/>
  <c r="BW18" i="31" s="1"/>
  <c r="CB19" i="31"/>
  <c r="CB18" i="31" s="1"/>
  <c r="BK26" i="31"/>
  <c r="BN19" i="31"/>
  <c r="BN18" i="31" s="1"/>
  <c r="BS19" i="31"/>
  <c r="BY19" i="31"/>
  <c r="BY18" i="31" s="1"/>
  <c r="BT19" i="31"/>
  <c r="BT18" i="31" s="1"/>
  <c r="BZ26" i="31"/>
  <c r="BJ18" i="31" l="1"/>
  <c r="CB26" i="31"/>
  <c r="CA26" i="31"/>
  <c r="BJ26" i="31"/>
  <c r="BS18" i="31"/>
  <c r="BV26" i="31"/>
  <c r="BO26" i="31"/>
  <c r="BU26" i="31"/>
  <c r="E84" i="21"/>
  <c r="E85" i="21"/>
  <c r="E86" i="21"/>
  <c r="E87" i="21"/>
  <c r="E88" i="21"/>
  <c r="E89" i="21"/>
  <c r="E83" i="21"/>
  <c r="G84" i="21"/>
  <c r="G85" i="21"/>
  <c r="G86" i="21"/>
  <c r="G87" i="21"/>
  <c r="G88" i="21"/>
  <c r="G89" i="21"/>
  <c r="J84" i="21"/>
  <c r="J85" i="21"/>
  <c r="J86" i="21"/>
  <c r="J87" i="21"/>
  <c r="J88" i="21"/>
  <c r="J89" i="21"/>
  <c r="J83" i="21"/>
  <c r="L84" i="21"/>
  <c r="L85" i="21"/>
  <c r="L86" i="21"/>
  <c r="L87" i="21"/>
  <c r="L88" i="21"/>
  <c r="L89" i="21"/>
  <c r="L83" i="21"/>
  <c r="M85" i="21"/>
  <c r="M86" i="21"/>
  <c r="M87" i="21"/>
  <c r="M88" i="21"/>
  <c r="M89" i="21"/>
  <c r="M84" i="21"/>
  <c r="N84" i="21"/>
  <c r="N85" i="21"/>
  <c r="N86" i="21"/>
  <c r="N87" i="21"/>
  <c r="N88" i="21"/>
  <c r="N89" i="21"/>
  <c r="N83" i="21"/>
  <c r="R76" i="21"/>
  <c r="R77" i="21"/>
  <c r="R78" i="21"/>
  <c r="R79" i="21"/>
  <c r="R80" i="21"/>
  <c r="R75" i="21"/>
  <c r="R74" i="21"/>
  <c r="T74" i="21"/>
  <c r="T75" i="21"/>
  <c r="T76" i="21"/>
  <c r="T77" i="21"/>
  <c r="T78" i="21"/>
  <c r="T79" i="21"/>
  <c r="T80" i="21"/>
  <c r="T73" i="21"/>
  <c r="R73" i="21"/>
  <c r="N74" i="21"/>
  <c r="N75" i="21"/>
  <c r="N76" i="21"/>
  <c r="N77" i="21"/>
  <c r="N78" i="21"/>
  <c r="N79" i="21"/>
  <c r="N80" i="21"/>
  <c r="N73" i="21"/>
  <c r="M74" i="21"/>
  <c r="M75" i="21"/>
  <c r="M76" i="21"/>
  <c r="M77" i="21"/>
  <c r="M78" i="21"/>
  <c r="M79" i="21"/>
  <c r="M80" i="21"/>
  <c r="M73" i="21"/>
  <c r="L74" i="21"/>
  <c r="L75" i="21"/>
  <c r="L76" i="21"/>
  <c r="L77" i="21"/>
  <c r="L78" i="21"/>
  <c r="L79" i="21"/>
  <c r="L80" i="21"/>
  <c r="L73" i="21"/>
  <c r="J74" i="21"/>
  <c r="J75" i="21"/>
  <c r="J76" i="21"/>
  <c r="J77" i="21"/>
  <c r="J78" i="21"/>
  <c r="J79" i="21"/>
  <c r="J80" i="21"/>
  <c r="J73" i="21"/>
  <c r="E74" i="21"/>
  <c r="E75" i="21"/>
  <c r="E76" i="21"/>
  <c r="E77" i="21"/>
  <c r="E78" i="21"/>
  <c r="E79" i="21"/>
  <c r="E80" i="21"/>
  <c r="E73" i="21"/>
  <c r="F70" i="21"/>
  <c r="G70" i="21"/>
  <c r="H70" i="21"/>
  <c r="I70" i="21"/>
  <c r="J70" i="21"/>
  <c r="K70" i="21"/>
  <c r="L70" i="21"/>
  <c r="M70" i="21"/>
  <c r="N70" i="21"/>
  <c r="O70" i="21"/>
  <c r="P70" i="21"/>
  <c r="Q70" i="21"/>
  <c r="R70" i="21"/>
  <c r="S70" i="21"/>
  <c r="T70" i="21"/>
  <c r="E70" i="21"/>
  <c r="T71" i="21"/>
  <c r="R71" i="21"/>
  <c r="N71" i="21"/>
  <c r="M71" i="21"/>
  <c r="L71" i="21"/>
  <c r="J71" i="21"/>
  <c r="E71" i="21"/>
  <c r="G71" i="21"/>
  <c r="G39" i="21"/>
  <c r="J39" i="21"/>
  <c r="L39" i="21"/>
  <c r="N39" i="21"/>
  <c r="S39" i="21"/>
  <c r="T39" i="21"/>
  <c r="T41" i="21"/>
  <c r="T42" i="21"/>
  <c r="T43" i="21"/>
  <c r="T44" i="21"/>
  <c r="T45" i="21"/>
  <c r="T46" i="21"/>
  <c r="T47" i="21"/>
  <c r="T48" i="21"/>
  <c r="T49" i="21"/>
  <c r="T50" i="21"/>
  <c r="T40" i="21"/>
  <c r="S41" i="21"/>
  <c r="S42" i="21"/>
  <c r="S43" i="21"/>
  <c r="S44" i="21"/>
  <c r="S45" i="21"/>
  <c r="S46" i="21"/>
  <c r="S47" i="21"/>
  <c r="S48" i="21"/>
  <c r="S49" i="21"/>
  <c r="S50" i="21"/>
  <c r="S40" i="21"/>
  <c r="N41" i="21"/>
  <c r="N42" i="21"/>
  <c r="N43" i="21"/>
  <c r="N44" i="21"/>
  <c r="N45" i="21"/>
  <c r="N46" i="21"/>
  <c r="N47" i="21"/>
  <c r="N48" i="21"/>
  <c r="N49" i="21"/>
  <c r="N50" i="21"/>
  <c r="N40" i="21"/>
  <c r="M41" i="21"/>
  <c r="M42" i="21"/>
  <c r="M43" i="21"/>
  <c r="M44" i="21"/>
  <c r="M45" i="21"/>
  <c r="M46" i="21"/>
  <c r="M47" i="21"/>
  <c r="M48" i="21"/>
  <c r="M49" i="21"/>
  <c r="M50" i="21"/>
  <c r="M40" i="21"/>
  <c r="L41" i="21"/>
  <c r="L42" i="21"/>
  <c r="L43" i="21"/>
  <c r="L44" i="21"/>
  <c r="L45" i="21"/>
  <c r="L46" i="21"/>
  <c r="L47" i="21"/>
  <c r="L48" i="21"/>
  <c r="L49" i="21"/>
  <c r="L50" i="21"/>
  <c r="L40" i="21"/>
  <c r="G41" i="21"/>
  <c r="G42" i="21"/>
  <c r="G43" i="21"/>
  <c r="G44" i="21"/>
  <c r="G45" i="21"/>
  <c r="G46" i="21"/>
  <c r="G47" i="21"/>
  <c r="G48" i="21"/>
  <c r="G49" i="21"/>
  <c r="G50" i="21"/>
  <c r="J41" i="21"/>
  <c r="J42" i="21"/>
  <c r="J43" i="21"/>
  <c r="J44" i="21"/>
  <c r="J45" i="21"/>
  <c r="J46" i="21"/>
  <c r="J47" i="21"/>
  <c r="J48" i="21"/>
  <c r="J49" i="21"/>
  <c r="J50" i="21"/>
  <c r="J40" i="21"/>
  <c r="E41" i="21"/>
  <c r="E42" i="21"/>
  <c r="E43" i="21"/>
  <c r="E44" i="21"/>
  <c r="E45" i="21"/>
  <c r="E46" i="21"/>
  <c r="E47" i="21"/>
  <c r="E48" i="21"/>
  <c r="E49" i="21"/>
  <c r="E50" i="21"/>
  <c r="E40" i="21"/>
  <c r="F61" i="20"/>
  <c r="F62" i="20"/>
  <c r="F63" i="20"/>
  <c r="F64" i="20"/>
  <c r="F65" i="20"/>
  <c r="F66" i="20"/>
  <c r="F67" i="20"/>
  <c r="F60" i="20"/>
  <c r="E61" i="20"/>
  <c r="E62" i="20"/>
  <c r="E63" i="20"/>
  <c r="E64" i="20"/>
  <c r="E65" i="20"/>
  <c r="E66" i="20"/>
  <c r="E67" i="20"/>
  <c r="E60" i="20"/>
  <c r="F58" i="20"/>
  <c r="E58" i="20"/>
  <c r="F30" i="20"/>
  <c r="F31" i="20"/>
  <c r="F32" i="20"/>
  <c r="F33" i="20"/>
  <c r="F34" i="20"/>
  <c r="F35" i="20"/>
  <c r="F36" i="20"/>
  <c r="F37" i="20"/>
  <c r="F38" i="20"/>
  <c r="F39" i="20"/>
  <c r="F29" i="20"/>
  <c r="E30" i="20"/>
  <c r="E31" i="20"/>
  <c r="E32" i="20"/>
  <c r="E33" i="20"/>
  <c r="E34" i="20"/>
  <c r="E35" i="20"/>
  <c r="E36" i="20"/>
  <c r="E37" i="20"/>
  <c r="E38" i="20"/>
  <c r="E39" i="20"/>
  <c r="E29" i="20"/>
  <c r="DE55" i="14"/>
  <c r="DD55" i="14"/>
  <c r="DC55" i="14"/>
  <c r="DB55" i="14"/>
  <c r="DA55" i="14"/>
  <c r="CZ55" i="14"/>
  <c r="CY55" i="14"/>
  <c r="DE54" i="14"/>
  <c r="DD54" i="14"/>
  <c r="DC54" i="14"/>
  <c r="DB54" i="14"/>
  <c r="DA54" i="14"/>
  <c r="CZ54" i="14"/>
  <c r="CY54" i="14"/>
  <c r="DE53" i="14"/>
  <c r="DD53" i="14"/>
  <c r="DC53" i="14"/>
  <c r="DB53" i="14"/>
  <c r="DA53" i="14"/>
  <c r="CZ53" i="14"/>
  <c r="CY53" i="14"/>
  <c r="DE52" i="14"/>
  <c r="DD52" i="14"/>
  <c r="DC52" i="14"/>
  <c r="DB52" i="14"/>
  <c r="DA52" i="14"/>
  <c r="CZ52" i="14"/>
  <c r="CY52" i="14"/>
  <c r="DE51" i="14"/>
  <c r="DD51" i="14"/>
  <c r="DC51" i="14"/>
  <c r="DB51" i="14"/>
  <c r="DA51" i="14"/>
  <c r="CZ51" i="14"/>
  <c r="CY51" i="14"/>
  <c r="DE50" i="14"/>
  <c r="DD50" i="14"/>
  <c r="DC50" i="14"/>
  <c r="DB50" i="14"/>
  <c r="DA50" i="14"/>
  <c r="CZ50" i="14"/>
  <c r="CY50" i="14"/>
  <c r="DE49" i="14"/>
  <c r="DD49" i="14"/>
  <c r="DC49" i="14"/>
  <c r="DB49" i="14"/>
  <c r="DA49" i="14"/>
  <c r="CZ49" i="14"/>
  <c r="CY49" i="14"/>
  <c r="DE48" i="14"/>
  <c r="DD48" i="14"/>
  <c r="DC48" i="14"/>
  <c r="DB48" i="14"/>
  <c r="DA48" i="14"/>
  <c r="CZ48" i="14"/>
  <c r="CY48" i="14"/>
  <c r="DE47" i="14"/>
  <c r="DD47" i="14"/>
  <c r="DC47" i="14"/>
  <c r="DB47" i="14"/>
  <c r="DA47" i="14"/>
  <c r="CZ47" i="14"/>
  <c r="CY47" i="14"/>
  <c r="DE46" i="14"/>
  <c r="DD46" i="14"/>
  <c r="DC46" i="14"/>
  <c r="DB46" i="14"/>
  <c r="DA46" i="14"/>
  <c r="CZ46" i="14"/>
  <c r="CY46" i="14"/>
  <c r="DE45" i="14"/>
  <c r="DD45" i="14"/>
  <c r="DC45" i="14"/>
  <c r="DB45" i="14"/>
  <c r="DA45" i="14"/>
  <c r="CZ45" i="14"/>
  <c r="CY45" i="14"/>
  <c r="DE76" i="14"/>
  <c r="DD76" i="14"/>
  <c r="DC76" i="14"/>
  <c r="DB76" i="14"/>
  <c r="DA76" i="14"/>
  <c r="CZ76" i="14"/>
  <c r="CY76" i="14"/>
  <c r="DL85" i="14"/>
  <c r="DK85" i="14"/>
  <c r="DJ85" i="14"/>
  <c r="DI85" i="14"/>
  <c r="DH85" i="14"/>
  <c r="DG85" i="14"/>
  <c r="DF85" i="14"/>
  <c r="DE85" i="14"/>
  <c r="DD85" i="14"/>
  <c r="DC85" i="14"/>
  <c r="DB85" i="14"/>
  <c r="DA85" i="14"/>
  <c r="CZ85" i="14"/>
  <c r="DL84" i="14"/>
  <c r="DK84" i="14"/>
  <c r="DJ84" i="14"/>
  <c r="DI84" i="14"/>
  <c r="DH84" i="14"/>
  <c r="DG84" i="14"/>
  <c r="DF84" i="14"/>
  <c r="DE84" i="14"/>
  <c r="DD84" i="14"/>
  <c r="DC84" i="14"/>
  <c r="DB84" i="14"/>
  <c r="DA84" i="14"/>
  <c r="CZ84" i="14"/>
  <c r="DL83" i="14"/>
  <c r="DK83" i="14"/>
  <c r="DJ83" i="14"/>
  <c r="DI83" i="14"/>
  <c r="DH83" i="14"/>
  <c r="DG83" i="14"/>
  <c r="DF83" i="14"/>
  <c r="DE83" i="14"/>
  <c r="DD83" i="14"/>
  <c r="DC83" i="14"/>
  <c r="DB83" i="14"/>
  <c r="DA83" i="14"/>
  <c r="CZ83" i="14"/>
  <c r="DL82" i="14"/>
  <c r="DK82" i="14"/>
  <c r="DJ82" i="14"/>
  <c r="DI82" i="14"/>
  <c r="DH82" i="14"/>
  <c r="DG82" i="14"/>
  <c r="DF82" i="14"/>
  <c r="DE82" i="14"/>
  <c r="DD82" i="14"/>
  <c r="DC82" i="14"/>
  <c r="DB82" i="14"/>
  <c r="DA82" i="14"/>
  <c r="CZ82" i="14"/>
  <c r="DL81" i="14"/>
  <c r="DK81" i="14"/>
  <c r="DJ81" i="14"/>
  <c r="DI81" i="14"/>
  <c r="DH81" i="14"/>
  <c r="DG81" i="14"/>
  <c r="DF81" i="14"/>
  <c r="DE81" i="14"/>
  <c r="DD81" i="14"/>
  <c r="DC81" i="14"/>
  <c r="DB81" i="14"/>
  <c r="DA81" i="14"/>
  <c r="CZ81" i="14"/>
  <c r="DL80" i="14"/>
  <c r="DK80" i="14"/>
  <c r="DJ80" i="14"/>
  <c r="DI80" i="14"/>
  <c r="DH80" i="14"/>
  <c r="DG80" i="14"/>
  <c r="DF80" i="14"/>
  <c r="DE80" i="14"/>
  <c r="DD80" i="14"/>
  <c r="DC80" i="14"/>
  <c r="DB80" i="14"/>
  <c r="DA80" i="14"/>
  <c r="CZ80" i="14"/>
  <c r="DL79" i="14"/>
  <c r="DK79" i="14"/>
  <c r="DJ79" i="14"/>
  <c r="DI79" i="14"/>
  <c r="DH79" i="14"/>
  <c r="DG79" i="14"/>
  <c r="DF79" i="14"/>
  <c r="DE79" i="14"/>
  <c r="DD79" i="14"/>
  <c r="DC79" i="14"/>
  <c r="DB79" i="14"/>
  <c r="DA79" i="14"/>
  <c r="CZ79" i="14"/>
  <c r="DL78" i="14"/>
  <c r="DK78" i="14"/>
  <c r="DJ78" i="14"/>
  <c r="DI78" i="14"/>
  <c r="DH78" i="14"/>
  <c r="DG78" i="14"/>
  <c r="DF78" i="14"/>
  <c r="DE78" i="14"/>
  <c r="DD78" i="14"/>
  <c r="DC78" i="14"/>
  <c r="DB78" i="14"/>
  <c r="DA78" i="14"/>
  <c r="CZ78" i="14"/>
  <c r="CY79" i="14"/>
  <c r="CY80" i="14"/>
  <c r="CY81" i="14"/>
  <c r="CY82" i="14"/>
  <c r="CY83" i="14"/>
  <c r="CY84" i="14"/>
  <c r="CY85" i="14"/>
  <c r="CY78" i="14"/>
  <c r="CM85" i="14"/>
  <c r="CM84" i="14"/>
  <c r="BJ77" i="14"/>
  <c r="BK77" i="14"/>
  <c r="BL77" i="14"/>
  <c r="BM77" i="14"/>
  <c r="BN77" i="14"/>
  <c r="BO77" i="14"/>
  <c r="BP77" i="14"/>
  <c r="BQ77" i="14"/>
  <c r="BR77" i="14"/>
  <c r="BS77" i="14"/>
  <c r="BT77" i="14"/>
  <c r="BU77" i="14"/>
  <c r="BV77" i="14"/>
  <c r="BW77" i="14"/>
  <c r="BX77" i="14"/>
  <c r="BY77" i="14"/>
  <c r="BZ77" i="14"/>
  <c r="BZ23" i="14" s="1"/>
  <c r="CA77" i="14"/>
  <c r="CA26" i="14" s="1"/>
  <c r="CB77" i="14"/>
  <c r="CC77" i="14"/>
  <c r="CD77" i="14"/>
  <c r="CE77" i="14"/>
  <c r="CF77" i="14"/>
  <c r="CF23" i="14" s="1"/>
  <c r="CG77" i="14"/>
  <c r="CG23" i="14" s="1"/>
  <c r="CH77" i="14"/>
  <c r="CI77" i="14"/>
  <c r="CJ77" i="14"/>
  <c r="CK77" i="14"/>
  <c r="CL77" i="14"/>
  <c r="CL23" i="14" s="1"/>
  <c r="CM77" i="14"/>
  <c r="CM23" i="14" s="1"/>
  <c r="CN77" i="14"/>
  <c r="CO77" i="14"/>
  <c r="CP77" i="14"/>
  <c r="CP23" i="14" s="1"/>
  <c r="CQ77" i="14"/>
  <c r="CR77" i="14"/>
  <c r="CR23" i="14" s="1"/>
  <c r="CS77" i="14"/>
  <c r="CS23" i="14" s="1"/>
  <c r="CT77" i="14"/>
  <c r="CU77" i="14"/>
  <c r="CV77" i="14"/>
  <c r="CV23" i="14" s="1"/>
  <c r="CW77" i="14"/>
  <c r="CX77" i="14"/>
  <c r="CX23" i="14" s="1"/>
  <c r="CO78" i="14"/>
  <c r="CK78" i="14"/>
  <c r="CK55" i="14"/>
  <c r="BY83" i="14"/>
  <c r="BY82" i="14"/>
  <c r="BZ79" i="14"/>
  <c r="BW41" i="14"/>
  <c r="BX41" i="14"/>
  <c r="BX40" i="14" s="1"/>
  <c r="BX39" i="14" s="1"/>
  <c r="BX21" i="14" s="1"/>
  <c r="BY41" i="14"/>
  <c r="BZ41" i="14"/>
  <c r="CA41" i="14"/>
  <c r="CA40" i="14" s="1"/>
  <c r="CA39" i="14" s="1"/>
  <c r="CA21" i="14" s="1"/>
  <c r="CB41" i="14"/>
  <c r="CC41" i="14"/>
  <c r="CD41" i="14"/>
  <c r="CD40" i="14" s="1"/>
  <c r="CD39" i="14" s="1"/>
  <c r="CD21" i="14" s="1"/>
  <c r="CE41" i="14"/>
  <c r="CF41" i="14"/>
  <c r="CG41" i="14"/>
  <c r="CG40" i="14" s="1"/>
  <c r="CG39" i="14" s="1"/>
  <c r="CG21" i="14" s="1"/>
  <c r="CH41" i="14"/>
  <c r="CI41" i="14"/>
  <c r="CJ41" i="14"/>
  <c r="CJ40" i="14" s="1"/>
  <c r="CJ39" i="14" s="1"/>
  <c r="CJ21" i="14" s="1"/>
  <c r="CK41" i="14"/>
  <c r="CL41" i="14"/>
  <c r="CM41" i="14"/>
  <c r="CM40" i="14" s="1"/>
  <c r="CM39" i="14" s="1"/>
  <c r="CM21" i="14" s="1"/>
  <c r="CN41" i="14"/>
  <c r="CO41" i="14"/>
  <c r="CP41" i="14"/>
  <c r="CP40" i="14" s="1"/>
  <c r="CP39" i="14" s="1"/>
  <c r="CP21" i="14" s="1"/>
  <c r="CQ41" i="14"/>
  <c r="CR41" i="14"/>
  <c r="CS41" i="14"/>
  <c r="CS40" i="14" s="1"/>
  <c r="CS39" i="14" s="1"/>
  <c r="CS21" i="14" s="1"/>
  <c r="CT41" i="14"/>
  <c r="CU41" i="14"/>
  <c r="CV41" i="14"/>
  <c r="CV40" i="14" s="1"/>
  <c r="CV39" i="14" s="1"/>
  <c r="CV21" i="14" s="1"/>
  <c r="CW41" i="14"/>
  <c r="CX41" i="14"/>
  <c r="CX40" i="14"/>
  <c r="CX39" i="14" s="1"/>
  <c r="CX21" i="14" s="1"/>
  <c r="CW40" i="14"/>
  <c r="CW39" i="14" s="1"/>
  <c r="CW21" i="14" s="1"/>
  <c r="CU40" i="14"/>
  <c r="CT40" i="14"/>
  <c r="CR40" i="14"/>
  <c r="CQ40" i="14"/>
  <c r="CQ39" i="14" s="1"/>
  <c r="CQ21" i="14" s="1"/>
  <c r="CO40" i="14"/>
  <c r="CN40" i="14"/>
  <c r="CN39" i="14" s="1"/>
  <c r="CN21" i="14" s="1"/>
  <c r="CL40" i="14"/>
  <c r="CU39" i="14"/>
  <c r="CT39" i="14"/>
  <c r="CT21" i="14" s="1"/>
  <c r="CR39" i="14"/>
  <c r="CR21" i="14" s="1"/>
  <c r="CO39" i="14"/>
  <c r="CL39" i="14"/>
  <c r="CL21" i="14" s="1"/>
  <c r="CI40" i="14"/>
  <c r="CI39" i="14" s="1"/>
  <c r="CI21" i="14" s="1"/>
  <c r="CH40" i="14"/>
  <c r="CH39" i="14" s="1"/>
  <c r="CH21" i="14" s="1"/>
  <c r="CF40" i="14"/>
  <c r="CE40" i="14"/>
  <c r="CC40" i="14"/>
  <c r="CC39" i="14" s="1"/>
  <c r="CC21" i="14" s="1"/>
  <c r="CB40" i="14"/>
  <c r="CB39" i="14" s="1"/>
  <c r="CB21" i="14" s="1"/>
  <c r="BZ40" i="14"/>
  <c r="BY40" i="14"/>
  <c r="BY39" i="14" s="1"/>
  <c r="BY21" i="14" s="1"/>
  <c r="BW40" i="14"/>
  <c r="BW39" i="14" s="1"/>
  <c r="BW21" i="14" s="1"/>
  <c r="CF39" i="14"/>
  <c r="CF21" i="14" s="1"/>
  <c r="CE39" i="14"/>
  <c r="CE21" i="14" s="1"/>
  <c r="BZ39" i="14"/>
  <c r="BZ21" i="14" s="1"/>
  <c r="CX36" i="14"/>
  <c r="CW36" i="14"/>
  <c r="CV36" i="14"/>
  <c r="CU36" i="14"/>
  <c r="CT36" i="14"/>
  <c r="CT27" i="14" s="1"/>
  <c r="CT20" i="14" s="1"/>
  <c r="CS36" i="14"/>
  <c r="CR36" i="14"/>
  <c r="CQ36" i="14"/>
  <c r="CP36" i="14"/>
  <c r="CO36" i="14"/>
  <c r="CO27" i="14" s="1"/>
  <c r="CN36" i="14"/>
  <c r="CN27" i="14" s="1"/>
  <c r="CM36" i="14"/>
  <c r="CM27" i="14" s="1"/>
  <c r="CL36" i="14"/>
  <c r="CK36" i="14"/>
  <c r="CJ36" i="14"/>
  <c r="CI36" i="14"/>
  <c r="CH36" i="14"/>
  <c r="CG36" i="14"/>
  <c r="CF36" i="14"/>
  <c r="CE36" i="14"/>
  <c r="CD36" i="14"/>
  <c r="CC36" i="14"/>
  <c r="CB36" i="14"/>
  <c r="CA36" i="14"/>
  <c r="BZ36" i="14"/>
  <c r="BY36" i="14"/>
  <c r="BX36" i="14"/>
  <c r="BW36" i="14"/>
  <c r="CX32" i="14"/>
  <c r="CW32" i="14"/>
  <c r="CV32" i="14"/>
  <c r="CU32" i="14"/>
  <c r="CT32" i="14"/>
  <c r="CS32" i="14"/>
  <c r="CR32" i="14"/>
  <c r="CR27" i="14" s="1"/>
  <c r="CR20" i="14" s="1"/>
  <c r="CQ32" i="14"/>
  <c r="CP32" i="14"/>
  <c r="CO32" i="14"/>
  <c r="CN32" i="14"/>
  <c r="CM32" i="14"/>
  <c r="CL32" i="14"/>
  <c r="CK32" i="14"/>
  <c r="CJ32" i="14"/>
  <c r="CI32" i="14"/>
  <c r="CH32" i="14"/>
  <c r="CG32" i="14"/>
  <c r="CF32" i="14"/>
  <c r="CF27" i="14" s="1"/>
  <c r="CE32" i="14"/>
  <c r="CD32" i="14"/>
  <c r="CC32" i="14"/>
  <c r="CB32" i="14"/>
  <c r="CA32" i="14"/>
  <c r="BZ32" i="14"/>
  <c r="BY32" i="14"/>
  <c r="BX32" i="14"/>
  <c r="BW32" i="14"/>
  <c r="CX28" i="14"/>
  <c r="CW28" i="14"/>
  <c r="CV28" i="14"/>
  <c r="CU28" i="14"/>
  <c r="CT28" i="14"/>
  <c r="CS28" i="14"/>
  <c r="CR28" i="14"/>
  <c r="CQ28" i="14"/>
  <c r="CP28" i="14"/>
  <c r="CO28" i="14"/>
  <c r="CN28" i="14"/>
  <c r="CM28" i="14"/>
  <c r="CL28" i="14"/>
  <c r="CK28" i="14"/>
  <c r="CX27" i="14"/>
  <c r="CU27" i="14"/>
  <c r="CU20" i="14" s="1"/>
  <c r="CL27" i="14"/>
  <c r="CL26" i="14" s="1"/>
  <c r="CJ28" i="14"/>
  <c r="CI28" i="14"/>
  <c r="CH28" i="14"/>
  <c r="CG28" i="14"/>
  <c r="CF28" i="14"/>
  <c r="CE28" i="14"/>
  <c r="CD28" i="14"/>
  <c r="CC28" i="14"/>
  <c r="CB28" i="14"/>
  <c r="CA28" i="14"/>
  <c r="BZ28" i="14"/>
  <c r="BY28" i="14"/>
  <c r="BX28" i="14"/>
  <c r="BW28" i="14"/>
  <c r="CJ27" i="14"/>
  <c r="CJ26" i="14" s="1"/>
  <c r="CG27" i="14"/>
  <c r="CA27" i="14"/>
  <c r="BZ27" i="14"/>
  <c r="BY27" i="14"/>
  <c r="BY26" i="14" s="1"/>
  <c r="BZ26" i="14"/>
  <c r="CX25" i="14"/>
  <c r="CW25" i="14"/>
  <c r="CV25" i="14"/>
  <c r="CU25" i="14"/>
  <c r="CT25" i="14"/>
  <c r="CS25" i="14"/>
  <c r="CR25" i="14"/>
  <c r="CQ25" i="14"/>
  <c r="CP25" i="14"/>
  <c r="CO25" i="14"/>
  <c r="CN25" i="14"/>
  <c r="CM25" i="14"/>
  <c r="CL25" i="14"/>
  <c r="CK25" i="14"/>
  <c r="CX24" i="14"/>
  <c r="CW24" i="14"/>
  <c r="CV24" i="14"/>
  <c r="CU24" i="14"/>
  <c r="CT24" i="14"/>
  <c r="CS24" i="14"/>
  <c r="CR24" i="14"/>
  <c r="CQ24" i="14"/>
  <c r="CP24" i="14"/>
  <c r="CO24" i="14"/>
  <c r="CN24" i="14"/>
  <c r="CM24" i="14"/>
  <c r="CL24" i="14"/>
  <c r="CK24" i="14"/>
  <c r="CW23" i="14"/>
  <c r="CU23" i="14"/>
  <c r="CT23" i="14"/>
  <c r="CQ23" i="14"/>
  <c r="CO23" i="14"/>
  <c r="CN23" i="14"/>
  <c r="CK23" i="14"/>
  <c r="CX22" i="14"/>
  <c r="CW22" i="14"/>
  <c r="CV22" i="14"/>
  <c r="CU22" i="14"/>
  <c r="CT22" i="14"/>
  <c r="CS22" i="14"/>
  <c r="CR22" i="14"/>
  <c r="CQ22" i="14"/>
  <c r="CP22" i="14"/>
  <c r="CO22" i="14"/>
  <c r="CN22" i="14"/>
  <c r="CM22" i="14"/>
  <c r="CL22" i="14"/>
  <c r="CK22" i="14"/>
  <c r="CU21" i="14"/>
  <c r="CO21" i="14"/>
  <c r="CJ25" i="14"/>
  <c r="CI25" i="14"/>
  <c r="CH25" i="14"/>
  <c r="CG25" i="14"/>
  <c r="CF25" i="14"/>
  <c r="CE25" i="14"/>
  <c r="CD25" i="14"/>
  <c r="CC25" i="14"/>
  <c r="CB25" i="14"/>
  <c r="CA25" i="14"/>
  <c r="BZ25" i="14"/>
  <c r="BY25" i="14"/>
  <c r="BX25" i="14"/>
  <c r="BW25" i="14"/>
  <c r="CJ24" i="14"/>
  <c r="CI24" i="14"/>
  <c r="CH24" i="14"/>
  <c r="CG24" i="14"/>
  <c r="CF24" i="14"/>
  <c r="CE24" i="14"/>
  <c r="CD24" i="14"/>
  <c r="CC24" i="14"/>
  <c r="CB24" i="14"/>
  <c r="CA24" i="14"/>
  <c r="BZ24" i="14"/>
  <c r="BY24" i="14"/>
  <c r="BX24" i="14"/>
  <c r="BW24" i="14"/>
  <c r="CJ23" i="14"/>
  <c r="CI23" i="14"/>
  <c r="CH23" i="14"/>
  <c r="CE23" i="14"/>
  <c r="CD23" i="14"/>
  <c r="CC23" i="14"/>
  <c r="CB23" i="14"/>
  <c r="BY23" i="14"/>
  <c r="BX23" i="14"/>
  <c r="BW23" i="14"/>
  <c r="CJ22" i="14"/>
  <c r="CI22" i="14"/>
  <c r="CH22" i="14"/>
  <c r="CG22" i="14"/>
  <c r="CF22" i="14"/>
  <c r="CE22" i="14"/>
  <c r="CD22" i="14"/>
  <c r="CC22" i="14"/>
  <c r="CB22" i="14"/>
  <c r="CA22" i="14"/>
  <c r="BZ22" i="14"/>
  <c r="BY22" i="14"/>
  <c r="BX22" i="14"/>
  <c r="BW22" i="14"/>
  <c r="CA20" i="14"/>
  <c r="BZ20" i="14"/>
  <c r="BW54" i="14"/>
  <c r="BW53" i="14"/>
  <c r="BK81" i="14"/>
  <c r="BI81" i="14"/>
  <c r="BI52" i="14"/>
  <c r="BI51" i="14"/>
  <c r="CM26" i="14" l="1"/>
  <c r="CG26" i="14"/>
  <c r="CX26" i="14"/>
  <c r="CA23" i="14"/>
  <c r="CA19" i="14" s="1"/>
  <c r="CU19" i="14"/>
  <c r="CT19" i="14"/>
  <c r="BZ19" i="14"/>
  <c r="CN20" i="14"/>
  <c r="CN19" i="14" s="1"/>
  <c r="CN26" i="14"/>
  <c r="CO20" i="14"/>
  <c r="CO19" i="14" s="1"/>
  <c r="CO26" i="14"/>
  <c r="CS27" i="14"/>
  <c r="CS26" i="14" s="1"/>
  <c r="BX27" i="14"/>
  <c r="BX26" i="14" s="1"/>
  <c r="CD27" i="14"/>
  <c r="CD26" i="14" s="1"/>
  <c r="CE27" i="14"/>
  <c r="CE26" i="14" s="1"/>
  <c r="CK27" i="14"/>
  <c r="CK20" i="14" s="1"/>
  <c r="CQ27" i="14"/>
  <c r="CQ20" i="14" s="1"/>
  <c r="CQ19" i="14" s="1"/>
  <c r="CW27" i="14"/>
  <c r="CW20" i="14" s="1"/>
  <c r="CW19" i="14" s="1"/>
  <c r="CT26" i="14"/>
  <c r="CU26" i="14"/>
  <c r="CP27" i="14"/>
  <c r="CP20" i="14" s="1"/>
  <c r="CP19" i="14" s="1"/>
  <c r="CV27" i="14"/>
  <c r="CV26" i="14" s="1"/>
  <c r="CF26" i="14"/>
  <c r="CF20" i="14"/>
  <c r="CF19" i="14" s="1"/>
  <c r="CB27" i="14"/>
  <c r="CB26" i="14" s="1"/>
  <c r="CH27" i="14"/>
  <c r="CH26" i="14" s="1"/>
  <c r="BW27" i="14"/>
  <c r="BW20" i="14" s="1"/>
  <c r="BW19" i="14" s="1"/>
  <c r="CC27" i="14"/>
  <c r="CC26" i="14" s="1"/>
  <c r="CI27" i="14"/>
  <c r="CI26" i="14" s="1"/>
  <c r="CG20" i="14"/>
  <c r="CG19" i="14" s="1"/>
  <c r="CV20" i="14"/>
  <c r="CV19" i="14" s="1"/>
  <c r="CL20" i="14"/>
  <c r="CL19" i="14" s="1"/>
  <c r="CX20" i="14"/>
  <c r="CX19" i="14" s="1"/>
  <c r="CM20" i="14"/>
  <c r="CM19" i="14" s="1"/>
  <c r="CR19" i="14"/>
  <c r="CR26" i="14"/>
  <c r="CH20" i="14"/>
  <c r="CH19" i="14" s="1"/>
  <c r="BW26" i="14"/>
  <c r="CJ20" i="14"/>
  <c r="CJ19" i="14" s="1"/>
  <c r="BY20" i="14"/>
  <c r="BY19" i="14" s="1"/>
  <c r="CE20" i="14"/>
  <c r="CE19" i="14" s="1"/>
  <c r="E75" i="14"/>
  <c r="F75" i="14"/>
  <c r="G75" i="14"/>
  <c r="H75" i="14"/>
  <c r="I75" i="14"/>
  <c r="J75" i="14"/>
  <c r="K75" i="14"/>
  <c r="L75" i="14"/>
  <c r="M75" i="14"/>
  <c r="N75" i="14"/>
  <c r="O75" i="14"/>
  <c r="P75" i="14"/>
  <c r="Q75" i="14"/>
  <c r="R75" i="14"/>
  <c r="S75" i="14"/>
  <c r="T75" i="14"/>
  <c r="U75" i="14"/>
  <c r="V75" i="14"/>
  <c r="W75" i="14"/>
  <c r="X75" i="14"/>
  <c r="Y75" i="14"/>
  <c r="Z75" i="14"/>
  <c r="AA75" i="14"/>
  <c r="AB75" i="14"/>
  <c r="AC75" i="14"/>
  <c r="AD75" i="14"/>
  <c r="AE75" i="14"/>
  <c r="AF75" i="14"/>
  <c r="AG75" i="14"/>
  <c r="AH75" i="14"/>
  <c r="AI75" i="14"/>
  <c r="AJ75" i="14"/>
  <c r="AK75" i="14"/>
  <c r="AL75" i="14"/>
  <c r="AM75" i="14"/>
  <c r="AN75" i="14"/>
  <c r="AO75" i="14"/>
  <c r="AP75" i="14"/>
  <c r="AQ75" i="14"/>
  <c r="AR75" i="14"/>
  <c r="AS75" i="14"/>
  <c r="AT75" i="14"/>
  <c r="AV75" i="14"/>
  <c r="AW75" i="14"/>
  <c r="AX75" i="14"/>
  <c r="AY75" i="14"/>
  <c r="AZ75" i="14"/>
  <c r="BA75" i="14"/>
  <c r="BB75" i="14"/>
  <c r="BC75" i="14"/>
  <c r="BD75" i="14"/>
  <c r="BE75" i="14"/>
  <c r="BF75" i="14"/>
  <c r="BG75" i="14"/>
  <c r="BH75" i="14"/>
  <c r="BI75" i="14"/>
  <c r="BJ75" i="14"/>
  <c r="BK75" i="14"/>
  <c r="BL75" i="14"/>
  <c r="BM75" i="14"/>
  <c r="BN75" i="14"/>
  <c r="BO75" i="14"/>
  <c r="BP75" i="14"/>
  <c r="BQ75" i="14"/>
  <c r="BR75" i="14"/>
  <c r="BS75" i="14"/>
  <c r="BT75" i="14"/>
  <c r="BU75" i="14"/>
  <c r="BV75" i="14"/>
  <c r="BW75" i="14"/>
  <c r="BX75" i="14"/>
  <c r="BY75" i="14"/>
  <c r="BZ75" i="14"/>
  <c r="CA75" i="14"/>
  <c r="CB75" i="14"/>
  <c r="CC75" i="14"/>
  <c r="CD75" i="14"/>
  <c r="CE75" i="14"/>
  <c r="CF75" i="14"/>
  <c r="CG75" i="14"/>
  <c r="CH75" i="14"/>
  <c r="CI75" i="14"/>
  <c r="CJ75" i="14"/>
  <c r="CK75" i="14"/>
  <c r="CL75" i="14"/>
  <c r="CM75" i="14"/>
  <c r="CN75" i="14"/>
  <c r="CO75" i="14"/>
  <c r="CP75" i="14"/>
  <c r="CQ75" i="14"/>
  <c r="CR75" i="14"/>
  <c r="CS75" i="14"/>
  <c r="CT75" i="14"/>
  <c r="CU75" i="14"/>
  <c r="CV75" i="14"/>
  <c r="CW75" i="14"/>
  <c r="CX75" i="14"/>
  <c r="CY75" i="14"/>
  <c r="CZ75" i="14"/>
  <c r="DA75" i="14"/>
  <c r="DB75" i="14"/>
  <c r="DC75" i="14"/>
  <c r="DD75" i="14"/>
  <c r="DE75" i="14"/>
  <c r="DF75" i="14"/>
  <c r="DG75" i="14"/>
  <c r="DH75" i="14"/>
  <c r="DI75" i="14"/>
  <c r="DJ75" i="14"/>
  <c r="DK75" i="14"/>
  <c r="DL75" i="14"/>
  <c r="AU75" i="14"/>
  <c r="AW76" i="14"/>
  <c r="AU76" i="14"/>
  <c r="AG72" i="13"/>
  <c r="AH72" i="13"/>
  <c r="AI72" i="13"/>
  <c r="AI70" i="13" s="1"/>
  <c r="AJ72" i="13"/>
  <c r="AK72" i="13"/>
  <c r="AL72" i="13"/>
  <c r="AL70" i="13" s="1"/>
  <c r="AM72" i="13"/>
  <c r="AN72" i="13"/>
  <c r="AO72" i="13"/>
  <c r="AP72" i="13"/>
  <c r="AQ72" i="13"/>
  <c r="AR72" i="13"/>
  <c r="AR70" i="13" s="1"/>
  <c r="AS72" i="13"/>
  <c r="AT72" i="13"/>
  <c r="AU72" i="13"/>
  <c r="AV72" i="13"/>
  <c r="AW72" i="13"/>
  <c r="AX72" i="13"/>
  <c r="AX70" i="13" s="1"/>
  <c r="AY72" i="13"/>
  <c r="AZ72" i="13"/>
  <c r="BA72" i="13"/>
  <c r="BB72" i="13"/>
  <c r="BC72" i="13"/>
  <c r="BD72" i="13"/>
  <c r="BD70" i="13" s="1"/>
  <c r="BE72" i="13"/>
  <c r="BF72" i="13"/>
  <c r="BG72" i="13"/>
  <c r="BH72" i="13"/>
  <c r="BI72" i="13"/>
  <c r="BJ72" i="13"/>
  <c r="BJ70" i="13" s="1"/>
  <c r="BK72" i="13"/>
  <c r="BL72" i="13"/>
  <c r="BM72" i="13"/>
  <c r="BN72" i="13"/>
  <c r="BO72" i="13"/>
  <c r="BP72" i="13"/>
  <c r="BP70" i="13" s="1"/>
  <c r="BQ72" i="13"/>
  <c r="BR72" i="13"/>
  <c r="BS72" i="13"/>
  <c r="BT72" i="13"/>
  <c r="BU72" i="13"/>
  <c r="BV72" i="13"/>
  <c r="BV70" i="13" s="1"/>
  <c r="BW72" i="13"/>
  <c r="BX72" i="13"/>
  <c r="AH70" i="13"/>
  <c r="AJ70" i="13"/>
  <c r="AK70" i="13"/>
  <c r="AM70" i="13"/>
  <c r="AN70" i="13"/>
  <c r="AO70" i="13"/>
  <c r="AP70" i="13"/>
  <c r="AQ70" i="13"/>
  <c r="AS70" i="13"/>
  <c r="AT70" i="13"/>
  <c r="AU70" i="13"/>
  <c r="AV70" i="13"/>
  <c r="AW70" i="13"/>
  <c r="AY70" i="13"/>
  <c r="AZ70" i="13"/>
  <c r="BA70" i="13"/>
  <c r="BB70" i="13"/>
  <c r="BC70" i="13"/>
  <c r="BE70" i="13"/>
  <c r="BF70" i="13"/>
  <c r="BG70" i="13"/>
  <c r="BH70" i="13"/>
  <c r="BI70" i="13"/>
  <c r="BK70" i="13"/>
  <c r="BL70" i="13"/>
  <c r="BM70" i="13"/>
  <c r="BN70" i="13"/>
  <c r="BO70" i="13"/>
  <c r="BQ70" i="13"/>
  <c r="BR70" i="13"/>
  <c r="BS70" i="13"/>
  <c r="BT70" i="13"/>
  <c r="BU70" i="13"/>
  <c r="BW70" i="13"/>
  <c r="BX70" i="13"/>
  <c r="F70" i="13"/>
  <c r="G70" i="13"/>
  <c r="H70" i="13"/>
  <c r="I70" i="13"/>
  <c r="J70" i="13"/>
  <c r="K70" i="13"/>
  <c r="L70" i="13"/>
  <c r="M70" i="13"/>
  <c r="N70" i="13"/>
  <c r="O70" i="13"/>
  <c r="P70" i="13"/>
  <c r="Q70" i="13"/>
  <c r="R70" i="13"/>
  <c r="S70" i="13"/>
  <c r="T70" i="13"/>
  <c r="U70" i="13"/>
  <c r="V70" i="13"/>
  <c r="W70" i="13"/>
  <c r="X70" i="13"/>
  <c r="Y70" i="13"/>
  <c r="Z70" i="13"/>
  <c r="AA70" i="13"/>
  <c r="AB70" i="13"/>
  <c r="AC70" i="13"/>
  <c r="AD70" i="13"/>
  <c r="AE70" i="13"/>
  <c r="AF70" i="13"/>
  <c r="AG70" i="13"/>
  <c r="E70" i="13"/>
  <c r="AU50" i="14"/>
  <c r="AU49" i="14"/>
  <c r="AU46" i="14"/>
  <c r="AU45" i="14"/>
  <c r="F44" i="14"/>
  <c r="G44" i="14"/>
  <c r="H44" i="14"/>
  <c r="I44" i="14"/>
  <c r="J44" i="14"/>
  <c r="K44" i="14"/>
  <c r="L44" i="14"/>
  <c r="M44" i="14"/>
  <c r="N44" i="14"/>
  <c r="O44" i="14"/>
  <c r="P44" i="14"/>
  <c r="Q44" i="14"/>
  <c r="R44" i="14"/>
  <c r="S44" i="14"/>
  <c r="T44" i="14"/>
  <c r="U44" i="14"/>
  <c r="V44" i="14"/>
  <c r="W44" i="14"/>
  <c r="X44" i="14"/>
  <c r="Y44" i="14"/>
  <c r="Z44" i="14"/>
  <c r="AA44" i="14"/>
  <c r="AB44" i="14"/>
  <c r="AC44" i="14"/>
  <c r="AD44" i="14"/>
  <c r="AE44" i="14"/>
  <c r="AF44" i="14"/>
  <c r="AG44" i="14"/>
  <c r="AH44" i="14"/>
  <c r="AI44" i="14"/>
  <c r="AJ44" i="14"/>
  <c r="AK44" i="14"/>
  <c r="AL44" i="14"/>
  <c r="AM44" i="14"/>
  <c r="AN44" i="14"/>
  <c r="AO44" i="14"/>
  <c r="AP44" i="14"/>
  <c r="AQ44" i="14"/>
  <c r="AR44" i="14"/>
  <c r="AS44" i="14"/>
  <c r="AT44" i="14"/>
  <c r="AU44" i="14"/>
  <c r="AV44" i="14"/>
  <c r="AW44" i="14"/>
  <c r="AX44" i="14"/>
  <c r="AY44" i="14"/>
  <c r="AZ44" i="14"/>
  <c r="BA44" i="14"/>
  <c r="BB44" i="14"/>
  <c r="BC44" i="14"/>
  <c r="BD44" i="14"/>
  <c r="BE44" i="14"/>
  <c r="BF44" i="14"/>
  <c r="BG44" i="14"/>
  <c r="BH44" i="14"/>
  <c r="BI44" i="14"/>
  <c r="BJ44" i="14"/>
  <c r="BK44" i="14"/>
  <c r="BL44" i="14"/>
  <c r="BM44" i="14"/>
  <c r="BN44" i="14"/>
  <c r="BO44" i="14"/>
  <c r="BP44" i="14"/>
  <c r="BQ44" i="14"/>
  <c r="BR44" i="14"/>
  <c r="BS44" i="14"/>
  <c r="BT44" i="14"/>
  <c r="BU44" i="14"/>
  <c r="BV44" i="14"/>
  <c r="BW44" i="14"/>
  <c r="BX44" i="14"/>
  <c r="BY44" i="14"/>
  <c r="BZ44" i="14"/>
  <c r="CA44" i="14"/>
  <c r="CB44" i="14"/>
  <c r="CC44" i="14"/>
  <c r="CD44" i="14"/>
  <c r="CE44" i="14"/>
  <c r="CF44" i="14"/>
  <c r="CG44" i="14"/>
  <c r="CH44" i="14"/>
  <c r="CI44" i="14"/>
  <c r="CJ44" i="14"/>
  <c r="CK44" i="14"/>
  <c r="CK40" i="14" s="1"/>
  <c r="CK39" i="14" s="1"/>
  <c r="CK21" i="14" s="1"/>
  <c r="CL44" i="14"/>
  <c r="CM44" i="14"/>
  <c r="CN44" i="14"/>
  <c r="CO44" i="14"/>
  <c r="CP44" i="14"/>
  <c r="CQ44" i="14"/>
  <c r="CR44" i="14"/>
  <c r="CS44" i="14"/>
  <c r="CT44" i="14"/>
  <c r="CU44" i="14"/>
  <c r="CV44" i="14"/>
  <c r="CW44" i="14"/>
  <c r="CX44" i="14"/>
  <c r="CY44" i="14"/>
  <c r="CZ44" i="14"/>
  <c r="DA44" i="14"/>
  <c r="DB44" i="14"/>
  <c r="DC44" i="14"/>
  <c r="DD44" i="14"/>
  <c r="DE44" i="14"/>
  <c r="DF44" i="14"/>
  <c r="DG44" i="14"/>
  <c r="DH44" i="14"/>
  <c r="DI44" i="14"/>
  <c r="DJ44" i="14"/>
  <c r="DK44" i="14"/>
  <c r="DL44" i="14"/>
  <c r="E44" i="14"/>
  <c r="AI80" i="14"/>
  <c r="AG48" i="14"/>
  <c r="AG47" i="14"/>
  <c r="CK19" i="14" l="1"/>
  <c r="CW26" i="14"/>
  <c r="CS20" i="14"/>
  <c r="CS19" i="14" s="1"/>
  <c r="CK26" i="14"/>
  <c r="CD20" i="14"/>
  <c r="CD19" i="14" s="1"/>
  <c r="CB20" i="14"/>
  <c r="CB19" i="14" s="1"/>
  <c r="BX20" i="14"/>
  <c r="BX19" i="14" s="1"/>
  <c r="CI20" i="14"/>
  <c r="CI19" i="14" s="1"/>
  <c r="CP26" i="14"/>
  <c r="CQ26" i="14"/>
  <c r="CC20" i="14"/>
  <c r="CC19" i="14" s="1"/>
  <c r="E43" i="13"/>
  <c r="F43" i="13"/>
  <c r="G43" i="13"/>
  <c r="H43" i="13"/>
  <c r="I43" i="13"/>
  <c r="J43" i="13"/>
  <c r="K43" i="13"/>
  <c r="L43" i="13"/>
  <c r="M43" i="13"/>
  <c r="N43" i="13"/>
  <c r="O43" i="13"/>
  <c r="P43" i="13"/>
  <c r="Q43" i="13"/>
  <c r="R43" i="13"/>
  <c r="S43" i="13"/>
  <c r="T43" i="13"/>
  <c r="U43" i="13"/>
  <c r="V43" i="13"/>
  <c r="W43" i="13"/>
  <c r="X43" i="13"/>
  <c r="Y43" i="13"/>
  <c r="Z43" i="13"/>
  <c r="AA43" i="13"/>
  <c r="AB43" i="13"/>
  <c r="AC43" i="13"/>
  <c r="AD43" i="13"/>
  <c r="AE43" i="13"/>
  <c r="AF43" i="13"/>
  <c r="AG43" i="13"/>
  <c r="AH43" i="13"/>
  <c r="AI43" i="13"/>
  <c r="AJ43" i="13"/>
  <c r="AK43" i="13"/>
  <c r="AL43" i="13"/>
  <c r="AM43" i="13"/>
  <c r="AN43" i="13"/>
  <c r="AO43" i="13"/>
  <c r="AO41" i="13" s="1"/>
  <c r="AO40" i="13" s="1"/>
  <c r="AP43" i="13"/>
  <c r="AP41" i="13" s="1"/>
  <c r="AP40" i="13" s="1"/>
  <c r="AQ43" i="13"/>
  <c r="AQ41" i="13" s="1"/>
  <c r="AR43" i="13"/>
  <c r="AS43" i="13"/>
  <c r="AT43" i="13"/>
  <c r="AU43" i="13"/>
  <c r="AV43" i="13"/>
  <c r="AW43" i="13"/>
  <c r="AX43" i="13"/>
  <c r="AY43" i="13"/>
  <c r="AY41" i="13" s="1"/>
  <c r="AY40" i="13" s="1"/>
  <c r="AZ43" i="13"/>
  <c r="AZ41" i="13" s="1"/>
  <c r="BA43" i="13"/>
  <c r="BA41" i="13" s="1"/>
  <c r="BA40" i="13" s="1"/>
  <c r="BC43" i="13"/>
  <c r="BC41" i="13" s="1"/>
  <c r="BC40" i="13" s="1"/>
  <c r="BD43" i="13"/>
  <c r="BD41" i="13" s="1"/>
  <c r="BD40" i="13" s="1"/>
  <c r="BE43" i="13"/>
  <c r="BE41" i="13" s="1"/>
  <c r="BE40" i="13" s="1"/>
  <c r="BF43" i="13"/>
  <c r="BG43" i="13"/>
  <c r="BG41" i="13" s="1"/>
  <c r="BG40" i="13" s="1"/>
  <c r="BH43" i="13"/>
  <c r="BH41" i="13" s="1"/>
  <c r="BH40" i="13" s="1"/>
  <c r="BI43" i="13"/>
  <c r="BI41" i="13" s="1"/>
  <c r="BI40" i="13" s="1"/>
  <c r="BJ43" i="13"/>
  <c r="BJ41" i="13" s="1"/>
  <c r="BJ40" i="13" s="1"/>
  <c r="BK43" i="13"/>
  <c r="BK41" i="13" s="1"/>
  <c r="BK40" i="13" s="1"/>
  <c r="BL43" i="13"/>
  <c r="BM43" i="13"/>
  <c r="BN43" i="13"/>
  <c r="BO43" i="13"/>
  <c r="BP43" i="13"/>
  <c r="BQ43" i="13"/>
  <c r="BR43" i="13"/>
  <c r="BS43" i="13"/>
  <c r="BT43" i="13"/>
  <c r="BU43" i="13"/>
  <c r="BV43" i="13"/>
  <c r="BW43" i="13"/>
  <c r="BX43" i="13"/>
  <c r="AR41" i="13"/>
  <c r="AR40" i="13" s="1"/>
  <c r="AS41" i="13"/>
  <c r="AS40" i="13" s="1"/>
  <c r="AT41" i="13"/>
  <c r="AX41" i="13"/>
  <c r="AX40" i="13" s="1"/>
  <c r="BB43" i="13"/>
  <c r="BB41" i="13" s="1"/>
  <c r="BB40" i="13" s="1"/>
  <c r="AO58" i="13"/>
  <c r="AP58" i="13"/>
  <c r="AQ58" i="13"/>
  <c r="AR58" i="13"/>
  <c r="AS58" i="13"/>
  <c r="AT58" i="13"/>
  <c r="AU58" i="13"/>
  <c r="AV58" i="13"/>
  <c r="AW58" i="13"/>
  <c r="AX58" i="13"/>
  <c r="AY58" i="13"/>
  <c r="AZ58" i="13"/>
  <c r="BA58" i="13"/>
  <c r="BB58" i="13"/>
  <c r="BC58" i="13"/>
  <c r="BD58" i="13"/>
  <c r="BE58" i="13"/>
  <c r="BF58" i="13"/>
  <c r="BG58" i="13"/>
  <c r="BH58" i="13"/>
  <c r="BI58" i="13"/>
  <c r="BJ58" i="13"/>
  <c r="BK58" i="13"/>
  <c r="BL58" i="13"/>
  <c r="AO55" i="13"/>
  <c r="AP55" i="13"/>
  <c r="AQ55" i="13"/>
  <c r="AR55" i="13"/>
  <c r="AS55" i="13"/>
  <c r="AT55" i="13"/>
  <c r="AU55" i="13"/>
  <c r="AV55" i="13"/>
  <c r="AW55" i="13"/>
  <c r="AX55" i="13"/>
  <c r="AY55" i="13"/>
  <c r="AZ55" i="13"/>
  <c r="BA55" i="13"/>
  <c r="BB55" i="13"/>
  <c r="BC55" i="13"/>
  <c r="BD55" i="13"/>
  <c r="BE55" i="13"/>
  <c r="BF55" i="13"/>
  <c r="BG55" i="13"/>
  <c r="BH55" i="13"/>
  <c r="BI55" i="13"/>
  <c r="BJ55" i="13"/>
  <c r="BK55" i="13"/>
  <c r="BL55" i="13"/>
  <c r="AO28" i="13"/>
  <c r="AP28" i="13"/>
  <c r="AQ28" i="13"/>
  <c r="AR28" i="13"/>
  <c r="AS28" i="13"/>
  <c r="AT28" i="13"/>
  <c r="AU28" i="13"/>
  <c r="AV28" i="13"/>
  <c r="AW28" i="13"/>
  <c r="AX28" i="13"/>
  <c r="AY28" i="13"/>
  <c r="AZ28" i="13"/>
  <c r="BA28" i="13"/>
  <c r="BB28" i="13"/>
  <c r="BC28" i="13"/>
  <c r="BD28" i="13"/>
  <c r="BE28" i="13"/>
  <c r="BF28" i="13"/>
  <c r="BG28" i="13"/>
  <c r="BH28" i="13"/>
  <c r="BI28" i="13"/>
  <c r="BJ28" i="13"/>
  <c r="BK28" i="13"/>
  <c r="BL28" i="13"/>
  <c r="AO29" i="13"/>
  <c r="AP29" i="13"/>
  <c r="AQ29" i="13"/>
  <c r="AR29" i="13"/>
  <c r="AS29" i="13"/>
  <c r="AT29" i="13"/>
  <c r="AU29" i="13"/>
  <c r="AV29" i="13"/>
  <c r="AW29" i="13"/>
  <c r="AX29" i="13"/>
  <c r="AY29" i="13"/>
  <c r="AZ29" i="13"/>
  <c r="BA29" i="13"/>
  <c r="BB29" i="13"/>
  <c r="BC29" i="13"/>
  <c r="BD29" i="13"/>
  <c r="BE29" i="13"/>
  <c r="BF29" i="13"/>
  <c r="BG29" i="13"/>
  <c r="BH29" i="13"/>
  <c r="BI29" i="13"/>
  <c r="BJ29" i="13"/>
  <c r="BK29" i="13"/>
  <c r="BL29" i="13"/>
  <c r="AO33" i="13"/>
  <c r="AP33" i="13"/>
  <c r="AQ33" i="13"/>
  <c r="AR33" i="13"/>
  <c r="AS33" i="13"/>
  <c r="AT33" i="13"/>
  <c r="AU33" i="13"/>
  <c r="AV33" i="13"/>
  <c r="AW33" i="13"/>
  <c r="AX33" i="13"/>
  <c r="AY33" i="13"/>
  <c r="AZ33" i="13"/>
  <c r="BA33" i="13"/>
  <c r="BB33" i="13"/>
  <c r="BC33" i="13"/>
  <c r="BD33" i="13"/>
  <c r="BE33" i="13"/>
  <c r="BF33" i="13"/>
  <c r="BG33" i="13"/>
  <c r="BH33" i="13"/>
  <c r="BI33" i="13"/>
  <c r="BJ33" i="13"/>
  <c r="BK33" i="13"/>
  <c r="BL33" i="13"/>
  <c r="AO36" i="13"/>
  <c r="AP36" i="13"/>
  <c r="AQ36" i="13"/>
  <c r="AR36" i="13"/>
  <c r="AS36" i="13"/>
  <c r="AT36" i="13"/>
  <c r="AU36" i="13"/>
  <c r="AV36" i="13"/>
  <c r="AW36" i="13"/>
  <c r="AX36" i="13"/>
  <c r="AY36" i="13"/>
  <c r="AZ36" i="13"/>
  <c r="BA36" i="13"/>
  <c r="BB36" i="13"/>
  <c r="BC36" i="13"/>
  <c r="BD36" i="13"/>
  <c r="BE36" i="13"/>
  <c r="BF36" i="13"/>
  <c r="BG36" i="13"/>
  <c r="BH36" i="13"/>
  <c r="BI36" i="13"/>
  <c r="BJ36" i="13"/>
  <c r="BK36" i="13"/>
  <c r="BL36" i="13"/>
  <c r="AO37" i="13"/>
  <c r="AP37" i="13"/>
  <c r="AQ37" i="13"/>
  <c r="AR37" i="13"/>
  <c r="AS37" i="13"/>
  <c r="AT37" i="13"/>
  <c r="AU37" i="13"/>
  <c r="AV37" i="13"/>
  <c r="AW37" i="13"/>
  <c r="AX37" i="13"/>
  <c r="AY37" i="13"/>
  <c r="AZ37" i="13"/>
  <c r="BA37" i="13"/>
  <c r="BB37" i="13"/>
  <c r="BC37" i="13"/>
  <c r="BD37" i="13"/>
  <c r="BE37" i="13"/>
  <c r="BF37" i="13"/>
  <c r="BG37" i="13"/>
  <c r="BH37" i="13"/>
  <c r="BI37" i="13"/>
  <c r="BJ37" i="13"/>
  <c r="BK37" i="13"/>
  <c r="BL37" i="13"/>
  <c r="BF41" i="13"/>
  <c r="BF40" i="13" s="1"/>
  <c r="BL41" i="13"/>
  <c r="BL40" i="13" s="1"/>
  <c r="AU41" i="13"/>
  <c r="AU40" i="13" s="1"/>
  <c r="AV41" i="13"/>
  <c r="AV40" i="13" s="1"/>
  <c r="AW41" i="13"/>
  <c r="AO84" i="13"/>
  <c r="AP84" i="13"/>
  <c r="AQ84" i="13"/>
  <c r="AR84" i="13"/>
  <c r="AS84" i="13"/>
  <c r="AT84" i="13"/>
  <c r="AU84" i="13"/>
  <c r="AV84" i="13"/>
  <c r="AW84" i="13"/>
  <c r="AX84" i="13"/>
  <c r="AY84" i="13"/>
  <c r="AZ84" i="13"/>
  <c r="BA84" i="13"/>
  <c r="BB84" i="13"/>
  <c r="BC84" i="13"/>
  <c r="BD84" i="13"/>
  <c r="BE84" i="13"/>
  <c r="BF84" i="13"/>
  <c r="BG84" i="13"/>
  <c r="BH84" i="13"/>
  <c r="BI84" i="13"/>
  <c r="BJ84" i="13"/>
  <c r="BK84" i="13"/>
  <c r="BL84" i="13"/>
  <c r="AO83" i="13"/>
  <c r="AP83" i="13"/>
  <c r="AQ83" i="13"/>
  <c r="AR83" i="13"/>
  <c r="AS83" i="13"/>
  <c r="AT83" i="13"/>
  <c r="AU83" i="13"/>
  <c r="AV83" i="13"/>
  <c r="AW83" i="13"/>
  <c r="AX83" i="13"/>
  <c r="AY83" i="13"/>
  <c r="AZ83" i="13"/>
  <c r="BA83" i="13"/>
  <c r="BB83" i="13"/>
  <c r="BC83" i="13"/>
  <c r="BD83" i="13"/>
  <c r="BE83" i="13"/>
  <c r="BF83" i="13"/>
  <c r="BG83" i="13"/>
  <c r="BH83" i="13"/>
  <c r="BI83" i="13"/>
  <c r="BJ83" i="13"/>
  <c r="BK83" i="13"/>
  <c r="BL83" i="13"/>
  <c r="AO74" i="13"/>
  <c r="AP74" i="13"/>
  <c r="AQ74" i="13"/>
  <c r="AR74" i="13"/>
  <c r="AS74" i="13"/>
  <c r="AT74" i="13"/>
  <c r="AU74" i="13"/>
  <c r="AV74" i="13"/>
  <c r="AW74" i="13"/>
  <c r="AX74" i="13"/>
  <c r="AY74" i="13"/>
  <c r="AZ74" i="13"/>
  <c r="BA74" i="13"/>
  <c r="BB74" i="13"/>
  <c r="BC74" i="13"/>
  <c r="BD74" i="13"/>
  <c r="BE74" i="13"/>
  <c r="BF74" i="13"/>
  <c r="BG74" i="13"/>
  <c r="BH74" i="13"/>
  <c r="BI74" i="13"/>
  <c r="BJ74" i="13"/>
  <c r="BK74" i="13"/>
  <c r="BL74" i="13"/>
  <c r="AO67" i="13"/>
  <c r="AP67" i="13"/>
  <c r="AQ67" i="13"/>
  <c r="AR67" i="13"/>
  <c r="AS67" i="13"/>
  <c r="AT67" i="13"/>
  <c r="AU67" i="13"/>
  <c r="AV67" i="13"/>
  <c r="AW67" i="13"/>
  <c r="AX67" i="13"/>
  <c r="AY67" i="13"/>
  <c r="AZ67" i="13"/>
  <c r="BA67" i="13"/>
  <c r="BB67" i="13"/>
  <c r="BC67" i="13"/>
  <c r="BD67" i="13"/>
  <c r="BE67" i="13"/>
  <c r="BF67" i="13"/>
  <c r="BG67" i="13"/>
  <c r="BH67" i="13"/>
  <c r="BI67" i="13"/>
  <c r="BJ67" i="13"/>
  <c r="BK67" i="13"/>
  <c r="BL67" i="13"/>
  <c r="AE72" i="13"/>
  <c r="AF72" i="13"/>
  <c r="AD72" i="13"/>
  <c r="BG27" i="13" l="1"/>
  <c r="BL27" i="13"/>
  <c r="BF27" i="13"/>
  <c r="BE27" i="13"/>
  <c r="BB27" i="13"/>
  <c r="BK27" i="13"/>
  <c r="BJ27" i="13"/>
  <c r="BD27" i="13"/>
  <c r="BC27" i="13"/>
  <c r="BI27" i="13"/>
  <c r="BH27" i="13"/>
  <c r="BA27" i="13"/>
  <c r="AP27" i="13"/>
  <c r="AU27" i="13"/>
  <c r="AV27" i="13"/>
  <c r="AY27" i="13"/>
  <c r="AX27" i="13"/>
  <c r="AS27" i="13"/>
  <c r="AR27" i="13"/>
  <c r="AO27" i="13"/>
  <c r="AZ40" i="13"/>
  <c r="AZ27" i="13" s="1"/>
  <c r="AT40" i="13"/>
  <c r="AT27" i="13" s="1"/>
  <c r="AW40" i="13"/>
  <c r="AW27" i="13" s="1"/>
  <c r="AQ40" i="13"/>
  <c r="AQ27" i="13" s="1"/>
  <c r="AO20" i="13"/>
  <c r="AP20" i="13"/>
  <c r="AQ20" i="13"/>
  <c r="AR20" i="13"/>
  <c r="AS20" i="13"/>
  <c r="AT20" i="13"/>
  <c r="AU20" i="13"/>
  <c r="AV20" i="13"/>
  <c r="AW20" i="13"/>
  <c r="AX20" i="13"/>
  <c r="AY20" i="13"/>
  <c r="AZ20" i="13"/>
  <c r="BA20" i="13"/>
  <c r="BB20" i="13"/>
  <c r="BC20" i="13"/>
  <c r="BD20" i="13"/>
  <c r="BE20" i="13"/>
  <c r="BF20" i="13"/>
  <c r="BG20" i="13"/>
  <c r="BH20" i="13"/>
  <c r="BI20" i="13"/>
  <c r="BJ20" i="13"/>
  <c r="BK20" i="13"/>
  <c r="BL20" i="13"/>
  <c r="T77" i="13"/>
  <c r="R47" i="13"/>
  <c r="R46" i="13"/>
  <c r="Q47" i="13"/>
  <c r="Q46" i="13"/>
  <c r="AA79" i="52"/>
  <c r="AA78" i="52"/>
  <c r="AA77" i="52"/>
  <c r="T76" i="52"/>
  <c r="AH77" i="52"/>
  <c r="AH78" i="52"/>
  <c r="AH79" i="52"/>
  <c r="AH76" i="52"/>
  <c r="AH72" i="52"/>
  <c r="AH73" i="52"/>
  <c r="AH71" i="52"/>
  <c r="AA73" i="52"/>
  <c r="AA72" i="52"/>
  <c r="AA71" i="52"/>
  <c r="AH49" i="52"/>
  <c r="AA49" i="52"/>
  <c r="AH83" i="51"/>
  <c r="AH84" i="51"/>
  <c r="AH85" i="51"/>
  <c r="AH82" i="51"/>
  <c r="T82" i="51"/>
  <c r="AH76" i="51"/>
  <c r="AH77" i="51"/>
  <c r="AH78" i="51"/>
  <c r="AH79" i="51"/>
  <c r="AH75" i="51"/>
  <c r="AA77" i="51"/>
  <c r="AA76" i="51"/>
  <c r="AA75" i="51"/>
  <c r="AH50" i="51"/>
  <c r="AH51" i="51"/>
  <c r="AH49" i="51"/>
  <c r="AA50" i="51"/>
  <c r="AA49" i="51"/>
  <c r="AH80" i="12"/>
  <c r="AH81" i="12"/>
  <c r="AH82" i="12"/>
  <c r="AH79" i="12"/>
  <c r="T79" i="12"/>
  <c r="AH75" i="12"/>
  <c r="AH76" i="12"/>
  <c r="AH74" i="12"/>
  <c r="AA75" i="12"/>
  <c r="AH50" i="12"/>
  <c r="AH51" i="12"/>
  <c r="AH52" i="12"/>
  <c r="AH49" i="12"/>
  <c r="AA50" i="12"/>
  <c r="AA49" i="12"/>
  <c r="F71" i="11"/>
  <c r="G71" i="11"/>
  <c r="H71" i="11"/>
  <c r="I71" i="11"/>
  <c r="J71" i="11"/>
  <c r="K71" i="11"/>
  <c r="L71" i="11"/>
  <c r="M71" i="11"/>
  <c r="N71" i="11"/>
  <c r="O71" i="11"/>
  <c r="P71" i="11"/>
  <c r="Q71" i="11"/>
  <c r="R71" i="11"/>
  <c r="S71" i="11"/>
  <c r="T71" i="11"/>
  <c r="U71" i="11"/>
  <c r="V71" i="11"/>
  <c r="W71" i="11"/>
  <c r="X71" i="11"/>
  <c r="Y71" i="11"/>
  <c r="Z71" i="11"/>
  <c r="AA71" i="11"/>
  <c r="AB71" i="11"/>
  <c r="AC71" i="11"/>
  <c r="AD71" i="11"/>
  <c r="AE71" i="11"/>
  <c r="AF71" i="11"/>
  <c r="AG71" i="11"/>
  <c r="AH71" i="11"/>
  <c r="AI71" i="11"/>
  <c r="AJ71" i="11"/>
  <c r="AK71" i="11"/>
  <c r="AL71" i="11"/>
  <c r="AM71" i="11"/>
  <c r="E71" i="11"/>
  <c r="T84" i="11"/>
  <c r="AH84" i="11" s="1"/>
  <c r="T81" i="11"/>
  <c r="AH81" i="11" s="1"/>
  <c r="AH82" i="11"/>
  <c r="AH83" i="11"/>
  <c r="AH85" i="11"/>
  <c r="AH72" i="11"/>
  <c r="AH49" i="11"/>
  <c r="AH50" i="11"/>
  <c r="AH51" i="11"/>
  <c r="AH52" i="11"/>
  <c r="AH53" i="11"/>
  <c r="AH48" i="11"/>
  <c r="AA72" i="11"/>
  <c r="AA51" i="11"/>
  <c r="AA50" i="11"/>
  <c r="AA49" i="11"/>
  <c r="AA48" i="11"/>
  <c r="AJ76" i="8"/>
  <c r="CN76" i="8" s="1"/>
  <c r="CN75" i="8" s="1"/>
  <c r="AH23" i="10"/>
  <c r="AH81" i="10"/>
  <c r="AH82" i="10"/>
  <c r="AH83" i="10"/>
  <c r="AH84" i="10"/>
  <c r="AH85" i="10"/>
  <c r="T82" i="10"/>
  <c r="T81" i="10"/>
  <c r="T80" i="10"/>
  <c r="AA76" i="10"/>
  <c r="AA50" i="10"/>
  <c r="AA49" i="10"/>
  <c r="BZ23" i="8"/>
  <c r="BZ25" i="8"/>
  <c r="BZ27" i="8"/>
  <c r="BZ28" i="8"/>
  <c r="BZ42" i="8"/>
  <c r="BZ43" i="8"/>
  <c r="BL43" i="8"/>
  <c r="BL42" i="8" s="1"/>
  <c r="BL27" i="8"/>
  <c r="BL25" i="8"/>
  <c r="CN89" i="8"/>
  <c r="CN90" i="8"/>
  <c r="CN91" i="8"/>
  <c r="CN92" i="8"/>
  <c r="CN93" i="8"/>
  <c r="CN94" i="8"/>
  <c r="CN88" i="8"/>
  <c r="CN79" i="8"/>
  <c r="CN80" i="8"/>
  <c r="CN81" i="8"/>
  <c r="CN82" i="8"/>
  <c r="CN83" i="8"/>
  <c r="CN84" i="8"/>
  <c r="CN85" i="8"/>
  <c r="CN78" i="8"/>
  <c r="CN47" i="8"/>
  <c r="CN48" i="8"/>
  <c r="CN49" i="8"/>
  <c r="CN50" i="8"/>
  <c r="CN51" i="8"/>
  <c r="CN52" i="8"/>
  <c r="CN53" i="8"/>
  <c r="CN54" i="8"/>
  <c r="CN55" i="8"/>
  <c r="CN56" i="8"/>
  <c r="CN46" i="8"/>
  <c r="BZ92" i="8"/>
  <c r="BZ87" i="8" s="1"/>
  <c r="BZ90" i="8"/>
  <c r="BZ89" i="8"/>
  <c r="BZ88" i="8"/>
  <c r="AY87" i="8"/>
  <c r="AZ87" i="8"/>
  <c r="BA87" i="8"/>
  <c r="BB87" i="8"/>
  <c r="BC87" i="8"/>
  <c r="BD87" i="8"/>
  <c r="BE87" i="8"/>
  <c r="BF87" i="8"/>
  <c r="BG87" i="8"/>
  <c r="BH87" i="8"/>
  <c r="BI87" i="8"/>
  <c r="BJ87" i="8"/>
  <c r="BK87" i="8"/>
  <c r="BL87" i="8"/>
  <c r="BM87" i="8"/>
  <c r="BN87" i="8"/>
  <c r="BO87" i="8"/>
  <c r="BP87" i="8"/>
  <c r="BQ87" i="8"/>
  <c r="BR87" i="8"/>
  <c r="BS87" i="8"/>
  <c r="BT87" i="8"/>
  <c r="BU87" i="8"/>
  <c r="BV87" i="8"/>
  <c r="BW87" i="8"/>
  <c r="BX87" i="8"/>
  <c r="BY87" i="8"/>
  <c r="CA87" i="8"/>
  <c r="CB87" i="8"/>
  <c r="CC87" i="8"/>
  <c r="CD87" i="8"/>
  <c r="CE87" i="8"/>
  <c r="CF87" i="8"/>
  <c r="CG87" i="8"/>
  <c r="CH87" i="8"/>
  <c r="CI87" i="8"/>
  <c r="CJ87" i="8"/>
  <c r="CK87" i="8"/>
  <c r="CL87" i="8"/>
  <c r="CM87" i="8"/>
  <c r="BL88" i="8"/>
  <c r="AX88" i="8"/>
  <c r="AJ91" i="8"/>
  <c r="V93" i="8"/>
  <c r="V94" i="8"/>
  <c r="V88" i="8"/>
  <c r="H93" i="8"/>
  <c r="H94" i="8"/>
  <c r="H88" i="8"/>
  <c r="E89" i="8"/>
  <c r="E90" i="8"/>
  <c r="E91" i="8"/>
  <c r="E92" i="8"/>
  <c r="E93" i="8"/>
  <c r="E94" i="8"/>
  <c r="E88" i="8"/>
  <c r="BZ85" i="8"/>
  <c r="BZ84" i="8"/>
  <c r="BZ77" i="8" s="1"/>
  <c r="BZ78" i="8"/>
  <c r="AY77" i="8"/>
  <c r="AZ77" i="8"/>
  <c r="BA77" i="8"/>
  <c r="BB77" i="8"/>
  <c r="BC77" i="8"/>
  <c r="BD77" i="8"/>
  <c r="BE77" i="8"/>
  <c r="BF77" i="8"/>
  <c r="BG77" i="8"/>
  <c r="BH77" i="8"/>
  <c r="BI77" i="8"/>
  <c r="BJ77" i="8"/>
  <c r="BK77" i="8"/>
  <c r="BL77" i="8"/>
  <c r="BM77" i="8"/>
  <c r="BN77" i="8"/>
  <c r="BO77" i="8"/>
  <c r="BP77" i="8"/>
  <c r="BQ77" i="8"/>
  <c r="BR77" i="8"/>
  <c r="BS77" i="8"/>
  <c r="BT77" i="8"/>
  <c r="BU77" i="8"/>
  <c r="BV77" i="8"/>
  <c r="BW77" i="8"/>
  <c r="BX77" i="8"/>
  <c r="BY77" i="8"/>
  <c r="CA77" i="8"/>
  <c r="CB77" i="8"/>
  <c r="CC77" i="8"/>
  <c r="CD77" i="8"/>
  <c r="CE77" i="8"/>
  <c r="CF77" i="8"/>
  <c r="CG77" i="8"/>
  <c r="CH77" i="8"/>
  <c r="CI77" i="8"/>
  <c r="CJ77" i="8"/>
  <c r="CK77" i="8"/>
  <c r="CL77" i="8"/>
  <c r="CM77" i="8"/>
  <c r="BL83" i="8"/>
  <c r="BL82" i="8"/>
  <c r="BL79" i="8"/>
  <c r="AX80" i="8"/>
  <c r="AX81" i="8"/>
  <c r="AX82" i="8"/>
  <c r="AX84" i="8"/>
  <c r="AX85" i="8"/>
  <c r="AX78" i="8"/>
  <c r="AJ79" i="8"/>
  <c r="AJ80" i="8"/>
  <c r="AJ81" i="8"/>
  <c r="AJ82" i="8"/>
  <c r="AJ83" i="8"/>
  <c r="AJ84" i="8"/>
  <c r="AJ85" i="8"/>
  <c r="AJ78" i="8"/>
  <c r="V79" i="8"/>
  <c r="V80" i="8"/>
  <c r="V81" i="8"/>
  <c r="V82" i="8"/>
  <c r="V83" i="8"/>
  <c r="V84" i="8"/>
  <c r="V85" i="8"/>
  <c r="V78" i="8"/>
  <c r="H85" i="8"/>
  <c r="H79" i="8"/>
  <c r="H80" i="8"/>
  <c r="H81" i="8"/>
  <c r="H82" i="8"/>
  <c r="H83" i="8"/>
  <c r="H84" i="8"/>
  <c r="H78" i="8"/>
  <c r="E79" i="8"/>
  <c r="E80" i="8"/>
  <c r="E81" i="8"/>
  <c r="E82" i="8"/>
  <c r="E83" i="8"/>
  <c r="E84" i="8"/>
  <c r="E85" i="8"/>
  <c r="E78" i="8"/>
  <c r="V75" i="8"/>
  <c r="H75" i="8"/>
  <c r="F75" i="8"/>
  <c r="G75" i="8"/>
  <c r="I75" i="8"/>
  <c r="J75" i="8"/>
  <c r="K75" i="8"/>
  <c r="L75" i="8"/>
  <c r="M75" i="8"/>
  <c r="N75" i="8"/>
  <c r="O75" i="8"/>
  <c r="P75" i="8"/>
  <c r="Q75" i="8"/>
  <c r="R75" i="8"/>
  <c r="S75" i="8"/>
  <c r="T75" i="8"/>
  <c r="U75" i="8"/>
  <c r="W75" i="8"/>
  <c r="X75" i="8"/>
  <c r="Y75" i="8"/>
  <c r="Z75" i="8"/>
  <c r="AA75" i="8"/>
  <c r="AB75" i="8"/>
  <c r="AC75" i="8"/>
  <c r="AD75" i="8"/>
  <c r="AE75" i="8"/>
  <c r="AF75" i="8"/>
  <c r="AG75" i="8"/>
  <c r="AH75" i="8"/>
  <c r="AI75" i="8"/>
  <c r="AK75" i="8"/>
  <c r="AL75" i="8"/>
  <c r="AM75" i="8"/>
  <c r="AN75" i="8"/>
  <c r="AO75" i="8"/>
  <c r="AP75" i="8"/>
  <c r="AQ75" i="8"/>
  <c r="AR75" i="8"/>
  <c r="AS75" i="8"/>
  <c r="AT75" i="8"/>
  <c r="AU75" i="8"/>
  <c r="AV75" i="8"/>
  <c r="AW75" i="8"/>
  <c r="AX75" i="8"/>
  <c r="AY75" i="8"/>
  <c r="AZ75" i="8"/>
  <c r="BA75" i="8"/>
  <c r="BB75" i="8"/>
  <c r="BC75" i="8"/>
  <c r="BD75" i="8"/>
  <c r="BE75" i="8"/>
  <c r="BF75" i="8"/>
  <c r="BG75" i="8"/>
  <c r="BH75" i="8"/>
  <c r="BI75" i="8"/>
  <c r="BJ75" i="8"/>
  <c r="BK75" i="8"/>
  <c r="BL75" i="8"/>
  <c r="BM75" i="8"/>
  <c r="BN75" i="8"/>
  <c r="BO75" i="8"/>
  <c r="BP75" i="8"/>
  <c r="BQ75" i="8"/>
  <c r="BR75" i="8"/>
  <c r="BS75" i="8"/>
  <c r="BT75" i="8"/>
  <c r="BU75" i="8"/>
  <c r="BV75" i="8"/>
  <c r="BW75" i="8"/>
  <c r="BX75" i="8"/>
  <c r="BY75" i="8"/>
  <c r="BZ75" i="8"/>
  <c r="CA75" i="8"/>
  <c r="CB75" i="8"/>
  <c r="CC75" i="8"/>
  <c r="CD75" i="8"/>
  <c r="CE75" i="8"/>
  <c r="CF75" i="8"/>
  <c r="CG75" i="8"/>
  <c r="CH75" i="8"/>
  <c r="CI75" i="8"/>
  <c r="CJ75" i="8"/>
  <c r="CK75" i="8"/>
  <c r="CL75" i="8"/>
  <c r="CM75" i="8"/>
  <c r="CO75" i="8"/>
  <c r="CP75" i="8"/>
  <c r="CQ75" i="8"/>
  <c r="CR75" i="8"/>
  <c r="CS75" i="8"/>
  <c r="CT75" i="8"/>
  <c r="CU75" i="8"/>
  <c r="CV75" i="8"/>
  <c r="CW75" i="8"/>
  <c r="CX75" i="8"/>
  <c r="CY75" i="8"/>
  <c r="CZ75" i="8"/>
  <c r="E75" i="8"/>
  <c r="E76" i="8"/>
  <c r="CO47" i="8"/>
  <c r="CP47" i="8"/>
  <c r="CQ47" i="8"/>
  <c r="CR47" i="8"/>
  <c r="CS47" i="8"/>
  <c r="CO48" i="8"/>
  <c r="CP48" i="8"/>
  <c r="CQ48" i="8"/>
  <c r="CR48" i="8"/>
  <c r="CS48" i="8"/>
  <c r="CO49" i="8"/>
  <c r="CP49" i="8"/>
  <c r="CQ49" i="8"/>
  <c r="CR49" i="8"/>
  <c r="CS49" i="8"/>
  <c r="CO50" i="8"/>
  <c r="CP50" i="8"/>
  <c r="CQ50" i="8"/>
  <c r="CR50" i="8"/>
  <c r="CS50" i="8"/>
  <c r="CO51" i="8"/>
  <c r="CP51" i="8"/>
  <c r="CQ51" i="8"/>
  <c r="CR51" i="8"/>
  <c r="CS51" i="8"/>
  <c r="CO52" i="8"/>
  <c r="CP52" i="8"/>
  <c r="CQ52" i="8"/>
  <c r="CR52" i="8"/>
  <c r="CS52" i="8"/>
  <c r="CO53" i="8"/>
  <c r="CP53" i="8"/>
  <c r="CQ53" i="8"/>
  <c r="CR53" i="8"/>
  <c r="CS53" i="8"/>
  <c r="CO54" i="8"/>
  <c r="CP54" i="8"/>
  <c r="CQ54" i="8"/>
  <c r="CR54" i="8"/>
  <c r="CS54" i="8"/>
  <c r="CO55" i="8"/>
  <c r="CP55" i="8"/>
  <c r="CQ55" i="8"/>
  <c r="CR55" i="8"/>
  <c r="CS55" i="8"/>
  <c r="CO56" i="8"/>
  <c r="CP56" i="8"/>
  <c r="CQ56" i="8"/>
  <c r="CR56" i="8"/>
  <c r="CS56" i="8"/>
  <c r="BZ56" i="8"/>
  <c r="BL55" i="8"/>
  <c r="BL54" i="8"/>
  <c r="AY45" i="8"/>
  <c r="AZ45" i="8"/>
  <c r="BA45" i="8"/>
  <c r="BB45" i="8"/>
  <c r="BC45" i="8"/>
  <c r="BD45" i="8"/>
  <c r="BE45" i="8"/>
  <c r="BF45" i="8"/>
  <c r="BG45" i="8"/>
  <c r="BH45" i="8"/>
  <c r="BI45" i="8"/>
  <c r="BJ45" i="8"/>
  <c r="BK45" i="8"/>
  <c r="BL45" i="8"/>
  <c r="BM45" i="8"/>
  <c r="BN45" i="8"/>
  <c r="BO45" i="8"/>
  <c r="BP45" i="8"/>
  <c r="BQ45" i="8"/>
  <c r="BR45" i="8"/>
  <c r="BS45" i="8"/>
  <c r="BT45" i="8"/>
  <c r="BU45" i="8"/>
  <c r="BV45" i="8"/>
  <c r="BW45" i="8"/>
  <c r="BX45" i="8"/>
  <c r="BY45" i="8"/>
  <c r="BZ45" i="8"/>
  <c r="CA45" i="8"/>
  <c r="CB45" i="8"/>
  <c r="CC45" i="8"/>
  <c r="CD45" i="8"/>
  <c r="CE45" i="8"/>
  <c r="CF45" i="8"/>
  <c r="CG45" i="8"/>
  <c r="CH45" i="8"/>
  <c r="CI45" i="8"/>
  <c r="CJ45" i="8"/>
  <c r="CK45" i="8"/>
  <c r="CL45" i="8"/>
  <c r="AX53" i="8"/>
  <c r="AX52" i="8"/>
  <c r="AJ51" i="8"/>
  <c r="AJ50" i="8"/>
  <c r="AJ47" i="8"/>
  <c r="AJ46" i="8"/>
  <c r="V49" i="8"/>
  <c r="V48" i="8"/>
  <c r="H49" i="8"/>
  <c r="H48" i="8"/>
  <c r="E47" i="8"/>
  <c r="E48" i="8"/>
  <c r="E49" i="8"/>
  <c r="E50" i="8"/>
  <c r="E51" i="8"/>
  <c r="E52" i="8"/>
  <c r="E53" i="8"/>
  <c r="E54" i="8"/>
  <c r="E55" i="8"/>
  <c r="E56" i="8"/>
  <c r="E46" i="8"/>
  <c r="AO50" i="7"/>
  <c r="AO51" i="7"/>
  <c r="AO52" i="7"/>
  <c r="AO53" i="7"/>
  <c r="AL92" i="7"/>
  <c r="AN92" i="7" s="1"/>
  <c r="AL93" i="7"/>
  <c r="AN93" i="7" s="1"/>
  <c r="AL94" i="7"/>
  <c r="AN94" i="7" s="1"/>
  <c r="AL95" i="7"/>
  <c r="AL96" i="7"/>
  <c r="AL97" i="7"/>
  <c r="AL91" i="7"/>
  <c r="O90" i="7"/>
  <c r="AN95" i="7"/>
  <c r="AN96" i="7"/>
  <c r="AN97" i="7"/>
  <c r="AN91" i="7"/>
  <c r="AJ92" i="7"/>
  <c r="AJ93" i="7"/>
  <c r="AJ94" i="7"/>
  <c r="AJ95" i="7"/>
  <c r="AJ96" i="7"/>
  <c r="AJ97" i="7"/>
  <c r="AJ91" i="7"/>
  <c r="AH92" i="7"/>
  <c r="AH93" i="7"/>
  <c r="AH94" i="7"/>
  <c r="AH95" i="7"/>
  <c r="AH96" i="7"/>
  <c r="AH97" i="7"/>
  <c r="AH91" i="7"/>
  <c r="AF92" i="7"/>
  <c r="AF93" i="7"/>
  <c r="AF94" i="7"/>
  <c r="AF95" i="7"/>
  <c r="AF96" i="7"/>
  <c r="AF97" i="7"/>
  <c r="AF91" i="7"/>
  <c r="AD92" i="7"/>
  <c r="AD93" i="7"/>
  <c r="AD94" i="7"/>
  <c r="AD95" i="7"/>
  <c r="AD96" i="7"/>
  <c r="AD97" i="7"/>
  <c r="AD91" i="7"/>
  <c r="AC93" i="7"/>
  <c r="AC94" i="7"/>
  <c r="AC95" i="7"/>
  <c r="AC96" i="7"/>
  <c r="AB93" i="7"/>
  <c r="AB94" i="7"/>
  <c r="AB95" i="7"/>
  <c r="AB96" i="7"/>
  <c r="AB97" i="7"/>
  <c r="K93" i="7"/>
  <c r="K94" i="7"/>
  <c r="K95" i="7"/>
  <c r="L93" i="7"/>
  <c r="L94" i="7"/>
  <c r="L95" i="7"/>
  <c r="O92" i="7"/>
  <c r="O93" i="7"/>
  <c r="O94" i="7"/>
  <c r="O95" i="7"/>
  <c r="O96" i="7"/>
  <c r="O97" i="7"/>
  <c r="O91" i="7"/>
  <c r="G92" i="7"/>
  <c r="G93" i="7"/>
  <c r="G94" i="7"/>
  <c r="G95" i="7"/>
  <c r="G96" i="7"/>
  <c r="G97" i="7"/>
  <c r="G91" i="7"/>
  <c r="F92" i="7"/>
  <c r="F93" i="7"/>
  <c r="F94" i="7"/>
  <c r="F95" i="7"/>
  <c r="F96" i="7"/>
  <c r="F97" i="7"/>
  <c r="F91" i="7"/>
  <c r="L82" i="7"/>
  <c r="L83" i="7"/>
  <c r="L84" i="7"/>
  <c r="L85" i="7"/>
  <c r="L86" i="7"/>
  <c r="L87" i="7"/>
  <c r="L88" i="7"/>
  <c r="N82" i="7"/>
  <c r="N83" i="7"/>
  <c r="N84" i="7"/>
  <c r="N85" i="7"/>
  <c r="N86" i="7"/>
  <c r="N87" i="7"/>
  <c r="N88" i="7"/>
  <c r="N81" i="7"/>
  <c r="I81" i="7"/>
  <c r="G82" i="7"/>
  <c r="G83" i="7"/>
  <c r="G84" i="7"/>
  <c r="G85" i="7"/>
  <c r="G86" i="7"/>
  <c r="G87" i="7"/>
  <c r="G88" i="7"/>
  <c r="G81" i="7"/>
  <c r="F82" i="7"/>
  <c r="F83" i="7"/>
  <c r="F84" i="7"/>
  <c r="F85" i="7"/>
  <c r="F86" i="7"/>
  <c r="F87" i="7"/>
  <c r="F88" i="7"/>
  <c r="F81" i="7"/>
  <c r="AN86" i="7"/>
  <c r="AL82" i="7"/>
  <c r="AL83" i="7"/>
  <c r="AL84" i="7"/>
  <c r="AL85" i="7"/>
  <c r="AL86" i="7"/>
  <c r="AL87" i="7"/>
  <c r="AL88" i="7"/>
  <c r="AL81" i="7"/>
  <c r="AJ82" i="7"/>
  <c r="AJ83" i="7"/>
  <c r="AJ84" i="7"/>
  <c r="AJ85" i="7"/>
  <c r="AJ86" i="7"/>
  <c r="AJ87" i="7"/>
  <c r="AJ88" i="7"/>
  <c r="AJ81" i="7"/>
  <c r="AH82" i="7"/>
  <c r="AH83" i="7"/>
  <c r="AH84" i="7"/>
  <c r="AH85" i="7"/>
  <c r="AH86" i="7"/>
  <c r="AH87" i="7"/>
  <c r="AN87" i="7" s="1"/>
  <c r="AH88" i="7"/>
  <c r="AH81" i="7"/>
  <c r="AF82" i="7"/>
  <c r="AF83" i="7"/>
  <c r="AF84" i="7"/>
  <c r="AF85" i="7"/>
  <c r="AF86" i="7"/>
  <c r="AF87" i="7"/>
  <c r="AF88" i="7"/>
  <c r="AF81" i="7"/>
  <c r="AD82" i="7"/>
  <c r="AN82" i="7" s="1"/>
  <c r="AD83" i="7"/>
  <c r="AN83" i="7" s="1"/>
  <c r="AD84" i="7"/>
  <c r="AN84" i="7" s="1"/>
  <c r="AD85" i="7"/>
  <c r="AN85" i="7" s="1"/>
  <c r="AD86" i="7"/>
  <c r="AD87" i="7"/>
  <c r="AD88" i="7"/>
  <c r="AN88" i="7" s="1"/>
  <c r="AD81" i="7"/>
  <c r="AN81" i="7" s="1"/>
  <c r="AF79" i="7"/>
  <c r="AN79" i="7" s="1"/>
  <c r="AN78" i="7" s="1"/>
  <c r="AD79" i="7"/>
  <c r="J78" i="7"/>
  <c r="K78" i="7"/>
  <c r="L78" i="7"/>
  <c r="M78" i="7"/>
  <c r="O78" i="7"/>
  <c r="P78" i="7"/>
  <c r="Q78" i="7"/>
  <c r="R78" i="7"/>
  <c r="S78" i="7"/>
  <c r="T78" i="7"/>
  <c r="U78" i="7"/>
  <c r="V78" i="7"/>
  <c r="W78" i="7"/>
  <c r="X78" i="7"/>
  <c r="Y78" i="7"/>
  <c r="Z78" i="7"/>
  <c r="AA78" i="7"/>
  <c r="AB78" i="7"/>
  <c r="AC78" i="7"/>
  <c r="AD78" i="7"/>
  <c r="AE78" i="7"/>
  <c r="AF78" i="7"/>
  <c r="AG78" i="7"/>
  <c r="AH78" i="7"/>
  <c r="AI78" i="7"/>
  <c r="AJ78" i="7"/>
  <c r="AK78" i="7"/>
  <c r="AL78" i="7"/>
  <c r="AM78" i="7"/>
  <c r="AO78" i="7"/>
  <c r="I78" i="7"/>
  <c r="N79" i="7"/>
  <c r="N78" i="7" s="1"/>
  <c r="L79" i="7"/>
  <c r="G79" i="7"/>
  <c r="F79" i="7"/>
  <c r="AN50" i="7"/>
  <c r="AN56" i="7"/>
  <c r="AL49" i="7"/>
  <c r="AL50" i="7"/>
  <c r="AL51" i="7"/>
  <c r="AL52" i="7"/>
  <c r="AL53" i="7"/>
  <c r="AL54" i="7"/>
  <c r="AL55" i="7"/>
  <c r="AL56" i="7"/>
  <c r="AL57" i="7"/>
  <c r="AL58" i="7"/>
  <c r="AL48" i="7"/>
  <c r="AJ49" i="7"/>
  <c r="AJ50" i="7"/>
  <c r="AJ51" i="7"/>
  <c r="AJ52" i="7"/>
  <c r="AJ53" i="7"/>
  <c r="AJ54" i="7"/>
  <c r="AJ55" i="7"/>
  <c r="AJ56" i="7"/>
  <c r="AJ57" i="7"/>
  <c r="AJ58" i="7"/>
  <c r="AJ48" i="7"/>
  <c r="AH49" i="7"/>
  <c r="AH50" i="7"/>
  <c r="AH51" i="7"/>
  <c r="AH52" i="7"/>
  <c r="AH53" i="7"/>
  <c r="AH54" i="7"/>
  <c r="AH55" i="7"/>
  <c r="AH56" i="7"/>
  <c r="AH57" i="7"/>
  <c r="AH58" i="7"/>
  <c r="AH48" i="7"/>
  <c r="AF49" i="7"/>
  <c r="AF50" i="7"/>
  <c r="AF51" i="7"/>
  <c r="AF52" i="7"/>
  <c r="AN52" i="7" s="1"/>
  <c r="AF53" i="7"/>
  <c r="AF54" i="7"/>
  <c r="AF55" i="7"/>
  <c r="AF56" i="7"/>
  <c r="AF57" i="7"/>
  <c r="AF58" i="7"/>
  <c r="AN58" i="7" s="1"/>
  <c r="AF48" i="7"/>
  <c r="AD49" i="7"/>
  <c r="AN49" i="7" s="1"/>
  <c r="AD50" i="7"/>
  <c r="AD51" i="7"/>
  <c r="AN51" i="7" s="1"/>
  <c r="AD52" i="7"/>
  <c r="AD53" i="7"/>
  <c r="AN53" i="7" s="1"/>
  <c r="AD54" i="7"/>
  <c r="AN54" i="7" s="1"/>
  <c r="AD55" i="7"/>
  <c r="AN55" i="7" s="1"/>
  <c r="AD56" i="7"/>
  <c r="AD57" i="7"/>
  <c r="AN57" i="7" s="1"/>
  <c r="AD58" i="7"/>
  <c r="AD48" i="7"/>
  <c r="AN48" i="7" s="1"/>
  <c r="N50" i="7"/>
  <c r="L50" i="7" s="1"/>
  <c r="N51" i="7"/>
  <c r="L51" i="7" s="1"/>
  <c r="N52" i="7"/>
  <c r="L52" i="7" s="1"/>
  <c r="N53" i="7"/>
  <c r="L53" i="7" s="1"/>
  <c r="N54" i="7"/>
  <c r="L54" i="7" s="1"/>
  <c r="N55" i="7"/>
  <c r="L55" i="7" s="1"/>
  <c r="N56" i="7"/>
  <c r="L56" i="7" s="1"/>
  <c r="N57" i="7"/>
  <c r="L57" i="7" s="1"/>
  <c r="N58" i="7"/>
  <c r="L58" i="7" s="1"/>
  <c r="N48" i="7"/>
  <c r="I49" i="7"/>
  <c r="I48" i="7"/>
  <c r="K57" i="7"/>
  <c r="K58" i="7"/>
  <c r="J50" i="7"/>
  <c r="K50" i="7"/>
  <c r="J51" i="7"/>
  <c r="K51" i="7"/>
  <c r="J52" i="7"/>
  <c r="K52" i="7"/>
  <c r="J53" i="7"/>
  <c r="K53" i="7"/>
  <c r="G49" i="7"/>
  <c r="G50" i="7"/>
  <c r="G51" i="7"/>
  <c r="G52" i="7"/>
  <c r="G53" i="7"/>
  <c r="G54" i="7"/>
  <c r="G55" i="7"/>
  <c r="G56" i="7"/>
  <c r="G57" i="7"/>
  <c r="G58" i="7"/>
  <c r="G48" i="7"/>
  <c r="F49" i="7"/>
  <c r="F50" i="7"/>
  <c r="F51" i="7"/>
  <c r="F52" i="7"/>
  <c r="F53" i="7"/>
  <c r="F54" i="7"/>
  <c r="F55" i="7"/>
  <c r="F56" i="7"/>
  <c r="F57" i="7"/>
  <c r="F58" i="7"/>
  <c r="F48" i="7"/>
  <c r="BD93" i="6"/>
  <c r="BD94" i="6"/>
  <c r="BD95" i="6"/>
  <c r="BD96" i="6"/>
  <c r="BD97" i="6"/>
  <c r="AT93" i="6"/>
  <c r="AT94" i="6"/>
  <c r="AT95" i="6"/>
  <c r="AT96" i="6"/>
  <c r="AT97" i="6"/>
  <c r="CK92" i="6"/>
  <c r="CK93" i="6"/>
  <c r="CK94" i="6"/>
  <c r="CK95" i="6"/>
  <c r="CH95" i="6" s="1"/>
  <c r="CK96" i="6"/>
  <c r="CK97" i="6"/>
  <c r="CH97" i="6" s="1"/>
  <c r="CK91" i="6"/>
  <c r="CH93" i="6"/>
  <c r="CH94" i="6"/>
  <c r="BX92" i="6"/>
  <c r="BX93" i="6"/>
  <c r="BX94" i="6"/>
  <c r="BX95" i="6"/>
  <c r="BX96" i="6"/>
  <c r="BX97" i="6"/>
  <c r="BX91" i="6"/>
  <c r="BH90" i="6"/>
  <c r="BJ90" i="6"/>
  <c r="BK90" i="6"/>
  <c r="BL90" i="6"/>
  <c r="BM90" i="6"/>
  <c r="BO90" i="6"/>
  <c r="BP90" i="6"/>
  <c r="BQ90" i="6"/>
  <c r="BQ26" i="6" s="1"/>
  <c r="BR90" i="6"/>
  <c r="BS90" i="6"/>
  <c r="BT90" i="6"/>
  <c r="BT26" i="6" s="1"/>
  <c r="BU90" i="6"/>
  <c r="BU26" i="6" s="1"/>
  <c r="BV90" i="6"/>
  <c r="BW90" i="6"/>
  <c r="BW26" i="6" s="1"/>
  <c r="BY90" i="6"/>
  <c r="BZ90" i="6"/>
  <c r="CA90" i="6"/>
  <c r="CA26" i="6" s="1"/>
  <c r="CB90" i="6"/>
  <c r="CC90" i="6"/>
  <c r="CD90" i="6"/>
  <c r="CE90" i="6"/>
  <c r="CE26" i="6" s="1"/>
  <c r="CF90" i="6"/>
  <c r="CF26" i="6" s="1"/>
  <c r="CG90" i="6"/>
  <c r="CG26" i="6" s="1"/>
  <c r="BN97" i="6"/>
  <c r="BN96" i="6"/>
  <c r="BN95" i="6"/>
  <c r="BN94" i="6"/>
  <c r="BN93" i="6"/>
  <c r="BN92" i="6"/>
  <c r="BN91" i="6"/>
  <c r="AJ93" i="6"/>
  <c r="AJ94" i="6"/>
  <c r="AJ95" i="6"/>
  <c r="Z93" i="6"/>
  <c r="Z94" i="6"/>
  <c r="Z95" i="6"/>
  <c r="CK82" i="6"/>
  <c r="CK83" i="6"/>
  <c r="CK84" i="6"/>
  <c r="CK85" i="6"/>
  <c r="CK86" i="6"/>
  <c r="CK87" i="6"/>
  <c r="CK88" i="6"/>
  <c r="CK81" i="6"/>
  <c r="BX82" i="6"/>
  <c r="BX83" i="6"/>
  <c r="BX84" i="6"/>
  <c r="BX85" i="6"/>
  <c r="BX86" i="6"/>
  <c r="BX87" i="6"/>
  <c r="BX88" i="6"/>
  <c r="BX81" i="6"/>
  <c r="BH80" i="6"/>
  <c r="BJ80" i="6"/>
  <c r="BK80" i="6"/>
  <c r="BL80" i="6"/>
  <c r="BM80" i="6"/>
  <c r="BO80" i="6"/>
  <c r="BP80" i="6"/>
  <c r="BQ80" i="6"/>
  <c r="BQ24" i="6" s="1"/>
  <c r="BR80" i="6"/>
  <c r="BR24" i="6" s="1"/>
  <c r="BS80" i="6"/>
  <c r="BS24" i="6" s="1"/>
  <c r="BT80" i="6"/>
  <c r="BT24" i="6" s="1"/>
  <c r="BU80" i="6"/>
  <c r="BU24" i="6" s="1"/>
  <c r="BV80" i="6"/>
  <c r="BW80" i="6"/>
  <c r="BY80" i="6"/>
  <c r="BY24" i="6" s="1"/>
  <c r="BZ80" i="6"/>
  <c r="BZ24" i="6" s="1"/>
  <c r="CA80" i="6"/>
  <c r="CA24" i="6" s="1"/>
  <c r="CB80" i="6"/>
  <c r="CB24" i="6" s="1"/>
  <c r="CC80" i="6"/>
  <c r="CD80" i="6"/>
  <c r="CE80" i="6"/>
  <c r="CE24" i="6" s="1"/>
  <c r="CF80" i="6"/>
  <c r="CF24" i="6" s="1"/>
  <c r="CG80" i="6"/>
  <c r="CG24" i="6" s="1"/>
  <c r="BN88" i="6"/>
  <c r="BN87" i="6"/>
  <c r="BN86" i="6"/>
  <c r="BN85" i="6"/>
  <c r="BN84" i="6"/>
  <c r="BN83" i="6"/>
  <c r="BN82" i="6"/>
  <c r="BN81" i="6"/>
  <c r="BN79" i="6"/>
  <c r="BN78" i="6" s="1"/>
  <c r="BD88" i="6"/>
  <c r="AJ87" i="6"/>
  <c r="AJ88" i="6"/>
  <c r="CQ79" i="6"/>
  <c r="CM79" i="6" s="1"/>
  <c r="CM78" i="6" s="1"/>
  <c r="CP79" i="6"/>
  <c r="CP78" i="6" s="1"/>
  <c r="CK79" i="6"/>
  <c r="CK78" i="6" s="1"/>
  <c r="AT79" i="6"/>
  <c r="AT78" i="6" s="1"/>
  <c r="AJ79" i="6"/>
  <c r="AJ78" i="6" s="1"/>
  <c r="AA78" i="6"/>
  <c r="AB78" i="6"/>
  <c r="AC78" i="6"/>
  <c r="AD78" i="6"/>
  <c r="AE78" i="6"/>
  <c r="AF78" i="6"/>
  <c r="AG78" i="6"/>
  <c r="AH78" i="6"/>
  <c r="AI78" i="6"/>
  <c r="AK78" i="6"/>
  <c r="AL78" i="6"/>
  <c r="AM78" i="6"/>
  <c r="AN78" i="6"/>
  <c r="AO78" i="6"/>
  <c r="AP78" i="6"/>
  <c r="AQ78" i="6"/>
  <c r="AR78" i="6"/>
  <c r="AS78" i="6"/>
  <c r="AU78" i="6"/>
  <c r="AV78" i="6"/>
  <c r="AW78" i="6"/>
  <c r="AX78" i="6"/>
  <c r="AY78" i="6"/>
  <c r="AZ78" i="6"/>
  <c r="BA78" i="6"/>
  <c r="BB78" i="6"/>
  <c r="BC78" i="6"/>
  <c r="BD78" i="6"/>
  <c r="BE78" i="6"/>
  <c r="BF78" i="6"/>
  <c r="BG78" i="6"/>
  <c r="BH78" i="6"/>
  <c r="BI78" i="6"/>
  <c r="BJ78" i="6"/>
  <c r="BK78" i="6"/>
  <c r="BL78" i="6"/>
  <c r="BM78" i="6"/>
  <c r="BO78" i="6"/>
  <c r="BP78" i="6"/>
  <c r="BQ78" i="6"/>
  <c r="BR78" i="6"/>
  <c r="BS78" i="6"/>
  <c r="BT78" i="6"/>
  <c r="BU78" i="6"/>
  <c r="BV78" i="6"/>
  <c r="BW78" i="6"/>
  <c r="BX78" i="6"/>
  <c r="BY78" i="6"/>
  <c r="BZ78" i="6"/>
  <c r="CA78" i="6"/>
  <c r="CB78" i="6"/>
  <c r="CC78" i="6"/>
  <c r="CD78" i="6"/>
  <c r="CE78" i="6"/>
  <c r="CF78" i="6"/>
  <c r="CG78" i="6"/>
  <c r="CI78" i="6"/>
  <c r="CJ78" i="6"/>
  <c r="CL78" i="6"/>
  <c r="CN78" i="6"/>
  <c r="CO78" i="6"/>
  <c r="O78" i="6"/>
  <c r="P78" i="6"/>
  <c r="Q78" i="6"/>
  <c r="R78" i="6"/>
  <c r="S78" i="6"/>
  <c r="T78" i="6"/>
  <c r="U78" i="6"/>
  <c r="V78" i="6"/>
  <c r="W78" i="6"/>
  <c r="X78" i="6"/>
  <c r="Y78" i="6"/>
  <c r="Z79" i="6"/>
  <c r="Z78" i="6" s="1"/>
  <c r="V54" i="6"/>
  <c r="V55" i="6"/>
  <c r="V56" i="6"/>
  <c r="Y56" i="6" s="1"/>
  <c r="V57" i="6"/>
  <c r="Y57" i="6" s="1"/>
  <c r="V58" i="6"/>
  <c r="V59" i="6"/>
  <c r="Y54" i="6"/>
  <c r="Y55" i="6"/>
  <c r="CN54" i="6"/>
  <c r="CP54" i="6"/>
  <c r="CQ54" i="6"/>
  <c r="CN55" i="6"/>
  <c r="CP55" i="6"/>
  <c r="CQ55" i="6"/>
  <c r="CN56" i="6"/>
  <c r="CP56" i="6"/>
  <c r="CQ56" i="6"/>
  <c r="CN57" i="6"/>
  <c r="CP57" i="6"/>
  <c r="CQ57" i="6"/>
  <c r="CL54" i="6"/>
  <c r="CL55" i="6"/>
  <c r="CH55" i="6" s="1"/>
  <c r="CL56" i="6"/>
  <c r="CL57" i="6"/>
  <c r="CK50" i="6"/>
  <c r="CK51" i="6"/>
  <c r="CK52" i="6"/>
  <c r="CK53" i="6"/>
  <c r="CK54" i="6"/>
  <c r="CK55" i="6"/>
  <c r="CK56" i="6"/>
  <c r="CH56" i="6" s="1"/>
  <c r="CK57" i="6"/>
  <c r="CH57" i="6" s="1"/>
  <c r="CK58" i="6"/>
  <c r="CK59" i="6"/>
  <c r="CK49" i="6"/>
  <c r="BX50" i="6"/>
  <c r="BX51" i="6"/>
  <c r="BX52" i="6"/>
  <c r="BX53" i="6"/>
  <c r="BX54" i="6"/>
  <c r="BX55" i="6"/>
  <c r="BX56" i="6"/>
  <c r="BX57" i="6"/>
  <c r="BX58" i="6"/>
  <c r="BX59" i="6"/>
  <c r="BX49" i="6"/>
  <c r="BN50" i="6"/>
  <c r="BN51" i="6"/>
  <c r="BN52" i="6"/>
  <c r="BN53" i="6"/>
  <c r="BN54" i="6"/>
  <c r="BN55" i="6"/>
  <c r="BN56" i="6"/>
  <c r="BN57" i="6"/>
  <c r="BN58" i="6"/>
  <c r="BN59" i="6"/>
  <c r="BN49" i="6"/>
  <c r="BD54" i="6"/>
  <c r="BD55" i="6"/>
  <c r="BD56" i="6"/>
  <c r="BD57" i="6"/>
  <c r="BD58" i="6"/>
  <c r="BD59" i="6"/>
  <c r="AT54" i="6"/>
  <c r="AT55" i="6"/>
  <c r="AT56" i="6"/>
  <c r="AT57" i="6"/>
  <c r="AT58" i="6"/>
  <c r="AT59" i="6"/>
  <c r="AJ54" i="6"/>
  <c r="AJ55" i="6"/>
  <c r="AJ56" i="6"/>
  <c r="AJ57" i="6"/>
  <c r="AJ58" i="6"/>
  <c r="AJ59" i="6"/>
  <c r="Z57" i="6"/>
  <c r="Z56" i="6"/>
  <c r="Z55" i="6"/>
  <c r="Z54" i="6"/>
  <c r="CG29" i="6"/>
  <c r="CG28" i="6" s="1"/>
  <c r="CF29" i="6"/>
  <c r="CF28" i="6" s="1"/>
  <c r="CF21" i="6" s="1"/>
  <c r="CE29" i="6"/>
  <c r="CE28" i="6" s="1"/>
  <c r="CD29" i="6"/>
  <c r="CD28" i="6" s="1"/>
  <c r="CC29" i="6"/>
  <c r="CC28" i="6" s="1"/>
  <c r="CB29" i="6"/>
  <c r="CB28" i="6" s="1"/>
  <c r="CB21" i="6" s="1"/>
  <c r="CA29" i="6"/>
  <c r="CA28" i="6" s="1"/>
  <c r="BZ29" i="6"/>
  <c r="BZ28" i="6" s="1"/>
  <c r="BZ21" i="6" s="1"/>
  <c r="BY29" i="6"/>
  <c r="BY28" i="6" s="1"/>
  <c r="BX29" i="6"/>
  <c r="BX28" i="6" s="1"/>
  <c r="BX21" i="6" s="1"/>
  <c r="BW29" i="6"/>
  <c r="BW28" i="6" s="1"/>
  <c r="BV29" i="6"/>
  <c r="BV28" i="6" s="1"/>
  <c r="BU29" i="6"/>
  <c r="BU28" i="6" s="1"/>
  <c r="BT29" i="6"/>
  <c r="BT28" i="6" s="1"/>
  <c r="BT21" i="6" s="1"/>
  <c r="BS29" i="6"/>
  <c r="BS28" i="6"/>
  <c r="BS21" i="6" s="1"/>
  <c r="BR29" i="6"/>
  <c r="BR28" i="6" s="1"/>
  <c r="BQ29" i="6"/>
  <c r="BQ28" i="6" s="1"/>
  <c r="BP29" i="6"/>
  <c r="BP28" i="6" s="1"/>
  <c r="BO29" i="6"/>
  <c r="BN29" i="6"/>
  <c r="BN28" i="6" s="1"/>
  <c r="BO28" i="6"/>
  <c r="BO21" i="6" s="1"/>
  <c r="CD26" i="6"/>
  <c r="CC26" i="6"/>
  <c r="CG25" i="6"/>
  <c r="CF25" i="6"/>
  <c r="CE25" i="6"/>
  <c r="CD25" i="6"/>
  <c r="CC25" i="6"/>
  <c r="CD24" i="6"/>
  <c r="CC24" i="6"/>
  <c r="CG23" i="6"/>
  <c r="CF23" i="6"/>
  <c r="CE23" i="6"/>
  <c r="CD23" i="6"/>
  <c r="CC23" i="6"/>
  <c r="CB26" i="6"/>
  <c r="BZ26" i="6"/>
  <c r="BY26" i="6"/>
  <c r="CB25" i="6"/>
  <c r="CA25" i="6"/>
  <c r="BZ25" i="6"/>
  <c r="BY25" i="6"/>
  <c r="BX25" i="6"/>
  <c r="CB23" i="6"/>
  <c r="CA23" i="6"/>
  <c r="BZ23" i="6"/>
  <c r="BY23" i="6"/>
  <c r="BX23" i="6"/>
  <c r="BV26" i="6"/>
  <c r="BS26" i="6"/>
  <c r="BW25" i="6"/>
  <c r="BV25" i="6"/>
  <c r="BU25" i="6"/>
  <c r="BT25" i="6"/>
  <c r="BS25" i="6"/>
  <c r="BW24" i="6"/>
  <c r="BV24" i="6"/>
  <c r="BW23" i="6"/>
  <c r="BV23" i="6"/>
  <c r="BU23" i="6"/>
  <c r="BT23" i="6"/>
  <c r="BS23" i="6"/>
  <c r="BR26" i="6"/>
  <c r="BP26" i="6"/>
  <c r="BO26" i="6"/>
  <c r="BR25" i="6"/>
  <c r="BQ25" i="6"/>
  <c r="BP25" i="6"/>
  <c r="BO25" i="6"/>
  <c r="BN25" i="6"/>
  <c r="BP24" i="6"/>
  <c r="BO24" i="6"/>
  <c r="BR23" i="6"/>
  <c r="BQ23" i="6"/>
  <c r="BP23" i="6"/>
  <c r="BO23" i="6"/>
  <c r="BN23" i="6"/>
  <c r="BS44" i="6"/>
  <c r="BO48" i="6"/>
  <c r="BO44" i="6" s="1"/>
  <c r="BO22" i="6" s="1"/>
  <c r="BP48" i="6"/>
  <c r="BP44" i="6" s="1"/>
  <c r="BP22" i="6" s="1"/>
  <c r="BQ48" i="6"/>
  <c r="BQ44" i="6" s="1"/>
  <c r="BQ22" i="6" s="1"/>
  <c r="BR48" i="6"/>
  <c r="BR44" i="6" s="1"/>
  <c r="BR22" i="6" s="1"/>
  <c r="BS48" i="6"/>
  <c r="BT48" i="6"/>
  <c r="BT44" i="6" s="1"/>
  <c r="BT22" i="6" s="1"/>
  <c r="BU48" i="6"/>
  <c r="BU44" i="6" s="1"/>
  <c r="BU22" i="6" s="1"/>
  <c r="BV48" i="6"/>
  <c r="BV44" i="6" s="1"/>
  <c r="BV22" i="6" s="1"/>
  <c r="BW48" i="6"/>
  <c r="BW44" i="6" s="1"/>
  <c r="BW22" i="6" s="1"/>
  <c r="BY48" i="6"/>
  <c r="BY44" i="6" s="1"/>
  <c r="BY22" i="6" s="1"/>
  <c r="BZ48" i="6"/>
  <c r="BZ44" i="6" s="1"/>
  <c r="BZ22" i="6" s="1"/>
  <c r="CA48" i="6"/>
  <c r="CA44" i="6" s="1"/>
  <c r="CA22" i="6" s="1"/>
  <c r="CB48" i="6"/>
  <c r="CB44" i="6" s="1"/>
  <c r="CB22" i="6" s="1"/>
  <c r="CC48" i="6"/>
  <c r="CC44" i="6" s="1"/>
  <c r="CC22" i="6" s="1"/>
  <c r="CD48" i="6"/>
  <c r="CD44" i="6" s="1"/>
  <c r="CD22" i="6" s="1"/>
  <c r="CE48" i="6"/>
  <c r="CE44" i="6" s="1"/>
  <c r="CE22" i="6" s="1"/>
  <c r="CF48" i="6"/>
  <c r="CF44" i="6" s="1"/>
  <c r="CG48" i="6"/>
  <c r="CG44" i="6" s="1"/>
  <c r="CG22" i="6" s="1"/>
  <c r="AW77" i="5"/>
  <c r="AX77" i="5"/>
  <c r="AW79" i="4"/>
  <c r="AJ75" i="8" l="1"/>
  <c r="BL23" i="8"/>
  <c r="BL21" i="8" s="1"/>
  <c r="BL28" i="8"/>
  <c r="AN90" i="7"/>
  <c r="CH79" i="6"/>
  <c r="CH78" i="6" s="1"/>
  <c r="CH54" i="6"/>
  <c r="CQ78" i="6"/>
  <c r="BX90" i="6"/>
  <c r="BX26" i="6" s="1"/>
  <c r="BN90" i="6"/>
  <c r="BN26" i="6" s="1"/>
  <c r="BX80" i="6"/>
  <c r="BX24" i="6" s="1"/>
  <c r="BN80" i="6"/>
  <c r="BN24" i="6" s="1"/>
  <c r="BS27" i="6"/>
  <c r="CF22" i="6"/>
  <c r="CF20" i="6" s="1"/>
  <c r="CF27" i="6"/>
  <c r="BT20" i="6"/>
  <c r="BS22" i="6"/>
  <c r="BS20" i="6" s="1"/>
  <c r="CG27" i="6"/>
  <c r="CB27" i="6"/>
  <c r="CB20" i="6"/>
  <c r="BZ20" i="6"/>
  <c r="BZ27" i="6"/>
  <c r="BX48" i="6"/>
  <c r="BX44" i="6" s="1"/>
  <c r="BX22" i="6" s="1"/>
  <c r="BO20" i="6"/>
  <c r="BN48" i="6"/>
  <c r="BN44" i="6" s="1"/>
  <c r="BN22" i="6" s="1"/>
  <c r="CC21" i="6"/>
  <c r="CC20" i="6" s="1"/>
  <c r="CC27" i="6"/>
  <c r="CD27" i="6"/>
  <c r="CD21" i="6"/>
  <c r="CD20" i="6" s="1"/>
  <c r="CE27" i="6"/>
  <c r="CE21" i="6"/>
  <c r="CE20" i="6" s="1"/>
  <c r="CG21" i="6"/>
  <c r="CG20" i="6" s="1"/>
  <c r="BY27" i="6"/>
  <c r="BY21" i="6"/>
  <c r="BY20" i="6" s="1"/>
  <c r="CA21" i="6"/>
  <c r="CA20" i="6" s="1"/>
  <c r="CA27" i="6"/>
  <c r="BU27" i="6"/>
  <c r="BU21" i="6"/>
  <c r="BU20" i="6" s="1"/>
  <c r="BW21" i="6"/>
  <c r="BW20" i="6" s="1"/>
  <c r="BW27" i="6"/>
  <c r="BV27" i="6"/>
  <c r="BV21" i="6"/>
  <c r="BV20" i="6" s="1"/>
  <c r="BT27" i="6"/>
  <c r="BR27" i="6"/>
  <c r="BR21" i="6"/>
  <c r="BR20" i="6" s="1"/>
  <c r="BN21" i="6"/>
  <c r="BQ27" i="6"/>
  <c r="BQ21" i="6"/>
  <c r="BQ20" i="6" s="1"/>
  <c r="BP27" i="6"/>
  <c r="BP21" i="6"/>
  <c r="BP20" i="6" s="1"/>
  <c r="BO27" i="6"/>
  <c r="Z96" i="6"/>
  <c r="AH96" i="6"/>
  <c r="AE96" i="6" s="1"/>
  <c r="AJ96" i="6"/>
  <c r="BI96" i="6"/>
  <c r="CI96" i="6"/>
  <c r="CJ96" i="6"/>
  <c r="CP96" i="6"/>
  <c r="CQ96" i="6"/>
  <c r="Z97" i="6"/>
  <c r="AH97" i="6"/>
  <c r="AE97" i="6" s="1"/>
  <c r="AJ97" i="6"/>
  <c r="BI97" i="6"/>
  <c r="CP97" i="6"/>
  <c r="CQ97" i="6"/>
  <c r="BA80" i="50"/>
  <c r="BA83" i="5"/>
  <c r="CH96" i="6" l="1"/>
  <c r="BX20" i="6"/>
  <c r="BX27" i="6"/>
  <c r="BN27" i="6"/>
  <c r="BN20" i="6"/>
  <c r="CM96" i="6"/>
  <c r="CM97" i="6"/>
  <c r="AM79" i="52"/>
  <c r="AL79" i="52"/>
  <c r="AK79" i="52"/>
  <c r="AJ79" i="52"/>
  <c r="AJ75" i="52" s="1"/>
  <c r="AJ29" i="52" s="1"/>
  <c r="AI79" i="52"/>
  <c r="AI75" i="52" s="1"/>
  <c r="AI29" i="52" s="1"/>
  <c r="AG79" i="52"/>
  <c r="AG75" i="52" s="1"/>
  <c r="AG29" i="52" s="1"/>
  <c r="AM75" i="52"/>
  <c r="AM29" i="52" s="1"/>
  <c r="AL75" i="52"/>
  <c r="AL29" i="52" s="1"/>
  <c r="AK75" i="52"/>
  <c r="AK29" i="52" s="1"/>
  <c r="AF75" i="52"/>
  <c r="AF29" i="52" s="1"/>
  <c r="AE75" i="52"/>
  <c r="AD75" i="52"/>
  <c r="AC75" i="52"/>
  <c r="AC29" i="52" s="1"/>
  <c r="AB75" i="52"/>
  <c r="AB29" i="52" s="1"/>
  <c r="Z75" i="52"/>
  <c r="Z29" i="52" s="1"/>
  <c r="Y75" i="52"/>
  <c r="Y29" i="52" s="1"/>
  <c r="X75" i="52"/>
  <c r="W75" i="52"/>
  <c r="W29" i="52" s="1"/>
  <c r="V75" i="52"/>
  <c r="U75" i="52"/>
  <c r="U29" i="52" s="1"/>
  <c r="T75" i="52"/>
  <c r="T29" i="52" s="1"/>
  <c r="S75" i="52"/>
  <c r="S29" i="52" s="1"/>
  <c r="R75" i="52"/>
  <c r="R29" i="52" s="1"/>
  <c r="Q75" i="52"/>
  <c r="P75" i="52"/>
  <c r="O75" i="52"/>
  <c r="O29" i="52" s="1"/>
  <c r="N75" i="52"/>
  <c r="N29" i="52" s="1"/>
  <c r="M75" i="52"/>
  <c r="M29" i="52" s="1"/>
  <c r="L75" i="52"/>
  <c r="K75" i="52"/>
  <c r="K29" i="52" s="1"/>
  <c r="J75" i="52"/>
  <c r="J29" i="52" s="1"/>
  <c r="I75" i="52"/>
  <c r="I29" i="52" s="1"/>
  <c r="H75" i="52"/>
  <c r="H29" i="52" s="1"/>
  <c r="G75" i="52"/>
  <c r="G29" i="52" s="1"/>
  <c r="F75" i="52"/>
  <c r="E75" i="52"/>
  <c r="AI73" i="52"/>
  <c r="AM70" i="52"/>
  <c r="AM27" i="52" s="1"/>
  <c r="AL70" i="52"/>
  <c r="AL27" i="52" s="1"/>
  <c r="AJ70" i="52"/>
  <c r="AJ27" i="52" s="1"/>
  <c r="AG70" i="52"/>
  <c r="AG27" i="52" s="1"/>
  <c r="AF70" i="52"/>
  <c r="AF27" i="52" s="1"/>
  <c r="AE70" i="52"/>
  <c r="AE27" i="52" s="1"/>
  <c r="AC70" i="52"/>
  <c r="Z70" i="52"/>
  <c r="Z27" i="52" s="1"/>
  <c r="Y70" i="52"/>
  <c r="Y27" i="52" s="1"/>
  <c r="X70" i="52"/>
  <c r="X27" i="52" s="1"/>
  <c r="W70" i="52"/>
  <c r="W27" i="52" s="1"/>
  <c r="V70" i="52"/>
  <c r="U70" i="52"/>
  <c r="T70" i="52"/>
  <c r="T27" i="52" s="1"/>
  <c r="S70" i="52"/>
  <c r="S27" i="52" s="1"/>
  <c r="R70" i="52"/>
  <c r="R27" i="52" s="1"/>
  <c r="Q70" i="52"/>
  <c r="Q27" i="52" s="1"/>
  <c r="P70" i="52"/>
  <c r="O70" i="52"/>
  <c r="N70" i="52"/>
  <c r="N27" i="52" s="1"/>
  <c r="M70" i="52"/>
  <c r="M27" i="52" s="1"/>
  <c r="L70" i="52"/>
  <c r="L27" i="52" s="1"/>
  <c r="K70" i="52"/>
  <c r="J70" i="52"/>
  <c r="J27" i="52" s="1"/>
  <c r="I70" i="52"/>
  <c r="H70" i="52"/>
  <c r="H27" i="52" s="1"/>
  <c r="G70" i="52"/>
  <c r="G27" i="52" s="1"/>
  <c r="F70" i="52"/>
  <c r="F27" i="52" s="1"/>
  <c r="E70" i="52"/>
  <c r="E27" i="52" s="1"/>
  <c r="AM67" i="52"/>
  <c r="AL67" i="52"/>
  <c r="AK67" i="52"/>
  <c r="AK26" i="52" s="1"/>
  <c r="AJ67" i="52"/>
  <c r="AJ26" i="52" s="1"/>
  <c r="AI67" i="52"/>
  <c r="AI26" i="52" s="1"/>
  <c r="AH67" i="52"/>
  <c r="AH26" i="52" s="1"/>
  <c r="AG67" i="52"/>
  <c r="AG26" i="52" s="1"/>
  <c r="AF67" i="52"/>
  <c r="AE67" i="52"/>
  <c r="AE26" i="52" s="1"/>
  <c r="AD67" i="52"/>
  <c r="AD26" i="52" s="1"/>
  <c r="AC67" i="52"/>
  <c r="AC26" i="52" s="1"/>
  <c r="AB67" i="52"/>
  <c r="AB26" i="52" s="1"/>
  <c r="AA67" i="52"/>
  <c r="AA26" i="52" s="1"/>
  <c r="Z67" i="52"/>
  <c r="Y67" i="52"/>
  <c r="Y26" i="52" s="1"/>
  <c r="X67" i="52"/>
  <c r="X26" i="52" s="1"/>
  <c r="W67" i="52"/>
  <c r="W26" i="52" s="1"/>
  <c r="V67" i="52"/>
  <c r="V26" i="52" s="1"/>
  <c r="U67" i="52"/>
  <c r="T67" i="52"/>
  <c r="S67" i="52"/>
  <c r="S26" i="52" s="1"/>
  <c r="R67" i="52"/>
  <c r="R26" i="52" s="1"/>
  <c r="Q67" i="52"/>
  <c r="Q26" i="52" s="1"/>
  <c r="P67" i="52"/>
  <c r="O67" i="52"/>
  <c r="O26" i="52" s="1"/>
  <c r="N67" i="52"/>
  <c r="M67" i="52"/>
  <c r="M26" i="52" s="1"/>
  <c r="L67" i="52"/>
  <c r="L26" i="52" s="1"/>
  <c r="K67" i="52"/>
  <c r="K26" i="52" s="1"/>
  <c r="J67" i="52"/>
  <c r="I67" i="52"/>
  <c r="I26" i="52" s="1"/>
  <c r="H67" i="52"/>
  <c r="H26" i="52" s="1"/>
  <c r="G67" i="52"/>
  <c r="G26" i="52" s="1"/>
  <c r="F67" i="52"/>
  <c r="F26" i="52" s="1"/>
  <c r="E67" i="52"/>
  <c r="E26" i="52" s="1"/>
  <c r="AM64" i="52"/>
  <c r="AL64" i="52"/>
  <c r="AK64" i="52"/>
  <c r="AJ64" i="52"/>
  <c r="AI64" i="52"/>
  <c r="AH64" i="52"/>
  <c r="AG64" i="52"/>
  <c r="AF64" i="52"/>
  <c r="AE64" i="52"/>
  <c r="AD64" i="52"/>
  <c r="AC64" i="52"/>
  <c r="AB64" i="52"/>
  <c r="AA64" i="52"/>
  <c r="Z64" i="52"/>
  <c r="Y64" i="52"/>
  <c r="X64" i="52"/>
  <c r="W64" i="52"/>
  <c r="V64" i="52"/>
  <c r="U64" i="52"/>
  <c r="T64" i="52"/>
  <c r="S64" i="52"/>
  <c r="R64" i="52"/>
  <c r="Q64" i="52"/>
  <c r="P64" i="52"/>
  <c r="O64" i="52"/>
  <c r="N64" i="52"/>
  <c r="M64" i="52"/>
  <c r="L64" i="52"/>
  <c r="K64" i="52"/>
  <c r="J64" i="52"/>
  <c r="I64" i="52"/>
  <c r="H64" i="52"/>
  <c r="G64" i="52"/>
  <c r="F64" i="52"/>
  <c r="E64" i="52"/>
  <c r="AH60" i="52"/>
  <c r="AH59" i="52" s="1"/>
  <c r="AH54" i="52" s="1"/>
  <c r="AM59" i="52"/>
  <c r="AM54" i="52" s="1"/>
  <c r="AL59" i="52"/>
  <c r="AL54" i="52" s="1"/>
  <c r="AK59" i="52"/>
  <c r="AK54" i="52" s="1"/>
  <c r="AJ59" i="52"/>
  <c r="AJ54" i="52" s="1"/>
  <c r="AI59" i="52"/>
  <c r="AI54" i="52" s="1"/>
  <c r="AG59" i="52"/>
  <c r="AG54" i="52" s="1"/>
  <c r="AF59" i="52"/>
  <c r="AE59" i="52"/>
  <c r="AE54" i="52" s="1"/>
  <c r="AD59" i="52"/>
  <c r="AD54" i="52" s="1"/>
  <c r="AC59" i="52"/>
  <c r="AC54" i="52" s="1"/>
  <c r="AB59" i="52"/>
  <c r="AB54" i="52" s="1"/>
  <c r="AA59" i="52"/>
  <c r="AA54" i="52" s="1"/>
  <c r="Z59" i="52"/>
  <c r="Z54" i="52" s="1"/>
  <c r="Y59" i="52"/>
  <c r="Y54" i="52" s="1"/>
  <c r="X59" i="52"/>
  <c r="W59" i="52"/>
  <c r="W54" i="52" s="1"/>
  <c r="V59" i="52"/>
  <c r="V54" i="52" s="1"/>
  <c r="U59" i="52"/>
  <c r="U54" i="52" s="1"/>
  <c r="T59" i="52"/>
  <c r="T54" i="52" s="1"/>
  <c r="S59" i="52"/>
  <c r="S54" i="52" s="1"/>
  <c r="R59" i="52"/>
  <c r="Q59" i="52"/>
  <c r="Q54" i="52" s="1"/>
  <c r="P59" i="52"/>
  <c r="P54" i="52" s="1"/>
  <c r="O59" i="52"/>
  <c r="O54" i="52" s="1"/>
  <c r="N59" i="52"/>
  <c r="N54" i="52" s="1"/>
  <c r="M59" i="52"/>
  <c r="M54" i="52" s="1"/>
  <c r="L59" i="52"/>
  <c r="L54" i="52" s="1"/>
  <c r="K59" i="52"/>
  <c r="K54" i="52" s="1"/>
  <c r="J59" i="52"/>
  <c r="J54" i="52" s="1"/>
  <c r="I59" i="52"/>
  <c r="I54" i="52" s="1"/>
  <c r="H59" i="52"/>
  <c r="H54" i="52" s="1"/>
  <c r="G59" i="52"/>
  <c r="G54" i="52" s="1"/>
  <c r="F59" i="52"/>
  <c r="F54" i="52" s="1"/>
  <c r="E59" i="52"/>
  <c r="E54" i="52" s="1"/>
  <c r="AF54" i="52"/>
  <c r="X54" i="52"/>
  <c r="R54" i="52"/>
  <c r="AM52" i="52"/>
  <c r="AM51" i="52" s="1"/>
  <c r="AM50" i="52" s="1"/>
  <c r="AL52" i="52"/>
  <c r="AK52" i="52"/>
  <c r="AK51" i="52" s="1"/>
  <c r="AK50" i="52" s="1"/>
  <c r="AJ52" i="52"/>
  <c r="AI52" i="52"/>
  <c r="AI51" i="52" s="1"/>
  <c r="AI50" i="52" s="1"/>
  <c r="AH52" i="52"/>
  <c r="AH51" i="52" s="1"/>
  <c r="AH50" i="52" s="1"/>
  <c r="AG52" i="52"/>
  <c r="AG51" i="52" s="1"/>
  <c r="AG50" i="52" s="1"/>
  <c r="AL51" i="52"/>
  <c r="AL50" i="52" s="1"/>
  <c r="AJ51" i="52"/>
  <c r="AJ50" i="52" s="1"/>
  <c r="AF51" i="52"/>
  <c r="AF50" i="52" s="1"/>
  <c r="AE51" i="52"/>
  <c r="AE50" i="52" s="1"/>
  <c r="AD51" i="52"/>
  <c r="AD50" i="52" s="1"/>
  <c r="AC51" i="52"/>
  <c r="AC50" i="52" s="1"/>
  <c r="AB51" i="52"/>
  <c r="AB50" i="52" s="1"/>
  <c r="AA51" i="52"/>
  <c r="AA50" i="52" s="1"/>
  <c r="Z51" i="52"/>
  <c r="Z50" i="52" s="1"/>
  <c r="Y51" i="52"/>
  <c r="X51" i="52"/>
  <c r="X50" i="52" s="1"/>
  <c r="W51" i="52"/>
  <c r="W50" i="52" s="1"/>
  <c r="V51" i="52"/>
  <c r="V50" i="52" s="1"/>
  <c r="U51" i="52"/>
  <c r="U50" i="52" s="1"/>
  <c r="T51" i="52"/>
  <c r="T50" i="52" s="1"/>
  <c r="S51" i="52"/>
  <c r="R51" i="52"/>
  <c r="R50" i="52" s="1"/>
  <c r="Q51" i="52"/>
  <c r="P51" i="52"/>
  <c r="P50" i="52" s="1"/>
  <c r="O51" i="52"/>
  <c r="O50" i="52" s="1"/>
  <c r="N51" i="52"/>
  <c r="N50" i="52" s="1"/>
  <c r="M51" i="52"/>
  <c r="M50" i="52" s="1"/>
  <c r="L51" i="52"/>
  <c r="L50" i="52" s="1"/>
  <c r="K51" i="52"/>
  <c r="K50" i="52" s="1"/>
  <c r="J51" i="52"/>
  <c r="J50" i="52" s="1"/>
  <c r="I51" i="52"/>
  <c r="I50" i="52" s="1"/>
  <c r="H51" i="52"/>
  <c r="H50" i="52" s="1"/>
  <c r="G51" i="52"/>
  <c r="F51" i="52"/>
  <c r="F50" i="52" s="1"/>
  <c r="E51" i="52"/>
  <c r="E50" i="52" s="1"/>
  <c r="Y50" i="52"/>
  <c r="S50" i="52"/>
  <c r="Q50" i="52"/>
  <c r="G50" i="52"/>
  <c r="AF49" i="52"/>
  <c r="AE49" i="52"/>
  <c r="AD49" i="52"/>
  <c r="AC49" i="52"/>
  <c r="AC48" i="52" s="1"/>
  <c r="AB49" i="52"/>
  <c r="AM48" i="52"/>
  <c r="AL48" i="52"/>
  <c r="AK48" i="52"/>
  <c r="AJ48" i="52"/>
  <c r="AI48" i="52"/>
  <c r="AG48" i="52"/>
  <c r="Z48" i="52"/>
  <c r="Y48" i="52"/>
  <c r="X48" i="52"/>
  <c r="W48" i="52"/>
  <c r="W44" i="52" s="1"/>
  <c r="V48" i="52"/>
  <c r="U48" i="52"/>
  <c r="T48" i="52"/>
  <c r="S48" i="52"/>
  <c r="R48" i="52"/>
  <c r="Q48" i="52"/>
  <c r="P48" i="52"/>
  <c r="O48" i="52"/>
  <c r="N48" i="52"/>
  <c r="M48" i="52"/>
  <c r="L48" i="52"/>
  <c r="K48" i="52"/>
  <c r="J48" i="52"/>
  <c r="I48" i="52"/>
  <c r="H48" i="52"/>
  <c r="G48" i="52"/>
  <c r="F48" i="52"/>
  <c r="E48" i="52"/>
  <c r="E44" i="52" s="1"/>
  <c r="AM47" i="52"/>
  <c r="AL47" i="52"/>
  <c r="AL45" i="52" s="1"/>
  <c r="AL44" i="52" s="1"/>
  <c r="AK47" i="52"/>
  <c r="AJ47" i="52"/>
  <c r="AJ45" i="52" s="1"/>
  <c r="AI47" i="52"/>
  <c r="AH47" i="52"/>
  <c r="AG47" i="52"/>
  <c r="AM46" i="52"/>
  <c r="AL46" i="52"/>
  <c r="AK46" i="52"/>
  <c r="AK45" i="52" s="1"/>
  <c r="AK44" i="52" s="1"/>
  <c r="AJ46" i="52"/>
  <c r="AI46" i="52"/>
  <c r="AH46" i="52"/>
  <c r="AG46" i="52"/>
  <c r="AF45" i="52"/>
  <c r="AE45" i="52"/>
  <c r="AD45" i="52"/>
  <c r="AC45" i="52"/>
  <c r="AB45" i="52"/>
  <c r="AA45" i="52"/>
  <c r="Z45" i="52"/>
  <c r="Y45" i="52"/>
  <c r="X45" i="52"/>
  <c r="X44" i="52" s="1"/>
  <c r="W45" i="52"/>
  <c r="V45" i="52"/>
  <c r="U45" i="52"/>
  <c r="U44" i="52" s="1"/>
  <c r="T45" i="52"/>
  <c r="S45" i="52"/>
  <c r="R45" i="52"/>
  <c r="R44" i="52" s="1"/>
  <c r="Q45" i="52"/>
  <c r="P45" i="52"/>
  <c r="O45" i="52"/>
  <c r="O44" i="52" s="1"/>
  <c r="N45" i="52"/>
  <c r="M45" i="52"/>
  <c r="L45" i="52"/>
  <c r="L44" i="52" s="1"/>
  <c r="K45" i="52"/>
  <c r="J45" i="52"/>
  <c r="I45" i="52"/>
  <c r="I44" i="52" s="1"/>
  <c r="H45" i="52"/>
  <c r="G45" i="52"/>
  <c r="F45" i="52"/>
  <c r="F44" i="52" s="1"/>
  <c r="E45"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O40" i="52"/>
  <c r="N40" i="52"/>
  <c r="M40" i="52"/>
  <c r="L40" i="52"/>
  <c r="K40" i="52"/>
  <c r="J40" i="52"/>
  <c r="I40" i="52"/>
  <c r="H40" i="52"/>
  <c r="G40" i="52"/>
  <c r="F40" i="52"/>
  <c r="E40" i="52"/>
  <c r="AM38" i="52"/>
  <c r="AL38" i="52"/>
  <c r="AK38" i="52"/>
  <c r="AJ38" i="52"/>
  <c r="AI38" i="52"/>
  <c r="AH38" i="52"/>
  <c r="AG38" i="52"/>
  <c r="AM37" i="52"/>
  <c r="AL37" i="52"/>
  <c r="AK37" i="52"/>
  <c r="AJ37" i="52"/>
  <c r="AI37" i="52"/>
  <c r="AI36" i="52" s="1"/>
  <c r="AH37" i="52"/>
  <c r="AH36" i="52" s="1"/>
  <c r="AG37" i="52"/>
  <c r="AF36" i="52"/>
  <c r="AF31" i="52" s="1"/>
  <c r="AF24" i="52" s="1"/>
  <c r="AE36" i="52"/>
  <c r="AD36" i="52"/>
  <c r="AC36" i="52"/>
  <c r="AB36" i="52"/>
  <c r="AA36" i="52"/>
  <c r="Z36" i="52"/>
  <c r="Z31" i="52" s="1"/>
  <c r="Y36" i="52"/>
  <c r="X36" i="52"/>
  <c r="W36" i="52"/>
  <c r="V36" i="52"/>
  <c r="U36" i="52"/>
  <c r="T36" i="52"/>
  <c r="T31" i="52" s="1"/>
  <c r="S36" i="52"/>
  <c r="R36" i="52"/>
  <c r="Q36" i="52"/>
  <c r="P36" i="52"/>
  <c r="O36" i="52"/>
  <c r="N36" i="52"/>
  <c r="N31" i="52" s="1"/>
  <c r="N24" i="52" s="1"/>
  <c r="M36" i="52"/>
  <c r="L36" i="52"/>
  <c r="K36" i="52"/>
  <c r="J36" i="52"/>
  <c r="I36" i="52"/>
  <c r="H36" i="52"/>
  <c r="H31" i="52" s="1"/>
  <c r="G36" i="52"/>
  <c r="F36" i="52"/>
  <c r="E36" i="52"/>
  <c r="AM32" i="52"/>
  <c r="AL32" i="52"/>
  <c r="AK32" i="52"/>
  <c r="AJ32" i="52"/>
  <c r="AI32" i="52"/>
  <c r="AH32" i="52"/>
  <c r="AG32" i="52"/>
  <c r="AF32" i="52"/>
  <c r="AE32" i="52"/>
  <c r="AD32" i="52"/>
  <c r="AC32" i="52"/>
  <c r="AB32" i="52"/>
  <c r="AA32" i="52"/>
  <c r="Z32" i="52"/>
  <c r="Y32" i="52"/>
  <c r="X32" i="52"/>
  <c r="W32" i="52"/>
  <c r="V32" i="52"/>
  <c r="U32" i="52"/>
  <c r="T32" i="52"/>
  <c r="S32" i="52"/>
  <c r="R32" i="52"/>
  <c r="Q32" i="52"/>
  <c r="P32" i="52"/>
  <c r="O32" i="52"/>
  <c r="N32" i="52"/>
  <c r="M32" i="52"/>
  <c r="L32" i="52"/>
  <c r="K32" i="52"/>
  <c r="J32" i="52"/>
  <c r="I32" i="52"/>
  <c r="I31" i="52" s="1"/>
  <c r="H32" i="52"/>
  <c r="G32" i="52"/>
  <c r="G31" i="52" s="1"/>
  <c r="G24" i="52" s="1"/>
  <c r="F32" i="52"/>
  <c r="E32" i="52"/>
  <c r="AE29" i="52"/>
  <c r="AD29" i="52"/>
  <c r="X29" i="52"/>
  <c r="V29" i="52"/>
  <c r="Q29" i="52"/>
  <c r="P29" i="52"/>
  <c r="L29" i="52"/>
  <c r="F29" i="52"/>
  <c r="E29"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O28" i="52"/>
  <c r="N28" i="52"/>
  <c r="M28" i="52"/>
  <c r="L28" i="52"/>
  <c r="K28" i="52"/>
  <c r="J28" i="52"/>
  <c r="I28" i="52"/>
  <c r="H28" i="52"/>
  <c r="G28" i="52"/>
  <c r="F28" i="52"/>
  <c r="E28" i="52"/>
  <c r="AC27" i="52"/>
  <c r="V27" i="52"/>
  <c r="U27" i="52"/>
  <c r="P27" i="52"/>
  <c r="O27" i="52"/>
  <c r="K27" i="52"/>
  <c r="I27" i="52"/>
  <c r="AM26" i="52"/>
  <c r="AL26" i="52"/>
  <c r="AF26" i="52"/>
  <c r="Z26" i="52"/>
  <c r="U26" i="52"/>
  <c r="T26" i="52"/>
  <c r="P26" i="52"/>
  <c r="N26" i="52"/>
  <c r="J26" i="52"/>
  <c r="B12" i="52"/>
  <c r="B7" i="52"/>
  <c r="AM85" i="51"/>
  <c r="AM81" i="51" s="1"/>
  <c r="AM29" i="51" s="1"/>
  <c r="AL85" i="51"/>
  <c r="AL81" i="51" s="1"/>
  <c r="AL29" i="51" s="1"/>
  <c r="AK85" i="51"/>
  <c r="AK81" i="51" s="1"/>
  <c r="AK29" i="51" s="1"/>
  <c r="AJ85" i="51"/>
  <c r="AI85" i="51"/>
  <c r="AG85" i="51"/>
  <c r="AG81" i="51" s="1"/>
  <c r="AG29" i="51" s="1"/>
  <c r="AJ81" i="51"/>
  <c r="AJ29" i="51" s="1"/>
  <c r="AI81" i="51"/>
  <c r="AI29" i="51" s="1"/>
  <c r="AF81" i="51"/>
  <c r="AF29" i="51" s="1"/>
  <c r="AE81" i="51"/>
  <c r="AD81" i="51"/>
  <c r="AC81" i="51"/>
  <c r="AC29" i="51" s="1"/>
  <c r="AB81" i="51"/>
  <c r="AB29" i="51" s="1"/>
  <c r="Z81" i="51"/>
  <c r="Z29" i="51" s="1"/>
  <c r="Y81" i="51"/>
  <c r="X81" i="51"/>
  <c r="W81" i="51"/>
  <c r="W29" i="51" s="1"/>
  <c r="V81" i="51"/>
  <c r="U81" i="51"/>
  <c r="T81" i="51"/>
  <c r="T29" i="51" s="1"/>
  <c r="S81" i="51"/>
  <c r="R81" i="51"/>
  <c r="Q81" i="51"/>
  <c r="Q29" i="51" s="1"/>
  <c r="P81" i="51"/>
  <c r="P29" i="51" s="1"/>
  <c r="O81" i="51"/>
  <c r="O29" i="51" s="1"/>
  <c r="N81" i="51"/>
  <c r="N29" i="51" s="1"/>
  <c r="M81" i="51"/>
  <c r="L81" i="51"/>
  <c r="K81" i="51"/>
  <c r="K29" i="51" s="1"/>
  <c r="J81" i="51"/>
  <c r="I81" i="51"/>
  <c r="I29" i="51" s="1"/>
  <c r="H81" i="51"/>
  <c r="H29" i="51" s="1"/>
  <c r="G81" i="51"/>
  <c r="F81" i="51"/>
  <c r="E81" i="51"/>
  <c r="E29" i="51" s="1"/>
  <c r="AI79" i="51"/>
  <c r="AI78" i="51"/>
  <c r="AM74" i="51"/>
  <c r="AM27" i="51" s="1"/>
  <c r="AL74" i="51"/>
  <c r="AJ74" i="51"/>
  <c r="AJ27" i="51" s="1"/>
  <c r="AG74" i="51"/>
  <c r="AG27" i="51" s="1"/>
  <c r="AF74" i="51"/>
  <c r="AE74" i="51"/>
  <c r="AE27" i="51" s="1"/>
  <c r="AC74" i="51"/>
  <c r="AC27" i="51" s="1"/>
  <c r="Z74" i="51"/>
  <c r="Y74" i="51"/>
  <c r="X74" i="51"/>
  <c r="X27" i="51" s="1"/>
  <c r="W74" i="51"/>
  <c r="W27" i="51" s="1"/>
  <c r="V74" i="51"/>
  <c r="V27" i="51" s="1"/>
  <c r="U74" i="51"/>
  <c r="U27" i="51" s="1"/>
  <c r="T74" i="51"/>
  <c r="S74" i="51"/>
  <c r="R74" i="51"/>
  <c r="R27" i="51" s="1"/>
  <c r="Q74" i="51"/>
  <c r="P74" i="51"/>
  <c r="P27" i="51" s="1"/>
  <c r="O74" i="51"/>
  <c r="N74" i="51"/>
  <c r="M74" i="51"/>
  <c r="L74" i="51"/>
  <c r="L27" i="51" s="1"/>
  <c r="K74" i="51"/>
  <c r="K27" i="51" s="1"/>
  <c r="J74" i="51"/>
  <c r="J27" i="51" s="1"/>
  <c r="I74" i="51"/>
  <c r="I27" i="51" s="1"/>
  <c r="H74" i="51"/>
  <c r="G74" i="51"/>
  <c r="F74" i="51"/>
  <c r="F27" i="51" s="1"/>
  <c r="E74" i="51"/>
  <c r="AM71" i="51"/>
  <c r="AM26" i="51" s="1"/>
  <c r="AL71" i="51"/>
  <c r="AL26" i="51" s="1"/>
  <c r="AK71" i="51"/>
  <c r="AJ71" i="51"/>
  <c r="AI71" i="51"/>
  <c r="AI26" i="51" s="1"/>
  <c r="AH71" i="51"/>
  <c r="AH26" i="51" s="1"/>
  <c r="AG71" i="51"/>
  <c r="AG26" i="51" s="1"/>
  <c r="AF71" i="51"/>
  <c r="AF26" i="51" s="1"/>
  <c r="AE71" i="51"/>
  <c r="AD71" i="51"/>
  <c r="AC71" i="51"/>
  <c r="AC26" i="51" s="1"/>
  <c r="AB71" i="51"/>
  <c r="AA71" i="51"/>
  <c r="AA26" i="51" s="1"/>
  <c r="Z71" i="51"/>
  <c r="Z26" i="51" s="1"/>
  <c r="Y71" i="51"/>
  <c r="X71" i="51"/>
  <c r="W71" i="51"/>
  <c r="W26" i="51" s="1"/>
  <c r="V71" i="51"/>
  <c r="V26" i="51" s="1"/>
  <c r="U71" i="51"/>
  <c r="U26" i="51" s="1"/>
  <c r="T71" i="51"/>
  <c r="T26" i="51" s="1"/>
  <c r="S71" i="51"/>
  <c r="R71" i="51"/>
  <c r="Q71" i="51"/>
  <c r="Q26" i="51" s="1"/>
  <c r="P71" i="51"/>
  <c r="P26" i="51" s="1"/>
  <c r="O71" i="51"/>
  <c r="O26" i="51" s="1"/>
  <c r="N71" i="51"/>
  <c r="N26" i="51" s="1"/>
  <c r="M71" i="51"/>
  <c r="L71" i="51"/>
  <c r="K71" i="51"/>
  <c r="K26" i="51" s="1"/>
  <c r="J71" i="51"/>
  <c r="I71" i="51"/>
  <c r="I26" i="51" s="1"/>
  <c r="H71" i="51"/>
  <c r="H26" i="51" s="1"/>
  <c r="G71" i="51"/>
  <c r="F71" i="51"/>
  <c r="E71" i="51"/>
  <c r="E26" i="51" s="1"/>
  <c r="AM68" i="51"/>
  <c r="AL68" i="51"/>
  <c r="AK68" i="51"/>
  <c r="AJ68" i="51"/>
  <c r="AI68" i="51"/>
  <c r="AH68" i="51"/>
  <c r="AG68" i="51"/>
  <c r="AF68" i="51"/>
  <c r="AE68" i="51"/>
  <c r="AD68" i="51"/>
  <c r="AC68" i="51"/>
  <c r="AB68" i="51"/>
  <c r="AA68" i="51"/>
  <c r="Z68" i="51"/>
  <c r="Y68" i="51"/>
  <c r="X68" i="51"/>
  <c r="W68" i="51"/>
  <c r="V68" i="51"/>
  <c r="U68" i="51"/>
  <c r="T68" i="51"/>
  <c r="S68" i="51"/>
  <c r="R68" i="51"/>
  <c r="Q68" i="51"/>
  <c r="P68" i="51"/>
  <c r="O68" i="51"/>
  <c r="N68" i="51"/>
  <c r="M68" i="51"/>
  <c r="L68" i="51"/>
  <c r="K68" i="51"/>
  <c r="J68" i="51"/>
  <c r="I68" i="51"/>
  <c r="H68" i="51"/>
  <c r="G68" i="51"/>
  <c r="F68" i="51"/>
  <c r="E68" i="51"/>
  <c r="AH64" i="51"/>
  <c r="AH63" i="51" s="1"/>
  <c r="AH58" i="51" s="1"/>
  <c r="AM63" i="51"/>
  <c r="AM58" i="51" s="1"/>
  <c r="AL63" i="51"/>
  <c r="AL58" i="51" s="1"/>
  <c r="AK63" i="51"/>
  <c r="AK58" i="51" s="1"/>
  <c r="AJ63" i="51"/>
  <c r="AJ58" i="51" s="1"/>
  <c r="AI63" i="51"/>
  <c r="AG63" i="51"/>
  <c r="AF63" i="51"/>
  <c r="AF58" i="51" s="1"/>
  <c r="AE63" i="51"/>
  <c r="AE58" i="51" s="1"/>
  <c r="AD63" i="51"/>
  <c r="AD58" i="51" s="1"/>
  <c r="AC63" i="51"/>
  <c r="AB63" i="51"/>
  <c r="AB58" i="51" s="1"/>
  <c r="AA63" i="51"/>
  <c r="Z63" i="51"/>
  <c r="Z58" i="51" s="1"/>
  <c r="Y63" i="51"/>
  <c r="Y58" i="51" s="1"/>
  <c r="X63" i="51"/>
  <c r="X58" i="51" s="1"/>
  <c r="W63" i="51"/>
  <c r="W58" i="51" s="1"/>
  <c r="V63" i="51"/>
  <c r="V58" i="51" s="1"/>
  <c r="U63" i="51"/>
  <c r="U58" i="51" s="1"/>
  <c r="T63" i="51"/>
  <c r="T58" i="51" s="1"/>
  <c r="S63" i="51"/>
  <c r="S58" i="51" s="1"/>
  <c r="R63" i="51"/>
  <c r="R58" i="51" s="1"/>
  <c r="Q63" i="51"/>
  <c r="P63" i="51"/>
  <c r="P58" i="51" s="1"/>
  <c r="O63" i="51"/>
  <c r="O58" i="51" s="1"/>
  <c r="N63" i="51"/>
  <c r="N58" i="51" s="1"/>
  <c r="M63" i="51"/>
  <c r="M58" i="51" s="1"/>
  <c r="L63" i="51"/>
  <c r="L58" i="51" s="1"/>
  <c r="K63" i="51"/>
  <c r="K58" i="51" s="1"/>
  <c r="J63" i="51"/>
  <c r="J58" i="51" s="1"/>
  <c r="I63" i="51"/>
  <c r="I58" i="51" s="1"/>
  <c r="H63" i="51"/>
  <c r="H58" i="51" s="1"/>
  <c r="G63" i="51"/>
  <c r="G58" i="51" s="1"/>
  <c r="F63" i="51"/>
  <c r="F58" i="51" s="1"/>
  <c r="E63" i="51"/>
  <c r="E58" i="51" s="1"/>
  <c r="AI58" i="51"/>
  <c r="AG58" i="51"/>
  <c r="AC58" i="51"/>
  <c r="AA58" i="51"/>
  <c r="Q58" i="51"/>
  <c r="AM56" i="51"/>
  <c r="AM55" i="51" s="1"/>
  <c r="AM54" i="51" s="1"/>
  <c r="AL56" i="51"/>
  <c r="AL55" i="51" s="1"/>
  <c r="AL54" i="51" s="1"/>
  <c r="AK56" i="51"/>
  <c r="AK55" i="51" s="1"/>
  <c r="AK54" i="51" s="1"/>
  <c r="AJ56" i="51"/>
  <c r="AJ55" i="51" s="1"/>
  <c r="AJ54" i="51" s="1"/>
  <c r="AI56" i="51"/>
  <c r="AI55" i="51" s="1"/>
  <c r="AI54" i="51" s="1"/>
  <c r="AH56" i="51"/>
  <c r="AH55" i="51" s="1"/>
  <c r="AH54" i="51" s="1"/>
  <c r="AG56" i="51"/>
  <c r="AG55" i="51" s="1"/>
  <c r="AG54" i="51" s="1"/>
  <c r="AF55" i="51"/>
  <c r="AF54" i="51" s="1"/>
  <c r="AE55" i="51"/>
  <c r="AE54" i="51" s="1"/>
  <c r="AD55" i="51"/>
  <c r="AC55" i="51"/>
  <c r="AC54" i="51" s="1"/>
  <c r="AB55" i="51"/>
  <c r="AA55" i="51"/>
  <c r="AA54" i="51" s="1"/>
  <c r="Z55" i="51"/>
  <c r="Z54" i="51" s="1"/>
  <c r="Y55" i="51"/>
  <c r="Y54" i="51" s="1"/>
  <c r="X55" i="51"/>
  <c r="W55" i="51"/>
  <c r="W54" i="51" s="1"/>
  <c r="V55" i="51"/>
  <c r="V54" i="51" s="1"/>
  <c r="U55" i="51"/>
  <c r="U54" i="51" s="1"/>
  <c r="T55" i="51"/>
  <c r="T54" i="51" s="1"/>
  <c r="S55" i="51"/>
  <c r="S54" i="51" s="1"/>
  <c r="R55" i="51"/>
  <c r="R54" i="51" s="1"/>
  <c r="Q55" i="51"/>
  <c r="Q54" i="51" s="1"/>
  <c r="P55" i="51"/>
  <c r="O55" i="51"/>
  <c r="O54" i="51" s="1"/>
  <c r="N55" i="51"/>
  <c r="M55" i="51"/>
  <c r="M54" i="51" s="1"/>
  <c r="L55" i="51"/>
  <c r="L54" i="51" s="1"/>
  <c r="K55" i="51"/>
  <c r="K54" i="51" s="1"/>
  <c r="J55" i="51"/>
  <c r="J54" i="51" s="1"/>
  <c r="I55" i="51"/>
  <c r="I54" i="51" s="1"/>
  <c r="H55" i="51"/>
  <c r="H54" i="51" s="1"/>
  <c r="G55" i="51"/>
  <c r="G54" i="51" s="1"/>
  <c r="F55" i="51"/>
  <c r="F54" i="51" s="1"/>
  <c r="E55" i="51"/>
  <c r="E54" i="51" s="1"/>
  <c r="AD54" i="51"/>
  <c r="AB54" i="51"/>
  <c r="X54" i="51"/>
  <c r="P54" i="51"/>
  <c r="N54" i="51"/>
  <c r="AF51" i="51"/>
  <c r="AE51" i="51"/>
  <c r="AD51" i="51"/>
  <c r="AC51" i="51"/>
  <c r="AB51" i="51"/>
  <c r="AF50" i="51"/>
  <c r="AE50" i="51"/>
  <c r="AD50" i="51"/>
  <c r="AC50" i="51"/>
  <c r="AB50" i="51"/>
  <c r="AF49" i="51"/>
  <c r="AE49" i="51"/>
  <c r="AD49" i="51"/>
  <c r="AC49" i="51"/>
  <c r="AB49" i="51"/>
  <c r="AM48" i="51"/>
  <c r="AL48" i="51"/>
  <c r="AK48" i="51"/>
  <c r="AJ48" i="51"/>
  <c r="AI48" i="51"/>
  <c r="AG48" i="51"/>
  <c r="Z48" i="51"/>
  <c r="Y48" i="51"/>
  <c r="X48" i="51"/>
  <c r="W48" i="51"/>
  <c r="V48" i="51"/>
  <c r="U48" i="51"/>
  <c r="T48" i="51"/>
  <c r="S48" i="51"/>
  <c r="R48" i="51"/>
  <c r="Q48" i="51"/>
  <c r="P48" i="51"/>
  <c r="O48" i="51"/>
  <c r="N48" i="51"/>
  <c r="M48" i="51"/>
  <c r="L48" i="51"/>
  <c r="K48" i="51"/>
  <c r="J48" i="51"/>
  <c r="I48" i="51"/>
  <c r="H48" i="51"/>
  <c r="G48" i="51"/>
  <c r="F48" i="51"/>
  <c r="E48" i="51"/>
  <c r="AM47" i="51"/>
  <c r="AL47" i="51"/>
  <c r="AK47" i="51"/>
  <c r="AJ47" i="51"/>
  <c r="AI47" i="51"/>
  <c r="AH47" i="51"/>
  <c r="AG47" i="51"/>
  <c r="AM46" i="51"/>
  <c r="AL46" i="51"/>
  <c r="AL45" i="51" s="1"/>
  <c r="AK46" i="51"/>
  <c r="AJ46" i="51"/>
  <c r="AI46" i="51"/>
  <c r="AH46" i="51"/>
  <c r="AG46" i="51"/>
  <c r="AF45" i="51"/>
  <c r="AE45" i="51"/>
  <c r="AD45" i="51"/>
  <c r="AC45" i="51"/>
  <c r="AB45" i="51"/>
  <c r="AA45" i="51"/>
  <c r="Z45" i="51"/>
  <c r="Z44" i="51" s="1"/>
  <c r="Y45" i="51"/>
  <c r="Y44" i="51" s="1"/>
  <c r="X45" i="51"/>
  <c r="X44" i="51" s="1"/>
  <c r="W45" i="51"/>
  <c r="V45" i="51"/>
  <c r="V44" i="51" s="1"/>
  <c r="U45" i="51"/>
  <c r="U44" i="51" s="1"/>
  <c r="T45" i="51"/>
  <c r="T44" i="51" s="1"/>
  <c r="S45" i="51"/>
  <c r="S44" i="51" s="1"/>
  <c r="R45" i="51"/>
  <c r="R44" i="51" s="1"/>
  <c r="Q45" i="51"/>
  <c r="P45" i="51"/>
  <c r="P44" i="51" s="1"/>
  <c r="O45" i="51"/>
  <c r="N45" i="51"/>
  <c r="M45" i="51"/>
  <c r="M44" i="51" s="1"/>
  <c r="L45" i="51"/>
  <c r="L44" i="51" s="1"/>
  <c r="K45" i="51"/>
  <c r="J45" i="51"/>
  <c r="I45" i="51"/>
  <c r="I44" i="51" s="1"/>
  <c r="H45" i="51"/>
  <c r="H44" i="51" s="1"/>
  <c r="G45" i="51"/>
  <c r="G44" i="51" s="1"/>
  <c r="F45" i="51"/>
  <c r="F44" i="51" s="1"/>
  <c r="E45" i="51"/>
  <c r="O44" i="51"/>
  <c r="J44" i="51"/>
  <c r="AM40" i="51"/>
  <c r="AL40" i="51"/>
  <c r="AK40" i="51"/>
  <c r="AJ40" i="51"/>
  <c r="AI40" i="51"/>
  <c r="AH40" i="51"/>
  <c r="AG40" i="51"/>
  <c r="AF40" i="51"/>
  <c r="AE40" i="51"/>
  <c r="AD40" i="51"/>
  <c r="AC40" i="51"/>
  <c r="AB40" i="51"/>
  <c r="AA40" i="51"/>
  <c r="Z40" i="51"/>
  <c r="Y40" i="51"/>
  <c r="X40" i="51"/>
  <c r="W40" i="51"/>
  <c r="V40" i="51"/>
  <c r="U40" i="51"/>
  <c r="T40" i="51"/>
  <c r="S40" i="51"/>
  <c r="R40" i="51"/>
  <c r="Q40" i="51"/>
  <c r="P40" i="51"/>
  <c r="O40" i="51"/>
  <c r="N40" i="51"/>
  <c r="M40" i="51"/>
  <c r="L40" i="51"/>
  <c r="K40" i="51"/>
  <c r="J40" i="51"/>
  <c r="I40" i="51"/>
  <c r="H40" i="51"/>
  <c r="G40" i="51"/>
  <c r="F40" i="51"/>
  <c r="E40" i="51"/>
  <c r="AM38" i="51"/>
  <c r="AL38" i="51"/>
  <c r="AK38" i="51"/>
  <c r="AJ38" i="51"/>
  <c r="AI38" i="51"/>
  <c r="AH38" i="51"/>
  <c r="AG38" i="51"/>
  <c r="AM37" i="51"/>
  <c r="AM36" i="51" s="1"/>
  <c r="AL37" i="51"/>
  <c r="AK37" i="51"/>
  <c r="AJ37" i="51"/>
  <c r="AJ36" i="51" s="1"/>
  <c r="AJ31" i="51" s="1"/>
  <c r="AJ24" i="51" s="1"/>
  <c r="AI37" i="51"/>
  <c r="AH37" i="51"/>
  <c r="AG37" i="51"/>
  <c r="AG36" i="51" s="1"/>
  <c r="AF36" i="51"/>
  <c r="AE36" i="51"/>
  <c r="AD36" i="51"/>
  <c r="AD31" i="51" s="1"/>
  <c r="AD24" i="51" s="1"/>
  <c r="AC36" i="51"/>
  <c r="AB36" i="51"/>
  <c r="AA36" i="51"/>
  <c r="Z36" i="51"/>
  <c r="Y36" i="51"/>
  <c r="X36" i="51"/>
  <c r="W36" i="51"/>
  <c r="V36" i="51"/>
  <c r="U36" i="51"/>
  <c r="T36" i="51"/>
  <c r="S36" i="51"/>
  <c r="R36" i="51"/>
  <c r="Q36" i="51"/>
  <c r="P36" i="51"/>
  <c r="O36" i="51"/>
  <c r="N36" i="51"/>
  <c r="M36" i="51"/>
  <c r="L36" i="51"/>
  <c r="L31" i="51" s="1"/>
  <c r="L24" i="51" s="1"/>
  <c r="K36" i="51"/>
  <c r="J36" i="51"/>
  <c r="I36" i="51"/>
  <c r="H36" i="51"/>
  <c r="G36" i="51"/>
  <c r="F36" i="51"/>
  <c r="E36" i="51"/>
  <c r="AM32" i="51"/>
  <c r="AL32" i="51"/>
  <c r="AK32" i="51"/>
  <c r="AJ32" i="51"/>
  <c r="AI32" i="51"/>
  <c r="AH32" i="51"/>
  <c r="AG32" i="51"/>
  <c r="AF32" i="51"/>
  <c r="AE32" i="51"/>
  <c r="AD32" i="51"/>
  <c r="AC32" i="51"/>
  <c r="AB32" i="51"/>
  <c r="AA32" i="51"/>
  <c r="Z32" i="51"/>
  <c r="Y32" i="51"/>
  <c r="X32" i="51"/>
  <c r="W32" i="51"/>
  <c r="V32" i="51"/>
  <c r="U32" i="51"/>
  <c r="T32" i="51"/>
  <c r="S32" i="51"/>
  <c r="R32" i="51"/>
  <c r="Q32" i="51"/>
  <c r="P32" i="51"/>
  <c r="O32" i="51"/>
  <c r="N32" i="51"/>
  <c r="M32" i="51"/>
  <c r="L32" i="51"/>
  <c r="K32" i="51"/>
  <c r="J32" i="51"/>
  <c r="I32" i="51"/>
  <c r="H32" i="51"/>
  <c r="G32" i="51"/>
  <c r="F32" i="51"/>
  <c r="E32" i="51"/>
  <c r="AE29" i="51"/>
  <c r="AD29" i="51"/>
  <c r="Y29" i="51"/>
  <c r="X29" i="51"/>
  <c r="V29" i="51"/>
  <c r="U29" i="51"/>
  <c r="S29" i="51"/>
  <c r="R29" i="51"/>
  <c r="M29" i="51"/>
  <c r="L29" i="51"/>
  <c r="J29" i="51"/>
  <c r="G29" i="51"/>
  <c r="F29" i="51"/>
  <c r="AM28" i="51"/>
  <c r="AL28" i="51"/>
  <c r="AK28" i="51"/>
  <c r="AJ28" i="51"/>
  <c r="AI28" i="51"/>
  <c r="AH28" i="51"/>
  <c r="AG28" i="51"/>
  <c r="AF28" i="51"/>
  <c r="AE28" i="51"/>
  <c r="AD28" i="51"/>
  <c r="AC28" i="51"/>
  <c r="AB28" i="51"/>
  <c r="AA28" i="51"/>
  <c r="Z28" i="51"/>
  <c r="Y28" i="51"/>
  <c r="X28" i="51"/>
  <c r="W28" i="51"/>
  <c r="V28" i="51"/>
  <c r="U28" i="51"/>
  <c r="T28" i="51"/>
  <c r="S28" i="51"/>
  <c r="R28" i="51"/>
  <c r="Q28" i="51"/>
  <c r="P28" i="51"/>
  <c r="O28" i="51"/>
  <c r="N28" i="51"/>
  <c r="M28" i="51"/>
  <c r="L28" i="51"/>
  <c r="K28" i="51"/>
  <c r="J28" i="51"/>
  <c r="I28" i="51"/>
  <c r="H28" i="51"/>
  <c r="G28" i="51"/>
  <c r="F28" i="51"/>
  <c r="E28" i="51"/>
  <c r="AL27" i="51"/>
  <c r="AF27" i="51"/>
  <c r="Z27" i="51"/>
  <c r="Y27" i="51"/>
  <c r="T27" i="51"/>
  <c r="S27" i="51"/>
  <c r="Q27" i="51"/>
  <c r="O27" i="51"/>
  <c r="N27" i="51"/>
  <c r="M27" i="51"/>
  <c r="H27" i="51"/>
  <c r="G27" i="51"/>
  <c r="E27" i="51"/>
  <c r="AK26" i="51"/>
  <c r="AJ26" i="51"/>
  <c r="AE26" i="51"/>
  <c r="AD26" i="51"/>
  <c r="AB26" i="51"/>
  <c r="Y26" i="51"/>
  <c r="X26" i="51"/>
  <c r="S26" i="51"/>
  <c r="R26" i="51"/>
  <c r="M26" i="51"/>
  <c r="L26" i="51"/>
  <c r="J26" i="51"/>
  <c r="G26" i="51"/>
  <c r="F26" i="51"/>
  <c r="B12" i="51"/>
  <c r="B7" i="51"/>
  <c r="AZ74" i="50"/>
  <c r="AZ26" i="50" s="1"/>
  <c r="AY74" i="50"/>
  <c r="AX74" i="50"/>
  <c r="AX26" i="50" s="1"/>
  <c r="AW74" i="50"/>
  <c r="AW26" i="50" s="1"/>
  <c r="AV74" i="50"/>
  <c r="AV26" i="50" s="1"/>
  <c r="AU74" i="50"/>
  <c r="AT74" i="50"/>
  <c r="AT26" i="50" s="1"/>
  <c r="AS74" i="50"/>
  <c r="AS26" i="50" s="1"/>
  <c r="AR74" i="50"/>
  <c r="AQ74" i="50"/>
  <c r="AQ26" i="50" s="1"/>
  <c r="AP74" i="50"/>
  <c r="AP26" i="50" s="1"/>
  <c r="AO74" i="50"/>
  <c r="AN74" i="50"/>
  <c r="AM74" i="50"/>
  <c r="AL74" i="50"/>
  <c r="AK74" i="50"/>
  <c r="AK26" i="50" s="1"/>
  <c r="AJ74" i="50"/>
  <c r="AJ26" i="50" s="1"/>
  <c r="AI74" i="50"/>
  <c r="AH74" i="50"/>
  <c r="AG74" i="50"/>
  <c r="AG26" i="50" s="1"/>
  <c r="AF74" i="50"/>
  <c r="AE74" i="50"/>
  <c r="AE26" i="50" s="1"/>
  <c r="AD74" i="50"/>
  <c r="AD26" i="50" s="1"/>
  <c r="AC74" i="50"/>
  <c r="AB74" i="50"/>
  <c r="AB26" i="50" s="1"/>
  <c r="AA74" i="50"/>
  <c r="AA26" i="50" s="1"/>
  <c r="Z74" i="50"/>
  <c r="Y74" i="50"/>
  <c r="Y26" i="50" s="1"/>
  <c r="X74" i="50"/>
  <c r="X26" i="50" s="1"/>
  <c r="W74" i="50"/>
  <c r="V74" i="50"/>
  <c r="U74" i="50"/>
  <c r="T74" i="50"/>
  <c r="S74" i="50"/>
  <c r="S26" i="50" s="1"/>
  <c r="R74" i="50"/>
  <c r="R26" i="50" s="1"/>
  <c r="Q74" i="50"/>
  <c r="P74" i="50"/>
  <c r="P26" i="50" s="1"/>
  <c r="O74" i="50"/>
  <c r="N74" i="50"/>
  <c r="M74" i="50"/>
  <c r="M26" i="50" s="1"/>
  <c r="L74" i="50"/>
  <c r="L26" i="50" s="1"/>
  <c r="K74" i="50"/>
  <c r="J74" i="50"/>
  <c r="J26" i="50" s="1"/>
  <c r="I74" i="50"/>
  <c r="H74" i="50"/>
  <c r="G74" i="50"/>
  <c r="G26" i="50" s="1"/>
  <c r="F74" i="50"/>
  <c r="F26" i="50" s="1"/>
  <c r="E74" i="50"/>
  <c r="BA73" i="50"/>
  <c r="AZ69" i="50"/>
  <c r="AY69" i="50"/>
  <c r="AY24" i="50" s="1"/>
  <c r="AX69" i="50"/>
  <c r="AW69" i="50"/>
  <c r="AW24" i="50" s="1"/>
  <c r="AV69" i="50"/>
  <c r="AU69" i="50"/>
  <c r="AT69" i="50"/>
  <c r="AS69" i="50"/>
  <c r="AS24" i="50" s="1"/>
  <c r="AR69" i="50"/>
  <c r="AR24" i="50" s="1"/>
  <c r="AQ69" i="50"/>
  <c r="AQ24" i="50" s="1"/>
  <c r="AP69" i="50"/>
  <c r="AO69" i="50"/>
  <c r="AN69" i="50"/>
  <c r="AM69" i="50"/>
  <c r="AM24" i="50" s="1"/>
  <c r="AL69" i="50"/>
  <c r="AL24" i="50" s="1"/>
  <c r="AK69" i="50"/>
  <c r="AK24" i="50" s="1"/>
  <c r="AJ69" i="50"/>
  <c r="AI69" i="50"/>
  <c r="AH69" i="50"/>
  <c r="AH24" i="50" s="1"/>
  <c r="AG69" i="50"/>
  <c r="AG24" i="50" s="1"/>
  <c r="AF69" i="50"/>
  <c r="AF24" i="50" s="1"/>
  <c r="AE69" i="50"/>
  <c r="AD69" i="50"/>
  <c r="AC69" i="50"/>
  <c r="AB69" i="50"/>
  <c r="AB24" i="50" s="1"/>
  <c r="AA69" i="50"/>
  <c r="AA24" i="50" s="1"/>
  <c r="Z69" i="50"/>
  <c r="Z24" i="50" s="1"/>
  <c r="Y69" i="50"/>
  <c r="Y24" i="50" s="1"/>
  <c r="X69" i="50"/>
  <c r="X24" i="50" s="1"/>
  <c r="W69" i="50"/>
  <c r="V69" i="50"/>
  <c r="U69" i="50"/>
  <c r="U24" i="50" s="1"/>
  <c r="T69" i="50"/>
  <c r="T24" i="50" s="1"/>
  <c r="S69" i="50"/>
  <c r="S24" i="50" s="1"/>
  <c r="R69" i="50"/>
  <c r="Q69" i="50"/>
  <c r="P69" i="50"/>
  <c r="O69" i="50"/>
  <c r="O24" i="50" s="1"/>
  <c r="N69" i="50"/>
  <c r="N24" i="50" s="1"/>
  <c r="M69" i="50"/>
  <c r="M24" i="50" s="1"/>
  <c r="L69" i="50"/>
  <c r="L24" i="50" s="1"/>
  <c r="K69" i="50"/>
  <c r="J69" i="50"/>
  <c r="J24" i="50" s="1"/>
  <c r="I69" i="50"/>
  <c r="I24" i="50" s="1"/>
  <c r="H69" i="50"/>
  <c r="H24" i="50" s="1"/>
  <c r="G69" i="50"/>
  <c r="G24" i="50" s="1"/>
  <c r="F69" i="50"/>
  <c r="F24" i="50" s="1"/>
  <c r="E69" i="50"/>
  <c r="E24" i="50" s="1"/>
  <c r="BA68" i="50"/>
  <c r="BA67" i="50"/>
  <c r="AZ66" i="50"/>
  <c r="AZ23" i="50" s="1"/>
  <c r="AY66" i="50"/>
  <c r="AY23" i="50" s="1"/>
  <c r="AX66" i="50"/>
  <c r="AW66" i="50"/>
  <c r="AW23" i="50" s="1"/>
  <c r="AV66" i="50"/>
  <c r="AV23" i="50" s="1"/>
  <c r="AU66" i="50"/>
  <c r="AT66" i="50"/>
  <c r="AT23" i="50" s="1"/>
  <c r="AS66" i="50"/>
  <c r="AR66" i="50"/>
  <c r="AQ66" i="50"/>
  <c r="AP66" i="50"/>
  <c r="BA66" i="50" s="1"/>
  <c r="AO66" i="50"/>
  <c r="AN66" i="50"/>
  <c r="AN23" i="50" s="1"/>
  <c r="AM66" i="50"/>
  <c r="AM23" i="50" s="1"/>
  <c r="AL66" i="50"/>
  <c r="AK66" i="50"/>
  <c r="AJ66" i="50"/>
  <c r="AJ23" i="50" s="1"/>
  <c r="AI66" i="50"/>
  <c r="AH66" i="50"/>
  <c r="AH23" i="50" s="1"/>
  <c r="AG66" i="50"/>
  <c r="AG23" i="50" s="1"/>
  <c r="AF66" i="50"/>
  <c r="AF23" i="50" s="1"/>
  <c r="AE66" i="50"/>
  <c r="AE23" i="50" s="1"/>
  <c r="AD66" i="50"/>
  <c r="AD23" i="50" s="1"/>
  <c r="AC66" i="50"/>
  <c r="AB66" i="50"/>
  <c r="AB23" i="50" s="1"/>
  <c r="AA66" i="50"/>
  <c r="AA23" i="50" s="1"/>
  <c r="Z66" i="50"/>
  <c r="Y66" i="50"/>
  <c r="Y23" i="50" s="1"/>
  <c r="X66" i="50"/>
  <c r="X23" i="50" s="1"/>
  <c r="W66" i="50"/>
  <c r="V66" i="50"/>
  <c r="V23" i="50" s="1"/>
  <c r="U66" i="50"/>
  <c r="U23" i="50" s="1"/>
  <c r="T66" i="50"/>
  <c r="T23" i="50" s="1"/>
  <c r="S66" i="50"/>
  <c r="R66" i="50"/>
  <c r="R23" i="50" s="1"/>
  <c r="Q66" i="50"/>
  <c r="P66" i="50"/>
  <c r="P23" i="50" s="1"/>
  <c r="O66" i="50"/>
  <c r="O23" i="50" s="1"/>
  <c r="N66" i="50"/>
  <c r="M66" i="50"/>
  <c r="M23" i="50" s="1"/>
  <c r="L66" i="50"/>
  <c r="L23" i="50" s="1"/>
  <c r="K66" i="50"/>
  <c r="J66" i="50"/>
  <c r="J23" i="50" s="1"/>
  <c r="I66" i="50"/>
  <c r="I23" i="50" s="1"/>
  <c r="H66" i="50"/>
  <c r="G66" i="50"/>
  <c r="F66" i="50"/>
  <c r="F23" i="50" s="1"/>
  <c r="E66" i="50"/>
  <c r="BA65" i="50"/>
  <c r="BA64" i="50"/>
  <c r="AZ63" i="50"/>
  <c r="AY63" i="50"/>
  <c r="AX63" i="50"/>
  <c r="AW63" i="50"/>
  <c r="AV63" i="50"/>
  <c r="AU63" i="50"/>
  <c r="AT63" i="50"/>
  <c r="AS63" i="50"/>
  <c r="AR63" i="50"/>
  <c r="AQ63" i="50"/>
  <c r="AP63" i="50"/>
  <c r="AO63" i="50"/>
  <c r="AN63" i="50"/>
  <c r="AM63" i="50"/>
  <c r="AL63" i="50"/>
  <c r="AK63" i="50"/>
  <c r="AJ63" i="50"/>
  <c r="AI63" i="50"/>
  <c r="AH63" i="50"/>
  <c r="AG63" i="50"/>
  <c r="AF63" i="50"/>
  <c r="AE63" i="50"/>
  <c r="AD63" i="50"/>
  <c r="AC63" i="50"/>
  <c r="AB63" i="50"/>
  <c r="AA63" i="50"/>
  <c r="Z63" i="50"/>
  <c r="Y63" i="50"/>
  <c r="X63" i="50"/>
  <c r="W63" i="50"/>
  <c r="V63" i="50"/>
  <c r="U63" i="50"/>
  <c r="T63" i="50"/>
  <c r="S63" i="50"/>
  <c r="R63" i="50"/>
  <c r="Q63" i="50"/>
  <c r="P63" i="50"/>
  <c r="O63" i="50"/>
  <c r="N63" i="50"/>
  <c r="M63" i="50"/>
  <c r="L63" i="50"/>
  <c r="K63" i="50"/>
  <c r="J63" i="50"/>
  <c r="I63" i="50"/>
  <c r="H63" i="50"/>
  <c r="G63" i="50"/>
  <c r="F63" i="50"/>
  <c r="E63" i="50"/>
  <c r="BA62" i="50"/>
  <c r="BA61" i="50"/>
  <c r="BA60" i="50"/>
  <c r="BA59" i="50"/>
  <c r="BA58" i="50"/>
  <c r="BA57" i="50"/>
  <c r="BA55" i="50"/>
  <c r="BA54" i="50"/>
  <c r="AZ53" i="50"/>
  <c r="AY53" i="50"/>
  <c r="AX53" i="50"/>
  <c r="AW53" i="50"/>
  <c r="AV53" i="50"/>
  <c r="AU53" i="50"/>
  <c r="AT53" i="50"/>
  <c r="AS53" i="50"/>
  <c r="AR53" i="50"/>
  <c r="AQ53" i="50"/>
  <c r="AP53" i="50"/>
  <c r="AO53" i="50"/>
  <c r="AN53" i="50"/>
  <c r="AM53" i="50"/>
  <c r="AL53" i="50"/>
  <c r="AK53" i="50"/>
  <c r="AJ53" i="50"/>
  <c r="AI53" i="50"/>
  <c r="AH53" i="50"/>
  <c r="AG53" i="50"/>
  <c r="AF53" i="50"/>
  <c r="AE53" i="50"/>
  <c r="AD53" i="50"/>
  <c r="AC53" i="50"/>
  <c r="AB53" i="50"/>
  <c r="AA53" i="50"/>
  <c r="Z53" i="50"/>
  <c r="Y53" i="50"/>
  <c r="X53" i="50"/>
  <c r="W53" i="50"/>
  <c r="V53" i="50"/>
  <c r="U53" i="50"/>
  <c r="T53" i="50"/>
  <c r="S53" i="50"/>
  <c r="R53" i="50"/>
  <c r="Q53" i="50"/>
  <c r="P53" i="50"/>
  <c r="O53" i="50"/>
  <c r="N53" i="50"/>
  <c r="M53" i="50"/>
  <c r="L53" i="50"/>
  <c r="K53" i="50"/>
  <c r="J53" i="50"/>
  <c r="I53" i="50"/>
  <c r="H53" i="50"/>
  <c r="G53" i="50"/>
  <c r="F53" i="50"/>
  <c r="E53" i="50"/>
  <c r="BA52" i="50"/>
  <c r="AZ50" i="50"/>
  <c r="AY50" i="50"/>
  <c r="AX50" i="50"/>
  <c r="AW50" i="50"/>
  <c r="AV50" i="50"/>
  <c r="AU50" i="50"/>
  <c r="AT50" i="50"/>
  <c r="AS50" i="50"/>
  <c r="AR50" i="50"/>
  <c r="AQ50" i="50"/>
  <c r="AP50" i="50"/>
  <c r="AO50" i="50"/>
  <c r="AN50" i="50"/>
  <c r="AM50" i="50"/>
  <c r="AL50" i="50"/>
  <c r="AK50" i="50"/>
  <c r="AJ50" i="50"/>
  <c r="AI50" i="50"/>
  <c r="AH50" i="50"/>
  <c r="AG50" i="50"/>
  <c r="AF50" i="50"/>
  <c r="AE50" i="50"/>
  <c r="AD50" i="50"/>
  <c r="AC50" i="50"/>
  <c r="AB50" i="50"/>
  <c r="AA50" i="50"/>
  <c r="Z50" i="50"/>
  <c r="Y50" i="50"/>
  <c r="X50" i="50"/>
  <c r="W50" i="50"/>
  <c r="V50" i="50"/>
  <c r="U50" i="50"/>
  <c r="T50" i="50"/>
  <c r="S50" i="50"/>
  <c r="R50" i="50"/>
  <c r="Q50" i="50"/>
  <c r="P50" i="50"/>
  <c r="O50" i="50"/>
  <c r="N50" i="50"/>
  <c r="M50" i="50"/>
  <c r="L50" i="50"/>
  <c r="K50" i="50"/>
  <c r="J50" i="50"/>
  <c r="I50" i="50"/>
  <c r="H50" i="50"/>
  <c r="G50" i="50"/>
  <c r="F50" i="50"/>
  <c r="E50" i="50"/>
  <c r="AZ48" i="50"/>
  <c r="AY48" i="50"/>
  <c r="AX48" i="50"/>
  <c r="AW48" i="50"/>
  <c r="AV48" i="50"/>
  <c r="AU48" i="50"/>
  <c r="AT48" i="50"/>
  <c r="AS48" i="50"/>
  <c r="AR48" i="50"/>
  <c r="AQ48" i="50"/>
  <c r="AP48" i="50"/>
  <c r="AO48" i="50"/>
  <c r="AN48" i="50"/>
  <c r="AM48" i="50"/>
  <c r="AL48" i="50"/>
  <c r="AK48" i="50"/>
  <c r="AJ48" i="50"/>
  <c r="AI48" i="50"/>
  <c r="AH48" i="50"/>
  <c r="AG48" i="50"/>
  <c r="AF48" i="50"/>
  <c r="AE48" i="50"/>
  <c r="AD48" i="50"/>
  <c r="AC48" i="50"/>
  <c r="AB48" i="50"/>
  <c r="AA48" i="50"/>
  <c r="Z48" i="50"/>
  <c r="Y48" i="50"/>
  <c r="X48" i="50"/>
  <c r="W48" i="50"/>
  <c r="V48" i="50"/>
  <c r="U48" i="50"/>
  <c r="T48" i="50"/>
  <c r="S48" i="50"/>
  <c r="R48" i="50"/>
  <c r="Q48" i="50"/>
  <c r="P48" i="50"/>
  <c r="O48" i="50"/>
  <c r="N48" i="50"/>
  <c r="M48" i="50"/>
  <c r="L48" i="50"/>
  <c r="K48" i="50"/>
  <c r="J48" i="50"/>
  <c r="I48" i="50"/>
  <c r="H48" i="50"/>
  <c r="G48" i="50"/>
  <c r="F48" i="50"/>
  <c r="E48" i="50"/>
  <c r="BA47" i="50"/>
  <c r="BB47" i="50" s="1"/>
  <c r="AZ46" i="50"/>
  <c r="AY46" i="50"/>
  <c r="AX46" i="50"/>
  <c r="AX45" i="50" s="1"/>
  <c r="AX44" i="50" s="1"/>
  <c r="AX22" i="50" s="1"/>
  <c r="AW46" i="50"/>
  <c r="AV46" i="50"/>
  <c r="AV45" i="50" s="1"/>
  <c r="AV44" i="50" s="1"/>
  <c r="AV22" i="50" s="1"/>
  <c r="AU46" i="50"/>
  <c r="AT46" i="50"/>
  <c r="AS46" i="50"/>
  <c r="AR46" i="50"/>
  <c r="AQ46" i="50"/>
  <c r="AQ45" i="50" s="1"/>
  <c r="AP46" i="50"/>
  <c r="AO46" i="50"/>
  <c r="AN46" i="50"/>
  <c r="AM46" i="50"/>
  <c r="AL46" i="50"/>
  <c r="AK46" i="50"/>
  <c r="AK45" i="50" s="1"/>
  <c r="AJ46" i="50"/>
  <c r="AJ45" i="50" s="1"/>
  <c r="AJ44" i="50" s="1"/>
  <c r="AJ22" i="50" s="1"/>
  <c r="AI46" i="50"/>
  <c r="AH46" i="50"/>
  <c r="AG46" i="50"/>
  <c r="AF46" i="50"/>
  <c r="AE46" i="50"/>
  <c r="AE45" i="50" s="1"/>
  <c r="AD46" i="50"/>
  <c r="AD45" i="50" s="1"/>
  <c r="AD44" i="50" s="1"/>
  <c r="AD22" i="50" s="1"/>
  <c r="AC46" i="50"/>
  <c r="AB46" i="50"/>
  <c r="AA46" i="50"/>
  <c r="Z46" i="50"/>
  <c r="Y46" i="50"/>
  <c r="X46" i="50"/>
  <c r="X45" i="50" s="1"/>
  <c r="X44" i="50" s="1"/>
  <c r="X22" i="50" s="1"/>
  <c r="W46" i="50"/>
  <c r="V46" i="50"/>
  <c r="U46" i="50"/>
  <c r="T46" i="50"/>
  <c r="S46" i="50"/>
  <c r="S45" i="50" s="1"/>
  <c r="R46" i="50"/>
  <c r="R45" i="50" s="1"/>
  <c r="R44" i="50" s="1"/>
  <c r="R22" i="50" s="1"/>
  <c r="Q46" i="50"/>
  <c r="P46" i="50"/>
  <c r="O46" i="50"/>
  <c r="N46" i="50"/>
  <c r="M46" i="50"/>
  <c r="M45" i="50" s="1"/>
  <c r="L46" i="50"/>
  <c r="L45" i="50" s="1"/>
  <c r="L44" i="50" s="1"/>
  <c r="L22" i="50" s="1"/>
  <c r="K46" i="50"/>
  <c r="J46" i="50"/>
  <c r="I46" i="50"/>
  <c r="H46" i="50"/>
  <c r="G46" i="50"/>
  <c r="G45" i="50" s="1"/>
  <c r="F46" i="50"/>
  <c r="F45" i="50" s="1"/>
  <c r="F44" i="50" s="1"/>
  <c r="F22" i="50" s="1"/>
  <c r="E46" i="50"/>
  <c r="Y45" i="50"/>
  <c r="Y44" i="50" s="1"/>
  <c r="Y22" i="50" s="1"/>
  <c r="BA43" i="50"/>
  <c r="BA40" i="50"/>
  <c r="BA39" i="50"/>
  <c r="BA38" i="50"/>
  <c r="BA37" i="50"/>
  <c r="BA36" i="50"/>
  <c r="BA32" i="50"/>
  <c r="AY29" i="50"/>
  <c r="AY28" i="50" s="1"/>
  <c r="AU29" i="50"/>
  <c r="AU28" i="50" s="1"/>
  <c r="AQ29" i="50"/>
  <c r="AQ28" i="50" s="1"/>
  <c r="AO29" i="50"/>
  <c r="AO28" i="50" s="1"/>
  <c r="AK29" i="50"/>
  <c r="AK28" i="50" s="1"/>
  <c r="AI29" i="50"/>
  <c r="AI28" i="50" s="1"/>
  <c r="AE29" i="50"/>
  <c r="AE28" i="50" s="1"/>
  <c r="AE21" i="50" s="1"/>
  <c r="AC29" i="50"/>
  <c r="AC28" i="50" s="1"/>
  <c r="Y29" i="50"/>
  <c r="Y28" i="50" s="1"/>
  <c r="W29" i="50"/>
  <c r="W28" i="50" s="1"/>
  <c r="S29" i="50"/>
  <c r="S28" i="50" s="1"/>
  <c r="Q29" i="50"/>
  <c r="Q28" i="50" s="1"/>
  <c r="M29" i="50"/>
  <c r="M28" i="50" s="1"/>
  <c r="K29" i="50"/>
  <c r="K28" i="50" s="1"/>
  <c r="G29" i="50"/>
  <c r="E29" i="50"/>
  <c r="E28" i="50" s="1"/>
  <c r="AY26" i="50"/>
  <c r="AU26" i="50"/>
  <c r="AR26" i="50"/>
  <c r="AO26" i="50"/>
  <c r="AN26" i="50"/>
  <c r="AM26" i="50"/>
  <c r="AL26" i="50"/>
  <c r="AI26" i="50"/>
  <c r="AH26" i="50"/>
  <c r="AF26" i="50"/>
  <c r="AC26" i="50"/>
  <c r="Z26" i="50"/>
  <c r="W26" i="50"/>
  <c r="V26" i="50"/>
  <c r="U26" i="50"/>
  <c r="T26" i="50"/>
  <c r="Q26" i="50"/>
  <c r="O26" i="50"/>
  <c r="N26" i="50"/>
  <c r="K26" i="50"/>
  <c r="I26" i="50"/>
  <c r="H26" i="50"/>
  <c r="E26" i="50"/>
  <c r="AZ25" i="50"/>
  <c r="AY25" i="50"/>
  <c r="AX25" i="50"/>
  <c r="BA25" i="50" s="1"/>
  <c r="AW25" i="50"/>
  <c r="AV25" i="50"/>
  <c r="AU25" i="50"/>
  <c r="AT25" i="50"/>
  <c r="AS25" i="50"/>
  <c r="AR25" i="50"/>
  <c r="AQ25" i="50"/>
  <c r="AP25" i="50"/>
  <c r="AO25" i="50"/>
  <c r="AN25" i="50"/>
  <c r="AM25" i="50"/>
  <c r="AL25" i="50"/>
  <c r="AK25" i="50"/>
  <c r="AJ25" i="50"/>
  <c r="AI25" i="50"/>
  <c r="AH25" i="50"/>
  <c r="AG25" i="50"/>
  <c r="AF25" i="50"/>
  <c r="AE25" i="50"/>
  <c r="AD25" i="50"/>
  <c r="AC25" i="50"/>
  <c r="AB25" i="50"/>
  <c r="AA25" i="50"/>
  <c r="Z25" i="50"/>
  <c r="Y25" i="50"/>
  <c r="X25" i="50"/>
  <c r="W25" i="50"/>
  <c r="V25" i="50"/>
  <c r="U25" i="50"/>
  <c r="T25" i="50"/>
  <c r="S25" i="50"/>
  <c r="R25" i="50"/>
  <c r="Q25" i="50"/>
  <c r="P25" i="50"/>
  <c r="O25" i="50"/>
  <c r="N25" i="50"/>
  <c r="M25" i="50"/>
  <c r="L25" i="50"/>
  <c r="K25" i="50"/>
  <c r="J25" i="50"/>
  <c r="I25" i="50"/>
  <c r="H25" i="50"/>
  <c r="G25" i="50"/>
  <c r="F25" i="50"/>
  <c r="E25" i="50"/>
  <c r="AZ24" i="50"/>
  <c r="AV24" i="50"/>
  <c r="AU24" i="50"/>
  <c r="AT24" i="50"/>
  <c r="AP24" i="50"/>
  <c r="AO24" i="50"/>
  <c r="AN24" i="50"/>
  <c r="AJ24" i="50"/>
  <c r="AI24" i="50"/>
  <c r="AE24" i="50"/>
  <c r="AD24" i="50"/>
  <c r="AC24" i="50"/>
  <c r="W24" i="50"/>
  <c r="V24" i="50"/>
  <c r="R24" i="50"/>
  <c r="Q24" i="50"/>
  <c r="P24" i="50"/>
  <c r="K24" i="50"/>
  <c r="AX23" i="50"/>
  <c r="AU23" i="50"/>
  <c r="AS23" i="50"/>
  <c r="AR23" i="50"/>
  <c r="AQ23" i="50"/>
  <c r="AO23" i="50"/>
  <c r="AL23" i="50"/>
  <c r="AK23" i="50"/>
  <c r="AI23" i="50"/>
  <c r="AC23" i="50"/>
  <c r="Z23" i="50"/>
  <c r="W23" i="50"/>
  <c r="S23" i="50"/>
  <c r="Q23" i="50"/>
  <c r="N23" i="50"/>
  <c r="K23" i="50"/>
  <c r="H23" i="50"/>
  <c r="G23" i="50"/>
  <c r="E23" i="50"/>
  <c r="J21" i="50"/>
  <c r="I21" i="50"/>
  <c r="G21" i="50"/>
  <c r="B12" i="50"/>
  <c r="B7" i="50"/>
  <c r="BA87" i="49"/>
  <c r="AZ81" i="49"/>
  <c r="AY81" i="49"/>
  <c r="AX81" i="49"/>
  <c r="AX26" i="49" s="1"/>
  <c r="AW81" i="49"/>
  <c r="AV81" i="49"/>
  <c r="AV26" i="49" s="1"/>
  <c r="AU81" i="49"/>
  <c r="AU26" i="49" s="1"/>
  <c r="AT81" i="49"/>
  <c r="AS81" i="49"/>
  <c r="AS26" i="49" s="1"/>
  <c r="AR81" i="49"/>
  <c r="AQ81" i="49"/>
  <c r="AQ26" i="49" s="1"/>
  <c r="AP81" i="49"/>
  <c r="AO81" i="49"/>
  <c r="AO26" i="49" s="1"/>
  <c r="AN81" i="49"/>
  <c r="AM81" i="49"/>
  <c r="AL81" i="49"/>
  <c r="AK81" i="49"/>
  <c r="AJ81" i="49"/>
  <c r="AI81" i="49"/>
  <c r="AI26" i="49" s="1"/>
  <c r="AH81" i="49"/>
  <c r="AG81" i="49"/>
  <c r="AG26" i="49" s="1"/>
  <c r="AF81" i="49"/>
  <c r="AE81" i="49"/>
  <c r="AD81" i="49"/>
  <c r="AD26" i="49" s="1"/>
  <c r="AC81" i="49"/>
  <c r="AC26" i="49" s="1"/>
  <c r="AB81" i="49"/>
  <c r="AA81" i="49"/>
  <c r="Z81" i="49"/>
  <c r="Z26" i="49" s="1"/>
  <c r="Y81" i="49"/>
  <c r="X81" i="49"/>
  <c r="X26" i="49" s="1"/>
  <c r="W81" i="49"/>
  <c r="W26" i="49" s="1"/>
  <c r="V81" i="49"/>
  <c r="U81" i="49"/>
  <c r="U26" i="49" s="1"/>
  <c r="T81" i="49"/>
  <c r="S81" i="49"/>
  <c r="R81" i="49"/>
  <c r="R26" i="49" s="1"/>
  <c r="Q81" i="49"/>
  <c r="Q26" i="49" s="1"/>
  <c r="P81" i="49"/>
  <c r="O81" i="49"/>
  <c r="N81" i="49"/>
  <c r="N26" i="49" s="1"/>
  <c r="M81" i="49"/>
  <c r="L81" i="49"/>
  <c r="K81" i="49"/>
  <c r="K26" i="49" s="1"/>
  <c r="J81" i="49"/>
  <c r="I81" i="49"/>
  <c r="I26" i="49" s="1"/>
  <c r="H81" i="49"/>
  <c r="G81" i="49"/>
  <c r="G26" i="49" s="1"/>
  <c r="F81" i="49"/>
  <c r="F26" i="49" s="1"/>
  <c r="E81" i="49"/>
  <c r="E26" i="49" s="1"/>
  <c r="BA80" i="49"/>
  <c r="AZ73" i="49"/>
  <c r="AZ24" i="49" s="1"/>
  <c r="AY73" i="49"/>
  <c r="AX73" i="49"/>
  <c r="AW73" i="49"/>
  <c r="AW24" i="49" s="1"/>
  <c r="AV73" i="49"/>
  <c r="AV24" i="49" s="1"/>
  <c r="AU73" i="49"/>
  <c r="AT73" i="49"/>
  <c r="AT24" i="49" s="1"/>
  <c r="AS73" i="49"/>
  <c r="AS24" i="49" s="1"/>
  <c r="AR73" i="49"/>
  <c r="AQ73" i="49"/>
  <c r="AP73" i="49"/>
  <c r="AP24" i="49" s="1"/>
  <c r="AO73" i="49"/>
  <c r="AN73" i="49"/>
  <c r="AN24" i="49" s="1"/>
  <c r="AM73" i="49"/>
  <c r="AL73" i="49"/>
  <c r="AK73" i="49"/>
  <c r="AJ73" i="49"/>
  <c r="AJ24" i="49" s="1"/>
  <c r="AI73" i="49"/>
  <c r="AH73" i="49"/>
  <c r="AH24" i="49" s="1"/>
  <c r="AG73" i="49"/>
  <c r="AF73" i="49"/>
  <c r="AE73" i="49"/>
  <c r="AD73" i="49"/>
  <c r="AD24" i="49" s="1"/>
  <c r="AC73" i="49"/>
  <c r="AB73" i="49"/>
  <c r="AB24" i="49" s="1"/>
  <c r="AA73" i="49"/>
  <c r="AA24" i="49" s="1"/>
  <c r="Z73" i="49"/>
  <c r="Y73" i="49"/>
  <c r="X73" i="49"/>
  <c r="X24" i="49" s="1"/>
  <c r="W73" i="49"/>
  <c r="V73" i="49"/>
  <c r="V24" i="49" s="1"/>
  <c r="U73" i="49"/>
  <c r="T73" i="49"/>
  <c r="S73" i="49"/>
  <c r="R73" i="49"/>
  <c r="R24" i="49" s="1"/>
  <c r="Q73" i="49"/>
  <c r="P73" i="49"/>
  <c r="P24" i="49" s="1"/>
  <c r="O73" i="49"/>
  <c r="N73" i="49"/>
  <c r="M73" i="49"/>
  <c r="L73" i="49"/>
  <c r="L24" i="49" s="1"/>
  <c r="K73" i="49"/>
  <c r="J73" i="49"/>
  <c r="J24" i="49" s="1"/>
  <c r="I73" i="49"/>
  <c r="I24" i="49" s="1"/>
  <c r="H73" i="49"/>
  <c r="G73" i="49"/>
  <c r="F73" i="49"/>
  <c r="F24" i="49" s="1"/>
  <c r="E73" i="49"/>
  <c r="BA72" i="49"/>
  <c r="BA71" i="49"/>
  <c r="AZ70" i="49"/>
  <c r="AZ23" i="49" s="1"/>
  <c r="AY70" i="49"/>
  <c r="AX70" i="49"/>
  <c r="BA70" i="49" s="1"/>
  <c r="AW70" i="49"/>
  <c r="AW23" i="49" s="1"/>
  <c r="AV70" i="49"/>
  <c r="AU70" i="49"/>
  <c r="AU23" i="49" s="1"/>
  <c r="AT70" i="49"/>
  <c r="AT23" i="49" s="1"/>
  <c r="AS70" i="49"/>
  <c r="AR70" i="49"/>
  <c r="AR23" i="49" s="1"/>
  <c r="AQ70" i="49"/>
  <c r="AQ23" i="49" s="1"/>
  <c r="AP70" i="49"/>
  <c r="AO70" i="49"/>
  <c r="AN70" i="49"/>
  <c r="AN23" i="49" s="1"/>
  <c r="AM70" i="49"/>
  <c r="AL70" i="49"/>
  <c r="AL23" i="49" s="1"/>
  <c r="AK70" i="49"/>
  <c r="AK23" i="49" s="1"/>
  <c r="AJ70" i="49"/>
  <c r="AI70" i="49"/>
  <c r="AI23" i="49" s="1"/>
  <c r="AH70" i="49"/>
  <c r="AH23" i="49" s="1"/>
  <c r="AG70" i="49"/>
  <c r="AF70" i="49"/>
  <c r="AF23" i="49" s="1"/>
  <c r="AE70" i="49"/>
  <c r="AE23" i="49" s="1"/>
  <c r="AD70" i="49"/>
  <c r="AC70" i="49"/>
  <c r="AB70" i="49"/>
  <c r="AB23" i="49" s="1"/>
  <c r="AA70" i="49"/>
  <c r="Z70" i="49"/>
  <c r="Z23" i="49" s="1"/>
  <c r="Y70" i="49"/>
  <c r="Y23" i="49" s="1"/>
  <c r="X70" i="49"/>
  <c r="W70" i="49"/>
  <c r="W23" i="49" s="1"/>
  <c r="V70" i="49"/>
  <c r="V23" i="49" s="1"/>
  <c r="U70" i="49"/>
  <c r="T70" i="49"/>
  <c r="T23" i="49" s="1"/>
  <c r="S70" i="49"/>
  <c r="S23" i="49" s="1"/>
  <c r="R70" i="49"/>
  <c r="Q70" i="49"/>
  <c r="P70" i="49"/>
  <c r="P23" i="49" s="1"/>
  <c r="O70" i="49"/>
  <c r="N70" i="49"/>
  <c r="N23" i="49" s="1"/>
  <c r="M70" i="49"/>
  <c r="M23" i="49" s="1"/>
  <c r="L70" i="49"/>
  <c r="K70" i="49"/>
  <c r="K23" i="49" s="1"/>
  <c r="J70" i="49"/>
  <c r="J23" i="49" s="1"/>
  <c r="I70" i="49"/>
  <c r="H70" i="49"/>
  <c r="H23" i="49" s="1"/>
  <c r="G70" i="49"/>
  <c r="G23" i="49" s="1"/>
  <c r="F70" i="49"/>
  <c r="E70" i="49"/>
  <c r="BA69" i="49"/>
  <c r="BA68" i="49"/>
  <c r="AZ67" i="49"/>
  <c r="AY67" i="49"/>
  <c r="AX67" i="49"/>
  <c r="AW67" i="49"/>
  <c r="AV67" i="49"/>
  <c r="AU67" i="49"/>
  <c r="AT67" i="49"/>
  <c r="AS67" i="49"/>
  <c r="AR67" i="49"/>
  <c r="AQ67" i="49"/>
  <c r="AP67" i="49"/>
  <c r="AO67" i="49"/>
  <c r="AN67" i="49"/>
  <c r="AM67" i="49"/>
  <c r="AL67" i="49"/>
  <c r="AK67" i="49"/>
  <c r="AJ67" i="49"/>
  <c r="AI67" i="49"/>
  <c r="AH67" i="49"/>
  <c r="AG67" i="49"/>
  <c r="AF67" i="49"/>
  <c r="AE67" i="49"/>
  <c r="AD67" i="49"/>
  <c r="AC67" i="49"/>
  <c r="AB67" i="49"/>
  <c r="AA67" i="49"/>
  <c r="Z67" i="49"/>
  <c r="Y67" i="49"/>
  <c r="X67" i="49"/>
  <c r="W67" i="49"/>
  <c r="V67" i="49"/>
  <c r="U67" i="49"/>
  <c r="T67" i="49"/>
  <c r="S67" i="49"/>
  <c r="R67" i="49"/>
  <c r="Q67" i="49"/>
  <c r="P67" i="49"/>
  <c r="O67" i="49"/>
  <c r="N67" i="49"/>
  <c r="M67" i="49"/>
  <c r="L67" i="49"/>
  <c r="K67" i="49"/>
  <c r="J67" i="49"/>
  <c r="I67" i="49"/>
  <c r="H67" i="49"/>
  <c r="G67" i="49"/>
  <c r="F67" i="49"/>
  <c r="E67" i="49"/>
  <c r="BA66" i="49"/>
  <c r="BA65" i="49"/>
  <c r="BA64" i="49"/>
  <c r="BA63" i="49"/>
  <c r="BA62" i="49"/>
  <c r="BA61" i="49"/>
  <c r="BA59" i="49"/>
  <c r="BA58" i="49"/>
  <c r="AZ57" i="49"/>
  <c r="AY57" i="49"/>
  <c r="AX57" i="49"/>
  <c r="AW57" i="49"/>
  <c r="AV57" i="49"/>
  <c r="AU57" i="49"/>
  <c r="AT57" i="49"/>
  <c r="AS57" i="49"/>
  <c r="AR57" i="49"/>
  <c r="AQ57" i="49"/>
  <c r="AP57" i="49"/>
  <c r="AO57" i="49"/>
  <c r="AN57" i="49"/>
  <c r="AM57" i="49"/>
  <c r="AL57" i="49"/>
  <c r="AK57" i="49"/>
  <c r="AJ57" i="49"/>
  <c r="AI57" i="49"/>
  <c r="AH57" i="49"/>
  <c r="AG57" i="49"/>
  <c r="AF57" i="49"/>
  <c r="AE57" i="49"/>
  <c r="AD57" i="49"/>
  <c r="AC57" i="49"/>
  <c r="AB57" i="49"/>
  <c r="AA57" i="49"/>
  <c r="Z57" i="49"/>
  <c r="Y57" i="49"/>
  <c r="X57" i="49"/>
  <c r="W57" i="49"/>
  <c r="V57" i="49"/>
  <c r="U57" i="49"/>
  <c r="T57" i="49"/>
  <c r="S57" i="49"/>
  <c r="R57" i="49"/>
  <c r="Q57" i="49"/>
  <c r="P57" i="49"/>
  <c r="O57" i="49"/>
  <c r="N57" i="49"/>
  <c r="M57" i="49"/>
  <c r="L57" i="49"/>
  <c r="K57" i="49"/>
  <c r="J57" i="49"/>
  <c r="I57" i="49"/>
  <c r="H57" i="49"/>
  <c r="G57" i="49"/>
  <c r="F57" i="49"/>
  <c r="E57" i="49"/>
  <c r="BA56" i="49"/>
  <c r="AZ54" i="49"/>
  <c r="AY54" i="49"/>
  <c r="AX54" i="49"/>
  <c r="AW54" i="49"/>
  <c r="AV54" i="49"/>
  <c r="AU54" i="49"/>
  <c r="AT54" i="49"/>
  <c r="AS54" i="49"/>
  <c r="AR54" i="49"/>
  <c r="AQ54" i="49"/>
  <c r="AP54" i="49"/>
  <c r="BA54" i="49" s="1"/>
  <c r="AO54" i="49"/>
  <c r="AN54" i="49"/>
  <c r="AM54" i="49"/>
  <c r="AL54" i="49"/>
  <c r="AK54" i="49"/>
  <c r="AJ54" i="49"/>
  <c r="AI54" i="49"/>
  <c r="AH54" i="49"/>
  <c r="AG54" i="49"/>
  <c r="AF54" i="49"/>
  <c r="AE54" i="49"/>
  <c r="AD54" i="49"/>
  <c r="AC54" i="49"/>
  <c r="AB54" i="49"/>
  <c r="AA54" i="49"/>
  <c r="Z54" i="49"/>
  <c r="Y54" i="49"/>
  <c r="X54" i="49"/>
  <c r="W54" i="49"/>
  <c r="V54" i="49"/>
  <c r="U54" i="49"/>
  <c r="T54" i="49"/>
  <c r="S54" i="49"/>
  <c r="R54" i="49"/>
  <c r="Q54" i="49"/>
  <c r="P54" i="49"/>
  <c r="O54" i="49"/>
  <c r="N54" i="49"/>
  <c r="M54" i="49"/>
  <c r="L54" i="49"/>
  <c r="K54" i="49"/>
  <c r="J54" i="49"/>
  <c r="I54" i="49"/>
  <c r="H54" i="49"/>
  <c r="G54" i="49"/>
  <c r="F54" i="49"/>
  <c r="E54" i="49"/>
  <c r="AZ48" i="49"/>
  <c r="AY48" i="49"/>
  <c r="AX48" i="49"/>
  <c r="AW48" i="49"/>
  <c r="AV48" i="49"/>
  <c r="AU48" i="49"/>
  <c r="AT48" i="49"/>
  <c r="AS48" i="49"/>
  <c r="AR48" i="49"/>
  <c r="AQ48" i="49"/>
  <c r="AP48" i="49"/>
  <c r="AO48" i="49"/>
  <c r="AN48" i="49"/>
  <c r="AM48" i="49"/>
  <c r="AL48" i="49"/>
  <c r="AK48" i="49"/>
  <c r="AJ48" i="49"/>
  <c r="AI48" i="49"/>
  <c r="AH48" i="49"/>
  <c r="AG48" i="49"/>
  <c r="AF48" i="49"/>
  <c r="AE48" i="49"/>
  <c r="AD48" i="49"/>
  <c r="AC48" i="49"/>
  <c r="AB48" i="49"/>
  <c r="AA48" i="49"/>
  <c r="Z48" i="49"/>
  <c r="Y48" i="49"/>
  <c r="X48" i="49"/>
  <c r="W48" i="49"/>
  <c r="V48" i="49"/>
  <c r="U48" i="49"/>
  <c r="T48" i="49"/>
  <c r="S48" i="49"/>
  <c r="R48" i="49"/>
  <c r="Q48" i="49"/>
  <c r="P48" i="49"/>
  <c r="O48" i="49"/>
  <c r="N48" i="49"/>
  <c r="M48" i="49"/>
  <c r="L48" i="49"/>
  <c r="K48" i="49"/>
  <c r="J48" i="49"/>
  <c r="I48" i="49"/>
  <c r="H48" i="49"/>
  <c r="G48" i="49"/>
  <c r="F48" i="49"/>
  <c r="E48" i="49"/>
  <c r="BA47" i="49"/>
  <c r="BB47" i="49" s="1"/>
  <c r="AZ46" i="49"/>
  <c r="AZ45" i="49" s="1"/>
  <c r="AZ44" i="49" s="1"/>
  <c r="AZ22" i="49" s="1"/>
  <c r="AY46" i="49"/>
  <c r="AX46" i="49"/>
  <c r="AX45" i="49" s="1"/>
  <c r="AW46" i="49"/>
  <c r="AV46" i="49"/>
  <c r="AV45" i="49" s="1"/>
  <c r="AU46" i="49"/>
  <c r="AT46" i="49"/>
  <c r="AT45" i="49" s="1"/>
  <c r="AT44" i="49" s="1"/>
  <c r="AT22" i="49" s="1"/>
  <c r="AS46" i="49"/>
  <c r="AR46" i="49"/>
  <c r="AR45" i="49" s="1"/>
  <c r="AR44" i="49" s="1"/>
  <c r="AR22" i="49" s="1"/>
  <c r="AQ46" i="49"/>
  <c r="AP46" i="49"/>
  <c r="AP45" i="49" s="1"/>
  <c r="AO46" i="49"/>
  <c r="AO45" i="49" s="1"/>
  <c r="AO44" i="49" s="1"/>
  <c r="AO22" i="49" s="1"/>
  <c r="AN46" i="49"/>
  <c r="AN45" i="49" s="1"/>
  <c r="AN44" i="49" s="1"/>
  <c r="AN22" i="49" s="1"/>
  <c r="AM46" i="49"/>
  <c r="AL46" i="49"/>
  <c r="AL45" i="49" s="1"/>
  <c r="AL44" i="49" s="1"/>
  <c r="AL22" i="49" s="1"/>
  <c r="AK46" i="49"/>
  <c r="AJ46" i="49"/>
  <c r="AJ45" i="49" s="1"/>
  <c r="AI46" i="49"/>
  <c r="AI45" i="49" s="1"/>
  <c r="AI44" i="49" s="1"/>
  <c r="AI22" i="49" s="1"/>
  <c r="AH46" i="49"/>
  <c r="AH45" i="49" s="1"/>
  <c r="AH44" i="49" s="1"/>
  <c r="AH22" i="49" s="1"/>
  <c r="AG46" i="49"/>
  <c r="AF46" i="49"/>
  <c r="AF45" i="49" s="1"/>
  <c r="AF44" i="49" s="1"/>
  <c r="AF22" i="49" s="1"/>
  <c r="AE46" i="49"/>
  <c r="AD46" i="49"/>
  <c r="AC46" i="49"/>
  <c r="AC45" i="49" s="1"/>
  <c r="AC44" i="49" s="1"/>
  <c r="AC22" i="49" s="1"/>
  <c r="AB46" i="49"/>
  <c r="AB45" i="49" s="1"/>
  <c r="AB44" i="49" s="1"/>
  <c r="AB22" i="49" s="1"/>
  <c r="AA46" i="49"/>
  <c r="Z46" i="49"/>
  <c r="Z45" i="49" s="1"/>
  <c r="Z44" i="49" s="1"/>
  <c r="Z22" i="49" s="1"/>
  <c r="Y46" i="49"/>
  <c r="X46" i="49"/>
  <c r="X45" i="49" s="1"/>
  <c r="W46" i="49"/>
  <c r="V46" i="49"/>
  <c r="V45" i="49" s="1"/>
  <c r="V44" i="49" s="1"/>
  <c r="V22" i="49" s="1"/>
  <c r="U46" i="49"/>
  <c r="T46" i="49"/>
  <c r="T45" i="49" s="1"/>
  <c r="T44" i="49" s="1"/>
  <c r="T22" i="49" s="1"/>
  <c r="S46" i="49"/>
  <c r="R46" i="49"/>
  <c r="R45" i="49" s="1"/>
  <c r="Q46" i="49"/>
  <c r="P46" i="49"/>
  <c r="P45" i="49" s="1"/>
  <c r="P44" i="49" s="1"/>
  <c r="P22" i="49" s="1"/>
  <c r="O46" i="49"/>
  <c r="N46" i="49"/>
  <c r="N45" i="49" s="1"/>
  <c r="N44" i="49" s="1"/>
  <c r="N22" i="49" s="1"/>
  <c r="M46" i="49"/>
  <c r="L46" i="49"/>
  <c r="L45" i="49" s="1"/>
  <c r="K46" i="49"/>
  <c r="K45" i="49" s="1"/>
  <c r="K44" i="49" s="1"/>
  <c r="K22" i="49" s="1"/>
  <c r="J46" i="49"/>
  <c r="J45" i="49" s="1"/>
  <c r="J44" i="49" s="1"/>
  <c r="I46" i="49"/>
  <c r="H46" i="49"/>
  <c r="H45" i="49" s="1"/>
  <c r="H44" i="49" s="1"/>
  <c r="H22" i="49" s="1"/>
  <c r="G46" i="49"/>
  <c r="F46" i="49"/>
  <c r="E46" i="49"/>
  <c r="AU45" i="49"/>
  <c r="AU44" i="49" s="1"/>
  <c r="AU22" i="49" s="1"/>
  <c r="AD45" i="49"/>
  <c r="W45" i="49"/>
  <c r="W44" i="49" s="1"/>
  <c r="W22" i="49" s="1"/>
  <c r="Q45" i="49"/>
  <c r="Q44" i="49" s="1"/>
  <c r="Q22" i="49" s="1"/>
  <c r="F45" i="49"/>
  <c r="BA43" i="49"/>
  <c r="BA40" i="49"/>
  <c r="BA39" i="49"/>
  <c r="BA38" i="49"/>
  <c r="BA37" i="49"/>
  <c r="BA36" i="49"/>
  <c r="BA32" i="49"/>
  <c r="AY29" i="49"/>
  <c r="AY28" i="49" s="1"/>
  <c r="AS29" i="49"/>
  <c r="AS28" i="49" s="1"/>
  <c r="AR29" i="49"/>
  <c r="AR28" i="49" s="1"/>
  <c r="AM29" i="49"/>
  <c r="AM28" i="49" s="1"/>
  <c r="AG29" i="49"/>
  <c r="AG28" i="49" s="1"/>
  <c r="AA29" i="49"/>
  <c r="AA28" i="49" s="1"/>
  <c r="U29" i="49"/>
  <c r="U28" i="49" s="1"/>
  <c r="T29" i="49"/>
  <c r="T28" i="49" s="1"/>
  <c r="T21" i="49" s="1"/>
  <c r="O29" i="49"/>
  <c r="O28" i="49" s="1"/>
  <c r="I29" i="49"/>
  <c r="N29" i="49"/>
  <c r="N28" i="49" s="1"/>
  <c r="N21" i="49" s="1"/>
  <c r="AZ26" i="49"/>
  <c r="AY26" i="49"/>
  <c r="AW26" i="49"/>
  <c r="AT26" i="49"/>
  <c r="AR26" i="49"/>
  <c r="AP26" i="49"/>
  <c r="AN26" i="49"/>
  <c r="AM26" i="49"/>
  <c r="AL26" i="49"/>
  <c r="AK26" i="49"/>
  <c r="AJ26" i="49"/>
  <c r="AH26" i="49"/>
  <c r="AF26" i="49"/>
  <c r="AE26" i="49"/>
  <c r="AB26" i="49"/>
  <c r="AA26" i="49"/>
  <c r="Y26" i="49"/>
  <c r="V26" i="49"/>
  <c r="T26" i="49"/>
  <c r="S26" i="49"/>
  <c r="P26" i="49"/>
  <c r="O26" i="49"/>
  <c r="M26" i="49"/>
  <c r="L26" i="49"/>
  <c r="J26" i="49"/>
  <c r="H26" i="49"/>
  <c r="AZ25" i="49"/>
  <c r="AY25" i="49"/>
  <c r="AX25" i="49"/>
  <c r="BA25" i="49" s="1"/>
  <c r="AW25" i="49"/>
  <c r="AV25" i="49"/>
  <c r="AU25" i="49"/>
  <c r="AT25" i="49"/>
  <c r="AS25" i="49"/>
  <c r="AR25" i="49"/>
  <c r="AQ25" i="49"/>
  <c r="AP25" i="49"/>
  <c r="AO25" i="49"/>
  <c r="AN25" i="49"/>
  <c r="AM25" i="49"/>
  <c r="AL25" i="49"/>
  <c r="AK25" i="49"/>
  <c r="AJ25" i="49"/>
  <c r="AI25" i="49"/>
  <c r="AH25" i="49"/>
  <c r="AG25" i="49"/>
  <c r="AF25" i="49"/>
  <c r="AE25" i="49"/>
  <c r="AD25" i="49"/>
  <c r="AC25" i="49"/>
  <c r="AB25" i="49"/>
  <c r="AA25" i="49"/>
  <c r="Z25" i="49"/>
  <c r="Y25" i="49"/>
  <c r="X25" i="49"/>
  <c r="W25" i="49"/>
  <c r="V25" i="49"/>
  <c r="U25" i="49"/>
  <c r="T25" i="49"/>
  <c r="S25" i="49"/>
  <c r="R25" i="49"/>
  <c r="Q25" i="49"/>
  <c r="P25" i="49"/>
  <c r="O25" i="49"/>
  <c r="N25" i="49"/>
  <c r="M25" i="49"/>
  <c r="L25" i="49"/>
  <c r="K25" i="49"/>
  <c r="J25" i="49"/>
  <c r="I25" i="49"/>
  <c r="H25" i="49"/>
  <c r="G25" i="49"/>
  <c r="F25" i="49"/>
  <c r="E25" i="49"/>
  <c r="AY24" i="49"/>
  <c r="AX24" i="49"/>
  <c r="AU24" i="49"/>
  <c r="AR24" i="49"/>
  <c r="AQ24" i="49"/>
  <c r="AO24" i="49"/>
  <c r="AM24" i="49"/>
  <c r="AL24" i="49"/>
  <c r="AK24" i="49"/>
  <c r="AI24" i="49"/>
  <c r="AG24" i="49"/>
  <c r="AF24" i="49"/>
  <c r="AE24" i="49"/>
  <c r="AC24" i="49"/>
  <c r="Z24" i="49"/>
  <c r="Y24" i="49"/>
  <c r="W24" i="49"/>
  <c r="U24" i="49"/>
  <c r="T24" i="49"/>
  <c r="S24" i="49"/>
  <c r="Q24" i="49"/>
  <c r="O24" i="49"/>
  <c r="N24" i="49"/>
  <c r="M24" i="49"/>
  <c r="K24" i="49"/>
  <c r="H24" i="49"/>
  <c r="G24" i="49"/>
  <c r="E24" i="49"/>
  <c r="AY23" i="49"/>
  <c r="AV23" i="49"/>
  <c r="AS23" i="49"/>
  <c r="AP23" i="49"/>
  <c r="AO23" i="49"/>
  <c r="AM23" i="49"/>
  <c r="AJ23" i="49"/>
  <c r="AG23" i="49"/>
  <c r="AD23" i="49"/>
  <c r="AC23" i="49"/>
  <c r="AA23" i="49"/>
  <c r="X23" i="49"/>
  <c r="U23" i="49"/>
  <c r="R23" i="49"/>
  <c r="Q23" i="49"/>
  <c r="O23" i="49"/>
  <c r="L23" i="49"/>
  <c r="I23" i="49"/>
  <c r="F23" i="49"/>
  <c r="E23" i="49"/>
  <c r="J21" i="49"/>
  <c r="I21" i="49"/>
  <c r="G21" i="49"/>
  <c r="B12" i="49"/>
  <c r="B7" i="49"/>
  <c r="E45" i="49" l="1"/>
  <c r="E44" i="49" s="1"/>
  <c r="E22" i="49" s="1"/>
  <c r="E20" i="49" s="1"/>
  <c r="K44" i="52"/>
  <c r="K43" i="52" s="1"/>
  <c r="AK36" i="52"/>
  <c r="R43" i="52"/>
  <c r="R25" i="52" s="1"/>
  <c r="X43" i="52"/>
  <c r="X25" i="52" s="1"/>
  <c r="F43" i="52"/>
  <c r="F25" i="52" s="1"/>
  <c r="L43" i="52"/>
  <c r="L25" i="52" s="1"/>
  <c r="E31" i="52"/>
  <c r="E24" i="52" s="1"/>
  <c r="E23" i="52" s="1"/>
  <c r="K31" i="52"/>
  <c r="Q31" i="52"/>
  <c r="W31" i="52"/>
  <c r="W24" i="52" s="1"/>
  <c r="AC31" i="52"/>
  <c r="F31" i="52"/>
  <c r="F30" i="52" s="1"/>
  <c r="L31" i="52"/>
  <c r="L24" i="52" s="1"/>
  <c r="L23" i="52" s="1"/>
  <c r="R31" i="52"/>
  <c r="X31" i="52"/>
  <c r="AD31" i="52"/>
  <c r="AJ36" i="52"/>
  <c r="AJ31" i="52" s="1"/>
  <c r="E43" i="52"/>
  <c r="E25" i="52" s="1"/>
  <c r="U43" i="52"/>
  <c r="U25" i="52" s="1"/>
  <c r="AJ44" i="52"/>
  <c r="AJ43" i="52" s="1"/>
  <c r="AJ25" i="52" s="1"/>
  <c r="M31" i="52"/>
  <c r="M24" i="52" s="1"/>
  <c r="S31" i="52"/>
  <c r="Y31" i="52"/>
  <c r="Y24" i="52" s="1"/>
  <c r="AE31" i="52"/>
  <c r="AE24" i="52" s="1"/>
  <c r="AK31" i="52"/>
  <c r="J44" i="52"/>
  <c r="J43" i="52" s="1"/>
  <c r="J25" i="52" s="1"/>
  <c r="P44" i="52"/>
  <c r="P43" i="52" s="1"/>
  <c r="P25" i="52" s="1"/>
  <c r="V44" i="52"/>
  <c r="V43" i="52" s="1"/>
  <c r="V25" i="52" s="1"/>
  <c r="AA31" i="52"/>
  <c r="AA24" i="52" s="1"/>
  <c r="AG36" i="52"/>
  <c r="AG31" i="52" s="1"/>
  <c r="AG24" i="52" s="1"/>
  <c r="AG23" i="52" s="1"/>
  <c r="AM36" i="52"/>
  <c r="AL36" i="52"/>
  <c r="AL31" i="52" s="1"/>
  <c r="AL24" i="52" s="1"/>
  <c r="O31" i="52"/>
  <c r="O30" i="52" s="1"/>
  <c r="Q44" i="52"/>
  <c r="Q43" i="52" s="1"/>
  <c r="Q25" i="52" s="1"/>
  <c r="AG45" i="52"/>
  <c r="AG44" i="52" s="1"/>
  <c r="AG43" i="52" s="1"/>
  <c r="AG25" i="52" s="1"/>
  <c r="AM45" i="52"/>
  <c r="AM44" i="52" s="1"/>
  <c r="AM43" i="52" s="1"/>
  <c r="W43" i="52"/>
  <c r="W25" i="52" s="1"/>
  <c r="U31" i="52"/>
  <c r="U30" i="52" s="1"/>
  <c r="AM31" i="52"/>
  <c r="H44" i="52"/>
  <c r="H43" i="52" s="1"/>
  <c r="H25" i="52" s="1"/>
  <c r="N44" i="52"/>
  <c r="N43" i="52" s="1"/>
  <c r="T44" i="52"/>
  <c r="T43" i="52" s="1"/>
  <c r="T25" i="52" s="1"/>
  <c r="Z44" i="52"/>
  <c r="Z43" i="52" s="1"/>
  <c r="Z25" i="52" s="1"/>
  <c r="AI45" i="52"/>
  <c r="AI44" i="52" s="1"/>
  <c r="AI43" i="52" s="1"/>
  <c r="AI25" i="52" s="1"/>
  <c r="AH45" i="52"/>
  <c r="AI31" i="52"/>
  <c r="AI24" i="52" s="1"/>
  <c r="G23" i="52"/>
  <c r="G44" i="52"/>
  <c r="G43" i="52" s="1"/>
  <c r="G25" i="52" s="1"/>
  <c r="M44" i="52"/>
  <c r="M43" i="52" s="1"/>
  <c r="M25" i="52" s="1"/>
  <c r="S44" i="52"/>
  <c r="S43" i="52" s="1"/>
  <c r="S25" i="52" s="1"/>
  <c r="Y44" i="52"/>
  <c r="Y43" i="52" s="1"/>
  <c r="Y25" i="52" s="1"/>
  <c r="Y23" i="52" s="1"/>
  <c r="AC44" i="52"/>
  <c r="AC43" i="52" s="1"/>
  <c r="AC25" i="52" s="1"/>
  <c r="N44" i="51"/>
  <c r="AG45" i="51"/>
  <c r="AG44" i="51" s="1"/>
  <c r="G31" i="51"/>
  <c r="M31" i="51"/>
  <c r="S31" i="51"/>
  <c r="S24" i="51" s="1"/>
  <c r="Y31" i="51"/>
  <c r="Y24" i="51" s="1"/>
  <c r="AE31" i="51"/>
  <c r="AI45" i="51"/>
  <c r="AI44" i="51" s="1"/>
  <c r="AI43" i="51" s="1"/>
  <c r="AI25" i="51" s="1"/>
  <c r="AM45" i="51"/>
  <c r="AM44" i="51" s="1"/>
  <c r="AM43" i="51" s="1"/>
  <c r="AG31" i="51"/>
  <c r="AG30" i="51" s="1"/>
  <c r="AM31" i="51"/>
  <c r="AM24" i="51" s="1"/>
  <c r="AK45" i="51"/>
  <c r="AK44" i="51" s="1"/>
  <c r="AK43" i="51" s="1"/>
  <c r="AK25" i="51" s="1"/>
  <c r="AI36" i="51"/>
  <c r="AI31" i="51" s="1"/>
  <c r="AI24" i="51" s="1"/>
  <c r="R43" i="51"/>
  <c r="R25" i="51" s="1"/>
  <c r="F31" i="51"/>
  <c r="F24" i="51" s="1"/>
  <c r="X31" i="51"/>
  <c r="X24" i="51" s="1"/>
  <c r="X23" i="51" s="1"/>
  <c r="I31" i="51"/>
  <c r="O31" i="51"/>
  <c r="U31" i="51"/>
  <c r="U30" i="51" s="1"/>
  <c r="AA31" i="51"/>
  <c r="L43" i="51"/>
  <c r="L25" i="51" s="1"/>
  <c r="F43" i="51"/>
  <c r="F25" i="51" s="1"/>
  <c r="R31" i="51"/>
  <c r="AL36" i="51"/>
  <c r="AL31" i="51" s="1"/>
  <c r="AK36" i="51"/>
  <c r="AK31" i="51" s="1"/>
  <c r="AK24" i="51" s="1"/>
  <c r="X43" i="51"/>
  <c r="X25" i="51" s="1"/>
  <c r="I43" i="51"/>
  <c r="I25" i="51" s="1"/>
  <c r="J31" i="51"/>
  <c r="J30" i="51" s="1"/>
  <c r="P31" i="51"/>
  <c r="V31" i="51"/>
  <c r="AB31" i="51"/>
  <c r="AB24" i="51" s="1"/>
  <c r="E31" i="51"/>
  <c r="K31" i="51"/>
  <c r="K24" i="51" s="1"/>
  <c r="Q31" i="51"/>
  <c r="Q24" i="51" s="1"/>
  <c r="Q23" i="51" s="1"/>
  <c r="W31" i="51"/>
  <c r="W24" i="51" s="1"/>
  <c r="AC31" i="51"/>
  <c r="AC24" i="51" s="1"/>
  <c r="O43" i="51"/>
  <c r="O25" i="51" s="1"/>
  <c r="AG43" i="51"/>
  <c r="AG25" i="51" s="1"/>
  <c r="V43" i="51"/>
  <c r="V25" i="51" s="1"/>
  <c r="AJ45" i="51"/>
  <c r="AJ44" i="51" s="1"/>
  <c r="N43" i="51"/>
  <c r="N25" i="51" s="1"/>
  <c r="U43" i="51"/>
  <c r="U25" i="51" s="1"/>
  <c r="AL44" i="51"/>
  <c r="AL43" i="51" s="1"/>
  <c r="AL25" i="51" s="1"/>
  <c r="H43" i="51"/>
  <c r="H25" i="51" s="1"/>
  <c r="Z43" i="51"/>
  <c r="Z25" i="51" s="1"/>
  <c r="AH36" i="51"/>
  <c r="AH31" i="51" s="1"/>
  <c r="AH24" i="51" s="1"/>
  <c r="E44" i="51"/>
  <c r="E43" i="51" s="1"/>
  <c r="E25" i="51" s="1"/>
  <c r="K44" i="51"/>
  <c r="K43" i="51" s="1"/>
  <c r="K25" i="51" s="1"/>
  <c r="Q44" i="51"/>
  <c r="Q43" i="51" s="1"/>
  <c r="Q25" i="51" s="1"/>
  <c r="W44" i="51"/>
  <c r="W43" i="51" s="1"/>
  <c r="W25" i="51" s="1"/>
  <c r="AH45" i="51"/>
  <c r="T43" i="51"/>
  <c r="T25" i="51" s="1"/>
  <c r="AD48" i="51"/>
  <c r="AD44" i="51" s="1"/>
  <c r="AD43" i="51" s="1"/>
  <c r="AD48" i="52"/>
  <c r="AD44" i="52" s="1"/>
  <c r="AD43" i="52" s="1"/>
  <c r="AD25" i="52" s="1"/>
  <c r="AB70" i="52"/>
  <c r="AB27" i="52" s="1"/>
  <c r="AB48" i="51"/>
  <c r="AB44" i="51" s="1"/>
  <c r="AB43" i="51" s="1"/>
  <c r="AB25" i="51" s="1"/>
  <c r="AE48" i="52"/>
  <c r="AE44" i="52" s="1"/>
  <c r="AE43" i="52" s="1"/>
  <c r="AE25" i="52" s="1"/>
  <c r="AB48" i="52"/>
  <c r="AB44" i="52" s="1"/>
  <c r="AB43" i="52" s="1"/>
  <c r="AB25" i="52" s="1"/>
  <c r="AC48" i="51"/>
  <c r="AC44" i="51" s="1"/>
  <c r="AC43" i="51" s="1"/>
  <c r="AF48" i="51"/>
  <c r="AF44" i="51" s="1"/>
  <c r="AF43" i="51" s="1"/>
  <c r="AF25" i="51" s="1"/>
  <c r="AI72" i="52"/>
  <c r="AI70" i="52" s="1"/>
  <c r="AI27" i="52" s="1"/>
  <c r="BA69" i="50"/>
  <c r="G44" i="50"/>
  <c r="S44" i="50"/>
  <c r="S22" i="50" s="1"/>
  <c r="AE44" i="50"/>
  <c r="AE22" i="50" s="1"/>
  <c r="AK44" i="50"/>
  <c r="AK22" i="50" s="1"/>
  <c r="AQ44" i="50"/>
  <c r="AQ22" i="50" s="1"/>
  <c r="H45" i="50"/>
  <c r="H44" i="50" s="1"/>
  <c r="H22" i="50" s="1"/>
  <c r="N45" i="50"/>
  <c r="T45" i="50"/>
  <c r="Z45" i="50"/>
  <c r="Z44" i="50" s="1"/>
  <c r="Z22" i="50" s="1"/>
  <c r="AF45" i="50"/>
  <c r="AL45" i="50"/>
  <c r="AR45" i="50"/>
  <c r="AR44" i="50" s="1"/>
  <c r="AR22" i="50" s="1"/>
  <c r="T44" i="50"/>
  <c r="T22" i="50" s="1"/>
  <c r="AF44" i="50"/>
  <c r="AF22" i="50" s="1"/>
  <c r="AZ29" i="50"/>
  <c r="AZ28" i="50" s="1"/>
  <c r="AZ21" i="50" s="1"/>
  <c r="N44" i="50"/>
  <c r="N22" i="50" s="1"/>
  <c r="AL44" i="50"/>
  <c r="AL22" i="50" s="1"/>
  <c r="F29" i="50"/>
  <c r="F28" i="50" s="1"/>
  <c r="F27" i="50" s="1"/>
  <c r="X29" i="50"/>
  <c r="X28" i="50" s="1"/>
  <c r="X27" i="50" s="1"/>
  <c r="AJ29" i="50"/>
  <c r="AJ28" i="50" s="1"/>
  <c r="AJ27" i="50" s="1"/>
  <c r="AP29" i="50"/>
  <c r="AP28" i="50" s="1"/>
  <c r="AP21" i="50" s="1"/>
  <c r="AX24" i="50"/>
  <c r="BA24" i="50" s="1"/>
  <c r="BA26" i="50"/>
  <c r="P29" i="50"/>
  <c r="P28" i="50" s="1"/>
  <c r="P21" i="50" s="1"/>
  <c r="P20" i="50" s="1"/>
  <c r="V29" i="50"/>
  <c r="V28" i="50" s="1"/>
  <c r="V21" i="50" s="1"/>
  <c r="AH29" i="50"/>
  <c r="AH28" i="50" s="1"/>
  <c r="AH21" i="50" s="1"/>
  <c r="AH20" i="50" s="1"/>
  <c r="AN29" i="50"/>
  <c r="AN28" i="50" s="1"/>
  <c r="AN21" i="50" s="1"/>
  <c r="I29" i="50"/>
  <c r="O29" i="50"/>
  <c r="O28" i="50" s="1"/>
  <c r="O21" i="50" s="1"/>
  <c r="U29" i="50"/>
  <c r="U28" i="50" s="1"/>
  <c r="U21" i="50" s="1"/>
  <c r="AA29" i="50"/>
  <c r="AA28" i="50" s="1"/>
  <c r="AA21" i="50" s="1"/>
  <c r="AG29" i="50"/>
  <c r="AG28" i="50" s="1"/>
  <c r="AG21" i="50" s="1"/>
  <c r="AM29" i="50"/>
  <c r="AM28" i="50" s="1"/>
  <c r="AM21" i="50" s="1"/>
  <c r="AS29" i="50"/>
  <c r="AS28" i="50" s="1"/>
  <c r="AS21" i="50" s="1"/>
  <c r="E45" i="50"/>
  <c r="E44" i="50" s="1"/>
  <c r="E22" i="50" s="1"/>
  <c r="K45" i="50"/>
  <c r="K44" i="50" s="1"/>
  <c r="K22" i="50" s="1"/>
  <c r="Q45" i="50"/>
  <c r="Q44" i="50" s="1"/>
  <c r="Q22" i="50" s="1"/>
  <c r="W45" i="50"/>
  <c r="W44" i="50" s="1"/>
  <c r="W22" i="50" s="1"/>
  <c r="AC45" i="50"/>
  <c r="AC44" i="50" s="1"/>
  <c r="AC22" i="50" s="1"/>
  <c r="AI45" i="50"/>
  <c r="AI44" i="50" s="1"/>
  <c r="AI22" i="50" s="1"/>
  <c r="AO45" i="50"/>
  <c r="AO44" i="50" s="1"/>
  <c r="AO22" i="50" s="1"/>
  <c r="AU45" i="50"/>
  <c r="AU44" i="50" s="1"/>
  <c r="AU22" i="50" s="1"/>
  <c r="J45" i="50"/>
  <c r="J44" i="50" s="1"/>
  <c r="J22" i="50" s="1"/>
  <c r="J20" i="50" s="1"/>
  <c r="P45" i="50"/>
  <c r="P44" i="50" s="1"/>
  <c r="P22" i="50" s="1"/>
  <c r="V45" i="50"/>
  <c r="V44" i="50" s="1"/>
  <c r="V22" i="50" s="1"/>
  <c r="AB45" i="50"/>
  <c r="AB44" i="50" s="1"/>
  <c r="AB22" i="50" s="1"/>
  <c r="AH45" i="50"/>
  <c r="AH44" i="50" s="1"/>
  <c r="AH22" i="50" s="1"/>
  <c r="AN45" i="50"/>
  <c r="AN44" i="50" s="1"/>
  <c r="AN22" i="50" s="1"/>
  <c r="AT45" i="50"/>
  <c r="AT44" i="50" s="1"/>
  <c r="AT22" i="50" s="1"/>
  <c r="AZ45" i="50"/>
  <c r="AZ44" i="50" s="1"/>
  <c r="AZ22" i="50" s="1"/>
  <c r="BA74" i="50"/>
  <c r="BA63" i="50"/>
  <c r="AW45" i="50"/>
  <c r="AW44" i="50" s="1"/>
  <c r="AW22" i="50" s="1"/>
  <c r="BA53" i="50"/>
  <c r="G27" i="50"/>
  <c r="BA50" i="50"/>
  <c r="H29" i="50"/>
  <c r="H28" i="50" s="1"/>
  <c r="H21" i="50" s="1"/>
  <c r="N29" i="50"/>
  <c r="N28" i="50" s="1"/>
  <c r="T29" i="50"/>
  <c r="T28" i="50" s="1"/>
  <c r="T27" i="50" s="1"/>
  <c r="Z29" i="50"/>
  <c r="Z28" i="50" s="1"/>
  <c r="AF29" i="50"/>
  <c r="AF28" i="50" s="1"/>
  <c r="AF21" i="50" s="1"/>
  <c r="AL29" i="50"/>
  <c r="AL28" i="50" s="1"/>
  <c r="AL21" i="50" s="1"/>
  <c r="AL20" i="50" s="1"/>
  <c r="AR29" i="50"/>
  <c r="AR28" i="50" s="1"/>
  <c r="AX29" i="50"/>
  <c r="AX28" i="50" s="1"/>
  <c r="AW29" i="50"/>
  <c r="AW28" i="50" s="1"/>
  <c r="AW27" i="50" s="1"/>
  <c r="AE20" i="50"/>
  <c r="J29" i="50"/>
  <c r="L29" i="50"/>
  <c r="L28" i="50" s="1"/>
  <c r="L27" i="50" s="1"/>
  <c r="R29" i="50"/>
  <c r="R28" i="50" s="1"/>
  <c r="R27" i="50" s="1"/>
  <c r="AD29" i="50"/>
  <c r="AD28" i="50" s="1"/>
  <c r="AD21" i="50" s="1"/>
  <c r="AD20" i="50" s="1"/>
  <c r="AV29" i="50"/>
  <c r="AV28" i="50" s="1"/>
  <c r="AV21" i="50" s="1"/>
  <c r="AV20" i="50" s="1"/>
  <c r="AB29" i="50"/>
  <c r="AB28" i="50" s="1"/>
  <c r="AB27" i="50" s="1"/>
  <c r="AT29" i="50"/>
  <c r="AT28" i="50" s="1"/>
  <c r="AT21" i="50" s="1"/>
  <c r="AT20" i="50" s="1"/>
  <c r="BA48" i="49"/>
  <c r="E29" i="49"/>
  <c r="E28" i="49" s="1"/>
  <c r="E21" i="49" s="1"/>
  <c r="K29" i="49"/>
  <c r="K28" i="49" s="1"/>
  <c r="K21" i="49" s="1"/>
  <c r="K20" i="49" s="1"/>
  <c r="Q29" i="49"/>
  <c r="Q28" i="49" s="1"/>
  <c r="W29" i="49"/>
  <c r="W28" i="49" s="1"/>
  <c r="W27" i="49" s="1"/>
  <c r="AC29" i="49"/>
  <c r="AC28" i="49" s="1"/>
  <c r="AC21" i="49" s="1"/>
  <c r="AC20" i="49" s="1"/>
  <c r="AI29" i="49"/>
  <c r="AI28" i="49" s="1"/>
  <c r="AI21" i="49" s="1"/>
  <c r="AI20" i="49" s="1"/>
  <c r="AO29" i="49"/>
  <c r="AO28" i="49" s="1"/>
  <c r="AO21" i="49" s="1"/>
  <c r="AO20" i="49" s="1"/>
  <c r="AU29" i="49"/>
  <c r="AU28" i="49" s="1"/>
  <c r="AU21" i="49" s="1"/>
  <c r="AU20" i="49" s="1"/>
  <c r="G29" i="49"/>
  <c r="M29" i="49"/>
  <c r="M28" i="49" s="1"/>
  <c r="S29" i="49"/>
  <c r="S28" i="49" s="1"/>
  <c r="Y29" i="49"/>
  <c r="Y28" i="49" s="1"/>
  <c r="Y21" i="49" s="1"/>
  <c r="AE29" i="49"/>
  <c r="AE28" i="49" s="1"/>
  <c r="AE21" i="49" s="1"/>
  <c r="AE20" i="49" s="1"/>
  <c r="AK29" i="49"/>
  <c r="AK28" i="49" s="1"/>
  <c r="AK21" i="49" s="1"/>
  <c r="AK20" i="49" s="1"/>
  <c r="AQ29" i="49"/>
  <c r="AQ28" i="49" s="1"/>
  <c r="AW29" i="49"/>
  <c r="AW28" i="49" s="1"/>
  <c r="J29" i="49"/>
  <c r="P29" i="49"/>
  <c r="P28" i="49" s="1"/>
  <c r="P27" i="49" s="1"/>
  <c r="V29" i="49"/>
  <c r="V28" i="49" s="1"/>
  <c r="V21" i="49" s="1"/>
  <c r="V20" i="49" s="1"/>
  <c r="AB29" i="49"/>
  <c r="AB28" i="49" s="1"/>
  <c r="AB27" i="49" s="1"/>
  <c r="AH29" i="49"/>
  <c r="AH28" i="49" s="1"/>
  <c r="AN29" i="49"/>
  <c r="AN28" i="49" s="1"/>
  <c r="AN27" i="49" s="1"/>
  <c r="AT29" i="49"/>
  <c r="AT28" i="49" s="1"/>
  <c r="AZ29" i="49"/>
  <c r="AZ28" i="49" s="1"/>
  <c r="AD44" i="49"/>
  <c r="AD22" i="49" s="1"/>
  <c r="Z29" i="49"/>
  <c r="Z28" i="49" s="1"/>
  <c r="Z21" i="49" s="1"/>
  <c r="Z20" i="49" s="1"/>
  <c r="AF29" i="49"/>
  <c r="AF28" i="49" s="1"/>
  <c r="AF21" i="49" s="1"/>
  <c r="AF20" i="49" s="1"/>
  <c r="R44" i="49"/>
  <c r="R22" i="49" s="1"/>
  <c r="BA45" i="49"/>
  <c r="BA24" i="49"/>
  <c r="X44" i="49"/>
  <c r="X22" i="49" s="1"/>
  <c r="AJ44" i="49"/>
  <c r="AJ22" i="49" s="1"/>
  <c r="H29" i="49"/>
  <c r="H28" i="49" s="1"/>
  <c r="H27" i="49" s="1"/>
  <c r="AL29" i="49"/>
  <c r="AL28" i="49" s="1"/>
  <c r="AL21" i="49" s="1"/>
  <c r="AL20" i="49" s="1"/>
  <c r="AX29" i="49"/>
  <c r="AX28" i="49" s="1"/>
  <c r="AX21" i="49" s="1"/>
  <c r="AX23" i="49"/>
  <c r="BA23" i="49" s="1"/>
  <c r="BA26" i="49"/>
  <c r="F29" i="49"/>
  <c r="F28" i="49" s="1"/>
  <c r="L29" i="49"/>
  <c r="L28" i="49" s="1"/>
  <c r="L21" i="49" s="1"/>
  <c r="R29" i="49"/>
  <c r="R28" i="49" s="1"/>
  <c r="R27" i="49" s="1"/>
  <c r="X29" i="49"/>
  <c r="X28" i="49" s="1"/>
  <c r="AD29" i="49"/>
  <c r="AD28" i="49" s="1"/>
  <c r="AD21" i="49" s="1"/>
  <c r="AJ29" i="49"/>
  <c r="AJ28" i="49" s="1"/>
  <c r="AJ21" i="49" s="1"/>
  <c r="AJ20" i="49" s="1"/>
  <c r="AP29" i="49"/>
  <c r="AP28" i="49" s="1"/>
  <c r="AP21" i="49" s="1"/>
  <c r="AP20" i="49" s="1"/>
  <c r="AV29" i="49"/>
  <c r="AV28" i="49" s="1"/>
  <c r="AV21" i="49" s="1"/>
  <c r="AV20" i="49" s="1"/>
  <c r="I45" i="49"/>
  <c r="I44" i="49" s="1"/>
  <c r="I22" i="49" s="1"/>
  <c r="I20" i="49" s="1"/>
  <c r="O45" i="49"/>
  <c r="O44" i="49" s="1"/>
  <c r="O22" i="49" s="1"/>
  <c r="U45" i="49"/>
  <c r="U44" i="49" s="1"/>
  <c r="U22" i="49" s="1"/>
  <c r="AA45" i="49"/>
  <c r="AA44" i="49" s="1"/>
  <c r="AA22" i="49" s="1"/>
  <c r="AG45" i="49"/>
  <c r="AG44" i="49" s="1"/>
  <c r="AG22" i="49" s="1"/>
  <c r="AM45" i="49"/>
  <c r="AM44" i="49" s="1"/>
  <c r="AM22" i="49" s="1"/>
  <c r="AS45" i="49"/>
  <c r="AS44" i="49" s="1"/>
  <c r="AS22" i="49" s="1"/>
  <c r="AY45" i="49"/>
  <c r="AY44" i="49" s="1"/>
  <c r="AY22" i="49" s="1"/>
  <c r="BA81" i="49"/>
  <c r="L44" i="49"/>
  <c r="L22" i="49" s="1"/>
  <c r="AV44" i="49"/>
  <c r="AV22" i="49" s="1"/>
  <c r="BA33" i="49"/>
  <c r="F44" i="49"/>
  <c r="F22" i="49" s="1"/>
  <c r="AP44" i="49"/>
  <c r="AP22" i="49" s="1"/>
  <c r="AC27" i="49"/>
  <c r="AR27" i="49"/>
  <c r="AR21" i="49"/>
  <c r="AR20" i="49" s="1"/>
  <c r="Q27" i="49"/>
  <c r="Q21" i="49"/>
  <c r="Q20" i="49" s="1"/>
  <c r="AO27" i="49"/>
  <c r="BA57" i="49"/>
  <c r="BA73" i="49"/>
  <c r="BA30" i="49"/>
  <c r="N20" i="49"/>
  <c r="T20" i="49"/>
  <c r="G45" i="49"/>
  <c r="G44" i="49" s="1"/>
  <c r="G22" i="49" s="1"/>
  <c r="G20" i="49" s="1"/>
  <c r="M45" i="49"/>
  <c r="M44" i="49" s="1"/>
  <c r="M22" i="49" s="1"/>
  <c r="S45" i="49"/>
  <c r="S44" i="49" s="1"/>
  <c r="S22" i="49" s="1"/>
  <c r="Y45" i="49"/>
  <c r="Y44" i="49" s="1"/>
  <c r="Y22" i="49" s="1"/>
  <c r="AE45" i="49"/>
  <c r="AE44" i="49" s="1"/>
  <c r="AE22" i="49" s="1"/>
  <c r="AK45" i="49"/>
  <c r="AK44" i="49" s="1"/>
  <c r="AK22" i="49" s="1"/>
  <c r="AQ45" i="49"/>
  <c r="AQ44" i="49" s="1"/>
  <c r="AQ22" i="49" s="1"/>
  <c r="AW45" i="49"/>
  <c r="AW44" i="49" s="1"/>
  <c r="AW22" i="49" s="1"/>
  <c r="BA67" i="49"/>
  <c r="T27" i="49"/>
  <c r="BA46" i="49"/>
  <c r="AB74" i="51"/>
  <c r="AB27" i="51" s="1"/>
  <c r="AI74" i="51"/>
  <c r="AI27" i="51" s="1"/>
  <c r="AM24" i="52"/>
  <c r="U24" i="52"/>
  <c r="U23" i="52" s="1"/>
  <c r="S24" i="52"/>
  <c r="S23" i="52" s="1"/>
  <c r="AK24" i="52"/>
  <c r="AK43" i="52"/>
  <c r="AK25" i="52" s="1"/>
  <c r="T24" i="52"/>
  <c r="J31" i="52"/>
  <c r="P31" i="52"/>
  <c r="V31" i="52"/>
  <c r="AB31" i="52"/>
  <c r="AH31" i="52"/>
  <c r="AJ24" i="52"/>
  <c r="O43" i="52"/>
  <c r="O25" i="52" s="1"/>
  <c r="AL43" i="52"/>
  <c r="AL25" i="52" s="1"/>
  <c r="E30" i="52"/>
  <c r="K24" i="52"/>
  <c r="Q30" i="52"/>
  <c r="Q24" i="52"/>
  <c r="Q23" i="52" s="1"/>
  <c r="AC30" i="52"/>
  <c r="AC24" i="52"/>
  <c r="F24" i="52"/>
  <c r="F23" i="52" s="1"/>
  <c r="R30" i="52"/>
  <c r="R24" i="52"/>
  <c r="R23" i="52" s="1"/>
  <c r="X24" i="52"/>
  <c r="AD24" i="52"/>
  <c r="I24" i="52"/>
  <c r="H24" i="52"/>
  <c r="H23" i="52" s="1"/>
  <c r="Z24" i="52"/>
  <c r="Z23" i="52" s="1"/>
  <c r="I43" i="52"/>
  <c r="I25" i="52" s="1"/>
  <c r="AF48" i="52"/>
  <c r="AF44" i="52" s="1"/>
  <c r="AF43" i="52" s="1"/>
  <c r="I24" i="51"/>
  <c r="P43" i="51"/>
  <c r="P25" i="51" s="1"/>
  <c r="G43" i="51"/>
  <c r="G25" i="51" s="1"/>
  <c r="M43" i="51"/>
  <c r="M25" i="51" s="1"/>
  <c r="S43" i="51"/>
  <c r="S25" i="51" s="1"/>
  <c r="Y43" i="51"/>
  <c r="Y25" i="51" s="1"/>
  <c r="H31" i="51"/>
  <c r="N31" i="51"/>
  <c r="T31" i="51"/>
  <c r="Z31" i="51"/>
  <c r="AF31" i="51"/>
  <c r="AA24" i="51"/>
  <c r="AJ43" i="51"/>
  <c r="L23" i="51"/>
  <c r="M24" i="51"/>
  <c r="AE24" i="51"/>
  <c r="J43" i="51"/>
  <c r="J25" i="51" s="1"/>
  <c r="P24" i="51"/>
  <c r="E24" i="51"/>
  <c r="K30" i="51"/>
  <c r="G24" i="51"/>
  <c r="AE48" i="51"/>
  <c r="AE44" i="51" s="1"/>
  <c r="AE43" i="51" s="1"/>
  <c r="S27" i="50"/>
  <c r="S21" i="50"/>
  <c r="S20" i="50" s="1"/>
  <c r="X21" i="50"/>
  <c r="X20" i="50" s="1"/>
  <c r="AC21" i="50"/>
  <c r="AC20" i="50" s="1"/>
  <c r="AQ27" i="50"/>
  <c r="AQ21" i="50"/>
  <c r="AQ20" i="50" s="1"/>
  <c r="E21" i="50"/>
  <c r="Q21" i="50"/>
  <c r="W21" i="50"/>
  <c r="AI21" i="50"/>
  <c r="AI20" i="50" s="1"/>
  <c r="AO27" i="50"/>
  <c r="AO21" i="50"/>
  <c r="AU21" i="50"/>
  <c r="AD27" i="50"/>
  <c r="K21" i="50"/>
  <c r="Y27" i="50"/>
  <c r="Y21" i="50"/>
  <c r="Y20" i="50" s="1"/>
  <c r="AJ21" i="50"/>
  <c r="AJ20" i="50" s="1"/>
  <c r="AL27" i="50"/>
  <c r="AR21" i="50"/>
  <c r="AK27" i="50"/>
  <c r="AK21" i="50"/>
  <c r="AK20" i="50" s="1"/>
  <c r="M21" i="50"/>
  <c r="G22" i="50"/>
  <c r="G20" i="50" s="1"/>
  <c r="BA46" i="50"/>
  <c r="AP45" i="50"/>
  <c r="AP44" i="50" s="1"/>
  <c r="AP22" i="50" s="1"/>
  <c r="BA22" i="50" s="1"/>
  <c r="BA33" i="50"/>
  <c r="AY21" i="50"/>
  <c r="AE27" i="50"/>
  <c r="BA30" i="50"/>
  <c r="M44" i="50"/>
  <c r="M22" i="50" s="1"/>
  <c r="O45" i="50"/>
  <c r="O44" i="50" s="1"/>
  <c r="O22" i="50" s="1"/>
  <c r="U45" i="50"/>
  <c r="U44" i="50" s="1"/>
  <c r="U22" i="50" s="1"/>
  <c r="AA45" i="50"/>
  <c r="AA44" i="50" s="1"/>
  <c r="AG45" i="50"/>
  <c r="AG44" i="50" s="1"/>
  <c r="AG22" i="50" s="1"/>
  <c r="AM45" i="50"/>
  <c r="AM44" i="50" s="1"/>
  <c r="AM22" i="50" s="1"/>
  <c r="AS45" i="50"/>
  <c r="AS44" i="50" s="1"/>
  <c r="AY45" i="50"/>
  <c r="AY44" i="50" s="1"/>
  <c r="AY22" i="50" s="1"/>
  <c r="I45" i="50"/>
  <c r="I44" i="50" s="1"/>
  <c r="I22" i="50" s="1"/>
  <c r="I20" i="50" s="1"/>
  <c r="AP23" i="50"/>
  <c r="BA23" i="50" s="1"/>
  <c r="BA48" i="50"/>
  <c r="P21" i="49"/>
  <c r="P20" i="49" s="1"/>
  <c r="AZ27" i="49"/>
  <c r="AZ21" i="49"/>
  <c r="AZ20" i="49" s="1"/>
  <c r="AT27" i="49"/>
  <c r="AT21" i="49"/>
  <c r="AT20" i="49" s="1"/>
  <c r="J27" i="49"/>
  <c r="J22" i="49"/>
  <c r="J20" i="49" s="1"/>
  <c r="S21" i="49"/>
  <c r="S20" i="49" s="1"/>
  <c r="AD27" i="49"/>
  <c r="AQ21" i="49"/>
  <c r="AQ20" i="49" s="1"/>
  <c r="AQ27" i="49"/>
  <c r="N27" i="49"/>
  <c r="AF27" i="49"/>
  <c r="M21" i="49"/>
  <c r="V27" i="49"/>
  <c r="AW21" i="49"/>
  <c r="O21" i="49"/>
  <c r="O27" i="49"/>
  <c r="U21" i="49"/>
  <c r="U20" i="49" s="1"/>
  <c r="AA21" i="49"/>
  <c r="AG21" i="49"/>
  <c r="AM21" i="49"/>
  <c r="AS21" i="49"/>
  <c r="AS27" i="49"/>
  <c r="AY21" i="49"/>
  <c r="AH27" i="49"/>
  <c r="AH21" i="49"/>
  <c r="AH20" i="49" s="1"/>
  <c r="H21" i="49"/>
  <c r="H20" i="49" s="1"/>
  <c r="AX44" i="49"/>
  <c r="AX27" i="49" s="1"/>
  <c r="AG20" i="50" l="1"/>
  <c r="AW21" i="50"/>
  <c r="AW20" i="50" s="1"/>
  <c r="R21" i="50"/>
  <c r="R20" i="50" s="1"/>
  <c r="AZ27" i="50"/>
  <c r="AB21" i="50"/>
  <c r="AB20" i="50" s="1"/>
  <c r="E27" i="49"/>
  <c r="Z27" i="49"/>
  <c r="W21" i="49"/>
  <c r="W20" i="49" s="1"/>
  <c r="K25" i="52"/>
  <c r="K30" i="52"/>
  <c r="L30" i="52"/>
  <c r="AE23" i="52"/>
  <c r="X23" i="52"/>
  <c r="X30" i="52"/>
  <c r="K23" i="52"/>
  <c r="AC23" i="52"/>
  <c r="Z30" i="52"/>
  <c r="AM25" i="52"/>
  <c r="AM23" i="52" s="1"/>
  <c r="AM30" i="52"/>
  <c r="AG30" i="52"/>
  <c r="AJ23" i="52"/>
  <c r="M23" i="52"/>
  <c r="Y30" i="52"/>
  <c r="AJ30" i="52"/>
  <c r="O24" i="52"/>
  <c r="O23" i="52" s="1"/>
  <c r="S30" i="52"/>
  <c r="I23" i="52"/>
  <c r="H30" i="52"/>
  <c r="M30" i="52"/>
  <c r="W30" i="52"/>
  <c r="T30" i="52"/>
  <c r="T23" i="52"/>
  <c r="W23" i="52"/>
  <c r="G30" i="52"/>
  <c r="F30" i="51"/>
  <c r="AG24" i="51"/>
  <c r="AG23" i="51" s="1"/>
  <c r="I23" i="51"/>
  <c r="X30" i="51"/>
  <c r="R30" i="51"/>
  <c r="I30" i="51"/>
  <c r="AM25" i="51"/>
  <c r="AM23" i="51" s="1"/>
  <c r="AM30" i="51"/>
  <c r="V30" i="51"/>
  <c r="O30" i="51"/>
  <c r="W23" i="51"/>
  <c r="P30" i="51"/>
  <c r="U24" i="51"/>
  <c r="U23" i="51" s="1"/>
  <c r="W30" i="51"/>
  <c r="J24" i="51"/>
  <c r="K23" i="51"/>
  <c r="F23" i="51"/>
  <c r="V24" i="51"/>
  <c r="V23" i="51" s="1"/>
  <c r="O24" i="51"/>
  <c r="O23" i="51" s="1"/>
  <c r="R24" i="51"/>
  <c r="R23" i="51" s="1"/>
  <c r="P23" i="51"/>
  <c r="G23" i="51"/>
  <c r="L30" i="51"/>
  <c r="Q30" i="51"/>
  <c r="G30" i="51"/>
  <c r="S23" i="51"/>
  <c r="E23" i="51"/>
  <c r="S30" i="51"/>
  <c r="E30" i="51"/>
  <c r="AI23" i="52"/>
  <c r="AI30" i="52"/>
  <c r="AE30" i="52"/>
  <c r="AC25" i="51"/>
  <c r="AC23" i="51" s="1"/>
  <c r="AC30" i="51"/>
  <c r="H20" i="50"/>
  <c r="AC27" i="50"/>
  <c r="BA29" i="50"/>
  <c r="W27" i="50"/>
  <c r="AF20" i="50"/>
  <c r="V20" i="50"/>
  <c r="Z27" i="50"/>
  <c r="N27" i="50"/>
  <c r="H27" i="50"/>
  <c r="AY27" i="50"/>
  <c r="Z21" i="50"/>
  <c r="Z20" i="50" s="1"/>
  <c r="K27" i="50"/>
  <c r="F21" i="50"/>
  <c r="F20" i="50" s="1"/>
  <c r="AR27" i="50"/>
  <c r="AN20" i="50"/>
  <c r="AU20" i="50"/>
  <c r="AN27" i="50"/>
  <c r="AF27" i="50"/>
  <c r="V27" i="50"/>
  <c r="Q20" i="50"/>
  <c r="J27" i="50"/>
  <c r="AH27" i="50"/>
  <c r="AR20" i="50"/>
  <c r="BA45" i="50"/>
  <c r="K20" i="50"/>
  <c r="AU27" i="50"/>
  <c r="T21" i="50"/>
  <c r="T20" i="50" s="1"/>
  <c r="E20" i="50"/>
  <c r="N21" i="50"/>
  <c r="N20" i="50" s="1"/>
  <c r="AP20" i="50"/>
  <c r="AI27" i="50"/>
  <c r="E27" i="50"/>
  <c r="W20" i="50"/>
  <c r="AZ20" i="50"/>
  <c r="AY20" i="50"/>
  <c r="AV27" i="50"/>
  <c r="AO20" i="50"/>
  <c r="Q27" i="50"/>
  <c r="P27" i="50"/>
  <c r="L21" i="50"/>
  <c r="L20" i="50" s="1"/>
  <c r="AT27" i="50"/>
  <c r="AK27" i="49"/>
  <c r="AU27" i="49"/>
  <c r="AI27" i="49"/>
  <c r="K27" i="49"/>
  <c r="BA28" i="49"/>
  <c r="AB21" i="49"/>
  <c r="AB20" i="49" s="1"/>
  <c r="AN21" i="49"/>
  <c r="AN20" i="49" s="1"/>
  <c r="M20" i="49"/>
  <c r="AA27" i="49"/>
  <c r="R21" i="49"/>
  <c r="R20" i="49" s="1"/>
  <c r="AD20" i="49"/>
  <c r="AA20" i="49"/>
  <c r="X27" i="49"/>
  <c r="AS20" i="49"/>
  <c r="L20" i="49"/>
  <c r="AM20" i="49"/>
  <c r="F27" i="49"/>
  <c r="AJ27" i="49"/>
  <c r="S27" i="49"/>
  <c r="AL27" i="49"/>
  <c r="AP27" i="49"/>
  <c r="BA27" i="49" s="1"/>
  <c r="G27" i="49"/>
  <c r="AG27" i="49"/>
  <c r="Y27" i="49"/>
  <c r="X21" i="49"/>
  <c r="X20" i="49" s="1"/>
  <c r="AY27" i="49"/>
  <c r="BA29" i="49"/>
  <c r="AV27" i="49"/>
  <c r="F21" i="49"/>
  <c r="F20" i="49" s="1"/>
  <c r="AW27" i="49"/>
  <c r="L27" i="49"/>
  <c r="AM27" i="49"/>
  <c r="U27" i="49"/>
  <c r="AW20" i="49"/>
  <c r="AY20" i="49"/>
  <c r="AG20" i="49"/>
  <c r="O20" i="49"/>
  <c r="AE27" i="49"/>
  <c r="Y20" i="49"/>
  <c r="M27" i="49"/>
  <c r="AI30" i="51"/>
  <c r="AI23" i="51"/>
  <c r="AB23" i="51"/>
  <c r="AB30" i="51"/>
  <c r="AH24" i="52"/>
  <c r="I30" i="52"/>
  <c r="P30" i="52"/>
  <c r="P24" i="52"/>
  <c r="P23" i="52" s="1"/>
  <c r="V30" i="52"/>
  <c r="V24" i="52"/>
  <c r="V23" i="52" s="1"/>
  <c r="AL30" i="52"/>
  <c r="J30" i="52"/>
  <c r="J24" i="52"/>
  <c r="J23" i="52" s="1"/>
  <c r="AF25" i="52"/>
  <c r="AF23" i="52" s="1"/>
  <c r="AF30" i="52"/>
  <c r="N25" i="52"/>
  <c r="N23" i="52" s="1"/>
  <c r="N30" i="52"/>
  <c r="AB30" i="52"/>
  <c r="AB24" i="52"/>
  <c r="AB23" i="52" s="1"/>
  <c r="AL23" i="52"/>
  <c r="AE25" i="51"/>
  <c r="AE23" i="51" s="1"/>
  <c r="AE30" i="51"/>
  <c r="AF24" i="51"/>
  <c r="AF23" i="51" s="1"/>
  <c r="AF30" i="51"/>
  <c r="Y30" i="51"/>
  <c r="Z30" i="51"/>
  <c r="Z24" i="51"/>
  <c r="Z23" i="51" s="1"/>
  <c r="AJ25" i="51"/>
  <c r="AJ23" i="51" s="1"/>
  <c r="AJ30" i="51"/>
  <c r="T24" i="51"/>
  <c r="T23" i="51" s="1"/>
  <c r="T30" i="51"/>
  <c r="AD25" i="51"/>
  <c r="M23" i="51"/>
  <c r="N24" i="51"/>
  <c r="N23" i="51" s="1"/>
  <c r="N30" i="51"/>
  <c r="M30" i="51"/>
  <c r="H30" i="51"/>
  <c r="H24" i="51"/>
  <c r="H23" i="51" s="1"/>
  <c r="J23" i="51"/>
  <c r="AL24" i="51"/>
  <c r="AL23" i="51" s="1"/>
  <c r="AL30" i="51"/>
  <c r="Y23" i="51"/>
  <c r="AS27" i="50"/>
  <c r="AS22" i="50"/>
  <c r="AS20" i="50" s="1"/>
  <c r="AG27" i="50"/>
  <c r="U27" i="50"/>
  <c r="O20" i="50"/>
  <c r="AP27" i="50"/>
  <c r="O27" i="50"/>
  <c r="AM27" i="50"/>
  <c r="M20" i="50"/>
  <c r="BA44" i="50"/>
  <c r="AM20" i="50"/>
  <c r="AA27" i="50"/>
  <c r="AA22" i="50"/>
  <c r="AA20" i="50" s="1"/>
  <c r="AX27" i="50"/>
  <c r="BA28" i="50"/>
  <c r="AX21" i="50"/>
  <c r="M27" i="50"/>
  <c r="U20" i="50"/>
  <c r="BA21" i="49"/>
  <c r="AX22" i="49"/>
  <c r="BA44" i="49"/>
  <c r="AT47" i="32"/>
  <c r="AT46" i="32" s="1"/>
  <c r="CR55" i="31"/>
  <c r="AI31" i="7"/>
  <c r="AO31" i="7" s="1"/>
  <c r="CP93" i="6"/>
  <c r="CM93" i="6" s="1"/>
  <c r="CP94" i="6"/>
  <c r="CM94" i="6" s="1"/>
  <c r="CP95" i="6"/>
  <c r="CM95" i="6" s="1"/>
  <c r="BI93" i="6"/>
  <c r="BI94" i="6"/>
  <c r="AO94" i="7" s="1"/>
  <c r="BI95" i="6"/>
  <c r="AO95" i="7" s="1"/>
  <c r="B7" i="25"/>
  <c r="B7" i="24"/>
  <c r="M38" i="35"/>
  <c r="M36" i="35"/>
  <c r="F36" i="35"/>
  <c r="E36" i="35"/>
  <c r="D36" i="35"/>
  <c r="N32" i="35"/>
  <c r="M32" i="35"/>
  <c r="L32" i="35"/>
  <c r="K32" i="35"/>
  <c r="J32" i="35"/>
  <c r="I32" i="35"/>
  <c r="H32" i="35"/>
  <c r="G32" i="35"/>
  <c r="F32" i="35"/>
  <c r="E32" i="35"/>
  <c r="D32" i="35"/>
  <c r="N31" i="35"/>
  <c r="M31" i="35"/>
  <c r="L31" i="35"/>
  <c r="K31" i="35"/>
  <c r="J31" i="35"/>
  <c r="I31" i="35"/>
  <c r="H31" i="35"/>
  <c r="G31" i="35"/>
  <c r="F31" i="35"/>
  <c r="E31" i="35"/>
  <c r="D31" i="35"/>
  <c r="M6" i="35"/>
  <c r="K6" i="35"/>
  <c r="I6" i="35"/>
  <c r="G6" i="35"/>
  <c r="F6" i="35"/>
  <c r="E6" i="35"/>
  <c r="D6" i="35"/>
  <c r="M5" i="35"/>
  <c r="K5" i="35"/>
  <c r="I5" i="35"/>
  <c r="G5" i="35"/>
  <c r="F5" i="35"/>
  <c r="E5" i="35"/>
  <c r="D5" i="35"/>
  <c r="M338" i="34"/>
  <c r="K338" i="34"/>
  <c r="I338" i="34"/>
  <c r="G338" i="34"/>
  <c r="M336" i="34"/>
  <c r="M327" i="34"/>
  <c r="K327" i="34"/>
  <c r="I327" i="34"/>
  <c r="M326" i="34"/>
  <c r="K326" i="34"/>
  <c r="I326" i="34"/>
  <c r="M324" i="34"/>
  <c r="M323" i="34"/>
  <c r="K323" i="34"/>
  <c r="I323" i="34"/>
  <c r="G323" i="34"/>
  <c r="F323" i="34"/>
  <c r="E323" i="34"/>
  <c r="M322" i="34"/>
  <c r="K322" i="34"/>
  <c r="I322" i="34"/>
  <c r="G322" i="34"/>
  <c r="F322" i="34"/>
  <c r="E322" i="34"/>
  <c r="D322" i="34"/>
  <c r="M321" i="34"/>
  <c r="K321" i="34"/>
  <c r="I321" i="34"/>
  <c r="G321" i="34"/>
  <c r="F321" i="34"/>
  <c r="E321" i="34"/>
  <c r="M310" i="34"/>
  <c r="K310" i="34"/>
  <c r="I310" i="34"/>
  <c r="G310" i="34"/>
  <c r="F310" i="34"/>
  <c r="E310" i="34"/>
  <c r="M309" i="34"/>
  <c r="K309" i="34"/>
  <c r="I309" i="34"/>
  <c r="G309" i="34"/>
  <c r="F309" i="34"/>
  <c r="E309" i="34"/>
  <c r="M305" i="34"/>
  <c r="K305" i="34"/>
  <c r="I305" i="34"/>
  <c r="G305" i="34"/>
  <c r="F305" i="34"/>
  <c r="E305" i="34"/>
  <c r="M303" i="34"/>
  <c r="K303" i="34"/>
  <c r="I303" i="34"/>
  <c r="G303" i="34"/>
  <c r="F303" i="34"/>
  <c r="E303" i="34"/>
  <c r="D303" i="34"/>
  <c r="M297" i="34"/>
  <c r="K297" i="34"/>
  <c r="I297" i="34"/>
  <c r="G297" i="34"/>
  <c r="F297" i="34"/>
  <c r="M295" i="34"/>
  <c r="K295" i="34"/>
  <c r="I295" i="34"/>
  <c r="G295" i="34"/>
  <c r="F295" i="34"/>
  <c r="M284" i="34"/>
  <c r="K284" i="34"/>
  <c r="I284" i="34"/>
  <c r="G284" i="34"/>
  <c r="F284" i="34"/>
  <c r="M283" i="34"/>
  <c r="K283" i="34"/>
  <c r="I283" i="34"/>
  <c r="M282" i="34"/>
  <c r="K282" i="34"/>
  <c r="I282" i="34"/>
  <c r="G282" i="34"/>
  <c r="F282" i="34"/>
  <c r="M281" i="34"/>
  <c r="K281" i="34"/>
  <c r="I281" i="34"/>
  <c r="G281" i="34"/>
  <c r="F281" i="34"/>
  <c r="M270" i="34"/>
  <c r="K270" i="34"/>
  <c r="I270" i="34"/>
  <c r="G270" i="34"/>
  <c r="F270" i="34"/>
  <c r="M269" i="34"/>
  <c r="K269" i="34"/>
  <c r="I269" i="34"/>
  <c r="G269" i="34"/>
  <c r="F269" i="34"/>
  <c r="D269" i="34"/>
  <c r="F263" i="34"/>
  <c r="M262" i="34"/>
  <c r="K262" i="34"/>
  <c r="I262" i="34"/>
  <c r="G262" i="34"/>
  <c r="F262" i="34"/>
  <c r="M261" i="34"/>
  <c r="K261" i="34"/>
  <c r="I261" i="34"/>
  <c r="M256" i="34"/>
  <c r="K256" i="34"/>
  <c r="I256" i="34"/>
  <c r="G256" i="34"/>
  <c r="F256" i="34"/>
  <c r="E256" i="34"/>
  <c r="D256" i="34"/>
  <c r="M255" i="34"/>
  <c r="K255" i="34"/>
  <c r="I255" i="34"/>
  <c r="G255" i="34"/>
  <c r="F255" i="34"/>
  <c r="E255" i="34"/>
  <c r="D255" i="34"/>
  <c r="M254" i="34"/>
  <c r="K254" i="34"/>
  <c r="I254" i="34"/>
  <c r="G254" i="34"/>
  <c r="F254" i="34"/>
  <c r="E254" i="34"/>
  <c r="D254" i="34"/>
  <c r="M250" i="34"/>
  <c r="K250" i="34"/>
  <c r="I250" i="34"/>
  <c r="G250" i="34"/>
  <c r="F250" i="34"/>
  <c r="E250" i="34"/>
  <c r="D250" i="34"/>
  <c r="M246" i="34"/>
  <c r="K246" i="34"/>
  <c r="I246" i="34"/>
  <c r="G246" i="34"/>
  <c r="F246" i="34"/>
  <c r="E246" i="34"/>
  <c r="D246" i="34"/>
  <c r="M243" i="34"/>
  <c r="K243" i="34"/>
  <c r="I243" i="34"/>
  <c r="G243" i="34"/>
  <c r="F243" i="34"/>
  <c r="E243" i="34"/>
  <c r="D243" i="34"/>
  <c r="M242" i="34"/>
  <c r="K242" i="34"/>
  <c r="I242" i="34"/>
  <c r="G242" i="34"/>
  <c r="F242" i="34"/>
  <c r="E242" i="34"/>
  <c r="D242" i="34"/>
  <c r="M223" i="34"/>
  <c r="K223" i="34"/>
  <c r="I223" i="34"/>
  <c r="G223" i="34"/>
  <c r="F223" i="34"/>
  <c r="M222" i="34"/>
  <c r="K222" i="34"/>
  <c r="I222" i="34"/>
  <c r="G222" i="34"/>
  <c r="F222" i="34"/>
  <c r="E222" i="34"/>
  <c r="D222" i="34"/>
  <c r="M215" i="34"/>
  <c r="M214" i="34"/>
  <c r="M213" i="34"/>
  <c r="M212" i="34"/>
  <c r="M211" i="34"/>
  <c r="K211" i="34"/>
  <c r="I211" i="34"/>
  <c r="G211" i="34"/>
  <c r="F211" i="34"/>
  <c r="E211" i="34"/>
  <c r="D211" i="34"/>
  <c r="M210" i="34"/>
  <c r="K210" i="34"/>
  <c r="I210" i="34"/>
  <c r="G210" i="34"/>
  <c r="F210" i="34"/>
  <c r="E210" i="34"/>
  <c r="D210" i="34"/>
  <c r="M202" i="34"/>
  <c r="K202" i="34"/>
  <c r="I202" i="34"/>
  <c r="G202" i="34"/>
  <c r="F202" i="34"/>
  <c r="M200" i="34"/>
  <c r="K200" i="34"/>
  <c r="I200" i="34"/>
  <c r="G200" i="34"/>
  <c r="F200" i="34"/>
  <c r="M199" i="34"/>
  <c r="K199" i="34"/>
  <c r="I199" i="34"/>
  <c r="G199" i="34"/>
  <c r="F199" i="34"/>
  <c r="M198" i="34"/>
  <c r="K198" i="34"/>
  <c r="I198" i="34"/>
  <c r="G198" i="34"/>
  <c r="F198" i="34"/>
  <c r="E198" i="34"/>
  <c r="M197" i="34"/>
  <c r="K197" i="34"/>
  <c r="I197" i="34"/>
  <c r="G197" i="34"/>
  <c r="F197" i="34"/>
  <c r="M196" i="34"/>
  <c r="M195" i="34"/>
  <c r="K195" i="34"/>
  <c r="I195" i="34"/>
  <c r="G195" i="34"/>
  <c r="F195" i="34"/>
  <c r="M194" i="34"/>
  <c r="K194" i="34"/>
  <c r="I194" i="34"/>
  <c r="G194" i="34"/>
  <c r="F194" i="34"/>
  <c r="M192" i="34"/>
  <c r="K192" i="34"/>
  <c r="I192" i="34"/>
  <c r="G192" i="34"/>
  <c r="F192" i="34"/>
  <c r="M186" i="34"/>
  <c r="K186" i="34"/>
  <c r="I186" i="34"/>
  <c r="G186" i="34"/>
  <c r="F186" i="34"/>
  <c r="M185" i="34"/>
  <c r="K185" i="34"/>
  <c r="I185" i="34"/>
  <c r="G185" i="34"/>
  <c r="F185" i="34"/>
  <c r="E185" i="34"/>
  <c r="D185" i="34"/>
  <c r="M184" i="34"/>
  <c r="K184" i="34"/>
  <c r="I184" i="34"/>
  <c r="G184" i="34"/>
  <c r="F184" i="34"/>
  <c r="M183" i="34"/>
  <c r="K183" i="34"/>
  <c r="I183" i="34"/>
  <c r="G183" i="34"/>
  <c r="F183" i="34"/>
  <c r="M181" i="34"/>
  <c r="K181" i="34"/>
  <c r="I181" i="34"/>
  <c r="G181" i="34"/>
  <c r="F181" i="34"/>
  <c r="E181" i="34"/>
  <c r="D181" i="34"/>
  <c r="M175" i="34"/>
  <c r="K175" i="34"/>
  <c r="I175" i="34"/>
  <c r="G175" i="34"/>
  <c r="F175" i="34"/>
  <c r="M172" i="34"/>
  <c r="K172" i="34"/>
  <c r="I172" i="34"/>
  <c r="G172" i="34"/>
  <c r="F172" i="34"/>
  <c r="M171" i="34"/>
  <c r="K171" i="34"/>
  <c r="I171" i="34"/>
  <c r="G171" i="34"/>
  <c r="F171" i="34"/>
  <c r="M168" i="34"/>
  <c r="K168" i="34"/>
  <c r="I168" i="34"/>
  <c r="G168" i="34"/>
  <c r="F168" i="34"/>
  <c r="E168" i="34"/>
  <c r="D168" i="34"/>
  <c r="M167" i="34"/>
  <c r="K167" i="34"/>
  <c r="I167" i="34"/>
  <c r="G167" i="34"/>
  <c r="F167" i="34"/>
  <c r="E167" i="34"/>
  <c r="D167" i="34"/>
  <c r="M160" i="34"/>
  <c r="K160" i="34"/>
  <c r="I160" i="34"/>
  <c r="G160" i="34"/>
  <c r="F160" i="34"/>
  <c r="E160" i="34"/>
  <c r="D160" i="34"/>
  <c r="M158" i="34"/>
  <c r="K158" i="34"/>
  <c r="I158" i="34"/>
  <c r="G158" i="34"/>
  <c r="E158" i="34"/>
  <c r="M157" i="34"/>
  <c r="K157" i="34"/>
  <c r="I157" i="34"/>
  <c r="G157" i="34"/>
  <c r="E157" i="34"/>
  <c r="M154" i="34"/>
  <c r="K154" i="34"/>
  <c r="I154" i="34"/>
  <c r="G154" i="34"/>
  <c r="E154" i="34"/>
  <c r="M143" i="34"/>
  <c r="K143" i="34"/>
  <c r="I143" i="34"/>
  <c r="G143" i="34"/>
  <c r="F143" i="34"/>
  <c r="E143" i="34"/>
  <c r="D143" i="34"/>
  <c r="R140" i="34"/>
  <c r="M140" i="34"/>
  <c r="K140" i="34"/>
  <c r="I140" i="34"/>
  <c r="G140" i="34"/>
  <c r="F140" i="34"/>
  <c r="E140" i="34"/>
  <c r="D140" i="34"/>
  <c r="M139" i="34"/>
  <c r="K139" i="34"/>
  <c r="I139" i="34"/>
  <c r="G139" i="34"/>
  <c r="F139" i="34"/>
  <c r="E139" i="34"/>
  <c r="D139" i="34"/>
  <c r="M128" i="34"/>
  <c r="K128" i="34"/>
  <c r="I128" i="34"/>
  <c r="G128" i="34"/>
  <c r="F128" i="34"/>
  <c r="E128" i="34"/>
  <c r="D128" i="34"/>
  <c r="M125" i="34"/>
  <c r="K125" i="34"/>
  <c r="I125" i="34"/>
  <c r="G125" i="34"/>
  <c r="F125" i="34"/>
  <c r="E125" i="34"/>
  <c r="D125" i="34"/>
  <c r="M124" i="34"/>
  <c r="K124" i="34"/>
  <c r="I124" i="34"/>
  <c r="M123" i="34"/>
  <c r="K123" i="34"/>
  <c r="I123" i="34"/>
  <c r="G123" i="34"/>
  <c r="F123" i="34"/>
  <c r="E123" i="34"/>
  <c r="D123" i="34"/>
  <c r="M117" i="34"/>
  <c r="K117" i="34"/>
  <c r="I117" i="34"/>
  <c r="G117" i="34"/>
  <c r="F117" i="34"/>
  <c r="E117" i="34"/>
  <c r="D117" i="34"/>
  <c r="M114" i="34"/>
  <c r="K114" i="34"/>
  <c r="I114" i="34"/>
  <c r="G114" i="34"/>
  <c r="M113" i="34"/>
  <c r="K113" i="34"/>
  <c r="I113" i="34"/>
  <c r="G113" i="34"/>
  <c r="F113" i="34"/>
  <c r="E113" i="34"/>
  <c r="D113" i="34"/>
  <c r="M110" i="34"/>
  <c r="K110" i="34"/>
  <c r="I110" i="34"/>
  <c r="G110" i="34"/>
  <c r="F110" i="34"/>
  <c r="E110" i="34"/>
  <c r="D110" i="34"/>
  <c r="M109" i="34"/>
  <c r="K109" i="34"/>
  <c r="I109" i="34"/>
  <c r="G109" i="34"/>
  <c r="F109" i="34"/>
  <c r="E109" i="34"/>
  <c r="D109" i="34"/>
  <c r="M108" i="34"/>
  <c r="K108" i="34"/>
  <c r="I108" i="34"/>
  <c r="G108" i="34"/>
  <c r="M107" i="34"/>
  <c r="K107" i="34"/>
  <c r="I107" i="34"/>
  <c r="G107" i="34"/>
  <c r="F107" i="34"/>
  <c r="E107" i="34"/>
  <c r="D107" i="34"/>
  <c r="M106" i="34"/>
  <c r="K106" i="34"/>
  <c r="I106" i="34"/>
  <c r="G106" i="34"/>
  <c r="M104" i="34"/>
  <c r="K104" i="34"/>
  <c r="I104" i="34"/>
  <c r="M103" i="34"/>
  <c r="K103" i="34"/>
  <c r="I103" i="34"/>
  <c r="G103" i="34"/>
  <c r="F103" i="34"/>
  <c r="E103" i="34"/>
  <c r="M102" i="34"/>
  <c r="K102" i="34"/>
  <c r="I102" i="34"/>
  <c r="M101" i="34"/>
  <c r="K101" i="34"/>
  <c r="I101" i="34"/>
  <c r="G101" i="34"/>
  <c r="F101" i="34"/>
  <c r="E101" i="34"/>
  <c r="D101" i="34"/>
  <c r="M100" i="34"/>
  <c r="G100" i="34"/>
  <c r="M99" i="34"/>
  <c r="K99" i="34"/>
  <c r="I99" i="34"/>
  <c r="M97" i="34"/>
  <c r="K97" i="34"/>
  <c r="I97" i="34"/>
  <c r="G97" i="34"/>
  <c r="F97" i="34"/>
  <c r="E97" i="34"/>
  <c r="D97" i="34"/>
  <c r="M96" i="34"/>
  <c r="K96" i="34"/>
  <c r="I96" i="34"/>
  <c r="G96" i="34"/>
  <c r="F96" i="34"/>
  <c r="E96" i="34"/>
  <c r="D96" i="34"/>
  <c r="M95" i="34"/>
  <c r="K95" i="34"/>
  <c r="I95" i="34"/>
  <c r="G95" i="34"/>
  <c r="F95" i="34"/>
  <c r="E95" i="34"/>
  <c r="D95" i="34"/>
  <c r="M89" i="34"/>
  <c r="K89" i="34"/>
  <c r="I89" i="34"/>
  <c r="G89" i="34"/>
  <c r="F89" i="34"/>
  <c r="E89" i="34"/>
  <c r="D89" i="34"/>
  <c r="M86" i="34"/>
  <c r="K86" i="34"/>
  <c r="I86" i="34"/>
  <c r="G86" i="34"/>
  <c r="F86" i="34"/>
  <c r="E86" i="34"/>
  <c r="D86" i="34"/>
  <c r="M85" i="34"/>
  <c r="K85" i="34"/>
  <c r="I85" i="34"/>
  <c r="G85" i="34"/>
  <c r="F85" i="34"/>
  <c r="E85" i="34"/>
  <c r="M82" i="34"/>
  <c r="K82" i="34"/>
  <c r="I82" i="34"/>
  <c r="G82" i="34"/>
  <c r="F82" i="34"/>
  <c r="E82" i="34"/>
  <c r="D82" i="34"/>
  <c r="M81" i="34"/>
  <c r="K81" i="34"/>
  <c r="I81" i="34"/>
  <c r="G81" i="34"/>
  <c r="F81" i="34"/>
  <c r="E81" i="34"/>
  <c r="D81" i="34"/>
  <c r="M78" i="34"/>
  <c r="K78" i="34"/>
  <c r="M77" i="34"/>
  <c r="K77" i="34"/>
  <c r="I77" i="34"/>
  <c r="G77" i="34"/>
  <c r="F77" i="34"/>
  <c r="E77" i="34"/>
  <c r="D77" i="34"/>
  <c r="M76" i="34"/>
  <c r="K76" i="34"/>
  <c r="I76" i="34"/>
  <c r="G76" i="34"/>
  <c r="F76" i="34"/>
  <c r="E76" i="34"/>
  <c r="D76" i="34"/>
  <c r="M75" i="34"/>
  <c r="K75" i="34"/>
  <c r="I75" i="34"/>
  <c r="M74" i="34"/>
  <c r="K74" i="34"/>
  <c r="I74" i="34"/>
  <c r="G74" i="34"/>
  <c r="M73" i="34"/>
  <c r="K73" i="34"/>
  <c r="I73" i="34"/>
  <c r="G73" i="34"/>
  <c r="F73" i="34"/>
  <c r="E73" i="34"/>
  <c r="D73" i="34"/>
  <c r="M72" i="34"/>
  <c r="K72" i="34"/>
  <c r="I72" i="34"/>
  <c r="G72" i="34"/>
  <c r="E72" i="34"/>
  <c r="M71" i="34"/>
  <c r="K71" i="34"/>
  <c r="I71" i="34"/>
  <c r="M70" i="34"/>
  <c r="K70" i="34"/>
  <c r="I70" i="34"/>
  <c r="G70" i="34"/>
  <c r="F70" i="34"/>
  <c r="M69" i="34"/>
  <c r="K69" i="34"/>
  <c r="I69" i="34"/>
  <c r="M68" i="34"/>
  <c r="K68" i="34"/>
  <c r="I68" i="34"/>
  <c r="M67" i="34"/>
  <c r="K67" i="34"/>
  <c r="M64" i="34"/>
  <c r="K64" i="34"/>
  <c r="I64" i="34"/>
  <c r="M62" i="34"/>
  <c r="K62" i="34"/>
  <c r="I62" i="34"/>
  <c r="G62" i="34"/>
  <c r="F62" i="34"/>
  <c r="E62" i="34"/>
  <c r="D62" i="34"/>
  <c r="M61" i="34"/>
  <c r="K61" i="34"/>
  <c r="I61" i="34"/>
  <c r="M60" i="34"/>
  <c r="K60" i="34"/>
  <c r="I60" i="34"/>
  <c r="M54" i="34"/>
  <c r="K54" i="34"/>
  <c r="I54" i="34"/>
  <c r="M53" i="34"/>
  <c r="K53" i="34"/>
  <c r="I53" i="34"/>
  <c r="G53" i="34"/>
  <c r="F53" i="34"/>
  <c r="E53" i="34"/>
  <c r="D53" i="34"/>
  <c r="M52" i="34"/>
  <c r="K52" i="34"/>
  <c r="I52" i="34"/>
  <c r="G52" i="34"/>
  <c r="M46" i="34"/>
  <c r="K46" i="34"/>
  <c r="I46" i="34"/>
  <c r="G46" i="34"/>
  <c r="M44" i="34"/>
  <c r="M43" i="34"/>
  <c r="K43" i="34"/>
  <c r="I43" i="34"/>
  <c r="M42" i="34"/>
  <c r="K42" i="34"/>
  <c r="I42" i="34"/>
  <c r="G42" i="34"/>
  <c r="F42" i="34"/>
  <c r="E42" i="34"/>
  <c r="D42" i="34"/>
  <c r="M39" i="34"/>
  <c r="K39" i="34"/>
  <c r="I39" i="34"/>
  <c r="G39" i="34"/>
  <c r="F39" i="34"/>
  <c r="E39" i="34"/>
  <c r="D39" i="34"/>
  <c r="M38" i="34"/>
  <c r="K38" i="34"/>
  <c r="I38" i="34"/>
  <c r="G38" i="34"/>
  <c r="F38" i="34"/>
  <c r="E38" i="34"/>
  <c r="D38" i="34"/>
  <c r="M37" i="34"/>
  <c r="K37" i="34"/>
  <c r="I37" i="34"/>
  <c r="M31" i="34"/>
  <c r="K31" i="34"/>
  <c r="I31" i="34"/>
  <c r="G31" i="34"/>
  <c r="M28" i="34"/>
  <c r="K28" i="34"/>
  <c r="I28" i="34"/>
  <c r="M27" i="34"/>
  <c r="M24" i="34"/>
  <c r="K24" i="34"/>
  <c r="I24" i="34"/>
  <c r="G24" i="34"/>
  <c r="F24" i="34"/>
  <c r="E24" i="34"/>
  <c r="D24" i="34"/>
  <c r="M23" i="34"/>
  <c r="K23" i="34"/>
  <c r="I23" i="34"/>
  <c r="G23" i="34"/>
  <c r="F23" i="34"/>
  <c r="E23" i="34"/>
  <c r="D23" i="34"/>
  <c r="A13" i="34"/>
  <c r="K74" i="32"/>
  <c r="AQ73" i="32"/>
  <c r="AQ25" i="32" s="1"/>
  <c r="AH73" i="32"/>
  <c r="AH25" i="32" s="1"/>
  <c r="AE73" i="32"/>
  <c r="AE25" i="32" s="1"/>
  <c r="Y73" i="32"/>
  <c r="Y25" i="32" s="1"/>
  <c r="X73" i="32"/>
  <c r="X25" i="32" s="1"/>
  <c r="W73" i="32"/>
  <c r="V73" i="32"/>
  <c r="V25" i="32" s="1"/>
  <c r="U73" i="32"/>
  <c r="U25" i="32" s="1"/>
  <c r="T73" i="32"/>
  <c r="T25" i="32" s="1"/>
  <c r="S73" i="32"/>
  <c r="S25" i="32" s="1"/>
  <c r="Q73" i="32"/>
  <c r="Q25" i="32" s="1"/>
  <c r="O73" i="32"/>
  <c r="N73" i="32"/>
  <c r="N25" i="32" s="1"/>
  <c r="M73" i="32"/>
  <c r="M25" i="32" s="1"/>
  <c r="L73" i="32"/>
  <c r="L25" i="32" s="1"/>
  <c r="I73" i="32"/>
  <c r="I25" i="32" s="1"/>
  <c r="H73" i="32"/>
  <c r="H25" i="32" s="1"/>
  <c r="K71" i="32"/>
  <c r="AQ70" i="32"/>
  <c r="AQ66" i="32" s="1"/>
  <c r="AQ23" i="32" s="1"/>
  <c r="AH70" i="32"/>
  <c r="AH66" i="32" s="1"/>
  <c r="AH23" i="32" s="1"/>
  <c r="Y70" i="32"/>
  <c r="Y66" i="32" s="1"/>
  <c r="Y23" i="32" s="1"/>
  <c r="X70" i="32"/>
  <c r="X66" i="32" s="1"/>
  <c r="X23" i="32" s="1"/>
  <c r="W70" i="32"/>
  <c r="W66" i="32" s="1"/>
  <c r="W23" i="32" s="1"/>
  <c r="V70" i="32"/>
  <c r="V66" i="32" s="1"/>
  <c r="V23" i="32" s="1"/>
  <c r="U70" i="32"/>
  <c r="U66" i="32" s="1"/>
  <c r="U23" i="32" s="1"/>
  <c r="T70" i="32"/>
  <c r="T66" i="32" s="1"/>
  <c r="T23" i="32" s="1"/>
  <c r="S70" i="32"/>
  <c r="S66" i="32" s="1"/>
  <c r="S23" i="32" s="1"/>
  <c r="Q70" i="32"/>
  <c r="Q66" i="32" s="1"/>
  <c r="Q23" i="32" s="1"/>
  <c r="O70" i="32"/>
  <c r="O66" i="32" s="1"/>
  <c r="O23" i="32" s="1"/>
  <c r="N70" i="32"/>
  <c r="N66" i="32" s="1"/>
  <c r="N23" i="32" s="1"/>
  <c r="M70" i="32"/>
  <c r="M66" i="32" s="1"/>
  <c r="M23" i="32" s="1"/>
  <c r="L70" i="32"/>
  <c r="L66" i="32" s="1"/>
  <c r="L23" i="32" s="1"/>
  <c r="J70" i="32"/>
  <c r="J66" i="32" s="1"/>
  <c r="J23" i="32" s="1"/>
  <c r="I66" i="32"/>
  <c r="I23" i="32" s="1"/>
  <c r="H66" i="32"/>
  <c r="H23" i="32" s="1"/>
  <c r="AT59" i="32"/>
  <c r="AT22" i="32" s="1"/>
  <c r="AS59" i="32"/>
  <c r="AS22" i="32" s="1"/>
  <c r="AR59" i="32"/>
  <c r="AR22" i="32" s="1"/>
  <c r="AQ59" i="32"/>
  <c r="AQ22" i="32" s="1"/>
  <c r="AP59" i="32"/>
  <c r="AP22" i="32" s="1"/>
  <c r="AO59" i="32"/>
  <c r="AO22" i="32" s="1"/>
  <c r="AH59" i="32"/>
  <c r="AH22" i="32" s="1"/>
  <c r="AG59" i="32"/>
  <c r="AG22" i="32" s="1"/>
  <c r="AF59" i="32"/>
  <c r="AF22" i="32" s="1"/>
  <c r="AE59" i="32"/>
  <c r="AE22" i="32" s="1"/>
  <c r="AD59" i="32"/>
  <c r="AD22" i="32" s="1"/>
  <c r="AC59" i="32"/>
  <c r="AC22" i="32" s="1"/>
  <c r="AB59" i="32"/>
  <c r="AB22" i="32" s="1"/>
  <c r="AA59" i="32"/>
  <c r="AA22" i="32" s="1"/>
  <c r="Z59" i="32"/>
  <c r="Z22" i="32" s="1"/>
  <c r="Y59" i="32"/>
  <c r="Y22" i="32" s="1"/>
  <c r="X59" i="32"/>
  <c r="X22" i="32" s="1"/>
  <c r="W59" i="32"/>
  <c r="W22" i="32" s="1"/>
  <c r="V59" i="32"/>
  <c r="V22" i="32" s="1"/>
  <c r="U59" i="32"/>
  <c r="U22" i="32" s="1"/>
  <c r="T59" i="32"/>
  <c r="T22" i="32" s="1"/>
  <c r="S59" i="32"/>
  <c r="S22" i="32" s="1"/>
  <c r="R59" i="32"/>
  <c r="R22" i="32" s="1"/>
  <c r="Q59" i="32"/>
  <c r="Q22" i="32" s="1"/>
  <c r="P59" i="32"/>
  <c r="P22" i="32" s="1"/>
  <c r="O59" i="32"/>
  <c r="O22" i="32" s="1"/>
  <c r="N59" i="32"/>
  <c r="N22" i="32" s="1"/>
  <c r="M59" i="32"/>
  <c r="M22" i="32" s="1"/>
  <c r="L59" i="32"/>
  <c r="L22" i="32" s="1"/>
  <c r="K59" i="32"/>
  <c r="K22" i="32" s="1"/>
  <c r="J59" i="32"/>
  <c r="J22" i="32" s="1"/>
  <c r="I59" i="32"/>
  <c r="I22" i="32" s="1"/>
  <c r="H59" i="32"/>
  <c r="H22" i="32" s="1"/>
  <c r="I50" i="32"/>
  <c r="H50" i="32"/>
  <c r="H49" i="32" s="1"/>
  <c r="H21" i="32" s="1"/>
  <c r="K54" i="32"/>
  <c r="K53" i="32"/>
  <c r="K52" i="32"/>
  <c r="K51" i="32"/>
  <c r="AQ50" i="32"/>
  <c r="AH50" i="32"/>
  <c r="Y50" i="32"/>
  <c r="X50" i="32"/>
  <c r="W50" i="32"/>
  <c r="V50" i="32"/>
  <c r="V49" i="32" s="1"/>
  <c r="V21" i="32" s="1"/>
  <c r="U50" i="32"/>
  <c r="T50" i="32"/>
  <c r="S50" i="32"/>
  <c r="R50" i="32"/>
  <c r="Q50" i="32"/>
  <c r="O50" i="32"/>
  <c r="N50" i="32"/>
  <c r="AO46" i="32"/>
  <c r="AC46" i="32"/>
  <c r="AB46" i="32"/>
  <c r="K47" i="32"/>
  <c r="K46" i="32" s="1"/>
  <c r="I46" i="32"/>
  <c r="H46" i="32"/>
  <c r="AQ46" i="32"/>
  <c r="AH46" i="32"/>
  <c r="AD46" i="32"/>
  <c r="AA46" i="32"/>
  <c r="Y46" i="32"/>
  <c r="X46" i="32"/>
  <c r="W46" i="32"/>
  <c r="V46" i="32"/>
  <c r="U46" i="32"/>
  <c r="T46" i="32"/>
  <c r="S46" i="32"/>
  <c r="O46" i="32"/>
  <c r="N46" i="32"/>
  <c r="M46" i="32"/>
  <c r="L46" i="32"/>
  <c r="P43" i="32"/>
  <c r="K43" i="32"/>
  <c r="J43" i="32"/>
  <c r="AT43" i="32"/>
  <c r="AQ43" i="32"/>
  <c r="AH43" i="32"/>
  <c r="AE43" i="32"/>
  <c r="AB43" i="32"/>
  <c r="AA43" i="32"/>
  <c r="Y43" i="32"/>
  <c r="X43" i="32"/>
  <c r="W43" i="32"/>
  <c r="V43" i="32"/>
  <c r="U43" i="32"/>
  <c r="T43" i="32"/>
  <c r="S43" i="32"/>
  <c r="R43" i="32"/>
  <c r="Q43" i="32"/>
  <c r="O43" i="32"/>
  <c r="N43" i="32"/>
  <c r="M43" i="32"/>
  <c r="L43" i="32"/>
  <c r="I43" i="32"/>
  <c r="H43" i="32"/>
  <c r="AT34" i="32"/>
  <c r="AS34" i="32"/>
  <c r="AR34" i="32"/>
  <c r="AQ34" i="32"/>
  <c r="AP34" i="32"/>
  <c r="AO34" i="32"/>
  <c r="AH34" i="32"/>
  <c r="AG34" i="32"/>
  <c r="AF34" i="32"/>
  <c r="AE34" i="32"/>
  <c r="AD34" i="32"/>
  <c r="AC34" i="32"/>
  <c r="AB34" i="32"/>
  <c r="AA34" i="32"/>
  <c r="Z34" i="32"/>
  <c r="Y34" i="32"/>
  <c r="X34" i="32"/>
  <c r="W34" i="32"/>
  <c r="V34" i="32"/>
  <c r="U34" i="32"/>
  <c r="T34" i="32"/>
  <c r="S34" i="32"/>
  <c r="R34" i="32"/>
  <c r="Q34" i="32"/>
  <c r="P34" i="32"/>
  <c r="O34" i="32"/>
  <c r="N34" i="32"/>
  <c r="M34" i="32"/>
  <c r="L34" i="32"/>
  <c r="K34" i="32"/>
  <c r="J34" i="32"/>
  <c r="I34" i="32"/>
  <c r="H34" i="32"/>
  <c r="AT31" i="32"/>
  <c r="AS31" i="32"/>
  <c r="AR31" i="32"/>
  <c r="AQ31" i="32"/>
  <c r="AP31" i="32"/>
  <c r="AO31" i="32"/>
  <c r="AH31" i="32"/>
  <c r="AG31" i="32"/>
  <c r="AF31" i="32"/>
  <c r="AE31" i="32"/>
  <c r="AD31" i="32"/>
  <c r="AC31" i="32"/>
  <c r="AB31" i="32"/>
  <c r="AA31" i="32"/>
  <c r="Z31" i="32"/>
  <c r="Y31" i="32"/>
  <c r="X31" i="32"/>
  <c r="W31" i="32"/>
  <c r="V31" i="32"/>
  <c r="U31" i="32"/>
  <c r="T31" i="32"/>
  <c r="S31" i="32"/>
  <c r="R31" i="32"/>
  <c r="Q31" i="32"/>
  <c r="P31" i="32"/>
  <c r="O31" i="32"/>
  <c r="N31" i="32"/>
  <c r="M31" i="32"/>
  <c r="L31" i="32"/>
  <c r="K31" i="32"/>
  <c r="J31" i="32"/>
  <c r="I31" i="32"/>
  <c r="H31" i="32"/>
  <c r="AT28" i="32"/>
  <c r="AS28" i="32"/>
  <c r="AR28" i="32"/>
  <c r="AQ28" i="32"/>
  <c r="AP28" i="32"/>
  <c r="AO28" i="32"/>
  <c r="AH28" i="32"/>
  <c r="AG28" i="32"/>
  <c r="AF28" i="32"/>
  <c r="AE28" i="32"/>
  <c r="AD28" i="32"/>
  <c r="AC28" i="32"/>
  <c r="AB28" i="32"/>
  <c r="AA28" i="32"/>
  <c r="Z28" i="32"/>
  <c r="Y28" i="32"/>
  <c r="X28" i="32"/>
  <c r="W28" i="32"/>
  <c r="V28" i="32"/>
  <c r="U28" i="32"/>
  <c r="T28" i="32"/>
  <c r="S28" i="32"/>
  <c r="R28" i="32"/>
  <c r="Q28" i="32"/>
  <c r="P28" i="32"/>
  <c r="O28" i="32"/>
  <c r="N28" i="32"/>
  <c r="M28" i="32"/>
  <c r="L28" i="32"/>
  <c r="K28" i="32"/>
  <c r="J28" i="32"/>
  <c r="I28" i="32"/>
  <c r="H28" i="32"/>
  <c r="W25" i="32"/>
  <c r="O25" i="32"/>
  <c r="AT24" i="32"/>
  <c r="AS24" i="32"/>
  <c r="AR24" i="32"/>
  <c r="AQ24" i="32"/>
  <c r="AP24" i="32"/>
  <c r="AO24" i="32"/>
  <c r="AH24" i="32"/>
  <c r="AG24" i="32"/>
  <c r="AF24" i="32"/>
  <c r="AE24" i="32"/>
  <c r="AD24" i="32"/>
  <c r="AC24" i="32"/>
  <c r="AB24" i="32"/>
  <c r="AA24" i="32"/>
  <c r="Z24" i="32"/>
  <c r="Y24" i="32"/>
  <c r="X24" i="32"/>
  <c r="W24" i="32"/>
  <c r="V24" i="32"/>
  <c r="U24" i="32"/>
  <c r="T24" i="32"/>
  <c r="S24" i="32"/>
  <c r="R24" i="32"/>
  <c r="Q24" i="32"/>
  <c r="P24" i="32"/>
  <c r="O24" i="32"/>
  <c r="N24" i="32"/>
  <c r="M24" i="32"/>
  <c r="L24" i="32"/>
  <c r="K24" i="32"/>
  <c r="J24" i="32"/>
  <c r="I24" i="32"/>
  <c r="H24" i="32"/>
  <c r="CH87" i="31"/>
  <c r="CC87" i="31"/>
  <c r="AY87" i="31"/>
  <c r="AT87" i="31"/>
  <c r="AJ87" i="31"/>
  <c r="CR74" i="31"/>
  <c r="CH74" i="31"/>
  <c r="AY74" i="31"/>
  <c r="AJ74" i="31"/>
  <c r="AE74" i="31"/>
  <c r="DA73" i="31"/>
  <c r="DA25" i="31" s="1"/>
  <c r="CY73" i="31"/>
  <c r="CY25" i="31" s="1"/>
  <c r="CX73" i="31"/>
  <c r="CX25" i="31" s="1"/>
  <c r="CV73" i="31"/>
  <c r="CV25" i="31" s="1"/>
  <c r="CT73" i="31"/>
  <c r="CT25" i="31" s="1"/>
  <c r="CS73" i="31"/>
  <c r="CS25" i="31" s="1"/>
  <c r="CQ73" i="31"/>
  <c r="CQ25" i="31" s="1"/>
  <c r="CP73" i="31"/>
  <c r="CP25" i="31" s="1"/>
  <c r="CO73" i="31"/>
  <c r="CO25" i="31" s="1"/>
  <c r="CN73" i="31"/>
  <c r="CL73" i="31"/>
  <c r="CL25" i="31" s="1"/>
  <c r="CK73" i="31"/>
  <c r="CJ73" i="31"/>
  <c r="CJ25" i="31" s="1"/>
  <c r="CI73" i="31"/>
  <c r="CI25" i="31" s="1"/>
  <c r="CG73" i="31"/>
  <c r="CG25" i="31" s="1"/>
  <c r="CF73" i="31"/>
  <c r="CF25" i="31" s="1"/>
  <c r="CE73" i="31"/>
  <c r="CE25" i="31" s="1"/>
  <c r="CD73" i="31"/>
  <c r="CD25" i="31" s="1"/>
  <c r="BH73" i="31"/>
  <c r="BH25" i="31" s="1"/>
  <c r="BG73" i="31"/>
  <c r="BG25" i="31" s="1"/>
  <c r="BF73" i="31"/>
  <c r="BF25" i="31" s="1"/>
  <c r="BE73" i="31"/>
  <c r="BE25" i="31" s="1"/>
  <c r="BC73" i="31"/>
  <c r="BC25" i="31" s="1"/>
  <c r="BB73" i="31"/>
  <c r="BA73" i="31"/>
  <c r="BA25" i="31" s="1"/>
  <c r="AZ73" i="31"/>
  <c r="AZ25" i="31" s="1"/>
  <c r="AX73" i="31"/>
  <c r="AW73" i="31"/>
  <c r="AW25" i="31" s="1"/>
  <c r="AV73" i="31"/>
  <c r="AV25" i="31" s="1"/>
  <c r="AU73" i="31"/>
  <c r="AU25" i="31" s="1"/>
  <c r="AS73" i="31"/>
  <c r="AS25" i="31" s="1"/>
  <c r="AR73" i="31"/>
  <c r="AR25" i="31" s="1"/>
  <c r="AQ73" i="31"/>
  <c r="AQ25" i="31" s="1"/>
  <c r="AP73" i="31"/>
  <c r="AP25" i="31" s="1"/>
  <c r="AN73" i="31"/>
  <c r="AN25" i="31" s="1"/>
  <c r="AM73" i="31"/>
  <c r="AL73" i="31"/>
  <c r="AL25" i="31" s="1"/>
  <c r="AK73" i="31"/>
  <c r="AK25" i="31" s="1"/>
  <c r="AI73" i="31"/>
  <c r="AI25" i="31" s="1"/>
  <c r="AH73" i="31"/>
  <c r="AH25" i="31" s="1"/>
  <c r="AG73" i="31"/>
  <c r="AG25" i="31" s="1"/>
  <c r="AF73" i="31"/>
  <c r="AD73" i="31"/>
  <c r="AD25" i="31" s="1"/>
  <c r="AC73" i="31"/>
  <c r="AC25" i="31" s="1"/>
  <c r="AB73" i="31"/>
  <c r="AB25" i="31" s="1"/>
  <c r="AA73" i="31"/>
  <c r="AA25" i="31" s="1"/>
  <c r="Y73" i="31"/>
  <c r="Y25" i="31" s="1"/>
  <c r="X73" i="31"/>
  <c r="W73" i="31"/>
  <c r="W25" i="31" s="1"/>
  <c r="V73" i="31"/>
  <c r="V25" i="31" s="1"/>
  <c r="S73" i="31"/>
  <c r="S25" i="31" s="1"/>
  <c r="R73" i="31"/>
  <c r="R25" i="31" s="1"/>
  <c r="P73" i="31"/>
  <c r="P25" i="31" s="1"/>
  <c r="O73" i="31"/>
  <c r="N73" i="31"/>
  <c r="N25" i="31" s="1"/>
  <c r="M73" i="31"/>
  <c r="M25" i="31" s="1"/>
  <c r="L73" i="31"/>
  <c r="L25" i="31" s="1"/>
  <c r="K73" i="31"/>
  <c r="K25" i="31" s="1"/>
  <c r="I73" i="31"/>
  <c r="I25" i="31" s="1"/>
  <c r="H73" i="31"/>
  <c r="CH71" i="31"/>
  <c r="CH70" i="31" s="1"/>
  <c r="CH66" i="31" s="1"/>
  <c r="CH23" i="31" s="1"/>
  <c r="AY71" i="31"/>
  <c r="AY70" i="31" s="1"/>
  <c r="AY66" i="31" s="1"/>
  <c r="AY23" i="31" s="1"/>
  <c r="AJ71" i="31"/>
  <c r="AJ70" i="31" s="1"/>
  <c r="AJ66" i="31" s="1"/>
  <c r="AJ23" i="31" s="1"/>
  <c r="DA70" i="31"/>
  <c r="DA66" i="31" s="1"/>
  <c r="DA23" i="31" s="1"/>
  <c r="CY70" i="31"/>
  <c r="CY66" i="31" s="1"/>
  <c r="CY23" i="31" s="1"/>
  <c r="CX70" i="31"/>
  <c r="CX66" i="31" s="1"/>
  <c r="CX23" i="31" s="1"/>
  <c r="CV70" i="31"/>
  <c r="CT70" i="31"/>
  <c r="CT66" i="31" s="1"/>
  <c r="CT23" i="31" s="1"/>
  <c r="CS70" i="31"/>
  <c r="CS66" i="31" s="1"/>
  <c r="CS23" i="31" s="1"/>
  <c r="CQ70" i="31"/>
  <c r="CQ66" i="31" s="1"/>
  <c r="CQ23" i="31" s="1"/>
  <c r="CP70" i="31"/>
  <c r="CP66" i="31" s="1"/>
  <c r="CP23" i="31" s="1"/>
  <c r="CO70" i="31"/>
  <c r="CO66" i="31" s="1"/>
  <c r="CO23" i="31" s="1"/>
  <c r="CN70" i="31"/>
  <c r="CN66" i="31" s="1"/>
  <c r="CN23" i="31" s="1"/>
  <c r="CL70" i="31"/>
  <c r="CK70" i="31"/>
  <c r="CJ70" i="31"/>
  <c r="CJ66" i="31" s="1"/>
  <c r="CJ23" i="31" s="1"/>
  <c r="CI70" i="31"/>
  <c r="CI66" i="31" s="1"/>
  <c r="CI23" i="31" s="1"/>
  <c r="CG70" i="31"/>
  <c r="CG66" i="31" s="1"/>
  <c r="CG23" i="31" s="1"/>
  <c r="CF70" i="31"/>
  <c r="CF66" i="31" s="1"/>
  <c r="CF23" i="31" s="1"/>
  <c r="CE70" i="31"/>
  <c r="CE66" i="31" s="1"/>
  <c r="CE23" i="31" s="1"/>
  <c r="CD70" i="31"/>
  <c r="CD66" i="31" s="1"/>
  <c r="CD23" i="31" s="1"/>
  <c r="BH66" i="31"/>
  <c r="BH23" i="31" s="1"/>
  <c r="BG70" i="31"/>
  <c r="BG66" i="31" s="1"/>
  <c r="BG23" i="31" s="1"/>
  <c r="BF70" i="31"/>
  <c r="BF66" i="31" s="1"/>
  <c r="BF23" i="31" s="1"/>
  <c r="BE70" i="31"/>
  <c r="BE66" i="31" s="1"/>
  <c r="BE23" i="31" s="1"/>
  <c r="BC70" i="31"/>
  <c r="BC66" i="31" s="1"/>
  <c r="BC23" i="31" s="1"/>
  <c r="BB70" i="31"/>
  <c r="BB66" i="31" s="1"/>
  <c r="BB23" i="31" s="1"/>
  <c r="BA70" i="31"/>
  <c r="BA66" i="31" s="1"/>
  <c r="BA23" i="31" s="1"/>
  <c r="AZ70" i="31"/>
  <c r="AZ66" i="31" s="1"/>
  <c r="AZ23" i="31" s="1"/>
  <c r="AX70" i="31"/>
  <c r="AX66" i="31" s="1"/>
  <c r="AX23" i="31" s="1"/>
  <c r="AW70" i="31"/>
  <c r="AW66" i="31" s="1"/>
  <c r="AW23" i="31" s="1"/>
  <c r="AV70" i="31"/>
  <c r="AV66" i="31" s="1"/>
  <c r="AV23" i="31" s="1"/>
  <c r="AU70" i="31"/>
  <c r="AU66" i="31" s="1"/>
  <c r="AU23" i="31" s="1"/>
  <c r="AS70" i="31"/>
  <c r="AS66" i="31" s="1"/>
  <c r="AS23" i="31" s="1"/>
  <c r="AR70" i="31"/>
  <c r="AR66" i="31" s="1"/>
  <c r="AR23" i="31" s="1"/>
  <c r="AQ70" i="31"/>
  <c r="AQ66" i="31" s="1"/>
  <c r="AQ23" i="31" s="1"/>
  <c r="AP70" i="31"/>
  <c r="AP66" i="31" s="1"/>
  <c r="AP23" i="31" s="1"/>
  <c r="AN70" i="31"/>
  <c r="AN66" i="31" s="1"/>
  <c r="AN23" i="31" s="1"/>
  <c r="AM70" i="31"/>
  <c r="AM66" i="31" s="1"/>
  <c r="AM23" i="31" s="1"/>
  <c r="AL70" i="31"/>
  <c r="AL66" i="31" s="1"/>
  <c r="AL23" i="31" s="1"/>
  <c r="AK70" i="31"/>
  <c r="AK66" i="31" s="1"/>
  <c r="AK23" i="31" s="1"/>
  <c r="AI70" i="31"/>
  <c r="AI66" i="31" s="1"/>
  <c r="AI23" i="31" s="1"/>
  <c r="AH70" i="31"/>
  <c r="AH66" i="31" s="1"/>
  <c r="AH23" i="31" s="1"/>
  <c r="AG70" i="31"/>
  <c r="AG66" i="31" s="1"/>
  <c r="AG23" i="31" s="1"/>
  <c r="AF70" i="31"/>
  <c r="AF66" i="31" s="1"/>
  <c r="AF23" i="31" s="1"/>
  <c r="AD70" i="31"/>
  <c r="AD66" i="31" s="1"/>
  <c r="AD23" i="31" s="1"/>
  <c r="AC70" i="31"/>
  <c r="AC66" i="31" s="1"/>
  <c r="AC23" i="31" s="1"/>
  <c r="AB70" i="31"/>
  <c r="AB66" i="31" s="1"/>
  <c r="AB23" i="31" s="1"/>
  <c r="AA70" i="31"/>
  <c r="AA66" i="31" s="1"/>
  <c r="AA23" i="31" s="1"/>
  <c r="Z70" i="31"/>
  <c r="Z66" i="31" s="1"/>
  <c r="Z23" i="31" s="1"/>
  <c r="Y70" i="31"/>
  <c r="Y66" i="31" s="1"/>
  <c r="Y23" i="31" s="1"/>
  <c r="X70" i="31"/>
  <c r="X66" i="31" s="1"/>
  <c r="X23" i="31" s="1"/>
  <c r="W70" i="31"/>
  <c r="W66" i="31" s="1"/>
  <c r="W23" i="31" s="1"/>
  <c r="V70" i="31"/>
  <c r="V66" i="31" s="1"/>
  <c r="V23" i="31" s="1"/>
  <c r="T70" i="31"/>
  <c r="T66" i="31" s="1"/>
  <c r="T23" i="31" s="1"/>
  <c r="S70" i="31"/>
  <c r="S66" i="31" s="1"/>
  <c r="S23" i="31" s="1"/>
  <c r="R70" i="31"/>
  <c r="R66" i="31" s="1"/>
  <c r="R23" i="31" s="1"/>
  <c r="Q70" i="31"/>
  <c r="Q66" i="31" s="1"/>
  <c r="Q23" i="31" s="1"/>
  <c r="P70" i="31"/>
  <c r="P66" i="31" s="1"/>
  <c r="P23" i="31" s="1"/>
  <c r="O70" i="31"/>
  <c r="O66" i="31" s="1"/>
  <c r="O23" i="31" s="1"/>
  <c r="N70" i="31"/>
  <c r="N66" i="31" s="1"/>
  <c r="N23" i="31" s="1"/>
  <c r="M70" i="31"/>
  <c r="M66" i="31" s="1"/>
  <c r="M23" i="31" s="1"/>
  <c r="L70" i="31"/>
  <c r="L66" i="31" s="1"/>
  <c r="L23" i="31" s="1"/>
  <c r="K70" i="31"/>
  <c r="K66" i="31" s="1"/>
  <c r="K23" i="31" s="1"/>
  <c r="I70" i="31"/>
  <c r="I66" i="31" s="1"/>
  <c r="I23" i="31" s="1"/>
  <c r="H70" i="31"/>
  <c r="H66" i="31" s="1"/>
  <c r="H23" i="31" s="1"/>
  <c r="CV66" i="31"/>
  <c r="CV23" i="31" s="1"/>
  <c r="CL66" i="31"/>
  <c r="CL23" i="31" s="1"/>
  <c r="CK66" i="31"/>
  <c r="CK23" i="31" s="1"/>
  <c r="DA59" i="31"/>
  <c r="DA22" i="31" s="1"/>
  <c r="CZ59" i="31"/>
  <c r="CZ22" i="31" s="1"/>
  <c r="CY59" i="31"/>
  <c r="CX59" i="31"/>
  <c r="CX22" i="31" s="1"/>
  <c r="CW59" i="31"/>
  <c r="CW22" i="31" s="1"/>
  <c r="CV59" i="31"/>
  <c r="CV22" i="31" s="1"/>
  <c r="CU59" i="31"/>
  <c r="CU22" i="31" s="1"/>
  <c r="CT59" i="31"/>
  <c r="CT22" i="31" s="1"/>
  <c r="CS59" i="31"/>
  <c r="CS22" i="31" s="1"/>
  <c r="CR59" i="31"/>
  <c r="CR22" i="31" s="1"/>
  <c r="CQ59" i="31"/>
  <c r="CQ22" i="31" s="1"/>
  <c r="CP59" i="31"/>
  <c r="CP22" i="31" s="1"/>
  <c r="CO59" i="31"/>
  <c r="CO22" i="31" s="1"/>
  <c r="CN59" i="31"/>
  <c r="CN22" i="31" s="1"/>
  <c r="CM59" i="31"/>
  <c r="CM22" i="31" s="1"/>
  <c r="CL59" i="31"/>
  <c r="CL22" i="31" s="1"/>
  <c r="CK59" i="31"/>
  <c r="CK22" i="31" s="1"/>
  <c r="CJ59" i="31"/>
  <c r="CJ22" i="31" s="1"/>
  <c r="CI59" i="31"/>
  <c r="CI22" i="31" s="1"/>
  <c r="CH59" i="31"/>
  <c r="CH22" i="31" s="1"/>
  <c r="CG59" i="31"/>
  <c r="CG22" i="31" s="1"/>
  <c r="CF59" i="31"/>
  <c r="CF22" i="31" s="1"/>
  <c r="CE59" i="31"/>
  <c r="CE22" i="31" s="1"/>
  <c r="CD59" i="31"/>
  <c r="CD22" i="31" s="1"/>
  <c r="CC59" i="31"/>
  <c r="CC22" i="31" s="1"/>
  <c r="BH22" i="31"/>
  <c r="BG59" i="31"/>
  <c r="BG22" i="31" s="1"/>
  <c r="BF59" i="31"/>
  <c r="BF22" i="31" s="1"/>
  <c r="BE59" i="31"/>
  <c r="BE22" i="31" s="1"/>
  <c r="BD59" i="31"/>
  <c r="BD22" i="31" s="1"/>
  <c r="BC59" i="31"/>
  <c r="BC22" i="31" s="1"/>
  <c r="BB59" i="31"/>
  <c r="BB22" i="31" s="1"/>
  <c r="BA59" i="31"/>
  <c r="BA22" i="31" s="1"/>
  <c r="AZ59" i="31"/>
  <c r="AZ22" i="31" s="1"/>
  <c r="AY59" i="31"/>
  <c r="AY22" i="31" s="1"/>
  <c r="AX59" i="31"/>
  <c r="AX22" i="31" s="1"/>
  <c r="AW59" i="31"/>
  <c r="AW22" i="31" s="1"/>
  <c r="AV59" i="31"/>
  <c r="AV22" i="31" s="1"/>
  <c r="AU59" i="31"/>
  <c r="AU22" i="31" s="1"/>
  <c r="AT59" i="31"/>
  <c r="AT22" i="31" s="1"/>
  <c r="AS59" i="31"/>
  <c r="AS22" i="31" s="1"/>
  <c r="AR59" i="31"/>
  <c r="AR22" i="31" s="1"/>
  <c r="AQ59" i="31"/>
  <c r="AQ22" i="31" s="1"/>
  <c r="AP59" i="31"/>
  <c r="AP22" i="31" s="1"/>
  <c r="AO59" i="31"/>
  <c r="AO22" i="31" s="1"/>
  <c r="AN59" i="31"/>
  <c r="AN22" i="31" s="1"/>
  <c r="AM59" i="31"/>
  <c r="AM22" i="31" s="1"/>
  <c r="AL59" i="31"/>
  <c r="AL22" i="31" s="1"/>
  <c r="AK59" i="31"/>
  <c r="AK22" i="31" s="1"/>
  <c r="AJ59" i="31"/>
  <c r="AJ22" i="31" s="1"/>
  <c r="AI59" i="31"/>
  <c r="AI22" i="31" s="1"/>
  <c r="AH59" i="31"/>
  <c r="AH22" i="31" s="1"/>
  <c r="AG59" i="31"/>
  <c r="AG22" i="31" s="1"/>
  <c r="AF59" i="31"/>
  <c r="AF22" i="31" s="1"/>
  <c r="AE59" i="31"/>
  <c r="AE22" i="31" s="1"/>
  <c r="AD59" i="31"/>
  <c r="AD22" i="31" s="1"/>
  <c r="AC59" i="31"/>
  <c r="AC22" i="31" s="1"/>
  <c r="AB59" i="31"/>
  <c r="AB22" i="31" s="1"/>
  <c r="AA59" i="31"/>
  <c r="AA22" i="31" s="1"/>
  <c r="Z59" i="31"/>
  <c r="Z22" i="31" s="1"/>
  <c r="Y59" i="31"/>
  <c r="Y22" i="31" s="1"/>
  <c r="X59" i="31"/>
  <c r="X22" i="31" s="1"/>
  <c r="W59" i="31"/>
  <c r="W22" i="31" s="1"/>
  <c r="V59" i="31"/>
  <c r="V22" i="31" s="1"/>
  <c r="U59" i="31"/>
  <c r="U22" i="31" s="1"/>
  <c r="T59" i="31"/>
  <c r="T22" i="31" s="1"/>
  <c r="S59" i="31"/>
  <c r="S22" i="31" s="1"/>
  <c r="R59" i="31"/>
  <c r="R22" i="31" s="1"/>
  <c r="Q59" i="31"/>
  <c r="Q22" i="31" s="1"/>
  <c r="P59" i="31"/>
  <c r="P22" i="31" s="1"/>
  <c r="O59" i="31"/>
  <c r="O22" i="31" s="1"/>
  <c r="N59" i="31"/>
  <c r="N22" i="31" s="1"/>
  <c r="M59" i="31"/>
  <c r="M22" i="31" s="1"/>
  <c r="L59" i="31"/>
  <c r="L22" i="31" s="1"/>
  <c r="K59" i="31"/>
  <c r="K22" i="31" s="1"/>
  <c r="I59" i="31"/>
  <c r="I22" i="31" s="1"/>
  <c r="H59" i="31"/>
  <c r="H22" i="31" s="1"/>
  <c r="AT55" i="31"/>
  <c r="CR54" i="31"/>
  <c r="AJ54" i="31"/>
  <c r="CR53" i="31"/>
  <c r="AJ53" i="31"/>
  <c r="CR52" i="31"/>
  <c r="AT52" i="31"/>
  <c r="AJ52" i="31"/>
  <c r="CR51" i="31"/>
  <c r="AJ51" i="31"/>
  <c r="AE51" i="31"/>
  <c r="CY50" i="31"/>
  <c r="CX50" i="31"/>
  <c r="CV50" i="31"/>
  <c r="CT50" i="31"/>
  <c r="CS50" i="31"/>
  <c r="CQ50" i="31"/>
  <c r="CP50" i="31"/>
  <c r="CO50" i="31"/>
  <c r="CN50" i="31"/>
  <c r="CL50" i="31"/>
  <c r="CK50" i="31"/>
  <c r="CJ50" i="31"/>
  <c r="CI50" i="31"/>
  <c r="CH50" i="31"/>
  <c r="CG50" i="31"/>
  <c r="CF50" i="31"/>
  <c r="CE50" i="31"/>
  <c r="CD50" i="31"/>
  <c r="BH50" i="31"/>
  <c r="BH49" i="31" s="1"/>
  <c r="BG50" i="31"/>
  <c r="BF50" i="31"/>
  <c r="BE50" i="31"/>
  <c r="BC50" i="31"/>
  <c r="BB50" i="31"/>
  <c r="BA50" i="31"/>
  <c r="AZ50" i="31"/>
  <c r="AY50" i="31"/>
  <c r="AX50" i="31"/>
  <c r="AW50" i="31"/>
  <c r="AV50" i="31"/>
  <c r="AU50" i="31"/>
  <c r="AS50" i="31"/>
  <c r="AR50" i="31"/>
  <c r="AQ50" i="31"/>
  <c r="AP50" i="31"/>
  <c r="AN50" i="31"/>
  <c r="AM50" i="31"/>
  <c r="AL50" i="31"/>
  <c r="AK50" i="31"/>
  <c r="AI50" i="31"/>
  <c r="AG50" i="31"/>
  <c r="AF50" i="31"/>
  <c r="AD50" i="31"/>
  <c r="AC50" i="31"/>
  <c r="AB50" i="31"/>
  <c r="AA50" i="31"/>
  <c r="Y50" i="31"/>
  <c r="X50" i="31"/>
  <c r="W50" i="31"/>
  <c r="V50" i="31"/>
  <c r="T50" i="31"/>
  <c r="S50" i="31"/>
  <c r="R50" i="31"/>
  <c r="Q50" i="31"/>
  <c r="O50" i="31"/>
  <c r="O49" i="31" s="1"/>
  <c r="O21" i="31" s="1"/>
  <c r="N50" i="31"/>
  <c r="N49" i="31" s="1"/>
  <c r="N21" i="31" s="1"/>
  <c r="M50" i="31"/>
  <c r="M49" i="31" s="1"/>
  <c r="M21" i="31" s="1"/>
  <c r="L50" i="31"/>
  <c r="L49" i="31" s="1"/>
  <c r="L21" i="31" s="1"/>
  <c r="K50" i="31"/>
  <c r="K49" i="31" s="1"/>
  <c r="K21" i="31" s="1"/>
  <c r="I50" i="31"/>
  <c r="I49" i="31" s="1"/>
  <c r="I21" i="31" s="1"/>
  <c r="H50" i="31"/>
  <c r="H49" i="31" s="1"/>
  <c r="H21" i="31" s="1"/>
  <c r="CU46" i="31"/>
  <c r="CC47" i="31"/>
  <c r="CC46" i="31" s="1"/>
  <c r="AT46" i="31"/>
  <c r="AE46" i="31"/>
  <c r="Z46" i="31"/>
  <c r="J46" i="32"/>
  <c r="CM44" i="31"/>
  <c r="AP43" i="32" s="1"/>
  <c r="CC44" i="31"/>
  <c r="AO43" i="32" s="1"/>
  <c r="AF43" i="32"/>
  <c r="H43" i="31"/>
  <c r="H42" i="31" s="1"/>
  <c r="DF42" i="31"/>
  <c r="DF41" i="31" s="1"/>
  <c r="DF20" i="31" s="1"/>
  <c r="DE42" i="31"/>
  <c r="DE41" i="31" s="1"/>
  <c r="DE20" i="31" s="1"/>
  <c r="DD42" i="31"/>
  <c r="DD41" i="31" s="1"/>
  <c r="DD20" i="31" s="1"/>
  <c r="DC42" i="31"/>
  <c r="DC41" i="31" s="1"/>
  <c r="DC20" i="31" s="1"/>
  <c r="DB41" i="31"/>
  <c r="DB20" i="31" s="1"/>
  <c r="DF34" i="31"/>
  <c r="DE34" i="31"/>
  <c r="DD34" i="31"/>
  <c r="DC34" i="31"/>
  <c r="DB34" i="31"/>
  <c r="DA34" i="31"/>
  <c r="CZ34" i="31"/>
  <c r="CY34" i="31"/>
  <c r="CX34" i="31"/>
  <c r="CW34" i="31"/>
  <c r="CV34" i="31"/>
  <c r="CU34" i="31"/>
  <c r="CT34" i="31"/>
  <c r="CS34" i="31"/>
  <c r="CR34" i="31"/>
  <c r="CQ34" i="31"/>
  <c r="CP34" i="31"/>
  <c r="CO34" i="31"/>
  <c r="CN34" i="31"/>
  <c r="CM34" i="31"/>
  <c r="CL34" i="31"/>
  <c r="CK34" i="31"/>
  <c r="CJ34" i="31"/>
  <c r="CI34" i="31"/>
  <c r="CH34" i="31"/>
  <c r="CG34" i="31"/>
  <c r="CF34" i="31"/>
  <c r="CE34" i="31"/>
  <c r="CD34" i="31"/>
  <c r="CC34" i="31"/>
  <c r="BH34" i="31"/>
  <c r="BG34" i="31"/>
  <c r="BF34" i="31"/>
  <c r="BE34" i="31"/>
  <c r="BD34" i="31"/>
  <c r="BC34" i="31"/>
  <c r="BB34" i="31"/>
  <c r="BA34" i="31"/>
  <c r="AZ34" i="31"/>
  <c r="AY34" i="31"/>
  <c r="AX34" i="31"/>
  <c r="AW34" i="31"/>
  <c r="AV34" i="31"/>
  <c r="AU34" i="31"/>
  <c r="AT34" i="31"/>
  <c r="AS34" i="31"/>
  <c r="AR34" i="31"/>
  <c r="AQ34" i="31"/>
  <c r="AP34" i="31"/>
  <c r="AO34" i="31"/>
  <c r="AN34" i="31"/>
  <c r="AM34" i="31"/>
  <c r="AL34" i="31"/>
  <c r="AK34" i="31"/>
  <c r="AJ34" i="31"/>
  <c r="AI34" i="31"/>
  <c r="AH34" i="31"/>
  <c r="AG34" i="31"/>
  <c r="AF34" i="31"/>
  <c r="AE34" i="31"/>
  <c r="AD34" i="31"/>
  <c r="AC34" i="31"/>
  <c r="AB34" i="31"/>
  <c r="AA34" i="31"/>
  <c r="Z34" i="31"/>
  <c r="Y34" i="31"/>
  <c r="X34" i="31"/>
  <c r="W34" i="31"/>
  <c r="V34" i="31"/>
  <c r="U34" i="31"/>
  <c r="T34" i="31"/>
  <c r="S34" i="31"/>
  <c r="R34" i="31"/>
  <c r="Q34" i="31"/>
  <c r="P34" i="31"/>
  <c r="O34" i="31"/>
  <c r="N34" i="31"/>
  <c r="M34" i="31"/>
  <c r="L34" i="31"/>
  <c r="K34" i="31"/>
  <c r="I34" i="31"/>
  <c r="H34" i="31"/>
  <c r="DF31" i="31"/>
  <c r="DE31" i="31"/>
  <c r="DD31" i="31"/>
  <c r="DC31" i="31"/>
  <c r="DB31" i="31"/>
  <c r="DA31" i="31"/>
  <c r="CZ31" i="31"/>
  <c r="CY31" i="31"/>
  <c r="CX31" i="31"/>
  <c r="CW31" i="31"/>
  <c r="CV31" i="31"/>
  <c r="CU31" i="31"/>
  <c r="CT31" i="31"/>
  <c r="CS31" i="31"/>
  <c r="CR31" i="31"/>
  <c r="CQ31" i="31"/>
  <c r="CP31" i="31"/>
  <c r="CO31" i="31"/>
  <c r="CN31" i="31"/>
  <c r="CM31" i="31"/>
  <c r="CL31" i="31"/>
  <c r="CK31" i="31"/>
  <c r="CJ31" i="31"/>
  <c r="CI31" i="31"/>
  <c r="CH31" i="31"/>
  <c r="CG31" i="31"/>
  <c r="CF31" i="31"/>
  <c r="CE31" i="31"/>
  <c r="CD31" i="31"/>
  <c r="CC31" i="31"/>
  <c r="BH31" i="31"/>
  <c r="BG31" i="31"/>
  <c r="BF31" i="31"/>
  <c r="BE31" i="31"/>
  <c r="BD31" i="31"/>
  <c r="BC31" i="31"/>
  <c r="BB31" i="31"/>
  <c r="BA31" i="31"/>
  <c r="AZ31" i="31"/>
  <c r="AY31" i="31"/>
  <c r="AX31" i="31"/>
  <c r="AW31" i="31"/>
  <c r="AV31" i="31"/>
  <c r="AU31" i="31"/>
  <c r="AT31" i="31"/>
  <c r="AS31" i="31"/>
  <c r="AR31" i="31"/>
  <c r="AQ31" i="31"/>
  <c r="AP31" i="31"/>
  <c r="AO31" i="31"/>
  <c r="AN31" i="31"/>
  <c r="AM31" i="31"/>
  <c r="AL31" i="31"/>
  <c r="AK31" i="31"/>
  <c r="AJ31" i="31"/>
  <c r="AI31" i="31"/>
  <c r="AH31" i="31"/>
  <c r="AG31" i="31"/>
  <c r="AF31" i="31"/>
  <c r="AE31" i="31"/>
  <c r="AD31" i="31"/>
  <c r="AC31" i="31"/>
  <c r="AB31" i="31"/>
  <c r="AA31" i="31"/>
  <c r="Z31" i="31"/>
  <c r="Y31" i="31"/>
  <c r="X31" i="31"/>
  <c r="W31" i="31"/>
  <c r="V31" i="31"/>
  <c r="U31" i="31"/>
  <c r="T31" i="31"/>
  <c r="S31" i="31"/>
  <c r="R31" i="31"/>
  <c r="Q31" i="31"/>
  <c r="P31" i="31"/>
  <c r="O31" i="31"/>
  <c r="N31" i="31"/>
  <c r="M31" i="31"/>
  <c r="L31" i="31"/>
  <c r="K31" i="31"/>
  <c r="I31" i="31"/>
  <c r="H31" i="31"/>
  <c r="DF28" i="31"/>
  <c r="DE28" i="31"/>
  <c r="DD28" i="31"/>
  <c r="DC28" i="31"/>
  <c r="DB28" i="31"/>
  <c r="DA28" i="31"/>
  <c r="CZ28" i="31"/>
  <c r="CY28" i="31"/>
  <c r="CX28" i="31"/>
  <c r="CW28" i="31"/>
  <c r="CV28" i="31"/>
  <c r="CU28" i="31"/>
  <c r="CT28" i="31"/>
  <c r="CS28" i="31"/>
  <c r="CR28" i="31"/>
  <c r="CQ28" i="31"/>
  <c r="CP28" i="31"/>
  <c r="CO28" i="31"/>
  <c r="CN28" i="31"/>
  <c r="CM28" i="31"/>
  <c r="CL28" i="31"/>
  <c r="CK28" i="31"/>
  <c r="CJ28" i="31"/>
  <c r="CI28" i="31"/>
  <c r="CH28" i="31"/>
  <c r="CG28" i="31"/>
  <c r="CF28" i="31"/>
  <c r="CE28" i="31"/>
  <c r="CD28" i="31"/>
  <c r="CC28" i="31"/>
  <c r="BH28" i="31"/>
  <c r="BG28" i="31"/>
  <c r="BF28" i="31"/>
  <c r="BE28" i="31"/>
  <c r="BD28" i="31"/>
  <c r="BC28" i="31"/>
  <c r="BB28" i="31"/>
  <c r="BA28" i="31"/>
  <c r="AZ28" i="31"/>
  <c r="AY28" i="31"/>
  <c r="AX28" i="31"/>
  <c r="AW28" i="31"/>
  <c r="AV28" i="31"/>
  <c r="AU28" i="31"/>
  <c r="AT28" i="31"/>
  <c r="AS28" i="31"/>
  <c r="AR28" i="31"/>
  <c r="AQ28" i="31"/>
  <c r="AP28" i="31"/>
  <c r="AO28" i="31"/>
  <c r="AN28" i="31"/>
  <c r="AM28" i="31"/>
  <c r="AL28" i="31"/>
  <c r="AK28" i="31"/>
  <c r="AJ28" i="31"/>
  <c r="AI28" i="31"/>
  <c r="AH28" i="31"/>
  <c r="AG28" i="31"/>
  <c r="AF28" i="31"/>
  <c r="AE28" i="31"/>
  <c r="AD28" i="31"/>
  <c r="AC28" i="31"/>
  <c r="AB28" i="31"/>
  <c r="AA28" i="31"/>
  <c r="Z28" i="31"/>
  <c r="Y28" i="31"/>
  <c r="X28" i="31"/>
  <c r="W28" i="31"/>
  <c r="V28" i="31"/>
  <c r="U28" i="31"/>
  <c r="T28" i="31"/>
  <c r="S28" i="31"/>
  <c r="R28" i="31"/>
  <c r="Q28" i="31"/>
  <c r="P28" i="31"/>
  <c r="O28" i="31"/>
  <c r="N28" i="31"/>
  <c r="M28" i="31"/>
  <c r="L28" i="31"/>
  <c r="K28" i="31"/>
  <c r="I28" i="31"/>
  <c r="H28" i="31"/>
  <c r="DF25" i="31"/>
  <c r="DE25" i="31"/>
  <c r="DD25" i="31"/>
  <c r="DC25" i="31"/>
  <c r="DB25" i="31"/>
  <c r="CN25" i="31"/>
  <c r="CK25" i="31"/>
  <c r="BB25" i="31"/>
  <c r="AX25" i="31"/>
  <c r="AM25" i="31"/>
  <c r="AF25" i="31"/>
  <c r="X25" i="31"/>
  <c r="O25" i="31"/>
  <c r="H25" i="31"/>
  <c r="DF24" i="31"/>
  <c r="DE24" i="31"/>
  <c r="DD24" i="31"/>
  <c r="DC24" i="31"/>
  <c r="DB24" i="31"/>
  <c r="DA24" i="31"/>
  <c r="CZ24" i="31"/>
  <c r="CY24" i="31"/>
  <c r="CX24" i="31"/>
  <c r="CW24" i="31"/>
  <c r="CV24" i="31"/>
  <c r="CU24" i="31"/>
  <c r="CT24" i="31"/>
  <c r="CS24" i="31"/>
  <c r="CR24" i="31"/>
  <c r="CQ24" i="31"/>
  <c r="CP24" i="31"/>
  <c r="CO24" i="31"/>
  <c r="CN24" i="31"/>
  <c r="CM24" i="31"/>
  <c r="CL24" i="31"/>
  <c r="CK24" i="31"/>
  <c r="CJ24" i="31"/>
  <c r="CI24" i="31"/>
  <c r="CH24" i="31"/>
  <c r="CG24" i="31"/>
  <c r="CF24" i="31"/>
  <c r="CE24" i="31"/>
  <c r="CD24" i="31"/>
  <c r="CC24" i="31"/>
  <c r="BH24" i="31"/>
  <c r="BG24" i="31"/>
  <c r="BF24" i="31"/>
  <c r="BE24" i="31"/>
  <c r="BD24" i="31"/>
  <c r="BC24" i="31"/>
  <c r="BB24" i="31"/>
  <c r="BA24" i="31"/>
  <c r="AZ24" i="31"/>
  <c r="AY24" i="31"/>
  <c r="AX24" i="31"/>
  <c r="AW24" i="31"/>
  <c r="AV24" i="31"/>
  <c r="AU24" i="31"/>
  <c r="AT24" i="31"/>
  <c r="AS24" i="31"/>
  <c r="AR24" i="31"/>
  <c r="AQ24" i="31"/>
  <c r="AP24" i="31"/>
  <c r="AO24" i="31"/>
  <c r="AN24" i="31"/>
  <c r="AM24" i="31"/>
  <c r="AL24" i="31"/>
  <c r="AK24" i="31"/>
  <c r="AJ24" i="31"/>
  <c r="AI24" i="31"/>
  <c r="AH24" i="31"/>
  <c r="AG24" i="31"/>
  <c r="AF24" i="31"/>
  <c r="AE24" i="31"/>
  <c r="AD24" i="31"/>
  <c r="AC24" i="31"/>
  <c r="AB24" i="31"/>
  <c r="AA24" i="31"/>
  <c r="Z24" i="31"/>
  <c r="Y24" i="31"/>
  <c r="X24" i="31"/>
  <c r="W24" i="31"/>
  <c r="V24" i="31"/>
  <c r="U24" i="31"/>
  <c r="T24" i="31"/>
  <c r="S24" i="31"/>
  <c r="R24" i="31"/>
  <c r="Q24" i="31"/>
  <c r="P24" i="31"/>
  <c r="O24" i="31"/>
  <c r="N24" i="31"/>
  <c r="M24" i="31"/>
  <c r="L24" i="31"/>
  <c r="K24" i="31"/>
  <c r="I24" i="31"/>
  <c r="H24" i="31"/>
  <c r="DF23" i="31"/>
  <c r="DE23" i="31"/>
  <c r="DD23" i="31"/>
  <c r="DC23" i="31"/>
  <c r="DB23" i="31"/>
  <c r="DF22" i="31"/>
  <c r="DE22" i="31"/>
  <c r="DD22" i="31"/>
  <c r="DC22" i="31"/>
  <c r="DB22" i="31"/>
  <c r="CY22" i="31"/>
  <c r="DF21" i="31"/>
  <c r="DE21" i="31"/>
  <c r="DD21" i="31"/>
  <c r="DC21" i="31"/>
  <c r="DB21" i="31"/>
  <c r="T82" i="21"/>
  <c r="T81" i="21" s="1"/>
  <c r="T20" i="21" s="1"/>
  <c r="S82" i="21"/>
  <c r="S21" i="21" s="1"/>
  <c r="R82" i="21"/>
  <c r="R21" i="21" s="1"/>
  <c r="Q82" i="21"/>
  <c r="Q81" i="21" s="1"/>
  <c r="Q20" i="21" s="1"/>
  <c r="P82" i="21"/>
  <c r="K82" i="21"/>
  <c r="K21" i="21" s="1"/>
  <c r="I82" i="21"/>
  <c r="I21" i="21" s="1"/>
  <c r="H82" i="21"/>
  <c r="H21" i="21" s="1"/>
  <c r="P81" i="21"/>
  <c r="T72" i="21"/>
  <c r="T19" i="21" s="1"/>
  <c r="S72" i="21"/>
  <c r="S19" i="21" s="1"/>
  <c r="R72" i="21"/>
  <c r="R19" i="21" s="1"/>
  <c r="Q72" i="21"/>
  <c r="Q19" i="21" s="1"/>
  <c r="P72" i="21"/>
  <c r="I72" i="21"/>
  <c r="I19" i="21" s="1"/>
  <c r="H72" i="21"/>
  <c r="H19" i="21" s="1"/>
  <c r="N68" i="21"/>
  <c r="N18" i="21" s="1"/>
  <c r="L68" i="21"/>
  <c r="L18" i="21" s="1"/>
  <c r="K68" i="21"/>
  <c r="K18" i="21" s="1"/>
  <c r="J68" i="21"/>
  <c r="J18" i="21" s="1"/>
  <c r="I68" i="21"/>
  <c r="I18" i="21" s="1"/>
  <c r="H68" i="21"/>
  <c r="H18" i="21" s="1"/>
  <c r="G68" i="21"/>
  <c r="G18" i="21" s="1"/>
  <c r="E68" i="21"/>
  <c r="E18" i="21" s="1"/>
  <c r="K65" i="21"/>
  <c r="I65" i="21"/>
  <c r="H65" i="21"/>
  <c r="E65" i="21"/>
  <c r="T60" i="21"/>
  <c r="S60" i="21"/>
  <c r="R60" i="21"/>
  <c r="Q60" i="21"/>
  <c r="N60" i="21"/>
  <c r="N55" i="21" s="1"/>
  <c r="L60" i="21"/>
  <c r="L55" i="21" s="1"/>
  <c r="K60" i="21"/>
  <c r="K55" i="21" s="1"/>
  <c r="J60" i="21"/>
  <c r="I60" i="21"/>
  <c r="I55" i="21" s="1"/>
  <c r="H60" i="21"/>
  <c r="H55" i="21" s="1"/>
  <c r="G60" i="21"/>
  <c r="E60" i="21"/>
  <c r="T54" i="21"/>
  <c r="T53" i="21" s="1"/>
  <c r="T52" i="21" s="1"/>
  <c r="T51" i="21" s="1"/>
  <c r="S54" i="21"/>
  <c r="S53" i="21" s="1"/>
  <c r="S52" i="21" s="1"/>
  <c r="S51" i="21" s="1"/>
  <c r="R54" i="21"/>
  <c r="R53" i="21" s="1"/>
  <c r="R52" i="21" s="1"/>
  <c r="R51" i="21" s="1"/>
  <c r="R22" i="21" s="1"/>
  <c r="Q54" i="21"/>
  <c r="Q53" i="21" s="1"/>
  <c r="Q52" i="21" s="1"/>
  <c r="Q51" i="21" s="1"/>
  <c r="Q22" i="21" s="1"/>
  <c r="L53" i="21"/>
  <c r="L52" i="21" s="1"/>
  <c r="L51" i="21" s="1"/>
  <c r="G53" i="21"/>
  <c r="G52" i="21" s="1"/>
  <c r="G51" i="21" s="1"/>
  <c r="N52" i="21"/>
  <c r="N51" i="21" s="1"/>
  <c r="K52" i="21"/>
  <c r="K51" i="21" s="1"/>
  <c r="J52" i="21"/>
  <c r="J51" i="21" s="1"/>
  <c r="I52" i="21"/>
  <c r="I51" i="21" s="1"/>
  <c r="H52" i="21"/>
  <c r="H51" i="21" s="1"/>
  <c r="E52" i="21"/>
  <c r="E51" i="21" s="1"/>
  <c r="R39" i="21"/>
  <c r="Q39" i="21"/>
  <c r="K39" i="21"/>
  <c r="I39" i="21"/>
  <c r="H39" i="21"/>
  <c r="F39" i="21"/>
  <c r="T37" i="21"/>
  <c r="S37" i="21"/>
  <c r="R37" i="21"/>
  <c r="Q37" i="21"/>
  <c r="N37" i="21"/>
  <c r="L37" i="21"/>
  <c r="J37" i="21"/>
  <c r="G37" i="21"/>
  <c r="E37" i="21"/>
  <c r="T33" i="21"/>
  <c r="T32" i="21" s="1"/>
  <c r="S33" i="21"/>
  <c r="S32" i="21" s="1"/>
  <c r="R33" i="21"/>
  <c r="R32" i="21" s="1"/>
  <c r="Q33" i="21"/>
  <c r="Q32" i="21" s="1"/>
  <c r="N28" i="21"/>
  <c r="L28" i="21"/>
  <c r="K28" i="21"/>
  <c r="J28" i="21"/>
  <c r="I28" i="21"/>
  <c r="H28" i="21"/>
  <c r="G28" i="21"/>
  <c r="E28" i="21"/>
  <c r="E23" i="21" s="1"/>
  <c r="E16" i="21" s="1"/>
  <c r="T24" i="21"/>
  <c r="S24" i="21"/>
  <c r="R24" i="21"/>
  <c r="Q24" i="21"/>
  <c r="N24" i="21"/>
  <c r="L24" i="21"/>
  <c r="L23" i="21" s="1"/>
  <c r="L16" i="21" s="1"/>
  <c r="K24" i="21"/>
  <c r="K23" i="21" s="1"/>
  <c r="K16" i="21" s="1"/>
  <c r="J24" i="21"/>
  <c r="J23" i="21" s="1"/>
  <c r="J16" i="21" s="1"/>
  <c r="I24" i="21"/>
  <c r="I23" i="21" s="1"/>
  <c r="H24" i="21"/>
  <c r="H23" i="21" s="1"/>
  <c r="G24" i="21"/>
  <c r="G23" i="21" s="1"/>
  <c r="G16" i="21" s="1"/>
  <c r="K20" i="21"/>
  <c r="J20" i="21"/>
  <c r="I20" i="21"/>
  <c r="H20" i="21"/>
  <c r="G20" i="21"/>
  <c r="E20" i="21"/>
  <c r="T18" i="21"/>
  <c r="S18" i="21"/>
  <c r="R18" i="21"/>
  <c r="Q18" i="21"/>
  <c r="K17" i="21"/>
  <c r="I17" i="21"/>
  <c r="H17" i="21"/>
  <c r="B8" i="21"/>
  <c r="B6" i="21"/>
  <c r="B8" i="20"/>
  <c r="B6" i="20"/>
  <c r="R39" i="19"/>
  <c r="W37" i="19"/>
  <c r="W36" i="19" s="1"/>
  <c r="W35" i="19" s="1"/>
  <c r="V37" i="19"/>
  <c r="V36" i="19" s="1"/>
  <c r="V35" i="19" s="1"/>
  <c r="W32" i="19"/>
  <c r="V32" i="19"/>
  <c r="V24" i="19"/>
  <c r="AC16" i="19"/>
  <c r="AB16" i="19"/>
  <c r="T15" i="19"/>
  <c r="S15" i="19"/>
  <c r="R15" i="19"/>
  <c r="B8" i="19"/>
  <c r="B6" i="19"/>
  <c r="U33" i="18"/>
  <c r="H33" i="18"/>
  <c r="U24" i="18"/>
  <c r="H24" i="18"/>
  <c r="G24" i="18"/>
  <c r="U23" i="18"/>
  <c r="H23" i="18"/>
  <c r="G23" i="18"/>
  <c r="U22" i="18"/>
  <c r="H22" i="18"/>
  <c r="G22" i="18"/>
  <c r="AC21" i="18"/>
  <c r="U21" i="18"/>
  <c r="H21" i="18"/>
  <c r="G21" i="18"/>
  <c r="B10" i="17"/>
  <c r="B8" i="17"/>
  <c r="B6" i="16"/>
  <c r="AL77" i="15"/>
  <c r="AJ77" i="15"/>
  <c r="DL94" i="14"/>
  <c r="DL87" i="14" s="1"/>
  <c r="DL25" i="14" s="1"/>
  <c r="DK94" i="14"/>
  <c r="DK87" i="14" s="1"/>
  <c r="DK25" i="14" s="1"/>
  <c r="DJ94" i="14"/>
  <c r="DJ87" i="14" s="1"/>
  <c r="DJ25" i="14" s="1"/>
  <c r="DI94" i="14"/>
  <c r="DI87" i="14" s="1"/>
  <c r="DI25" i="14" s="1"/>
  <c r="DH94" i="14"/>
  <c r="DH87" i="14" s="1"/>
  <c r="DH25" i="14" s="1"/>
  <c r="DG94" i="14"/>
  <c r="DG87" i="14" s="1"/>
  <c r="DG25" i="14" s="1"/>
  <c r="DF94" i="14"/>
  <c r="DF87" i="14" s="1"/>
  <c r="DF25" i="14" s="1"/>
  <c r="DE94" i="14"/>
  <c r="DE87" i="14" s="1"/>
  <c r="DE25" i="14" s="1"/>
  <c r="DD94" i="14"/>
  <c r="DD87" i="14" s="1"/>
  <c r="DD25" i="14" s="1"/>
  <c r="DC94" i="14"/>
  <c r="DC87" i="14" s="1"/>
  <c r="DC25" i="14" s="1"/>
  <c r="DB94" i="14"/>
  <c r="DA94" i="14"/>
  <c r="DA87" i="14" s="1"/>
  <c r="DA25" i="14" s="1"/>
  <c r="CZ94" i="14"/>
  <c r="CZ87" i="14" s="1"/>
  <c r="CZ25" i="14" s="1"/>
  <c r="CY94" i="14"/>
  <c r="CY87" i="14" s="1"/>
  <c r="CY25" i="14" s="1"/>
  <c r="R94" i="14"/>
  <c r="R87" i="14" s="1"/>
  <c r="Q94" i="14"/>
  <c r="Q87" i="14" s="1"/>
  <c r="P94" i="14"/>
  <c r="P87" i="14" s="1"/>
  <c r="O94" i="14"/>
  <c r="O87" i="14" s="1"/>
  <c r="N94" i="14"/>
  <c r="N87" i="14" s="1"/>
  <c r="M94" i="14"/>
  <c r="M87" i="14" s="1"/>
  <c r="L94" i="14"/>
  <c r="L87" i="14" s="1"/>
  <c r="L25" i="14" s="1"/>
  <c r="K94" i="14"/>
  <c r="K87" i="14" s="1"/>
  <c r="J94" i="14"/>
  <c r="I94" i="14"/>
  <c r="I87" i="14" s="1"/>
  <c r="H94" i="14"/>
  <c r="H87" i="14" s="1"/>
  <c r="G94" i="14"/>
  <c r="G87" i="14" s="1"/>
  <c r="F94" i="14"/>
  <c r="F87" i="14" s="1"/>
  <c r="E94" i="14"/>
  <c r="E87" i="14" s="1"/>
  <c r="E25" i="14" s="1"/>
  <c r="DB87" i="14"/>
  <c r="BV87" i="14"/>
  <c r="BV25" i="14" s="1"/>
  <c r="BU87" i="14"/>
  <c r="BU25" i="14" s="1"/>
  <c r="BT87" i="14"/>
  <c r="BT25" i="14" s="1"/>
  <c r="BS87" i="14"/>
  <c r="BR87" i="14"/>
  <c r="BQ87" i="14"/>
  <c r="BP87" i="14"/>
  <c r="BP25" i="14" s="1"/>
  <c r="BO87" i="14"/>
  <c r="BO25" i="14" s="1"/>
  <c r="BN87" i="14"/>
  <c r="BN25" i="14" s="1"/>
  <c r="BM87" i="14"/>
  <c r="BL87" i="14"/>
  <c r="BK87" i="14"/>
  <c r="BK25" i="14" s="1"/>
  <c r="BJ87" i="14"/>
  <c r="BJ25" i="14" s="1"/>
  <c r="BI87" i="14"/>
  <c r="BI25" i="14" s="1"/>
  <c r="BH87" i="14"/>
  <c r="BH25" i="14" s="1"/>
  <c r="BG87" i="14"/>
  <c r="BF87" i="14"/>
  <c r="BE87" i="14"/>
  <c r="BD87" i="14"/>
  <c r="BD25" i="14" s="1"/>
  <c r="BC87" i="14"/>
  <c r="BC25" i="14" s="1"/>
  <c r="BB87" i="14"/>
  <c r="BB25" i="14" s="1"/>
  <c r="BA87" i="14"/>
  <c r="AZ87" i="14"/>
  <c r="AY87" i="14"/>
  <c r="AX87" i="14"/>
  <c r="AX25" i="14" s="1"/>
  <c r="AW87" i="14"/>
  <c r="AW25" i="14" s="1"/>
  <c r="AV87" i="14"/>
  <c r="AU87" i="14"/>
  <c r="AT87" i="14"/>
  <c r="AS87" i="14"/>
  <c r="AS25" i="14" s="1"/>
  <c r="AR87" i="14"/>
  <c r="AR25" i="14" s="1"/>
  <c r="AQ87" i="14"/>
  <c r="AQ25" i="14" s="1"/>
  <c r="AP87" i="14"/>
  <c r="AP25" i="14" s="1"/>
  <c r="AO87" i="14"/>
  <c r="AN87" i="14"/>
  <c r="AM87" i="14"/>
  <c r="AL87" i="14"/>
  <c r="AL25" i="14" s="1"/>
  <c r="AK87" i="14"/>
  <c r="AK25" i="14" s="1"/>
  <c r="AJ87" i="14"/>
  <c r="AJ25" i="14" s="1"/>
  <c r="AI87" i="14"/>
  <c r="AH87" i="14"/>
  <c r="AG87" i="14"/>
  <c r="AF87" i="14"/>
  <c r="AF25" i="14" s="1"/>
  <c r="AE87" i="14"/>
  <c r="AE25" i="14" s="1"/>
  <c r="AD87" i="14"/>
  <c r="AD25" i="14" s="1"/>
  <c r="AC87" i="14"/>
  <c r="AB87" i="14"/>
  <c r="AA87" i="14"/>
  <c r="AA25" i="14" s="1"/>
  <c r="Z87" i="14"/>
  <c r="Z25" i="14" s="1"/>
  <c r="Y87" i="14"/>
  <c r="Y25" i="14" s="1"/>
  <c r="X87" i="14"/>
  <c r="X25" i="14" s="1"/>
  <c r="W87" i="14"/>
  <c r="V87" i="14"/>
  <c r="U87" i="14"/>
  <c r="T87" i="14"/>
  <c r="T25" i="14" s="1"/>
  <c r="S87" i="14"/>
  <c r="S25" i="14" s="1"/>
  <c r="J87" i="14"/>
  <c r="DM77" i="14"/>
  <c r="BV23" i="14"/>
  <c r="BU23" i="14"/>
  <c r="BT23" i="14"/>
  <c r="BR23" i="14"/>
  <c r="BQ23" i="14"/>
  <c r="BP23" i="14"/>
  <c r="BO23" i="14"/>
  <c r="BN23" i="14"/>
  <c r="BL23" i="14"/>
  <c r="BJ23" i="14"/>
  <c r="BI77" i="14"/>
  <c r="BI23" i="14" s="1"/>
  <c r="BH77" i="14"/>
  <c r="BG77" i="14"/>
  <c r="BF77" i="14"/>
  <c r="BE77" i="14"/>
  <c r="BE23" i="14" s="1"/>
  <c r="BD77" i="14"/>
  <c r="BD23" i="14" s="1"/>
  <c r="BC77" i="14"/>
  <c r="BC23" i="14" s="1"/>
  <c r="BB77" i="14"/>
  <c r="BB23" i="14" s="1"/>
  <c r="BA77" i="14"/>
  <c r="BA23" i="14" s="1"/>
  <c r="AZ77" i="14"/>
  <c r="AZ23" i="14" s="1"/>
  <c r="AY77" i="14"/>
  <c r="AX77" i="14"/>
  <c r="AX23" i="14" s="1"/>
  <c r="AW77" i="14"/>
  <c r="AW23" i="14" s="1"/>
  <c r="AV77" i="14"/>
  <c r="AV23" i="14" s="1"/>
  <c r="AU77" i="14"/>
  <c r="AT77" i="14"/>
  <c r="AT23" i="14" s="1"/>
  <c r="AS77" i="14"/>
  <c r="AR77" i="14"/>
  <c r="AR23" i="14" s="1"/>
  <c r="AQ77" i="14"/>
  <c r="AQ23" i="14" s="1"/>
  <c r="AP77" i="14"/>
  <c r="AP23" i="14" s="1"/>
  <c r="AO77" i="14"/>
  <c r="AN77" i="14"/>
  <c r="AN23" i="14" s="1"/>
  <c r="AM77" i="14"/>
  <c r="AL77" i="14"/>
  <c r="AL23" i="14" s="1"/>
  <c r="AK77" i="14"/>
  <c r="AK23" i="14" s="1"/>
  <c r="AJ77" i="14"/>
  <c r="AJ23" i="14" s="1"/>
  <c r="AI77" i="14"/>
  <c r="AI23" i="14" s="1"/>
  <c r="AH77" i="14"/>
  <c r="AH23" i="14" s="1"/>
  <c r="AG77" i="14"/>
  <c r="AF77" i="14"/>
  <c r="AF23" i="14" s="1"/>
  <c r="AE77" i="14"/>
  <c r="AE23" i="14" s="1"/>
  <c r="AD77" i="14"/>
  <c r="AD23" i="14" s="1"/>
  <c r="AC77" i="14"/>
  <c r="AB77" i="14"/>
  <c r="AB23" i="14" s="1"/>
  <c r="AA77" i="14"/>
  <c r="Z77" i="14"/>
  <c r="Z23" i="14" s="1"/>
  <c r="Y77" i="14"/>
  <c r="Y23" i="14" s="1"/>
  <c r="X77" i="14"/>
  <c r="W77" i="14"/>
  <c r="V77" i="14"/>
  <c r="U77" i="14"/>
  <c r="T77" i="14"/>
  <c r="T23" i="14" s="1"/>
  <c r="S77" i="14"/>
  <c r="S23" i="14" s="1"/>
  <c r="R77" i="14"/>
  <c r="R23" i="14" s="1"/>
  <c r="R19" i="14" s="1"/>
  <c r="Q77" i="14"/>
  <c r="DL73" i="14"/>
  <c r="DL22" i="14" s="1"/>
  <c r="DK73" i="14"/>
  <c r="DK22" i="14" s="1"/>
  <c r="DJ73" i="14"/>
  <c r="DJ22" i="14" s="1"/>
  <c r="DI73" i="14"/>
  <c r="DI22" i="14" s="1"/>
  <c r="DH73" i="14"/>
  <c r="DG73" i="14"/>
  <c r="DF73" i="14"/>
  <c r="DF22" i="14" s="1"/>
  <c r="DE73" i="14"/>
  <c r="DD73" i="14"/>
  <c r="DD22" i="14" s="1"/>
  <c r="DC73" i="14"/>
  <c r="DC22" i="14" s="1"/>
  <c r="DB73" i="14"/>
  <c r="DA73" i="14"/>
  <c r="CZ73" i="14"/>
  <c r="CY73" i="14"/>
  <c r="BV73" i="14"/>
  <c r="BU73" i="14"/>
  <c r="BU22" i="14" s="1"/>
  <c r="BT73" i="14"/>
  <c r="BS73" i="14"/>
  <c r="BR73" i="14"/>
  <c r="BQ73" i="14"/>
  <c r="BP73" i="14"/>
  <c r="BO73" i="14"/>
  <c r="BO22" i="14" s="1"/>
  <c r="BN73" i="14"/>
  <c r="BN22" i="14" s="1"/>
  <c r="BM73" i="14"/>
  <c r="BL73" i="14"/>
  <c r="BL22" i="14" s="1"/>
  <c r="BK73" i="14"/>
  <c r="BJ73" i="14"/>
  <c r="BI73" i="14"/>
  <c r="BH73" i="14"/>
  <c r="BG73" i="14"/>
  <c r="BF73" i="14"/>
  <c r="BE73" i="14"/>
  <c r="BE22" i="14" s="1"/>
  <c r="BD73" i="14"/>
  <c r="BC73" i="14"/>
  <c r="BB73" i="14"/>
  <c r="BB22" i="14" s="1"/>
  <c r="BA73" i="14"/>
  <c r="AZ73" i="14"/>
  <c r="AY73" i="14"/>
  <c r="AX73" i="14"/>
  <c r="AW73" i="14"/>
  <c r="AV73" i="14"/>
  <c r="AU73" i="14"/>
  <c r="AT73" i="14"/>
  <c r="AT22" i="14" s="1"/>
  <c r="AS73" i="14"/>
  <c r="AS22" i="14" s="1"/>
  <c r="AR73" i="14"/>
  <c r="AQ73" i="14"/>
  <c r="AP73" i="14"/>
  <c r="AP22" i="14" s="1"/>
  <c r="AO73" i="14"/>
  <c r="AN73" i="14"/>
  <c r="AM73" i="14"/>
  <c r="AL73" i="14"/>
  <c r="AK73" i="14"/>
  <c r="AK22" i="14" s="1"/>
  <c r="AJ73" i="14"/>
  <c r="AI73" i="14"/>
  <c r="AH73" i="14"/>
  <c r="AH22" i="14" s="1"/>
  <c r="AG73" i="14"/>
  <c r="AG22" i="14" s="1"/>
  <c r="AF73" i="14"/>
  <c r="AE73" i="14"/>
  <c r="AD73" i="14"/>
  <c r="AC73" i="14"/>
  <c r="AB73" i="14"/>
  <c r="AA73" i="14"/>
  <c r="Z73" i="14"/>
  <c r="Y73" i="14"/>
  <c r="Y22" i="14" s="1"/>
  <c r="X73" i="14"/>
  <c r="W73" i="14"/>
  <c r="V73" i="14"/>
  <c r="U73" i="14"/>
  <c r="T73" i="14"/>
  <c r="S73" i="14"/>
  <c r="S22" i="14" s="1"/>
  <c r="DL70" i="14"/>
  <c r="DK70" i="14"/>
  <c r="DJ70" i="14"/>
  <c r="DI70" i="14"/>
  <c r="DH70" i="14"/>
  <c r="DG70" i="14"/>
  <c r="DF70" i="14"/>
  <c r="DE70" i="14"/>
  <c r="DD70" i="14"/>
  <c r="DC70" i="14"/>
  <c r="DB70" i="14"/>
  <c r="DA70" i="14"/>
  <c r="CZ70" i="14"/>
  <c r="CY70" i="14"/>
  <c r="BV70" i="14"/>
  <c r="BU70" i="14"/>
  <c r="BT70" i="14"/>
  <c r="BS70" i="14"/>
  <c r="BR70" i="14"/>
  <c r="BQ70" i="14"/>
  <c r="BP70" i="14"/>
  <c r="BO70" i="14"/>
  <c r="BN70" i="14"/>
  <c r="BM70" i="14"/>
  <c r="BL70" i="14"/>
  <c r="BK70" i="14"/>
  <c r="BJ70" i="14"/>
  <c r="BI70" i="14"/>
  <c r="BH70" i="14"/>
  <c r="BG70" i="14"/>
  <c r="BF70" i="14"/>
  <c r="BE70" i="14"/>
  <c r="BD70" i="14"/>
  <c r="BC70" i="14"/>
  <c r="BB70" i="14"/>
  <c r="BA70" i="14"/>
  <c r="AZ70" i="14"/>
  <c r="AY70" i="14"/>
  <c r="AX70" i="14"/>
  <c r="AW70" i="14"/>
  <c r="AV70" i="14"/>
  <c r="AU70" i="14"/>
  <c r="AT70" i="14"/>
  <c r="AS70" i="14"/>
  <c r="AR70" i="14"/>
  <c r="AQ70" i="14"/>
  <c r="AP70" i="14"/>
  <c r="AO70" i="14"/>
  <c r="AN70" i="14"/>
  <c r="AM70" i="14"/>
  <c r="AL70" i="14"/>
  <c r="AK70" i="14"/>
  <c r="AJ70" i="14"/>
  <c r="AI70" i="14"/>
  <c r="AH70" i="14"/>
  <c r="AG70" i="14"/>
  <c r="AF70" i="14"/>
  <c r="AE70" i="14"/>
  <c r="AD70" i="14"/>
  <c r="AC70" i="14"/>
  <c r="AB70" i="14"/>
  <c r="AA70" i="14"/>
  <c r="Z70" i="14"/>
  <c r="Y70" i="14"/>
  <c r="X70" i="14"/>
  <c r="W70" i="14"/>
  <c r="V70" i="14"/>
  <c r="U70" i="14"/>
  <c r="T70" i="14"/>
  <c r="S70" i="14"/>
  <c r="R70" i="14"/>
  <c r="Q70" i="14"/>
  <c r="P70" i="14"/>
  <c r="O70" i="14"/>
  <c r="N70" i="14"/>
  <c r="M70" i="14"/>
  <c r="L70" i="14"/>
  <c r="K70" i="14"/>
  <c r="J70" i="14"/>
  <c r="I70" i="14"/>
  <c r="H70" i="14"/>
  <c r="G70" i="14"/>
  <c r="F70" i="14"/>
  <c r="E70" i="14"/>
  <c r="EN66" i="14"/>
  <c r="EM66" i="14"/>
  <c r="EL66" i="14"/>
  <c r="EK66" i="14"/>
  <c r="EJ66" i="14"/>
  <c r="EI66" i="14"/>
  <c r="EH66" i="14"/>
  <c r="EG66" i="14"/>
  <c r="EF66" i="14"/>
  <c r="EE66" i="14"/>
  <c r="R66" i="14"/>
  <c r="Q66" i="14"/>
  <c r="P66" i="14"/>
  <c r="O66" i="14"/>
  <c r="N66" i="14"/>
  <c r="M66" i="14"/>
  <c r="L66" i="14"/>
  <c r="K66" i="14"/>
  <c r="J66" i="14"/>
  <c r="I66" i="14"/>
  <c r="H66" i="14"/>
  <c r="G66" i="14"/>
  <c r="F66" i="14"/>
  <c r="E66" i="14"/>
  <c r="EN65" i="14"/>
  <c r="EM65" i="14"/>
  <c r="EL65" i="14"/>
  <c r="EK65" i="14"/>
  <c r="EJ65" i="14"/>
  <c r="EI65" i="14"/>
  <c r="EH65" i="14"/>
  <c r="EG65" i="14"/>
  <c r="EF65" i="14"/>
  <c r="EE65" i="14"/>
  <c r="ED65" i="14"/>
  <c r="EC65" i="14"/>
  <c r="EB65" i="14"/>
  <c r="EA65" i="14"/>
  <c r="DZ65" i="14"/>
  <c r="DY65" i="14"/>
  <c r="DX65" i="14"/>
  <c r="DW65" i="14"/>
  <c r="DV65" i="14"/>
  <c r="DU65" i="14"/>
  <c r="DT65" i="14"/>
  <c r="DS65" i="14"/>
  <c r="DR65" i="14"/>
  <c r="DQ65" i="14"/>
  <c r="DP65" i="14"/>
  <c r="DO65" i="14"/>
  <c r="DN65" i="14"/>
  <c r="DM65" i="14"/>
  <c r="DL65" i="14"/>
  <c r="DL60" i="14" s="1"/>
  <c r="DK65" i="14"/>
  <c r="DK60" i="14" s="1"/>
  <c r="DJ65" i="14"/>
  <c r="DJ60" i="14" s="1"/>
  <c r="DI65" i="14"/>
  <c r="DI60" i="14" s="1"/>
  <c r="DH65" i="14"/>
  <c r="DH60" i="14" s="1"/>
  <c r="DG65" i="14"/>
  <c r="DG60" i="14" s="1"/>
  <c r="DF65" i="14"/>
  <c r="DF60" i="14" s="1"/>
  <c r="DE65" i="14"/>
  <c r="DE60" i="14" s="1"/>
  <c r="DD65" i="14"/>
  <c r="DD60" i="14" s="1"/>
  <c r="DC65" i="14"/>
  <c r="DC60" i="14" s="1"/>
  <c r="DB65" i="14"/>
  <c r="DB60" i="14" s="1"/>
  <c r="DA65" i="14"/>
  <c r="DA60" i="14" s="1"/>
  <c r="CZ65" i="14"/>
  <c r="CZ60" i="14" s="1"/>
  <c r="CY65" i="14"/>
  <c r="CY60" i="14" s="1"/>
  <c r="BV65" i="14"/>
  <c r="BV60" i="14" s="1"/>
  <c r="BU65" i="14"/>
  <c r="BU60" i="14" s="1"/>
  <c r="BT65" i="14"/>
  <c r="BT60" i="14" s="1"/>
  <c r="BS65" i="14"/>
  <c r="BS60" i="14" s="1"/>
  <c r="BR65" i="14"/>
  <c r="BR60" i="14" s="1"/>
  <c r="BQ65" i="14"/>
  <c r="BQ60" i="14" s="1"/>
  <c r="BP65" i="14"/>
  <c r="BP60" i="14" s="1"/>
  <c r="BO65" i="14"/>
  <c r="BO60" i="14" s="1"/>
  <c r="BN65" i="14"/>
  <c r="BN60" i="14" s="1"/>
  <c r="BM65" i="14"/>
  <c r="BM60" i="14" s="1"/>
  <c r="BL65" i="14"/>
  <c r="BL60" i="14" s="1"/>
  <c r="BK65" i="14"/>
  <c r="BK60" i="14" s="1"/>
  <c r="BJ65" i="14"/>
  <c r="BJ60" i="14" s="1"/>
  <c r="BI65" i="14"/>
  <c r="BI60" i="14" s="1"/>
  <c r="BH65" i="14"/>
  <c r="BH60" i="14" s="1"/>
  <c r="BG65" i="14"/>
  <c r="BG60" i="14" s="1"/>
  <c r="BA65" i="14"/>
  <c r="BA60" i="14" s="1"/>
  <c r="AZ65" i="14"/>
  <c r="AZ60" i="14" s="1"/>
  <c r="AY65" i="14"/>
  <c r="AY60" i="14" s="1"/>
  <c r="AX65" i="14"/>
  <c r="AX60" i="14" s="1"/>
  <c r="AW65" i="14"/>
  <c r="AW60" i="14" s="1"/>
  <c r="AV65" i="14"/>
  <c r="AV60" i="14" s="1"/>
  <c r="AU65" i="14"/>
  <c r="AU60" i="14" s="1"/>
  <c r="AT65" i="14"/>
  <c r="AT60" i="14" s="1"/>
  <c r="AS65" i="14"/>
  <c r="AS60" i="14" s="1"/>
  <c r="AR65" i="14"/>
  <c r="AQ65" i="14"/>
  <c r="AQ60" i="14" s="1"/>
  <c r="AP65" i="14"/>
  <c r="AP60" i="14" s="1"/>
  <c r="AO65" i="14"/>
  <c r="AO60" i="14" s="1"/>
  <c r="AN65" i="14"/>
  <c r="AN60" i="14" s="1"/>
  <c r="AM65" i="14"/>
  <c r="AM60" i="14" s="1"/>
  <c r="AL65" i="14"/>
  <c r="AL60" i="14" s="1"/>
  <c r="AK65" i="14"/>
  <c r="AK60" i="14" s="1"/>
  <c r="AJ65" i="14"/>
  <c r="AJ60" i="14" s="1"/>
  <c r="AI65" i="14"/>
  <c r="AI60" i="14" s="1"/>
  <c r="AH65" i="14"/>
  <c r="AH60" i="14" s="1"/>
  <c r="AG65" i="14"/>
  <c r="AG60" i="14" s="1"/>
  <c r="AF65" i="14"/>
  <c r="AF60" i="14" s="1"/>
  <c r="AE65" i="14"/>
  <c r="AE60" i="14" s="1"/>
  <c r="AD65" i="14"/>
  <c r="AD60" i="14" s="1"/>
  <c r="AC65" i="14"/>
  <c r="AC60" i="14" s="1"/>
  <c r="AB65" i="14"/>
  <c r="AB60" i="14" s="1"/>
  <c r="AA65" i="14"/>
  <c r="AA60" i="14" s="1"/>
  <c r="Z65" i="14"/>
  <c r="Y65" i="14"/>
  <c r="Y60" i="14" s="1"/>
  <c r="X65" i="14"/>
  <c r="X60" i="14" s="1"/>
  <c r="W65" i="14"/>
  <c r="W60" i="14" s="1"/>
  <c r="V65" i="14"/>
  <c r="V60" i="14" s="1"/>
  <c r="U65" i="14"/>
  <c r="U60" i="14" s="1"/>
  <c r="T65" i="14"/>
  <c r="T60" i="14" s="1"/>
  <c r="S65" i="14"/>
  <c r="S60" i="14" s="1"/>
  <c r="BF60" i="14"/>
  <c r="BE60" i="14"/>
  <c r="BD60" i="14"/>
  <c r="BC60" i="14"/>
  <c r="BB60" i="14"/>
  <c r="AR60" i="14"/>
  <c r="Z60" i="14"/>
  <c r="R60" i="14"/>
  <c r="Q60" i="14"/>
  <c r="P60" i="14"/>
  <c r="O60" i="14"/>
  <c r="N60" i="14"/>
  <c r="M60" i="14"/>
  <c r="L60" i="14"/>
  <c r="K60" i="14"/>
  <c r="J60" i="14"/>
  <c r="I60" i="14"/>
  <c r="H60" i="14"/>
  <c r="G60" i="14"/>
  <c r="F60" i="14"/>
  <c r="E60" i="14"/>
  <c r="DL58" i="14"/>
  <c r="DL57" i="14" s="1"/>
  <c r="DL56" i="14" s="1"/>
  <c r="DK58" i="14"/>
  <c r="DK57" i="14" s="1"/>
  <c r="DK56" i="14" s="1"/>
  <c r="DI58" i="14"/>
  <c r="DI57" i="14" s="1"/>
  <c r="DI56" i="14" s="1"/>
  <c r="DH58" i="14"/>
  <c r="DG58" i="14"/>
  <c r="DG57" i="14" s="1"/>
  <c r="DG56" i="14" s="1"/>
  <c r="DF58" i="14"/>
  <c r="DF57" i="14" s="1"/>
  <c r="DF56" i="14" s="1"/>
  <c r="DE58" i="14"/>
  <c r="DE57" i="14" s="1"/>
  <c r="DE56" i="14" s="1"/>
  <c r="DD58" i="14"/>
  <c r="DD57" i="14" s="1"/>
  <c r="DD56" i="14" s="1"/>
  <c r="DC58" i="14"/>
  <c r="DC57" i="14" s="1"/>
  <c r="DC56" i="14" s="1"/>
  <c r="DB58" i="14"/>
  <c r="DB57" i="14" s="1"/>
  <c r="DB56" i="14" s="1"/>
  <c r="DA58" i="14"/>
  <c r="DA57" i="14" s="1"/>
  <c r="DA56" i="14" s="1"/>
  <c r="CZ58" i="14"/>
  <c r="CZ57" i="14" s="1"/>
  <c r="CZ56" i="14" s="1"/>
  <c r="CY58" i="14"/>
  <c r="CY57" i="14" s="1"/>
  <c r="CY56" i="14" s="1"/>
  <c r="BT58" i="14"/>
  <c r="R58" i="14"/>
  <c r="R57" i="14" s="1"/>
  <c r="R56" i="14" s="1"/>
  <c r="Q58" i="14"/>
  <c r="Q57" i="14" s="1"/>
  <c r="Q56" i="14" s="1"/>
  <c r="O58" i="14"/>
  <c r="O57" i="14" s="1"/>
  <c r="O56" i="14" s="1"/>
  <c r="N58" i="14"/>
  <c r="N57" i="14" s="1"/>
  <c r="N56" i="14" s="1"/>
  <c r="M58" i="14"/>
  <c r="M57" i="14" s="1"/>
  <c r="M56" i="14" s="1"/>
  <c r="L58" i="14"/>
  <c r="L57" i="14" s="1"/>
  <c r="L56" i="14" s="1"/>
  <c r="K58" i="14"/>
  <c r="K57" i="14" s="1"/>
  <c r="K56" i="14" s="1"/>
  <c r="J58" i="14"/>
  <c r="J57" i="14" s="1"/>
  <c r="J56" i="14" s="1"/>
  <c r="I58" i="14"/>
  <c r="I57" i="14" s="1"/>
  <c r="I56" i="14" s="1"/>
  <c r="H58" i="14"/>
  <c r="H57" i="14" s="1"/>
  <c r="H56" i="14" s="1"/>
  <c r="G58" i="14"/>
  <c r="G57" i="14" s="1"/>
  <c r="G56" i="14" s="1"/>
  <c r="F58" i="14"/>
  <c r="F57" i="14" s="1"/>
  <c r="F56" i="14" s="1"/>
  <c r="E58" i="14"/>
  <c r="E57" i="14" s="1"/>
  <c r="E56" i="14" s="1"/>
  <c r="DH57" i="14"/>
  <c r="DH56" i="14" s="1"/>
  <c r="BV57" i="14"/>
  <c r="BV56" i="14" s="1"/>
  <c r="BU57" i="14"/>
  <c r="BU56" i="14" s="1"/>
  <c r="BS57" i="14"/>
  <c r="BS56" i="14" s="1"/>
  <c r="BR57" i="14"/>
  <c r="BR56" i="14" s="1"/>
  <c r="BQ57" i="14"/>
  <c r="BQ56" i="14" s="1"/>
  <c r="BP57" i="14"/>
  <c r="BP56" i="14" s="1"/>
  <c r="BO57" i="14"/>
  <c r="BO56" i="14" s="1"/>
  <c r="BN57" i="14"/>
  <c r="BN56" i="14" s="1"/>
  <c r="BM57" i="14"/>
  <c r="BM56" i="14" s="1"/>
  <c r="BL57" i="14"/>
  <c r="BK57" i="14"/>
  <c r="BK56" i="14" s="1"/>
  <c r="BJ57" i="14"/>
  <c r="BJ56" i="14" s="1"/>
  <c r="BI57" i="14"/>
  <c r="BI56" i="14" s="1"/>
  <c r="BH57" i="14"/>
  <c r="BH56" i="14" s="1"/>
  <c r="BG57" i="14"/>
  <c r="BG56" i="14" s="1"/>
  <c r="BF57" i="14"/>
  <c r="BF56" i="14" s="1"/>
  <c r="BE57" i="14"/>
  <c r="BE56" i="14" s="1"/>
  <c r="BD57" i="14"/>
  <c r="BD56" i="14" s="1"/>
  <c r="BC57" i="14"/>
  <c r="BC56" i="14" s="1"/>
  <c r="BB57" i="14"/>
  <c r="BB56" i="14" s="1"/>
  <c r="BA57" i="14"/>
  <c r="BA56" i="14" s="1"/>
  <c r="AZ57" i="14"/>
  <c r="AZ56" i="14" s="1"/>
  <c r="AY57" i="14"/>
  <c r="AY56" i="14" s="1"/>
  <c r="AX57" i="14"/>
  <c r="AX56" i="14" s="1"/>
  <c r="AW57" i="14"/>
  <c r="AW56" i="14" s="1"/>
  <c r="AV57" i="14"/>
  <c r="AV56" i="14" s="1"/>
  <c r="AU57" i="14"/>
  <c r="AU56" i="14" s="1"/>
  <c r="AT57" i="14"/>
  <c r="AT56" i="14" s="1"/>
  <c r="AS57" i="14"/>
  <c r="AS56" i="14" s="1"/>
  <c r="AR57" i="14"/>
  <c r="AR56" i="14" s="1"/>
  <c r="AQ57" i="14"/>
  <c r="AQ56" i="14" s="1"/>
  <c r="AP57" i="14"/>
  <c r="AP56" i="14" s="1"/>
  <c r="AO57" i="14"/>
  <c r="AO56" i="14" s="1"/>
  <c r="AN57" i="14"/>
  <c r="AN56" i="14" s="1"/>
  <c r="AM57" i="14"/>
  <c r="AM56" i="14" s="1"/>
  <c r="AL57" i="14"/>
  <c r="AL56" i="14" s="1"/>
  <c r="AK57" i="14"/>
  <c r="AK56" i="14" s="1"/>
  <c r="AJ57" i="14"/>
  <c r="AJ56" i="14" s="1"/>
  <c r="AI57" i="14"/>
  <c r="AI56" i="14" s="1"/>
  <c r="AH57" i="14"/>
  <c r="AH56" i="14" s="1"/>
  <c r="AG57" i="14"/>
  <c r="AG56" i="14" s="1"/>
  <c r="AF57" i="14"/>
  <c r="AF56" i="14" s="1"/>
  <c r="AE57" i="14"/>
  <c r="AE56" i="14" s="1"/>
  <c r="AD57" i="14"/>
  <c r="AD56" i="14" s="1"/>
  <c r="AC57" i="14"/>
  <c r="AC56" i="14" s="1"/>
  <c r="AB57" i="14"/>
  <c r="AB56" i="14" s="1"/>
  <c r="AA57" i="14"/>
  <c r="AA56" i="14" s="1"/>
  <c r="Z57" i="14"/>
  <c r="Z56" i="14" s="1"/>
  <c r="Y57" i="14"/>
  <c r="Y56" i="14" s="1"/>
  <c r="X57" i="14"/>
  <c r="X56" i="14" s="1"/>
  <c r="W57" i="14"/>
  <c r="W56" i="14" s="1"/>
  <c r="V57" i="14"/>
  <c r="U57" i="14"/>
  <c r="U56" i="14" s="1"/>
  <c r="T57" i="14"/>
  <c r="T56" i="14" s="1"/>
  <c r="S57" i="14"/>
  <c r="S56" i="14" s="1"/>
  <c r="BL56" i="14"/>
  <c r="V56" i="14"/>
  <c r="DL43" i="14"/>
  <c r="DK43" i="14"/>
  <c r="DJ43" i="14"/>
  <c r="DI43" i="14"/>
  <c r="DH43" i="14"/>
  <c r="DG43" i="14"/>
  <c r="DE43" i="14"/>
  <c r="DD43" i="14"/>
  <c r="DC43" i="14"/>
  <c r="DB43" i="14"/>
  <c r="DA43" i="14"/>
  <c r="CZ43" i="14"/>
  <c r="CY43" i="14"/>
  <c r="BP43" i="14"/>
  <c r="BB43" i="14"/>
  <c r="BB41" i="14" s="1"/>
  <c r="BB40" i="14" s="1"/>
  <c r="R43" i="14"/>
  <c r="Q43" i="14"/>
  <c r="P43" i="14"/>
  <c r="O43" i="14"/>
  <c r="N43" i="14"/>
  <c r="M43" i="14"/>
  <c r="K43" i="14"/>
  <c r="J43" i="14"/>
  <c r="I43" i="14"/>
  <c r="H43" i="14"/>
  <c r="G43" i="14"/>
  <c r="F43" i="14"/>
  <c r="E43" i="14"/>
  <c r="DL42" i="14"/>
  <c r="DK42" i="14"/>
  <c r="DJ42" i="14"/>
  <c r="DI42" i="14"/>
  <c r="DH42" i="14"/>
  <c r="DG42" i="14"/>
  <c r="DF42" i="14"/>
  <c r="DE42" i="14"/>
  <c r="DD42" i="14"/>
  <c r="DC42" i="14"/>
  <c r="DB42" i="14"/>
  <c r="DA42" i="14"/>
  <c r="CZ42" i="14"/>
  <c r="CY42" i="14"/>
  <c r="R42" i="14"/>
  <c r="Q42" i="14"/>
  <c r="P42" i="14"/>
  <c r="O42" i="14"/>
  <c r="N42" i="14"/>
  <c r="M42" i="14"/>
  <c r="L42" i="14"/>
  <c r="K42" i="14"/>
  <c r="J42" i="14"/>
  <c r="I42" i="14"/>
  <c r="H42" i="14"/>
  <c r="G42" i="14"/>
  <c r="F42" i="14"/>
  <c r="E42" i="14"/>
  <c r="BV41" i="14"/>
  <c r="BU41" i="14"/>
  <c r="BU40" i="14" s="1"/>
  <c r="BT41" i="14"/>
  <c r="BT40" i="14" s="1"/>
  <c r="BS41" i="14"/>
  <c r="BS40" i="14" s="1"/>
  <c r="BR41" i="14"/>
  <c r="BR40" i="14" s="1"/>
  <c r="BQ41" i="14"/>
  <c r="BQ40" i="14" s="1"/>
  <c r="BO41" i="14"/>
  <c r="BO40" i="14" s="1"/>
  <c r="BN41" i="14"/>
  <c r="BN40" i="14" s="1"/>
  <c r="BM41" i="14"/>
  <c r="BM40" i="14" s="1"/>
  <c r="BL41" i="14"/>
  <c r="BL40" i="14" s="1"/>
  <c r="BK41" i="14"/>
  <c r="BK40" i="14" s="1"/>
  <c r="BJ41" i="14"/>
  <c r="BJ40" i="14" s="1"/>
  <c r="BI41" i="14"/>
  <c r="BI40" i="14" s="1"/>
  <c r="BH41" i="14"/>
  <c r="BH40" i="14" s="1"/>
  <c r="BG41" i="14"/>
  <c r="BG40" i="14" s="1"/>
  <c r="BF41" i="14"/>
  <c r="BF40" i="14" s="1"/>
  <c r="BE41" i="14"/>
  <c r="BE40" i="14" s="1"/>
  <c r="BD41" i="14"/>
  <c r="BD40" i="14" s="1"/>
  <c r="BC41" i="14"/>
  <c r="BC40" i="14" s="1"/>
  <c r="BA41" i="14"/>
  <c r="BA40" i="14" s="1"/>
  <c r="AZ41" i="14"/>
  <c r="AZ40" i="14" s="1"/>
  <c r="AY41" i="14"/>
  <c r="AY40" i="14" s="1"/>
  <c r="AX41" i="14"/>
  <c r="AX40" i="14" s="1"/>
  <c r="AW41" i="14"/>
  <c r="AW40" i="14" s="1"/>
  <c r="AV41" i="14"/>
  <c r="AV40" i="14" s="1"/>
  <c r="AU41" i="14"/>
  <c r="AU40" i="14" s="1"/>
  <c r="AT41" i="14"/>
  <c r="AT40" i="14" s="1"/>
  <c r="AS41" i="14"/>
  <c r="AS40" i="14" s="1"/>
  <c r="AR41" i="14"/>
  <c r="AR40" i="14" s="1"/>
  <c r="AQ41" i="14"/>
  <c r="AQ40" i="14" s="1"/>
  <c r="AP41" i="14"/>
  <c r="AP40" i="14" s="1"/>
  <c r="AO41" i="14"/>
  <c r="AO40" i="14" s="1"/>
  <c r="AN41" i="14"/>
  <c r="AN40" i="14" s="1"/>
  <c r="AM41" i="14"/>
  <c r="AM40" i="14" s="1"/>
  <c r="AL41" i="14"/>
  <c r="AL40" i="14" s="1"/>
  <c r="AK41" i="14"/>
  <c r="AK40" i="14" s="1"/>
  <c r="AJ41" i="14"/>
  <c r="AJ40" i="14" s="1"/>
  <c r="AI41" i="14"/>
  <c r="AI40" i="14" s="1"/>
  <c r="AH41" i="14"/>
  <c r="AH40" i="14" s="1"/>
  <c r="AG41" i="14"/>
  <c r="AG40" i="14" s="1"/>
  <c r="AF41" i="14"/>
  <c r="AF40" i="14" s="1"/>
  <c r="AE41" i="14"/>
  <c r="AE40" i="14" s="1"/>
  <c r="AD41" i="14"/>
  <c r="AD40" i="14" s="1"/>
  <c r="AC41" i="14"/>
  <c r="AC40" i="14" s="1"/>
  <c r="AB41" i="14"/>
  <c r="AB40" i="14" s="1"/>
  <c r="AA41" i="14"/>
  <c r="AA40" i="14" s="1"/>
  <c r="Z41" i="14"/>
  <c r="Z40" i="14" s="1"/>
  <c r="Y41" i="14"/>
  <c r="Y40" i="14" s="1"/>
  <c r="X41" i="14"/>
  <c r="X40" i="14" s="1"/>
  <c r="W41" i="14"/>
  <c r="W40" i="14" s="1"/>
  <c r="V41" i="14"/>
  <c r="U41" i="14"/>
  <c r="U40" i="14" s="1"/>
  <c r="T41" i="14"/>
  <c r="T40" i="14" s="1"/>
  <c r="S41" i="14"/>
  <c r="S40" i="14" s="1"/>
  <c r="BV40" i="14"/>
  <c r="V40" i="14"/>
  <c r="DL36" i="14"/>
  <c r="DK36" i="14"/>
  <c r="DJ36" i="14"/>
  <c r="DI36" i="14"/>
  <c r="DH36" i="14"/>
  <c r="DG36" i="14"/>
  <c r="DF36" i="14"/>
  <c r="DE36" i="14"/>
  <c r="DD36" i="14"/>
  <c r="DC36" i="14"/>
  <c r="DB36" i="14"/>
  <c r="DA36" i="14"/>
  <c r="CZ36" i="14"/>
  <c r="CY36" i="14"/>
  <c r="BV36" i="14"/>
  <c r="BU36" i="14"/>
  <c r="BT36" i="14"/>
  <c r="BS36" i="14"/>
  <c r="BR36" i="14"/>
  <c r="BQ36" i="14"/>
  <c r="BP36" i="14"/>
  <c r="BO36" i="14"/>
  <c r="BN36" i="14"/>
  <c r="BM36" i="14"/>
  <c r="BL36" i="14"/>
  <c r="BK36" i="14"/>
  <c r="BJ36" i="14"/>
  <c r="BI36" i="14"/>
  <c r="BH36" i="14"/>
  <c r="BG36" i="14"/>
  <c r="BF36" i="14"/>
  <c r="BE36" i="14"/>
  <c r="BD36" i="14"/>
  <c r="BC36" i="14"/>
  <c r="BB36" i="14"/>
  <c r="BA36" i="14"/>
  <c r="AZ36" i="14"/>
  <c r="AY36"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Z36" i="14"/>
  <c r="Y36" i="14"/>
  <c r="X36" i="14"/>
  <c r="W36" i="14"/>
  <c r="V36" i="14"/>
  <c r="U36" i="14"/>
  <c r="T36" i="14"/>
  <c r="S36" i="14"/>
  <c r="R36" i="14"/>
  <c r="Q36" i="14"/>
  <c r="P36" i="14"/>
  <c r="O36" i="14"/>
  <c r="N36" i="14"/>
  <c r="M36" i="14"/>
  <c r="L36" i="14"/>
  <c r="K36" i="14"/>
  <c r="J36" i="14"/>
  <c r="I36" i="14"/>
  <c r="H36" i="14"/>
  <c r="G36" i="14"/>
  <c r="F36" i="14"/>
  <c r="E36" i="14"/>
  <c r="DL32" i="14"/>
  <c r="DK32" i="14"/>
  <c r="DJ32" i="14"/>
  <c r="DI32" i="14"/>
  <c r="DH32" i="14"/>
  <c r="DG32" i="14"/>
  <c r="DF32" i="14"/>
  <c r="DE32" i="14"/>
  <c r="DD32" i="14"/>
  <c r="DC32" i="14"/>
  <c r="DB32" i="14"/>
  <c r="DA32" i="14"/>
  <c r="CZ32" i="14"/>
  <c r="CY32" i="14"/>
  <c r="BV32" i="14"/>
  <c r="BU32" i="14"/>
  <c r="BT32" i="14"/>
  <c r="BS32" i="14"/>
  <c r="BR32" i="14"/>
  <c r="BQ32" i="14"/>
  <c r="BP32" i="14"/>
  <c r="BO32" i="14"/>
  <c r="BN32" i="14"/>
  <c r="BM32" i="14"/>
  <c r="BL32" i="14"/>
  <c r="BK32" i="14"/>
  <c r="BJ32" i="14"/>
  <c r="BI32" i="14"/>
  <c r="BH32" i="14"/>
  <c r="BG32" i="14"/>
  <c r="BF32" i="14"/>
  <c r="BE32" i="14"/>
  <c r="BD32" i="14"/>
  <c r="BC32" i="14"/>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D32" i="14"/>
  <c r="AC32" i="14"/>
  <c r="AB32" i="14"/>
  <c r="AA32" i="14"/>
  <c r="Z32" i="14"/>
  <c r="Y32" i="14"/>
  <c r="X32" i="14"/>
  <c r="W32" i="14"/>
  <c r="V32" i="14"/>
  <c r="U32" i="14"/>
  <c r="T32" i="14"/>
  <c r="S32" i="14"/>
  <c r="R32" i="14"/>
  <c r="Q32" i="14"/>
  <c r="P32" i="14"/>
  <c r="O32" i="14"/>
  <c r="N32" i="14"/>
  <c r="M32" i="14"/>
  <c r="L32" i="14"/>
  <c r="K32" i="14"/>
  <c r="J32" i="14"/>
  <c r="I32" i="14"/>
  <c r="H32" i="14"/>
  <c r="G32" i="14"/>
  <c r="F32" i="14"/>
  <c r="E32" i="14"/>
  <c r="DL28" i="14"/>
  <c r="DK28" i="14"/>
  <c r="DJ28" i="14"/>
  <c r="DI28" i="14"/>
  <c r="DH28" i="14"/>
  <c r="DG28" i="14"/>
  <c r="DF28" i="14"/>
  <c r="DE28" i="14"/>
  <c r="DD28" i="14"/>
  <c r="DC28" i="14"/>
  <c r="DB28" i="14"/>
  <c r="DA28" i="14"/>
  <c r="CZ28" i="14"/>
  <c r="CY28" i="14"/>
  <c r="BV28" i="14"/>
  <c r="BU28" i="14"/>
  <c r="BT28" i="14"/>
  <c r="BS28" i="14"/>
  <c r="BR28" i="14"/>
  <c r="BQ28" i="14"/>
  <c r="BP28" i="14"/>
  <c r="BO28" i="14"/>
  <c r="BN28" i="14"/>
  <c r="BM28" i="14"/>
  <c r="BL28" i="14"/>
  <c r="BK28" i="14"/>
  <c r="BJ28" i="14"/>
  <c r="BI28" i="14"/>
  <c r="BH28" i="14"/>
  <c r="BG28" i="14"/>
  <c r="BF28" i="14"/>
  <c r="BE28" i="14"/>
  <c r="BD28" i="14"/>
  <c r="BC28" i="14"/>
  <c r="BB28" i="14"/>
  <c r="BA28" i="14"/>
  <c r="BA27" i="14" s="1"/>
  <c r="BA20" i="14" s="1"/>
  <c r="AZ28" i="14"/>
  <c r="AZ27" i="14" s="1"/>
  <c r="AZ20" i="14" s="1"/>
  <c r="AY28" i="14"/>
  <c r="AY27" i="14" s="1"/>
  <c r="AX28" i="14"/>
  <c r="AX27" i="14" s="1"/>
  <c r="AX20" i="14" s="1"/>
  <c r="AW28" i="14"/>
  <c r="AW27" i="14" s="1"/>
  <c r="AW20" i="14" s="1"/>
  <c r="AV28" i="14"/>
  <c r="AV27" i="14" s="1"/>
  <c r="AV20" i="14" s="1"/>
  <c r="AU28" i="14"/>
  <c r="AU27" i="14" s="1"/>
  <c r="AU20" i="14" s="1"/>
  <c r="AT28" i="14"/>
  <c r="AT27" i="14" s="1"/>
  <c r="AT20" i="14" s="1"/>
  <c r="AS28" i="14"/>
  <c r="AR28" i="14"/>
  <c r="AR27" i="14" s="1"/>
  <c r="AR20" i="14" s="1"/>
  <c r="AQ28" i="14"/>
  <c r="AQ27" i="14" s="1"/>
  <c r="AQ20" i="14" s="1"/>
  <c r="AP28" i="14"/>
  <c r="AP27" i="14" s="1"/>
  <c r="AP20" i="14" s="1"/>
  <c r="AO28" i="14"/>
  <c r="AO27" i="14" s="1"/>
  <c r="AO26" i="14" s="1"/>
  <c r="AN28" i="14"/>
  <c r="AN27" i="14" s="1"/>
  <c r="AN20" i="14" s="1"/>
  <c r="AM28" i="14"/>
  <c r="AM27" i="14" s="1"/>
  <c r="AM20" i="14" s="1"/>
  <c r="AL28" i="14"/>
  <c r="AL27" i="14" s="1"/>
  <c r="AL20" i="14" s="1"/>
  <c r="AK28" i="14"/>
  <c r="AK27" i="14" s="1"/>
  <c r="AK20" i="14" s="1"/>
  <c r="AJ28" i="14"/>
  <c r="AJ27" i="14" s="1"/>
  <c r="AI28" i="14"/>
  <c r="AI27" i="14" s="1"/>
  <c r="AI26" i="14" s="1"/>
  <c r="AH28" i="14"/>
  <c r="AH27" i="14" s="1"/>
  <c r="AH20" i="14" s="1"/>
  <c r="AG28" i="14"/>
  <c r="AF28" i="14"/>
  <c r="AF27" i="14" s="1"/>
  <c r="AF20" i="14" s="1"/>
  <c r="AE28" i="14"/>
  <c r="AE27" i="14" s="1"/>
  <c r="AE20" i="14" s="1"/>
  <c r="AD28" i="14"/>
  <c r="AC28" i="14"/>
  <c r="AC27" i="14" s="1"/>
  <c r="AB28" i="14"/>
  <c r="AB27" i="14" s="1"/>
  <c r="AB20" i="14" s="1"/>
  <c r="AA28" i="14"/>
  <c r="AA27" i="14" s="1"/>
  <c r="Z28" i="14"/>
  <c r="Z27" i="14" s="1"/>
  <c r="Z20" i="14" s="1"/>
  <c r="Y28" i="14"/>
  <c r="Y27" i="14" s="1"/>
  <c r="Y20" i="14" s="1"/>
  <c r="X28" i="14"/>
  <c r="X27" i="14" s="1"/>
  <c r="X20" i="14" s="1"/>
  <c r="W28" i="14"/>
  <c r="W27" i="14" s="1"/>
  <c r="W20" i="14" s="1"/>
  <c r="V28" i="14"/>
  <c r="V27" i="14" s="1"/>
  <c r="V20" i="14" s="1"/>
  <c r="U28" i="14"/>
  <c r="U27" i="14" s="1"/>
  <c r="U20" i="14" s="1"/>
  <c r="T28" i="14"/>
  <c r="T27" i="14" s="1"/>
  <c r="T20" i="14" s="1"/>
  <c r="S28" i="14"/>
  <c r="S27" i="14" s="1"/>
  <c r="S20" i="14" s="1"/>
  <c r="R28" i="14"/>
  <c r="R27" i="14" s="1"/>
  <c r="Q28" i="14"/>
  <c r="Q27" i="14" s="1"/>
  <c r="Q26" i="14" s="1"/>
  <c r="P28" i="14"/>
  <c r="P27" i="14" s="1"/>
  <c r="O28" i="14"/>
  <c r="O27" i="14" s="1"/>
  <c r="N28" i="14"/>
  <c r="N27" i="14" s="1"/>
  <c r="M28" i="14"/>
  <c r="M27" i="14" s="1"/>
  <c r="L28" i="14"/>
  <c r="L27" i="14" s="1"/>
  <c r="L20" i="14" s="1"/>
  <c r="K28" i="14"/>
  <c r="K27" i="14" s="1"/>
  <c r="J28" i="14"/>
  <c r="J27" i="14" s="1"/>
  <c r="I28" i="14"/>
  <c r="I27" i="14" s="1"/>
  <c r="H28" i="14"/>
  <c r="H27" i="14" s="1"/>
  <c r="G28" i="14"/>
  <c r="G27" i="14" s="1"/>
  <c r="F28" i="14"/>
  <c r="F27" i="14" s="1"/>
  <c r="E28" i="14"/>
  <c r="E27" i="14" s="1"/>
  <c r="E20" i="14" s="1"/>
  <c r="DL27" i="14"/>
  <c r="DK27" i="14"/>
  <c r="DK20" i="14" s="1"/>
  <c r="DJ27" i="14"/>
  <c r="DJ20" i="14" s="1"/>
  <c r="DI27" i="14"/>
  <c r="DI20" i="14" s="1"/>
  <c r="DH27" i="14"/>
  <c r="DH20" i="14" s="1"/>
  <c r="DG27" i="14"/>
  <c r="DG20" i="14" s="1"/>
  <c r="DF27" i="14"/>
  <c r="DF20" i="14" s="1"/>
  <c r="DE27" i="14"/>
  <c r="DE20" i="14" s="1"/>
  <c r="DD27" i="14"/>
  <c r="DD20" i="14" s="1"/>
  <c r="DC27" i="14"/>
  <c r="DC20" i="14" s="1"/>
  <c r="DB27" i="14"/>
  <c r="DB20" i="14" s="1"/>
  <c r="DA27" i="14"/>
  <c r="DA20" i="14" s="1"/>
  <c r="CZ27" i="14"/>
  <c r="CZ20" i="14" s="1"/>
  <c r="CY27" i="14"/>
  <c r="CY20" i="14" s="1"/>
  <c r="BV27" i="14"/>
  <c r="BV20" i="14" s="1"/>
  <c r="BU27" i="14"/>
  <c r="BT27" i="14"/>
  <c r="BT20" i="14" s="1"/>
  <c r="BS27" i="14"/>
  <c r="BS26" i="14" s="1"/>
  <c r="BR27" i="14"/>
  <c r="BR20" i="14" s="1"/>
  <c r="BQ27" i="14"/>
  <c r="BP27" i="14"/>
  <c r="BP20" i="14" s="1"/>
  <c r="BO27" i="14"/>
  <c r="BO20" i="14" s="1"/>
  <c r="BN27" i="14"/>
  <c r="BN20" i="14" s="1"/>
  <c r="BM27" i="14"/>
  <c r="BM26" i="14" s="1"/>
  <c r="BL27" i="14"/>
  <c r="BL20" i="14" s="1"/>
  <c r="BK27" i="14"/>
  <c r="BK20" i="14" s="1"/>
  <c r="BJ27" i="14"/>
  <c r="BJ20" i="14" s="1"/>
  <c r="BI27" i="14"/>
  <c r="BI20" i="14" s="1"/>
  <c r="BH27" i="14"/>
  <c r="BH20" i="14" s="1"/>
  <c r="BG27" i="14"/>
  <c r="BG26" i="14" s="1"/>
  <c r="BF27" i="14"/>
  <c r="BF20" i="14" s="1"/>
  <c r="BE27" i="14"/>
  <c r="BE20" i="14" s="1"/>
  <c r="BD27" i="14"/>
  <c r="BD20" i="14" s="1"/>
  <c r="BC27" i="14"/>
  <c r="BC20" i="14" s="1"/>
  <c r="BB27" i="14"/>
  <c r="BB20" i="14" s="1"/>
  <c r="AS27" i="14"/>
  <c r="AS20" i="14" s="1"/>
  <c r="AG27" i="14"/>
  <c r="AG20" i="14" s="1"/>
  <c r="AD27" i="14"/>
  <c r="AD20" i="14" s="1"/>
  <c r="DB25" i="14"/>
  <c r="BS25" i="14"/>
  <c r="BR25" i="14"/>
  <c r="BQ25" i="14"/>
  <c r="BM25" i="14"/>
  <c r="BL25" i="14"/>
  <c r="BG25" i="14"/>
  <c r="BF25" i="14"/>
  <c r="BE25" i="14"/>
  <c r="BA25" i="14"/>
  <c r="AZ25" i="14"/>
  <c r="AY25" i="14"/>
  <c r="AV25" i="14"/>
  <c r="AU25" i="14"/>
  <c r="AT25" i="14"/>
  <c r="AO25" i="14"/>
  <c r="AN25" i="14"/>
  <c r="AM25" i="14"/>
  <c r="AI25" i="14"/>
  <c r="AH25" i="14"/>
  <c r="AG25" i="14"/>
  <c r="AC25" i="14"/>
  <c r="AB25" i="14"/>
  <c r="W25" i="14"/>
  <c r="V25" i="14"/>
  <c r="U25" i="14"/>
  <c r="DL24" i="14"/>
  <c r="DK24" i="14"/>
  <c r="DJ24" i="14"/>
  <c r="DI24" i="14"/>
  <c r="DH24" i="14"/>
  <c r="DG24" i="14"/>
  <c r="DF24" i="14"/>
  <c r="DE24" i="14"/>
  <c r="DD24" i="14"/>
  <c r="DC24" i="14"/>
  <c r="DB24" i="14"/>
  <c r="DA24" i="14"/>
  <c r="CZ24" i="14"/>
  <c r="CY24" i="14"/>
  <c r="BV24" i="14"/>
  <c r="BU24" i="14"/>
  <c r="BT24" i="14"/>
  <c r="BS24" i="14"/>
  <c r="BR24" i="14"/>
  <c r="BQ24" i="14"/>
  <c r="BP24" i="14"/>
  <c r="BO24" i="14"/>
  <c r="BN24" i="14"/>
  <c r="BM24" i="14"/>
  <c r="BL24" i="14"/>
  <c r="BK24" i="14"/>
  <c r="BJ24" i="14"/>
  <c r="BI24" i="14"/>
  <c r="BH24" i="14"/>
  <c r="BG24" i="14"/>
  <c r="BF24" i="14"/>
  <c r="BE24" i="14"/>
  <c r="BD24" i="14"/>
  <c r="BC24"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AD24" i="14"/>
  <c r="AC24" i="14"/>
  <c r="AB24" i="14"/>
  <c r="AA24" i="14"/>
  <c r="Z24" i="14"/>
  <c r="Y24" i="14"/>
  <c r="X24" i="14"/>
  <c r="W24" i="14"/>
  <c r="V24" i="14"/>
  <c r="U24" i="14"/>
  <c r="T24" i="14"/>
  <c r="S24" i="14"/>
  <c r="L24" i="14"/>
  <c r="E24" i="14"/>
  <c r="BS23" i="14"/>
  <c r="BM23" i="14"/>
  <c r="BK23" i="14"/>
  <c r="BH23" i="14"/>
  <c r="BG23" i="14"/>
  <c r="BF23" i="14"/>
  <c r="AY23" i="14"/>
  <c r="AU23" i="14"/>
  <c r="AS23" i="14"/>
  <c r="AO23" i="14"/>
  <c r="AM23" i="14"/>
  <c r="AG23" i="14"/>
  <c r="AC23" i="14"/>
  <c r="AA23" i="14"/>
  <c r="W23" i="14"/>
  <c r="V23" i="14"/>
  <c r="U23" i="14"/>
  <c r="Q23" i="14"/>
  <c r="Q19" i="14" s="1"/>
  <c r="DH22" i="14"/>
  <c r="DG22" i="14"/>
  <c r="DE22" i="14"/>
  <c r="DB22" i="14"/>
  <c r="DA22" i="14"/>
  <c r="CZ22" i="14"/>
  <c r="CY22" i="14"/>
  <c r="BT22" i="14"/>
  <c r="BS22" i="14"/>
  <c r="BQ22" i="14"/>
  <c r="BM22" i="14"/>
  <c r="BK22" i="14"/>
  <c r="BH22" i="14"/>
  <c r="BG22" i="14"/>
  <c r="BF22" i="14"/>
  <c r="BA22" i="14"/>
  <c r="AY22" i="14"/>
  <c r="AV22" i="14"/>
  <c r="AU22" i="14"/>
  <c r="AO22" i="14"/>
  <c r="AN22" i="14"/>
  <c r="AM22" i="14"/>
  <c r="AJ22" i="14"/>
  <c r="AI22" i="14"/>
  <c r="AD22" i="14"/>
  <c r="AC22" i="14"/>
  <c r="AA22" i="14"/>
  <c r="X22" i="14"/>
  <c r="W22" i="14"/>
  <c r="V22" i="14"/>
  <c r="U22" i="14"/>
  <c r="L22" i="14"/>
  <c r="E22" i="14"/>
  <c r="DL20" i="14"/>
  <c r="DM19" i="14"/>
  <c r="B11" i="14"/>
  <c r="B6" i="14"/>
  <c r="B6" i="15" s="1"/>
  <c r="BY84" i="13"/>
  <c r="BY26" i="13" s="1"/>
  <c r="BX84" i="13"/>
  <c r="BW84" i="13"/>
  <c r="BW83" i="13" s="1"/>
  <c r="BW25" i="13" s="1"/>
  <c r="BV84" i="13"/>
  <c r="BV83" i="13" s="1"/>
  <c r="BV25" i="13" s="1"/>
  <c r="BU84" i="13"/>
  <c r="BU83" i="13" s="1"/>
  <c r="BU25" i="13" s="1"/>
  <c r="BT84" i="13"/>
  <c r="BT83" i="13" s="1"/>
  <c r="BT25" i="13" s="1"/>
  <c r="BS84" i="13"/>
  <c r="BS26" i="13" s="1"/>
  <c r="BR84" i="13"/>
  <c r="BQ84" i="13"/>
  <c r="BQ26" i="13" s="1"/>
  <c r="BP84" i="13"/>
  <c r="BP83" i="13" s="1"/>
  <c r="BP25" i="13" s="1"/>
  <c r="BO84" i="13"/>
  <c r="BO83" i="13" s="1"/>
  <c r="BO25" i="13" s="1"/>
  <c r="BN84" i="13"/>
  <c r="BN83" i="13" s="1"/>
  <c r="BN25" i="13" s="1"/>
  <c r="BM84" i="13"/>
  <c r="BM26" i="13" s="1"/>
  <c r="AN84" i="13"/>
  <c r="AM84" i="13"/>
  <c r="AM83" i="13" s="1"/>
  <c r="AM25" i="13" s="1"/>
  <c r="AL84" i="13"/>
  <c r="AL83" i="13" s="1"/>
  <c r="AL25" i="13" s="1"/>
  <c r="AK84" i="13"/>
  <c r="AK83" i="13" s="1"/>
  <c r="AK25" i="13" s="1"/>
  <c r="AJ84" i="13"/>
  <c r="AJ83" i="13" s="1"/>
  <c r="AJ25" i="13" s="1"/>
  <c r="AI84" i="13"/>
  <c r="AI26" i="13" s="1"/>
  <c r="AH84" i="13"/>
  <c r="AG84" i="13"/>
  <c r="AG83" i="13" s="1"/>
  <c r="AG25" i="13" s="1"/>
  <c r="AF84" i="13"/>
  <c r="AF83" i="13" s="1"/>
  <c r="AF25" i="13" s="1"/>
  <c r="AE84" i="13"/>
  <c r="AE83" i="13" s="1"/>
  <c r="AE25" i="13" s="1"/>
  <c r="AD84" i="13"/>
  <c r="AD83" i="13" s="1"/>
  <c r="AD25" i="13" s="1"/>
  <c r="AC84" i="13"/>
  <c r="AC26" i="13" s="1"/>
  <c r="AB84" i="13"/>
  <c r="AA84" i="13"/>
  <c r="AA83" i="13" s="1"/>
  <c r="AA25" i="13" s="1"/>
  <c r="Z84" i="13"/>
  <c r="Z83" i="13" s="1"/>
  <c r="Z25" i="13" s="1"/>
  <c r="Y84" i="13"/>
  <c r="Y83" i="13" s="1"/>
  <c r="Y25" i="13" s="1"/>
  <c r="X84" i="13"/>
  <c r="X83" i="13" s="1"/>
  <c r="X25" i="13" s="1"/>
  <c r="W84" i="13"/>
  <c r="W26" i="13" s="1"/>
  <c r="V84" i="13"/>
  <c r="U84" i="13"/>
  <c r="U83" i="13" s="1"/>
  <c r="U25" i="13" s="1"/>
  <c r="T84" i="13"/>
  <c r="T83" i="13" s="1"/>
  <c r="T25" i="13" s="1"/>
  <c r="S84" i="13"/>
  <c r="S83" i="13" s="1"/>
  <c r="S25" i="13" s="1"/>
  <c r="R84" i="13"/>
  <c r="R83" i="13" s="1"/>
  <c r="R25" i="13" s="1"/>
  <c r="Q84" i="13"/>
  <c r="Q26" i="13" s="1"/>
  <c r="P84" i="13"/>
  <c r="O84" i="13"/>
  <c r="O83" i="13" s="1"/>
  <c r="O25" i="13" s="1"/>
  <c r="N84" i="13"/>
  <c r="N83" i="13" s="1"/>
  <c r="N25" i="13" s="1"/>
  <c r="M84" i="13"/>
  <c r="M83" i="13" s="1"/>
  <c r="M25" i="13" s="1"/>
  <c r="L84" i="13"/>
  <c r="L83" i="13" s="1"/>
  <c r="L25" i="13" s="1"/>
  <c r="K84" i="13"/>
  <c r="K26" i="13" s="1"/>
  <c r="J84" i="13"/>
  <c r="I84" i="13"/>
  <c r="I83" i="13" s="1"/>
  <c r="I25" i="13" s="1"/>
  <c r="H84" i="13"/>
  <c r="H83" i="13" s="1"/>
  <c r="H25" i="13" s="1"/>
  <c r="G84" i="13"/>
  <c r="G83" i="13" s="1"/>
  <c r="G25" i="13" s="1"/>
  <c r="F84" i="13"/>
  <c r="F83" i="13" s="1"/>
  <c r="F25" i="13" s="1"/>
  <c r="E84" i="13"/>
  <c r="E26" i="13" s="1"/>
  <c r="AL74" i="13"/>
  <c r="R74" i="13"/>
  <c r="L74" i="13"/>
  <c r="L24" i="13" s="1"/>
  <c r="BY74" i="13"/>
  <c r="BY24" i="13" s="1"/>
  <c r="BX74" i="13"/>
  <c r="BX24" i="13" s="1"/>
  <c r="BW74" i="13"/>
  <c r="BV74" i="13"/>
  <c r="BV24" i="13" s="1"/>
  <c r="BU74" i="13"/>
  <c r="BU24" i="13" s="1"/>
  <c r="BT74" i="13"/>
  <c r="BT24" i="13" s="1"/>
  <c r="BS74" i="13"/>
  <c r="BS24" i="13" s="1"/>
  <c r="BR74" i="13"/>
  <c r="BR24" i="13" s="1"/>
  <c r="BQ74" i="13"/>
  <c r="BO74" i="13"/>
  <c r="BM74" i="13"/>
  <c r="BM24" i="13" s="1"/>
  <c r="AN74" i="13"/>
  <c r="AN24" i="13" s="1"/>
  <c r="AM74" i="13"/>
  <c r="AM24" i="13" s="1"/>
  <c r="AK74" i="13"/>
  <c r="AK24" i="13" s="1"/>
  <c r="AI74" i="13"/>
  <c r="AI24" i="13" s="1"/>
  <c r="AH74" i="13"/>
  <c r="AH24" i="13" s="1"/>
  <c r="AG74" i="13"/>
  <c r="AG24" i="13" s="1"/>
  <c r="AE74" i="13"/>
  <c r="AE24" i="13" s="1"/>
  <c r="AC74" i="13"/>
  <c r="AC72" i="13" s="1"/>
  <c r="AC23" i="13" s="1"/>
  <c r="AB74" i="13"/>
  <c r="AB24" i="13" s="1"/>
  <c r="AA74" i="13"/>
  <c r="Z74" i="13"/>
  <c r="Z24" i="13" s="1"/>
  <c r="Y74" i="13"/>
  <c r="Y24" i="13" s="1"/>
  <c r="X74" i="13"/>
  <c r="X24" i="13" s="1"/>
  <c r="W74" i="13"/>
  <c r="W24" i="13" s="1"/>
  <c r="V74" i="13"/>
  <c r="V24" i="13" s="1"/>
  <c r="U74" i="13"/>
  <c r="S74" i="13"/>
  <c r="S24" i="13" s="1"/>
  <c r="Q74" i="13"/>
  <c r="Q24" i="13" s="1"/>
  <c r="P74" i="13"/>
  <c r="P24" i="13" s="1"/>
  <c r="O74" i="13"/>
  <c r="O24" i="13" s="1"/>
  <c r="M74" i="13"/>
  <c r="M24" i="13" s="1"/>
  <c r="J74" i="13"/>
  <c r="J24" i="13" s="1"/>
  <c r="I74" i="13"/>
  <c r="I24" i="13" s="1"/>
  <c r="H74" i="13"/>
  <c r="H24" i="13" s="1"/>
  <c r="G74" i="13"/>
  <c r="F74" i="13"/>
  <c r="F24" i="13" s="1"/>
  <c r="E74" i="13"/>
  <c r="E24" i="13" s="1"/>
  <c r="BY70" i="13"/>
  <c r="BY23" i="13" s="1"/>
  <c r="BW23" i="13"/>
  <c r="BV23" i="13"/>
  <c r="BU23" i="13"/>
  <c r="BS23" i="13"/>
  <c r="BR23" i="13"/>
  <c r="BQ23" i="13"/>
  <c r="BP23" i="13"/>
  <c r="BO23" i="13"/>
  <c r="BN23" i="13"/>
  <c r="BM23" i="13"/>
  <c r="AN23" i="13"/>
  <c r="AM23" i="13"/>
  <c r="AL23" i="13"/>
  <c r="AK23" i="13"/>
  <c r="AJ23" i="13"/>
  <c r="AI23" i="13"/>
  <c r="AH23" i="13"/>
  <c r="AG23" i="13"/>
  <c r="AF23" i="13"/>
  <c r="AE23" i="13"/>
  <c r="AD23" i="13"/>
  <c r="AA23" i="13"/>
  <c r="Z23" i="13"/>
  <c r="Y23" i="13"/>
  <c r="X23" i="13"/>
  <c r="W23" i="13"/>
  <c r="V23" i="13"/>
  <c r="U23" i="13"/>
  <c r="T23" i="13"/>
  <c r="S23" i="13"/>
  <c r="R23" i="13"/>
  <c r="Q23" i="13"/>
  <c r="P23" i="13"/>
  <c r="O23" i="13"/>
  <c r="M23" i="13"/>
  <c r="L23" i="13"/>
  <c r="K23" i="13"/>
  <c r="I23" i="13"/>
  <c r="H23" i="13"/>
  <c r="G23" i="13"/>
  <c r="F23" i="13"/>
  <c r="E23" i="13"/>
  <c r="BY67" i="13"/>
  <c r="BX67" i="13"/>
  <c r="BW67" i="13"/>
  <c r="BV67" i="13"/>
  <c r="BU67" i="13"/>
  <c r="BT67" i="13"/>
  <c r="BS67" i="13"/>
  <c r="BR67" i="13"/>
  <c r="BQ67" i="13"/>
  <c r="BP67" i="13"/>
  <c r="BO67" i="13"/>
  <c r="BN67" i="13"/>
  <c r="BM67" i="13"/>
  <c r="AN67" i="13"/>
  <c r="AM67" i="13"/>
  <c r="AL67" i="13"/>
  <c r="AK67" i="13"/>
  <c r="AJ67" i="13"/>
  <c r="AI67" i="13"/>
  <c r="AH67" i="13"/>
  <c r="AG67" i="13"/>
  <c r="AF67" i="13"/>
  <c r="AE67" i="13"/>
  <c r="AD67" i="13"/>
  <c r="AC67" i="13"/>
  <c r="AB67" i="13"/>
  <c r="AA67" i="13"/>
  <c r="Z67" i="13"/>
  <c r="Y67" i="13"/>
  <c r="X67" i="13"/>
  <c r="W67" i="13"/>
  <c r="V67" i="13"/>
  <c r="U67" i="13"/>
  <c r="T67" i="13"/>
  <c r="S67" i="13"/>
  <c r="R67" i="13"/>
  <c r="Q67" i="13"/>
  <c r="P67" i="13"/>
  <c r="O67" i="13"/>
  <c r="N67" i="13"/>
  <c r="M67" i="13"/>
  <c r="L67" i="13"/>
  <c r="K67" i="13"/>
  <c r="J67" i="13"/>
  <c r="I67" i="13"/>
  <c r="H67" i="13"/>
  <c r="G67" i="13"/>
  <c r="F67" i="13"/>
  <c r="E67" i="13"/>
  <c r="CV63" i="13"/>
  <c r="CU63" i="13"/>
  <c r="CT63" i="13"/>
  <c r="CS63" i="13"/>
  <c r="CR63" i="13"/>
  <c r="CP63" i="13"/>
  <c r="CO63" i="13"/>
  <c r="CN63" i="13"/>
  <c r="CM63" i="13"/>
  <c r="CL63" i="13"/>
  <c r="CJ63" i="13"/>
  <c r="CI63" i="13"/>
  <c r="CH63" i="13"/>
  <c r="CG63" i="13"/>
  <c r="CF63" i="13"/>
  <c r="CD63" i="13"/>
  <c r="CC63" i="13"/>
  <c r="CB63" i="13"/>
  <c r="CA63" i="13"/>
  <c r="BZ63" i="13"/>
  <c r="BY58" i="13"/>
  <c r="BY57" i="13" s="1"/>
  <c r="BY55" i="13" s="1"/>
  <c r="BX58" i="13"/>
  <c r="BX57" i="13" s="1"/>
  <c r="BX55" i="13" s="1"/>
  <c r="BW58" i="13"/>
  <c r="BW57" i="13" s="1"/>
  <c r="BW55" i="13" s="1"/>
  <c r="BV58" i="13"/>
  <c r="BV57" i="13" s="1"/>
  <c r="BV55" i="13" s="1"/>
  <c r="BU58" i="13"/>
  <c r="BU57" i="13" s="1"/>
  <c r="BU55" i="13" s="1"/>
  <c r="BT58" i="13"/>
  <c r="BT57" i="13" s="1"/>
  <c r="BT55" i="13" s="1"/>
  <c r="BS58" i="13"/>
  <c r="BS57" i="13" s="1"/>
  <c r="BS55" i="13" s="1"/>
  <c r="BR58" i="13"/>
  <c r="BR57" i="13" s="1"/>
  <c r="BR55" i="13" s="1"/>
  <c r="BQ58" i="13"/>
  <c r="BQ57" i="13" s="1"/>
  <c r="BQ55" i="13" s="1"/>
  <c r="BP58" i="13"/>
  <c r="BP57" i="13" s="1"/>
  <c r="BP55" i="13" s="1"/>
  <c r="BO58" i="13"/>
  <c r="BO57" i="13" s="1"/>
  <c r="BO55" i="13" s="1"/>
  <c r="BN58" i="13"/>
  <c r="BN57" i="13" s="1"/>
  <c r="BN55" i="13" s="1"/>
  <c r="BM58" i="13"/>
  <c r="BM57" i="13" s="1"/>
  <c r="BM55" i="13" s="1"/>
  <c r="AN58" i="13"/>
  <c r="AN57" i="13" s="1"/>
  <c r="AN55" i="13" s="1"/>
  <c r="AM58" i="13"/>
  <c r="AM57" i="13" s="1"/>
  <c r="AM55" i="13" s="1"/>
  <c r="AL58" i="13"/>
  <c r="AL57" i="13" s="1"/>
  <c r="AL55" i="13" s="1"/>
  <c r="AK58" i="13"/>
  <c r="AK57" i="13" s="1"/>
  <c r="AK55" i="13" s="1"/>
  <c r="AJ58" i="13"/>
  <c r="AJ57" i="13" s="1"/>
  <c r="AJ55" i="13" s="1"/>
  <c r="AI58" i="13"/>
  <c r="AI57" i="13" s="1"/>
  <c r="AI55" i="13" s="1"/>
  <c r="AH58" i="13"/>
  <c r="AH57" i="13" s="1"/>
  <c r="AH55" i="13" s="1"/>
  <c r="AG58" i="13"/>
  <c r="AG57" i="13" s="1"/>
  <c r="AG55" i="13" s="1"/>
  <c r="AF58" i="13"/>
  <c r="AF57" i="13" s="1"/>
  <c r="AF55" i="13" s="1"/>
  <c r="AE58" i="13"/>
  <c r="AE57" i="13" s="1"/>
  <c r="AE55" i="13" s="1"/>
  <c r="AD58" i="13"/>
  <c r="AD57" i="13" s="1"/>
  <c r="AD55" i="13" s="1"/>
  <c r="AC58" i="13"/>
  <c r="AC57" i="13" s="1"/>
  <c r="AC55" i="13" s="1"/>
  <c r="AB58" i="13"/>
  <c r="AB57" i="13" s="1"/>
  <c r="AB55" i="13" s="1"/>
  <c r="AA58" i="13"/>
  <c r="AA57" i="13" s="1"/>
  <c r="AA55" i="13" s="1"/>
  <c r="Z58" i="13"/>
  <c r="Z57" i="13" s="1"/>
  <c r="Z55" i="13" s="1"/>
  <c r="Y58" i="13"/>
  <c r="Y57" i="13" s="1"/>
  <c r="Y55" i="13" s="1"/>
  <c r="X58" i="13"/>
  <c r="X57" i="13" s="1"/>
  <c r="X55" i="13" s="1"/>
  <c r="W58" i="13"/>
  <c r="W57" i="13" s="1"/>
  <c r="W55" i="13" s="1"/>
  <c r="V58" i="13"/>
  <c r="V57" i="13" s="1"/>
  <c r="V55" i="13" s="1"/>
  <c r="U58" i="13"/>
  <c r="U57" i="13" s="1"/>
  <c r="U55" i="13" s="1"/>
  <c r="T58" i="13"/>
  <c r="T57" i="13" s="1"/>
  <c r="T55" i="13" s="1"/>
  <c r="S58" i="13"/>
  <c r="S57" i="13" s="1"/>
  <c r="S55" i="13" s="1"/>
  <c r="R58" i="13"/>
  <c r="R57" i="13" s="1"/>
  <c r="R55" i="13" s="1"/>
  <c r="Q58" i="13"/>
  <c r="Q57" i="13" s="1"/>
  <c r="Q55" i="13" s="1"/>
  <c r="P58" i="13"/>
  <c r="P57" i="13" s="1"/>
  <c r="P55" i="13" s="1"/>
  <c r="O58" i="13"/>
  <c r="O57" i="13" s="1"/>
  <c r="O55" i="13" s="1"/>
  <c r="N58" i="13"/>
  <c r="N57" i="13" s="1"/>
  <c r="N55" i="13" s="1"/>
  <c r="M58" i="13"/>
  <c r="M57" i="13" s="1"/>
  <c r="M55" i="13" s="1"/>
  <c r="L58" i="13"/>
  <c r="L57" i="13" s="1"/>
  <c r="L55" i="13" s="1"/>
  <c r="K58" i="13"/>
  <c r="K57" i="13" s="1"/>
  <c r="K55" i="13" s="1"/>
  <c r="J58" i="13"/>
  <c r="J57" i="13" s="1"/>
  <c r="J55" i="13" s="1"/>
  <c r="I58" i="13"/>
  <c r="I57" i="13" s="1"/>
  <c r="I55" i="13" s="1"/>
  <c r="H58" i="13"/>
  <c r="H57" i="13" s="1"/>
  <c r="H55" i="13" s="1"/>
  <c r="G58" i="13"/>
  <c r="G57" i="13" s="1"/>
  <c r="G55" i="13" s="1"/>
  <c r="F58" i="13"/>
  <c r="F57" i="13" s="1"/>
  <c r="F55" i="13" s="1"/>
  <c r="E58" i="13"/>
  <c r="E57" i="13" s="1"/>
  <c r="E55" i="13" s="1"/>
  <c r="BY43" i="13"/>
  <c r="BY41" i="13" s="1"/>
  <c r="BW41" i="13"/>
  <c r="BV41" i="13"/>
  <c r="BU41" i="13"/>
  <c r="BT41" i="13"/>
  <c r="BS41" i="13"/>
  <c r="BR41" i="13"/>
  <c r="BQ41" i="13"/>
  <c r="BP41" i="13"/>
  <c r="BO41" i="13"/>
  <c r="BN41" i="13"/>
  <c r="BM41" i="13"/>
  <c r="AN41" i="13"/>
  <c r="AM41" i="13"/>
  <c r="AL41" i="13"/>
  <c r="AK41" i="13"/>
  <c r="AJ41" i="13"/>
  <c r="AI41" i="13"/>
  <c r="AH41" i="13"/>
  <c r="AG41" i="13"/>
  <c r="AF41" i="13"/>
  <c r="AE41" i="13"/>
  <c r="AD41" i="13"/>
  <c r="AC41" i="13"/>
  <c r="AB41" i="13"/>
  <c r="AA41" i="13"/>
  <c r="Z41" i="13"/>
  <c r="Y41" i="13"/>
  <c r="X41" i="13"/>
  <c r="W41" i="13"/>
  <c r="V41" i="13"/>
  <c r="U41" i="13"/>
  <c r="T41" i="13"/>
  <c r="S41" i="13"/>
  <c r="R41" i="13"/>
  <c r="Q41" i="13"/>
  <c r="P41" i="13"/>
  <c r="O41" i="13"/>
  <c r="N41" i="13"/>
  <c r="M41" i="13"/>
  <c r="L41" i="13"/>
  <c r="K41" i="13"/>
  <c r="J41" i="13"/>
  <c r="I41" i="13"/>
  <c r="H41" i="13"/>
  <c r="G41" i="13"/>
  <c r="F41" i="13"/>
  <c r="E41" i="13"/>
  <c r="BX41" i="13"/>
  <c r="BY37" i="13"/>
  <c r="BY36" i="13" s="1"/>
  <c r="BX37" i="13"/>
  <c r="BW37" i="13"/>
  <c r="BW36" i="13" s="1"/>
  <c r="BV37" i="13"/>
  <c r="BV36" i="13" s="1"/>
  <c r="BU37" i="13"/>
  <c r="BU36" i="13" s="1"/>
  <c r="BT37" i="13"/>
  <c r="BT36" i="13" s="1"/>
  <c r="BS37" i="13"/>
  <c r="BS36" i="13" s="1"/>
  <c r="BR37" i="13"/>
  <c r="BR36" i="13" s="1"/>
  <c r="BQ37" i="13"/>
  <c r="BQ36" i="13" s="1"/>
  <c r="BP37" i="13"/>
  <c r="BP36" i="13" s="1"/>
  <c r="BO37" i="13"/>
  <c r="BO36" i="13" s="1"/>
  <c r="BN37" i="13"/>
  <c r="BN36" i="13" s="1"/>
  <c r="BM37" i="13"/>
  <c r="BM36" i="13" s="1"/>
  <c r="AN37" i="13"/>
  <c r="AN36" i="13" s="1"/>
  <c r="AM37" i="13"/>
  <c r="AM36" i="13" s="1"/>
  <c r="AL37" i="13"/>
  <c r="AL36" i="13" s="1"/>
  <c r="AK37" i="13"/>
  <c r="AK36" i="13" s="1"/>
  <c r="AJ37" i="13"/>
  <c r="AJ36" i="13" s="1"/>
  <c r="AI37" i="13"/>
  <c r="AI36" i="13" s="1"/>
  <c r="AH37" i="13"/>
  <c r="AH36" i="13" s="1"/>
  <c r="AG37" i="13"/>
  <c r="AG36" i="13" s="1"/>
  <c r="AF37" i="13"/>
  <c r="AF36" i="13" s="1"/>
  <c r="AE37" i="13"/>
  <c r="AE36" i="13" s="1"/>
  <c r="AD37" i="13"/>
  <c r="AD36" i="13" s="1"/>
  <c r="AC37" i="13"/>
  <c r="AC36" i="13" s="1"/>
  <c r="AB37" i="13"/>
  <c r="AB36" i="13" s="1"/>
  <c r="AA37" i="13"/>
  <c r="AA36" i="13" s="1"/>
  <c r="Z37" i="13"/>
  <c r="Z36" i="13" s="1"/>
  <c r="Y37" i="13"/>
  <c r="Y36" i="13" s="1"/>
  <c r="X37" i="13"/>
  <c r="X36" i="13" s="1"/>
  <c r="W37" i="13"/>
  <c r="W36" i="13" s="1"/>
  <c r="V37" i="13"/>
  <c r="V36" i="13" s="1"/>
  <c r="U37" i="13"/>
  <c r="U36" i="13" s="1"/>
  <c r="T37" i="13"/>
  <c r="T36" i="13" s="1"/>
  <c r="S37" i="13"/>
  <c r="S36" i="13" s="1"/>
  <c r="R37" i="13"/>
  <c r="R36" i="13" s="1"/>
  <c r="Q37" i="13"/>
  <c r="Q36" i="13" s="1"/>
  <c r="P37" i="13"/>
  <c r="P36" i="13" s="1"/>
  <c r="O37" i="13"/>
  <c r="O36" i="13" s="1"/>
  <c r="N37" i="13"/>
  <c r="N36" i="13" s="1"/>
  <c r="M37" i="13"/>
  <c r="M36" i="13" s="1"/>
  <c r="L37" i="13"/>
  <c r="L36" i="13" s="1"/>
  <c r="K37" i="13"/>
  <c r="K36" i="13" s="1"/>
  <c r="J37" i="13"/>
  <c r="J36" i="13" s="1"/>
  <c r="I37" i="13"/>
  <c r="I36" i="13" s="1"/>
  <c r="H37" i="13"/>
  <c r="H36" i="13" s="1"/>
  <c r="G37" i="13"/>
  <c r="G36" i="13" s="1"/>
  <c r="F37" i="13"/>
  <c r="F36" i="13" s="1"/>
  <c r="E37" i="13"/>
  <c r="E36" i="13" s="1"/>
  <c r="BX36" i="13"/>
  <c r="BY33" i="13"/>
  <c r="BX33" i="13"/>
  <c r="BW33" i="13"/>
  <c r="BV33" i="13"/>
  <c r="BU33" i="13"/>
  <c r="BT33" i="13"/>
  <c r="BS33" i="13"/>
  <c r="BR33" i="13"/>
  <c r="BQ33" i="13"/>
  <c r="BP33" i="13"/>
  <c r="BO33" i="13"/>
  <c r="BN33" i="13"/>
  <c r="BM33" i="13"/>
  <c r="AN33" i="13"/>
  <c r="AM33" i="13"/>
  <c r="AL33" i="13"/>
  <c r="AK33" i="13"/>
  <c r="AJ33" i="13"/>
  <c r="AI33" i="13"/>
  <c r="AH33" i="13"/>
  <c r="AG33" i="13"/>
  <c r="AF33" i="13"/>
  <c r="AE33" i="13"/>
  <c r="AD33" i="13"/>
  <c r="AC33" i="13"/>
  <c r="AB33" i="13"/>
  <c r="AA33" i="13"/>
  <c r="Z33" i="13"/>
  <c r="Y33" i="13"/>
  <c r="X33" i="13"/>
  <c r="W33" i="13"/>
  <c r="V33" i="13"/>
  <c r="U33" i="13"/>
  <c r="T33" i="13"/>
  <c r="S33" i="13"/>
  <c r="R33" i="13"/>
  <c r="Q33" i="13"/>
  <c r="P33" i="13"/>
  <c r="O33" i="13"/>
  <c r="N33" i="13"/>
  <c r="M33" i="13"/>
  <c r="L33" i="13"/>
  <c r="K33" i="13"/>
  <c r="J33" i="13"/>
  <c r="I33" i="13"/>
  <c r="H33" i="13"/>
  <c r="G33" i="13"/>
  <c r="F33" i="13"/>
  <c r="E33" i="13"/>
  <c r="BY29" i="13"/>
  <c r="BX29" i="13"/>
  <c r="BW29" i="13"/>
  <c r="BV29" i="13"/>
  <c r="BU29" i="13"/>
  <c r="BT29" i="13"/>
  <c r="BS29" i="13"/>
  <c r="BR29" i="13"/>
  <c r="BQ29" i="13"/>
  <c r="BP29" i="13"/>
  <c r="BO29" i="13"/>
  <c r="BN29" i="13"/>
  <c r="BM29" i="13"/>
  <c r="AN29" i="13"/>
  <c r="AM29" i="13"/>
  <c r="AL29" i="13"/>
  <c r="AK29" i="13"/>
  <c r="AJ29" i="13"/>
  <c r="AI29" i="13"/>
  <c r="AH29" i="13"/>
  <c r="AG29" i="13"/>
  <c r="AF29" i="13"/>
  <c r="AE29" i="13"/>
  <c r="AD29" i="13"/>
  <c r="AC29" i="13"/>
  <c r="AB29" i="13"/>
  <c r="AA29" i="13"/>
  <c r="Z29" i="13"/>
  <c r="Y29" i="13"/>
  <c r="X29" i="13"/>
  <c r="W29" i="13"/>
  <c r="V29" i="13"/>
  <c r="U29" i="13"/>
  <c r="T29" i="13"/>
  <c r="S29" i="13"/>
  <c r="R29" i="13"/>
  <c r="Q29" i="13"/>
  <c r="P29" i="13"/>
  <c r="O29" i="13"/>
  <c r="N29" i="13"/>
  <c r="M29" i="13"/>
  <c r="L29" i="13"/>
  <c r="K29" i="13"/>
  <c r="J29" i="13"/>
  <c r="I29" i="13"/>
  <c r="H29" i="13"/>
  <c r="G29" i="13"/>
  <c r="F29" i="13"/>
  <c r="E29" i="13"/>
  <c r="AK26" i="13"/>
  <c r="AG26" i="13"/>
  <c r="S26" i="13"/>
  <c r="H26" i="13"/>
  <c r="BW24" i="13"/>
  <c r="BQ24" i="13"/>
  <c r="BO24" i="13"/>
  <c r="AA24" i="13"/>
  <c r="U24" i="13"/>
  <c r="G24" i="13"/>
  <c r="BX23" i="13"/>
  <c r="BT23" i="13"/>
  <c r="AB23" i="13"/>
  <c r="N23" i="13"/>
  <c r="J23" i="13"/>
  <c r="B11" i="13"/>
  <c r="AM82" i="12"/>
  <c r="AL82" i="12"/>
  <c r="AK82" i="12"/>
  <c r="AJ82" i="12"/>
  <c r="AI82" i="12"/>
  <c r="AG82" i="12"/>
  <c r="AM78" i="12"/>
  <c r="AL78" i="12"/>
  <c r="AL29" i="12" s="1"/>
  <c r="AK78" i="12"/>
  <c r="AK29" i="12" s="1"/>
  <c r="AJ78" i="12"/>
  <c r="AI78" i="12"/>
  <c r="AG78" i="12"/>
  <c r="AF78" i="12"/>
  <c r="AE78" i="12"/>
  <c r="AE29" i="12" s="1"/>
  <c r="AD78" i="12"/>
  <c r="AD29" i="12" s="1"/>
  <c r="AC78" i="12"/>
  <c r="AB78" i="12"/>
  <c r="Z78" i="12"/>
  <c r="Y78" i="12"/>
  <c r="X78" i="12"/>
  <c r="X29" i="12" s="1"/>
  <c r="W78" i="12"/>
  <c r="W29" i="12" s="1"/>
  <c r="V78" i="12"/>
  <c r="U78" i="12"/>
  <c r="T78" i="12"/>
  <c r="S78" i="12"/>
  <c r="R78" i="12"/>
  <c r="R29" i="12" s="1"/>
  <c r="Q78" i="12"/>
  <c r="Q29" i="12" s="1"/>
  <c r="P78" i="12"/>
  <c r="O78" i="12"/>
  <c r="N78" i="12"/>
  <c r="M78" i="12"/>
  <c r="L78" i="12"/>
  <c r="L29" i="12" s="1"/>
  <c r="K78" i="12"/>
  <c r="K29" i="12" s="1"/>
  <c r="J78" i="12"/>
  <c r="I78" i="12"/>
  <c r="H78" i="12"/>
  <c r="G78" i="12"/>
  <c r="F78" i="12"/>
  <c r="F29" i="12" s="1"/>
  <c r="E78" i="12"/>
  <c r="E29" i="12" s="1"/>
  <c r="AI75" i="12"/>
  <c r="AM73" i="12"/>
  <c r="AL73" i="12"/>
  <c r="AJ73" i="12"/>
  <c r="AJ27" i="12" s="1"/>
  <c r="AG73" i="12"/>
  <c r="AG27" i="12" s="1"/>
  <c r="AF73" i="12"/>
  <c r="AE73" i="12"/>
  <c r="AC73" i="12"/>
  <c r="Z73" i="12"/>
  <c r="Y73" i="12"/>
  <c r="Y27" i="12" s="1"/>
  <c r="X73" i="12"/>
  <c r="X27" i="12" s="1"/>
  <c r="W73" i="12"/>
  <c r="V73" i="12"/>
  <c r="U73" i="12"/>
  <c r="T73" i="12"/>
  <c r="S73" i="12"/>
  <c r="S27" i="12" s="1"/>
  <c r="R73" i="12"/>
  <c r="R27" i="12" s="1"/>
  <c r="Q73" i="12"/>
  <c r="P73" i="12"/>
  <c r="O73" i="12"/>
  <c r="N73" i="12"/>
  <c r="M73" i="12"/>
  <c r="M27" i="12" s="1"/>
  <c r="L73" i="12"/>
  <c r="L27" i="12" s="1"/>
  <c r="K73" i="12"/>
  <c r="J73" i="12"/>
  <c r="I73" i="12"/>
  <c r="H73" i="12"/>
  <c r="G73" i="12"/>
  <c r="G27" i="12" s="1"/>
  <c r="F73" i="12"/>
  <c r="F27" i="12" s="1"/>
  <c r="E73" i="12"/>
  <c r="AM70" i="12"/>
  <c r="AL70" i="12"/>
  <c r="AK70" i="12"/>
  <c r="AJ70" i="12"/>
  <c r="AJ26" i="12" s="1"/>
  <c r="AI70" i="12"/>
  <c r="AI26" i="12" s="1"/>
  <c r="AH70" i="12"/>
  <c r="AG70" i="12"/>
  <c r="AF70" i="12"/>
  <c r="AE70" i="12"/>
  <c r="AD70" i="12"/>
  <c r="AD26" i="12" s="1"/>
  <c r="AC70" i="12"/>
  <c r="AC26" i="12" s="1"/>
  <c r="AB70" i="12"/>
  <c r="AA70" i="12"/>
  <c r="Z70" i="12"/>
  <c r="Y70" i="12"/>
  <c r="X70" i="12"/>
  <c r="X26" i="12" s="1"/>
  <c r="W70" i="12"/>
  <c r="W26" i="12" s="1"/>
  <c r="V70" i="12"/>
  <c r="U70" i="12"/>
  <c r="T70" i="12"/>
  <c r="S70" i="12"/>
  <c r="R70" i="12"/>
  <c r="R26" i="12" s="1"/>
  <c r="Q70" i="12"/>
  <c r="Q26" i="12" s="1"/>
  <c r="P70" i="12"/>
  <c r="O70" i="12"/>
  <c r="N70" i="12"/>
  <c r="M70" i="12"/>
  <c r="L70" i="12"/>
  <c r="L26" i="12" s="1"/>
  <c r="K70" i="12"/>
  <c r="K26" i="12" s="1"/>
  <c r="J70" i="12"/>
  <c r="I70" i="12"/>
  <c r="H70" i="12"/>
  <c r="G70" i="12"/>
  <c r="F70" i="12"/>
  <c r="F26" i="12" s="1"/>
  <c r="E70" i="12"/>
  <c r="E26" i="12" s="1"/>
  <c r="AM67" i="12"/>
  <c r="AL67" i="12"/>
  <c r="AK67" i="12"/>
  <c r="AJ67" i="12"/>
  <c r="AI67" i="12"/>
  <c r="AH67" i="12"/>
  <c r="AG67" i="12"/>
  <c r="AF67" i="12"/>
  <c r="AE67" i="12"/>
  <c r="AD67" i="12"/>
  <c r="AC67" i="12"/>
  <c r="AB67" i="12"/>
  <c r="AA67" i="12"/>
  <c r="Z67" i="12"/>
  <c r="Y67" i="12"/>
  <c r="X67" i="12"/>
  <c r="W67" i="12"/>
  <c r="V67" i="12"/>
  <c r="U67" i="12"/>
  <c r="T67" i="12"/>
  <c r="S67" i="12"/>
  <c r="R67" i="12"/>
  <c r="Q67" i="12"/>
  <c r="P67" i="12"/>
  <c r="O67" i="12"/>
  <c r="N67" i="12"/>
  <c r="M67" i="12"/>
  <c r="L67" i="12"/>
  <c r="K67" i="12"/>
  <c r="J67" i="12"/>
  <c r="I67" i="12"/>
  <c r="H67" i="12"/>
  <c r="G67" i="12"/>
  <c r="F67" i="12"/>
  <c r="E67" i="12"/>
  <c r="AH63" i="12"/>
  <c r="AH62" i="12" s="1"/>
  <c r="AH57" i="12" s="1"/>
  <c r="AM62" i="12"/>
  <c r="AL62" i="12"/>
  <c r="AK62" i="12"/>
  <c r="AJ62" i="12"/>
  <c r="AI62" i="12"/>
  <c r="AI57" i="12" s="1"/>
  <c r="AG62" i="12"/>
  <c r="AG57" i="12" s="1"/>
  <c r="AF62" i="12"/>
  <c r="AE62" i="12"/>
  <c r="AD62" i="12"/>
  <c r="AC62" i="12"/>
  <c r="AC57" i="12" s="1"/>
  <c r="AB62" i="12"/>
  <c r="AB57" i="12" s="1"/>
  <c r="AA62" i="12"/>
  <c r="AA57" i="12" s="1"/>
  <c r="Z62" i="12"/>
  <c r="Y62" i="12"/>
  <c r="X62" i="12"/>
  <c r="W62" i="12"/>
  <c r="W57" i="12" s="1"/>
  <c r="V62" i="12"/>
  <c r="V57" i="12" s="1"/>
  <c r="U62" i="12"/>
  <c r="U57" i="12" s="1"/>
  <c r="T62" i="12"/>
  <c r="S62" i="12"/>
  <c r="R62" i="12"/>
  <c r="Q62" i="12"/>
  <c r="Q57" i="12" s="1"/>
  <c r="P62" i="12"/>
  <c r="P57" i="12" s="1"/>
  <c r="O62" i="12"/>
  <c r="O57" i="12" s="1"/>
  <c r="N62" i="12"/>
  <c r="M62" i="12"/>
  <c r="L62" i="12"/>
  <c r="K62" i="12"/>
  <c r="K57" i="12" s="1"/>
  <c r="J62" i="12"/>
  <c r="J57" i="12" s="1"/>
  <c r="I62" i="12"/>
  <c r="I57" i="12" s="1"/>
  <c r="H62" i="12"/>
  <c r="G62" i="12"/>
  <c r="F62" i="12"/>
  <c r="E62" i="12"/>
  <c r="E57" i="12" s="1"/>
  <c r="AM57" i="12"/>
  <c r="AL57" i="12"/>
  <c r="AK57" i="12"/>
  <c r="AJ57" i="12"/>
  <c r="AF57" i="12"/>
  <c r="AE57" i="12"/>
  <c r="AD57" i="12"/>
  <c r="Z57" i="12"/>
  <c r="Y57" i="12"/>
  <c r="X57" i="12"/>
  <c r="T57" i="12"/>
  <c r="S57" i="12"/>
  <c r="R57" i="12"/>
  <c r="N57" i="12"/>
  <c r="M57" i="12"/>
  <c r="L57" i="12"/>
  <c r="H57" i="12"/>
  <c r="G57" i="12"/>
  <c r="F57" i="12"/>
  <c r="AM55" i="12"/>
  <c r="AL55" i="12"/>
  <c r="AL54" i="12" s="1"/>
  <c r="AL53" i="12" s="1"/>
  <c r="AK55" i="12"/>
  <c r="AJ55" i="12"/>
  <c r="AI55" i="12"/>
  <c r="AH55" i="12"/>
  <c r="AG55" i="12"/>
  <c r="AM54" i="12"/>
  <c r="AM53" i="12" s="1"/>
  <c r="AK54" i="12"/>
  <c r="AJ54" i="12"/>
  <c r="AI54" i="12"/>
  <c r="AH54" i="12"/>
  <c r="AH53" i="12" s="1"/>
  <c r="AG54" i="12"/>
  <c r="AG53" i="12" s="1"/>
  <c r="AF54" i="12"/>
  <c r="AF53" i="12" s="1"/>
  <c r="AE54" i="12"/>
  <c r="AD54" i="12"/>
  <c r="AC54" i="12"/>
  <c r="AB54" i="12"/>
  <c r="AB53" i="12" s="1"/>
  <c r="AA54" i="12"/>
  <c r="AA53" i="12" s="1"/>
  <c r="Z54" i="12"/>
  <c r="Z53" i="12" s="1"/>
  <c r="Y54" i="12"/>
  <c r="X54" i="12"/>
  <c r="W54" i="12"/>
  <c r="V54" i="12"/>
  <c r="V53" i="12" s="1"/>
  <c r="U54" i="12"/>
  <c r="U53" i="12" s="1"/>
  <c r="T54" i="12"/>
  <c r="T53" i="12" s="1"/>
  <c r="S54" i="12"/>
  <c r="R54" i="12"/>
  <c r="Q54" i="12"/>
  <c r="P54" i="12"/>
  <c r="P53" i="12" s="1"/>
  <c r="O54" i="12"/>
  <c r="O53" i="12" s="1"/>
  <c r="N54" i="12"/>
  <c r="N53" i="12" s="1"/>
  <c r="M54" i="12"/>
  <c r="M53" i="12" s="1"/>
  <c r="L54" i="12"/>
  <c r="K54" i="12"/>
  <c r="J54" i="12"/>
  <c r="J53" i="12" s="1"/>
  <c r="I54" i="12"/>
  <c r="I53" i="12" s="1"/>
  <c r="H54" i="12"/>
  <c r="H53" i="12" s="1"/>
  <c r="G54" i="12"/>
  <c r="F54" i="12"/>
  <c r="E54" i="12"/>
  <c r="AK53" i="12"/>
  <c r="AJ53" i="12"/>
  <c r="AI53" i="12"/>
  <c r="AE53" i="12"/>
  <c r="AD53" i="12"/>
  <c r="AC53" i="12"/>
  <c r="Y53" i="12"/>
  <c r="X53" i="12"/>
  <c r="W53" i="12"/>
  <c r="S53" i="12"/>
  <c r="R53" i="12"/>
  <c r="Q53" i="12"/>
  <c r="L53" i="12"/>
  <c r="K53" i="12"/>
  <c r="G53" i="12"/>
  <c r="F53" i="12"/>
  <c r="E53" i="12"/>
  <c r="AF51" i="12"/>
  <c r="AE51" i="12"/>
  <c r="AD51" i="12"/>
  <c r="AC51" i="12"/>
  <c r="AB51" i="12"/>
  <c r="AF50" i="12"/>
  <c r="AE50" i="12"/>
  <c r="AD50" i="12"/>
  <c r="AC50" i="12"/>
  <c r="AB50" i="12"/>
  <c r="AF49" i="12"/>
  <c r="AE49" i="12"/>
  <c r="AD49" i="12"/>
  <c r="AC49" i="12"/>
  <c r="AB49" i="12"/>
  <c r="AM48" i="12"/>
  <c r="AL48" i="12"/>
  <c r="AK48" i="12"/>
  <c r="AJ48" i="12"/>
  <c r="AI48" i="12"/>
  <c r="AG48" i="12"/>
  <c r="Z48" i="12"/>
  <c r="Y48" i="12"/>
  <c r="X48" i="12"/>
  <c r="W48" i="12"/>
  <c r="V48" i="12"/>
  <c r="U48" i="12"/>
  <c r="T48" i="12"/>
  <c r="S48" i="12"/>
  <c r="R48" i="12"/>
  <c r="Q48" i="12"/>
  <c r="P48" i="12"/>
  <c r="O48" i="12"/>
  <c r="N48" i="12"/>
  <c r="M48" i="12"/>
  <c r="L48" i="12"/>
  <c r="K48" i="12"/>
  <c r="J48" i="12"/>
  <c r="I48" i="12"/>
  <c r="H48" i="12"/>
  <c r="G48" i="12"/>
  <c r="F48" i="12"/>
  <c r="E48" i="12"/>
  <c r="AM47" i="12"/>
  <c r="AL47" i="12"/>
  <c r="AK47" i="12"/>
  <c r="AJ47" i="12"/>
  <c r="AI47" i="12"/>
  <c r="AH47" i="12"/>
  <c r="AG47" i="12"/>
  <c r="AM46" i="12"/>
  <c r="AL46" i="12"/>
  <c r="AK46" i="12"/>
  <c r="AJ46" i="12"/>
  <c r="AI46" i="12"/>
  <c r="AH46" i="12"/>
  <c r="AH45" i="12" s="1"/>
  <c r="AG46" i="12"/>
  <c r="AI45" i="12"/>
  <c r="AI44" i="12" s="1"/>
  <c r="AI43" i="12" s="1"/>
  <c r="AI25" i="12" s="1"/>
  <c r="AF45" i="12"/>
  <c r="AE45" i="12"/>
  <c r="AD45" i="12"/>
  <c r="AC45" i="12"/>
  <c r="AB45" i="12"/>
  <c r="AA45" i="12"/>
  <c r="Z45" i="12"/>
  <c r="Y45" i="12"/>
  <c r="Y44" i="12" s="1"/>
  <c r="X45" i="12"/>
  <c r="X44" i="12" s="1"/>
  <c r="X43" i="12" s="1"/>
  <c r="X25" i="12" s="1"/>
  <c r="W45" i="12"/>
  <c r="W44" i="12" s="1"/>
  <c r="W43" i="12" s="1"/>
  <c r="W25" i="12" s="1"/>
  <c r="V45" i="12"/>
  <c r="U45" i="12"/>
  <c r="T45" i="12"/>
  <c r="S45" i="12"/>
  <c r="S44" i="12" s="1"/>
  <c r="S43" i="12" s="1"/>
  <c r="S25" i="12" s="1"/>
  <c r="R45" i="12"/>
  <c r="Q45" i="12"/>
  <c r="Q44" i="12" s="1"/>
  <c r="P45" i="12"/>
  <c r="O45" i="12"/>
  <c r="N45" i="12"/>
  <c r="M45" i="12"/>
  <c r="M44" i="12" s="1"/>
  <c r="L45" i="12"/>
  <c r="L44" i="12" s="1"/>
  <c r="K45" i="12"/>
  <c r="K44" i="12" s="1"/>
  <c r="K43" i="12" s="1"/>
  <c r="K25" i="12" s="1"/>
  <c r="J45" i="12"/>
  <c r="I45" i="12"/>
  <c r="I44" i="12" s="1"/>
  <c r="H45" i="12"/>
  <c r="G45" i="12"/>
  <c r="G44" i="12" s="1"/>
  <c r="F45" i="12"/>
  <c r="F44" i="12" s="1"/>
  <c r="F43" i="12" s="1"/>
  <c r="F25" i="12" s="1"/>
  <c r="E45" i="12"/>
  <c r="E44" i="12" s="1"/>
  <c r="E43" i="12" s="1"/>
  <c r="E25" i="12" s="1"/>
  <c r="R44" i="12"/>
  <c r="R43" i="12" s="1"/>
  <c r="R25" i="12" s="1"/>
  <c r="J44" i="12"/>
  <c r="J43" i="12" s="1"/>
  <c r="J25" i="12" s="1"/>
  <c r="AM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K40" i="12"/>
  <c r="J40" i="12"/>
  <c r="I40" i="12"/>
  <c r="H40" i="12"/>
  <c r="G40" i="12"/>
  <c r="F40" i="12"/>
  <c r="E40" i="12"/>
  <c r="AM38" i="12"/>
  <c r="AM36" i="12" s="1"/>
  <c r="AL38" i="12"/>
  <c r="AK38" i="12"/>
  <c r="AJ38" i="12"/>
  <c r="AI38" i="12"/>
  <c r="AH38" i="12"/>
  <c r="AG38" i="12"/>
  <c r="AM37" i="12"/>
  <c r="AL37" i="12"/>
  <c r="AL36" i="12" s="1"/>
  <c r="AK37" i="12"/>
  <c r="AJ37" i="12"/>
  <c r="AJ36" i="12" s="1"/>
  <c r="AI37" i="12"/>
  <c r="AH37" i="12"/>
  <c r="AH36" i="12" s="1"/>
  <c r="AH31" i="12" s="1"/>
  <c r="AH24" i="12" s="1"/>
  <c r="AG37" i="12"/>
  <c r="AF36" i="12"/>
  <c r="AE36" i="12"/>
  <c r="AD36" i="12"/>
  <c r="AC36" i="12"/>
  <c r="AB36" i="12"/>
  <c r="AA36" i="12"/>
  <c r="Z36" i="12"/>
  <c r="Y36" i="12"/>
  <c r="X36" i="12"/>
  <c r="W36" i="12"/>
  <c r="V36" i="12"/>
  <c r="U36" i="12"/>
  <c r="T36" i="12"/>
  <c r="S36" i="12"/>
  <c r="R36" i="12"/>
  <c r="Q36" i="12"/>
  <c r="P36" i="12"/>
  <c r="O36" i="12"/>
  <c r="N36" i="12"/>
  <c r="M36" i="12"/>
  <c r="L36" i="12"/>
  <c r="K36" i="12"/>
  <c r="J36" i="12"/>
  <c r="I36" i="12"/>
  <c r="H36" i="12"/>
  <c r="G36" i="12"/>
  <c r="F36" i="12"/>
  <c r="E36" i="12"/>
  <c r="AM32" i="12"/>
  <c r="AL32" i="12"/>
  <c r="AK32" i="12"/>
  <c r="AJ32" i="12"/>
  <c r="AI32" i="12"/>
  <c r="AH32" i="12"/>
  <c r="AG32" i="12"/>
  <c r="AF32" i="12"/>
  <c r="AE32" i="12"/>
  <c r="AD32" i="12"/>
  <c r="AC32" i="12"/>
  <c r="AB32" i="12"/>
  <c r="AA32" i="12"/>
  <c r="Z32" i="12"/>
  <c r="Y32" i="12"/>
  <c r="X32" i="12"/>
  <c r="W32" i="12"/>
  <c r="V32" i="12"/>
  <c r="U32" i="12"/>
  <c r="T32" i="12"/>
  <c r="S32" i="12"/>
  <c r="R32" i="12"/>
  <c r="Q32" i="12"/>
  <c r="P32" i="12"/>
  <c r="O32" i="12"/>
  <c r="N32" i="12"/>
  <c r="M32" i="12"/>
  <c r="L32" i="12"/>
  <c r="K32" i="12"/>
  <c r="J32" i="12"/>
  <c r="I32" i="12"/>
  <c r="H32" i="12"/>
  <c r="G32" i="12"/>
  <c r="F32" i="12"/>
  <c r="E32" i="12"/>
  <c r="S31" i="12"/>
  <c r="S24" i="12" s="1"/>
  <c r="AM29" i="12"/>
  <c r="AJ29" i="12"/>
  <c r="AI29" i="12"/>
  <c r="AG29" i="12"/>
  <c r="AF29" i="12"/>
  <c r="AC29" i="12"/>
  <c r="AB29" i="12"/>
  <c r="Z29" i="12"/>
  <c r="Y29" i="12"/>
  <c r="V29" i="12"/>
  <c r="U29" i="12"/>
  <c r="T29" i="12"/>
  <c r="S29" i="12"/>
  <c r="P29" i="12"/>
  <c r="O29" i="12"/>
  <c r="N29" i="12"/>
  <c r="M29" i="12"/>
  <c r="J29" i="12"/>
  <c r="I29" i="12"/>
  <c r="H29" i="12"/>
  <c r="G29" i="12"/>
  <c r="AM28" i="12"/>
  <c r="AL28" i="12"/>
  <c r="AK28" i="12"/>
  <c r="AJ28" i="12"/>
  <c r="AI28" i="12"/>
  <c r="AH28" i="12"/>
  <c r="AG28" i="12"/>
  <c r="AF28" i="12"/>
  <c r="AE28" i="12"/>
  <c r="AD28" i="12"/>
  <c r="AC28" i="12"/>
  <c r="AB28" i="12"/>
  <c r="AA28" i="12"/>
  <c r="Z28" i="12"/>
  <c r="Y28" i="12"/>
  <c r="X28" i="12"/>
  <c r="W28" i="12"/>
  <c r="V28" i="12"/>
  <c r="U28" i="12"/>
  <c r="T28" i="12"/>
  <c r="S28" i="12"/>
  <c r="R28" i="12"/>
  <c r="Q28" i="12"/>
  <c r="P28" i="12"/>
  <c r="O28" i="12"/>
  <c r="N28" i="12"/>
  <c r="M28" i="12"/>
  <c r="L28" i="12"/>
  <c r="K28" i="12"/>
  <c r="J28" i="12"/>
  <c r="I28" i="12"/>
  <c r="H28" i="12"/>
  <c r="G28" i="12"/>
  <c r="F28" i="12"/>
  <c r="E28" i="12"/>
  <c r="AM27" i="12"/>
  <c r="AL27" i="12"/>
  <c r="AF27" i="12"/>
  <c r="AE27" i="12"/>
  <c r="AC27" i="12"/>
  <c r="Z27" i="12"/>
  <c r="W27" i="12"/>
  <c r="V27" i="12"/>
  <c r="U27" i="12"/>
  <c r="T27" i="12"/>
  <c r="Q27" i="12"/>
  <c r="P27" i="12"/>
  <c r="O27" i="12"/>
  <c r="N27" i="12"/>
  <c r="K27" i="12"/>
  <c r="J27" i="12"/>
  <c r="I27" i="12"/>
  <c r="H27" i="12"/>
  <c r="E27" i="12"/>
  <c r="AM26" i="12"/>
  <c r="AL26" i="12"/>
  <c r="AK26" i="12"/>
  <c r="AH26" i="12"/>
  <c r="AG26" i="12"/>
  <c r="AF26" i="12"/>
  <c r="AE26" i="12"/>
  <c r="AB26" i="12"/>
  <c r="AA26" i="12"/>
  <c r="Z26" i="12"/>
  <c r="Y26" i="12"/>
  <c r="V26" i="12"/>
  <c r="U26" i="12"/>
  <c r="T26" i="12"/>
  <c r="S26" i="12"/>
  <c r="P26" i="12"/>
  <c r="O26" i="12"/>
  <c r="N26" i="12"/>
  <c r="M26" i="12"/>
  <c r="J26" i="12"/>
  <c r="I26" i="12"/>
  <c r="H26" i="12"/>
  <c r="G26" i="12"/>
  <c r="B12" i="12"/>
  <c r="B7" i="12"/>
  <c r="B6" i="13" s="1"/>
  <c r="AM80" i="11"/>
  <c r="AL80" i="11"/>
  <c r="AL29" i="11" s="1"/>
  <c r="AK80" i="11"/>
  <c r="AK29" i="11" s="1"/>
  <c r="AJ80" i="11"/>
  <c r="AI80" i="11"/>
  <c r="AG80" i="11"/>
  <c r="AG29" i="11" s="1"/>
  <c r="AF80" i="11"/>
  <c r="AF29" i="11" s="1"/>
  <c r="AE80" i="11"/>
  <c r="AE29" i="11" s="1"/>
  <c r="AD80" i="11"/>
  <c r="AD29" i="11" s="1"/>
  <c r="AC80" i="11"/>
  <c r="AB80" i="11"/>
  <c r="Z80" i="11"/>
  <c r="Z29" i="11" s="1"/>
  <c r="Y80" i="11"/>
  <c r="X80" i="11"/>
  <c r="W80" i="11"/>
  <c r="W29" i="11" s="1"/>
  <c r="V80" i="11"/>
  <c r="U80" i="11"/>
  <c r="T80" i="11"/>
  <c r="T29" i="11" s="1"/>
  <c r="S80" i="11"/>
  <c r="S29" i="11" s="1"/>
  <c r="R80" i="11"/>
  <c r="R29" i="11" s="1"/>
  <c r="Q80" i="11"/>
  <c r="Q29" i="11" s="1"/>
  <c r="P80" i="11"/>
  <c r="O80" i="11"/>
  <c r="N80" i="11"/>
  <c r="N29" i="11" s="1"/>
  <c r="M80" i="11"/>
  <c r="M29" i="11" s="1"/>
  <c r="L80" i="11"/>
  <c r="L29" i="11" s="1"/>
  <c r="K80" i="11"/>
  <c r="K29" i="11" s="1"/>
  <c r="J80" i="11"/>
  <c r="I80" i="11"/>
  <c r="H80" i="11"/>
  <c r="H29" i="11" s="1"/>
  <c r="G80" i="11"/>
  <c r="G29" i="11" s="1"/>
  <c r="F80" i="11"/>
  <c r="F29" i="11" s="1"/>
  <c r="E80" i="11"/>
  <c r="E29" i="11" s="1"/>
  <c r="AJ42" i="11"/>
  <c r="AJ41" i="11" s="1"/>
  <c r="AL73" i="11"/>
  <c r="AL27" i="11" s="1"/>
  <c r="AG73" i="11"/>
  <c r="AG27" i="11" s="1"/>
  <c r="AF73" i="11"/>
  <c r="AF27" i="11" s="1"/>
  <c r="AE73" i="11"/>
  <c r="AE27" i="11" s="1"/>
  <c r="AC73" i="11"/>
  <c r="AC27" i="11" s="1"/>
  <c r="Z73" i="11"/>
  <c r="Y73" i="11"/>
  <c r="Y27" i="11" s="1"/>
  <c r="X73" i="11"/>
  <c r="X27" i="11" s="1"/>
  <c r="W73" i="11"/>
  <c r="W27" i="11" s="1"/>
  <c r="V73" i="11"/>
  <c r="V27" i="11" s="1"/>
  <c r="U73" i="11"/>
  <c r="U27" i="11" s="1"/>
  <c r="T73" i="11"/>
  <c r="S73" i="11"/>
  <c r="S27" i="11" s="1"/>
  <c r="R73" i="11"/>
  <c r="R27" i="11" s="1"/>
  <c r="Q73" i="11"/>
  <c r="Q27" i="11" s="1"/>
  <c r="P73" i="11"/>
  <c r="P27" i="11" s="1"/>
  <c r="O73" i="11"/>
  <c r="O27" i="11" s="1"/>
  <c r="N73" i="11"/>
  <c r="M73" i="11"/>
  <c r="M27" i="11" s="1"/>
  <c r="L73" i="11"/>
  <c r="L27" i="11" s="1"/>
  <c r="K73" i="11"/>
  <c r="K27" i="11" s="1"/>
  <c r="J73" i="11"/>
  <c r="J27" i="11" s="1"/>
  <c r="I73" i="11"/>
  <c r="I27" i="11" s="1"/>
  <c r="H73" i="11"/>
  <c r="G73" i="11"/>
  <c r="G27" i="11" s="1"/>
  <c r="F73" i="11"/>
  <c r="F27" i="11" s="1"/>
  <c r="E73" i="11"/>
  <c r="E27" i="11" s="1"/>
  <c r="AM69" i="11"/>
  <c r="AM26" i="11" s="1"/>
  <c r="AL69" i="11"/>
  <c r="AL26" i="11" s="1"/>
  <c r="AK69" i="11"/>
  <c r="AK26" i="11" s="1"/>
  <c r="AJ69" i="11"/>
  <c r="AI69" i="11"/>
  <c r="AI26" i="11" s="1"/>
  <c r="AH69" i="11"/>
  <c r="AH26" i="11" s="1"/>
  <c r="AG69" i="11"/>
  <c r="AG26" i="11" s="1"/>
  <c r="AF69" i="11"/>
  <c r="AF26" i="11" s="1"/>
  <c r="AE69" i="11"/>
  <c r="AD69" i="11"/>
  <c r="AC69" i="11"/>
  <c r="AC26" i="11" s="1"/>
  <c r="AB69" i="11"/>
  <c r="AB26" i="11" s="1"/>
  <c r="AA69" i="11"/>
  <c r="AA26" i="11" s="1"/>
  <c r="Z69" i="11"/>
  <c r="Z26" i="11" s="1"/>
  <c r="Y69" i="11"/>
  <c r="Y26" i="11" s="1"/>
  <c r="X69" i="11"/>
  <c r="W69" i="11"/>
  <c r="W26" i="11" s="1"/>
  <c r="V69" i="11"/>
  <c r="V26" i="11" s="1"/>
  <c r="U69" i="11"/>
  <c r="U26" i="11" s="1"/>
  <c r="T69" i="11"/>
  <c r="T26" i="11" s="1"/>
  <c r="S69" i="11"/>
  <c r="S26" i="11" s="1"/>
  <c r="R69" i="11"/>
  <c r="Q69" i="11"/>
  <c r="Q26" i="11" s="1"/>
  <c r="P69" i="11"/>
  <c r="P26" i="11" s="1"/>
  <c r="O69" i="11"/>
  <c r="O26" i="11" s="1"/>
  <c r="N69" i="11"/>
  <c r="N26" i="11" s="1"/>
  <c r="M69" i="11"/>
  <c r="L69" i="11"/>
  <c r="K69" i="11"/>
  <c r="K26" i="11" s="1"/>
  <c r="J69" i="11"/>
  <c r="J26" i="11" s="1"/>
  <c r="I69" i="11"/>
  <c r="I26" i="11" s="1"/>
  <c r="H69" i="11"/>
  <c r="H26" i="11" s="1"/>
  <c r="G69" i="11"/>
  <c r="G26" i="11" s="1"/>
  <c r="F69" i="11"/>
  <c r="E69" i="11"/>
  <c r="E26" i="11" s="1"/>
  <c r="AM66" i="11"/>
  <c r="AL66" i="11"/>
  <c r="AK66" i="11"/>
  <c r="AJ66" i="11"/>
  <c r="AI66" i="11"/>
  <c r="AH66" i="11"/>
  <c r="AG66" i="11"/>
  <c r="AF66" i="11"/>
  <c r="AE66" i="11"/>
  <c r="AD66" i="11"/>
  <c r="AC66" i="11"/>
  <c r="AB66" i="11"/>
  <c r="AA66" i="11"/>
  <c r="Z66" i="11"/>
  <c r="Y66" i="11"/>
  <c r="X66" i="11"/>
  <c r="W66" i="11"/>
  <c r="V66" i="11"/>
  <c r="U66" i="11"/>
  <c r="T66" i="11"/>
  <c r="S66" i="11"/>
  <c r="R66" i="11"/>
  <c r="Q66" i="11"/>
  <c r="P66" i="11"/>
  <c r="O66" i="11"/>
  <c r="N66" i="11"/>
  <c r="M66" i="11"/>
  <c r="L66" i="11"/>
  <c r="K66" i="11"/>
  <c r="J66" i="11"/>
  <c r="I66" i="11"/>
  <c r="H66" i="11"/>
  <c r="G66" i="11"/>
  <c r="F66" i="11"/>
  <c r="E66" i="11"/>
  <c r="AM57" i="11"/>
  <c r="AL57" i="11"/>
  <c r="AK57" i="11"/>
  <c r="AJ57" i="11"/>
  <c r="AI57" i="11"/>
  <c r="AH57" i="11"/>
  <c r="AG57"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F57" i="11"/>
  <c r="E57" i="11"/>
  <c r="AM54" i="11"/>
  <c r="AL54" i="11"/>
  <c r="AK54" i="11"/>
  <c r="AJ54" i="11"/>
  <c r="AI54" i="11"/>
  <c r="AH54" i="11"/>
  <c r="AG54" i="11"/>
  <c r="AF54" i="11"/>
  <c r="AE54" i="11"/>
  <c r="AD54" i="11"/>
  <c r="AC54" i="11"/>
  <c r="AB54" i="11"/>
  <c r="AA54" i="11"/>
  <c r="Z54" i="11"/>
  <c r="Y54" i="11"/>
  <c r="X54" i="11"/>
  <c r="W54" i="11"/>
  <c r="V54" i="11"/>
  <c r="U54" i="11"/>
  <c r="T54" i="11"/>
  <c r="S54" i="11"/>
  <c r="R54" i="11"/>
  <c r="Q54" i="11"/>
  <c r="P54" i="11"/>
  <c r="O54" i="11"/>
  <c r="N54" i="11"/>
  <c r="M54" i="11"/>
  <c r="L54" i="11"/>
  <c r="K54" i="11"/>
  <c r="J54" i="11"/>
  <c r="I54" i="11"/>
  <c r="H54" i="11"/>
  <c r="G54" i="11"/>
  <c r="F54" i="11"/>
  <c r="E54" i="11"/>
  <c r="AM53" i="11"/>
  <c r="AL53" i="11"/>
  <c r="AK53" i="11"/>
  <c r="AJ53" i="11"/>
  <c r="AI53" i="11"/>
  <c r="AM48" i="11"/>
  <c r="AL48" i="11"/>
  <c r="AK48" i="11"/>
  <c r="AJ48" i="11"/>
  <c r="AI48" i="11"/>
  <c r="AG47" i="11"/>
  <c r="AG45" i="11" s="1"/>
  <c r="AF47" i="11"/>
  <c r="AF45" i="11" s="1"/>
  <c r="AE47" i="11"/>
  <c r="AE45" i="11" s="1"/>
  <c r="AD47" i="11"/>
  <c r="AD45" i="11" s="1"/>
  <c r="AC47" i="11"/>
  <c r="AC45" i="11" s="1"/>
  <c r="AB47" i="11"/>
  <c r="AB45" i="11" s="1"/>
  <c r="Z47" i="11"/>
  <c r="Z45" i="11" s="1"/>
  <c r="Y47" i="11"/>
  <c r="Y45" i="11" s="1"/>
  <c r="X47" i="11"/>
  <c r="X45" i="11" s="1"/>
  <c r="W47" i="11"/>
  <c r="W45" i="11" s="1"/>
  <c r="V47" i="11"/>
  <c r="V45" i="11" s="1"/>
  <c r="U47" i="11"/>
  <c r="U45" i="11" s="1"/>
  <c r="T47" i="11"/>
  <c r="T45" i="11" s="1"/>
  <c r="S47" i="11"/>
  <c r="S45" i="11" s="1"/>
  <c r="R47" i="11"/>
  <c r="R45" i="11" s="1"/>
  <c r="Q47" i="11"/>
  <c r="Q45" i="11" s="1"/>
  <c r="P47" i="11"/>
  <c r="P45" i="11" s="1"/>
  <c r="O47" i="11"/>
  <c r="O45" i="11" s="1"/>
  <c r="N47" i="11"/>
  <c r="N45" i="11" s="1"/>
  <c r="M47" i="11"/>
  <c r="M45" i="11" s="1"/>
  <c r="L47" i="11"/>
  <c r="L45" i="11" s="1"/>
  <c r="K47" i="11"/>
  <c r="K45" i="11" s="1"/>
  <c r="J47" i="11"/>
  <c r="J45" i="11" s="1"/>
  <c r="I47" i="11"/>
  <c r="I45" i="11" s="1"/>
  <c r="H47" i="11"/>
  <c r="H45" i="11" s="1"/>
  <c r="G47" i="11"/>
  <c r="G45" i="11" s="1"/>
  <c r="F47" i="11"/>
  <c r="F45" i="11" s="1"/>
  <c r="E47" i="11"/>
  <c r="E45" i="11" s="1"/>
  <c r="AM42" i="11"/>
  <c r="AM41" i="11" s="1"/>
  <c r="AL42" i="11"/>
  <c r="AL41" i="11" s="1"/>
  <c r="AG42" i="11"/>
  <c r="AG41" i="11" s="1"/>
  <c r="AF42" i="11"/>
  <c r="AF41" i="11" s="1"/>
  <c r="AE42" i="11"/>
  <c r="AE41" i="11" s="1"/>
  <c r="AC42" i="11"/>
  <c r="AC41" i="11" s="1"/>
  <c r="Z42" i="11"/>
  <c r="Z41" i="11" s="1"/>
  <c r="Y42" i="11"/>
  <c r="Y41" i="11" s="1"/>
  <c r="X42" i="11"/>
  <c r="X41" i="11" s="1"/>
  <c r="W42" i="11"/>
  <c r="W41" i="11" s="1"/>
  <c r="V42" i="11"/>
  <c r="V41" i="11" s="1"/>
  <c r="U42" i="11"/>
  <c r="U41" i="11" s="1"/>
  <c r="T42" i="11"/>
  <c r="T41" i="11" s="1"/>
  <c r="S42" i="11"/>
  <c r="S41" i="11" s="1"/>
  <c r="R42" i="11"/>
  <c r="R41" i="11" s="1"/>
  <c r="Q42" i="11"/>
  <c r="Q41" i="11" s="1"/>
  <c r="P42" i="11"/>
  <c r="P41" i="11" s="1"/>
  <c r="O42" i="11"/>
  <c r="O41" i="11" s="1"/>
  <c r="N42" i="11"/>
  <c r="N41" i="11" s="1"/>
  <c r="M42" i="11"/>
  <c r="M41" i="11" s="1"/>
  <c r="L42" i="11"/>
  <c r="L41" i="11" s="1"/>
  <c r="K42" i="11"/>
  <c r="K41" i="11" s="1"/>
  <c r="J42" i="11"/>
  <c r="J41" i="11" s="1"/>
  <c r="I42" i="11"/>
  <c r="I41" i="11" s="1"/>
  <c r="H42" i="11"/>
  <c r="H41" i="11" s="1"/>
  <c r="G42" i="11"/>
  <c r="G41" i="11" s="1"/>
  <c r="F42" i="11"/>
  <c r="F41" i="11" s="1"/>
  <c r="E42" i="11"/>
  <c r="E41" i="11" s="1"/>
  <c r="AK41" i="11"/>
  <c r="AI41" i="11"/>
  <c r="AH41" i="11"/>
  <c r="AD41" i="11"/>
  <c r="AB41" i="11"/>
  <c r="AA41" i="11"/>
  <c r="AM39" i="11"/>
  <c r="AL39" i="11"/>
  <c r="AK39" i="11"/>
  <c r="AJ39" i="11"/>
  <c r="AI39" i="11"/>
  <c r="AH39" i="11"/>
  <c r="AG39" i="11"/>
  <c r="AM38" i="11"/>
  <c r="AL38" i="11"/>
  <c r="AK38" i="11"/>
  <c r="AJ38" i="11"/>
  <c r="AI38" i="11"/>
  <c r="AH38" i="11"/>
  <c r="AG38"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AK35" i="11"/>
  <c r="AK32" i="11" s="1"/>
  <c r="AM35" i="11"/>
  <c r="AM32" i="11" s="1"/>
  <c r="AL35" i="11"/>
  <c r="AL32" i="11" s="1"/>
  <c r="AJ35" i="11"/>
  <c r="AJ32" i="11" s="1"/>
  <c r="AI35" i="11"/>
  <c r="AI32" i="11" s="1"/>
  <c r="AG35" i="11"/>
  <c r="AG32" i="11" s="1"/>
  <c r="AF35" i="11"/>
  <c r="AF32" i="11" s="1"/>
  <c r="AE35" i="11"/>
  <c r="AE32" i="11" s="1"/>
  <c r="AD35" i="11"/>
  <c r="AD32" i="11" s="1"/>
  <c r="AC35" i="11"/>
  <c r="AC32" i="11" s="1"/>
  <c r="AB35" i="11"/>
  <c r="AB32" i="11" s="1"/>
  <c r="Z32" i="11"/>
  <c r="Y32" i="11"/>
  <c r="X32" i="11"/>
  <c r="W32" i="11"/>
  <c r="V32" i="11"/>
  <c r="U32" i="11"/>
  <c r="T32" i="11"/>
  <c r="S32" i="11"/>
  <c r="R32" i="11"/>
  <c r="Q32" i="11"/>
  <c r="P32" i="11"/>
  <c r="O32" i="11"/>
  <c r="N32" i="11"/>
  <c r="M32" i="11"/>
  <c r="L32" i="11"/>
  <c r="K32" i="11"/>
  <c r="J32" i="11"/>
  <c r="I32" i="11"/>
  <c r="H32" i="11"/>
  <c r="G32" i="11"/>
  <c r="F32" i="11"/>
  <c r="E32" i="11"/>
  <c r="AM29" i="11"/>
  <c r="AJ29" i="11"/>
  <c r="AI29" i="11"/>
  <c r="AC29" i="11"/>
  <c r="AB29" i="11"/>
  <c r="Y29" i="11"/>
  <c r="X29" i="11"/>
  <c r="V29" i="11"/>
  <c r="U29" i="11"/>
  <c r="P29" i="11"/>
  <c r="O29" i="11"/>
  <c r="J29" i="11"/>
  <c r="I29"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F28" i="11"/>
  <c r="E28" i="11"/>
  <c r="Z27" i="11"/>
  <c r="T27" i="11"/>
  <c r="N27" i="11"/>
  <c r="H27" i="11"/>
  <c r="AJ26" i="11"/>
  <c r="AE26" i="11"/>
  <c r="AD26" i="11"/>
  <c r="X26" i="11"/>
  <c r="R26" i="11"/>
  <c r="M26" i="11"/>
  <c r="L26" i="11"/>
  <c r="F26" i="11"/>
  <c r="B12" i="11"/>
  <c r="AM79" i="10"/>
  <c r="AM78" i="10" s="1"/>
  <c r="AM29" i="10" s="1"/>
  <c r="AL79" i="10"/>
  <c r="AK79" i="10"/>
  <c r="AK78" i="10" s="1"/>
  <c r="AK29" i="10" s="1"/>
  <c r="AJ79" i="10"/>
  <c r="AI79" i="10"/>
  <c r="AI78" i="10" s="1"/>
  <c r="AI29" i="10" s="1"/>
  <c r="AH79" i="10"/>
  <c r="AG79" i="10"/>
  <c r="AL78" i="10"/>
  <c r="AL29" i="10" s="1"/>
  <c r="AJ78" i="10"/>
  <c r="AJ29" i="10" s="1"/>
  <c r="AG78" i="10"/>
  <c r="AG29" i="10" s="1"/>
  <c r="AF78" i="10"/>
  <c r="AE78" i="10"/>
  <c r="AD78" i="10"/>
  <c r="AD29" i="10" s="1"/>
  <c r="AC78" i="10"/>
  <c r="AC29" i="10" s="1"/>
  <c r="AB78" i="10"/>
  <c r="AB29" i="10" s="1"/>
  <c r="Z78" i="10"/>
  <c r="Z29" i="10" s="1"/>
  <c r="Y78" i="10"/>
  <c r="X78" i="10"/>
  <c r="W78" i="10"/>
  <c r="V78" i="10"/>
  <c r="V29" i="10" s="1"/>
  <c r="U78" i="10"/>
  <c r="U29" i="10" s="1"/>
  <c r="T78" i="10"/>
  <c r="T29" i="10" s="1"/>
  <c r="S78" i="10"/>
  <c r="R78" i="10"/>
  <c r="Q78" i="10"/>
  <c r="Q29" i="10" s="1"/>
  <c r="P78" i="10"/>
  <c r="P29" i="10" s="1"/>
  <c r="O78" i="10"/>
  <c r="O29" i="10" s="1"/>
  <c r="N78" i="10"/>
  <c r="N29" i="10" s="1"/>
  <c r="M78" i="10"/>
  <c r="L78" i="10"/>
  <c r="K78" i="10"/>
  <c r="J78" i="10"/>
  <c r="J29" i="10" s="1"/>
  <c r="I78" i="10"/>
  <c r="I29" i="10" s="1"/>
  <c r="H78" i="10"/>
  <c r="H29" i="10" s="1"/>
  <c r="G78" i="10"/>
  <c r="F78" i="10"/>
  <c r="E78" i="10"/>
  <c r="E29" i="10" s="1"/>
  <c r="AM75" i="10"/>
  <c r="AM27" i="10" s="1"/>
  <c r="AL75" i="10"/>
  <c r="AL27" i="10" s="1"/>
  <c r="AJ75" i="10"/>
  <c r="AJ27" i="10" s="1"/>
  <c r="AI75" i="10"/>
  <c r="AD76" i="10"/>
  <c r="AK76" i="10" s="1"/>
  <c r="AG75" i="10"/>
  <c r="AG27" i="10" s="1"/>
  <c r="AF75" i="10"/>
  <c r="AE75" i="10"/>
  <c r="AE27" i="10" s="1"/>
  <c r="AC75" i="10"/>
  <c r="AC27" i="10" s="1"/>
  <c r="Z75" i="10"/>
  <c r="Z27" i="10" s="1"/>
  <c r="Y75" i="10"/>
  <c r="X75" i="10"/>
  <c r="X27" i="10" s="1"/>
  <c r="W75" i="10"/>
  <c r="V75" i="10"/>
  <c r="V27" i="10" s="1"/>
  <c r="U75" i="10"/>
  <c r="U27" i="10" s="1"/>
  <c r="T75" i="10"/>
  <c r="T27" i="10" s="1"/>
  <c r="S75" i="10"/>
  <c r="R75" i="10"/>
  <c r="R27" i="10" s="1"/>
  <c r="Q75" i="10"/>
  <c r="P75" i="10"/>
  <c r="P27" i="10" s="1"/>
  <c r="O75" i="10"/>
  <c r="O27" i="10" s="1"/>
  <c r="N75" i="10"/>
  <c r="N27" i="10" s="1"/>
  <c r="M75" i="10"/>
  <c r="L75" i="10"/>
  <c r="L27" i="10" s="1"/>
  <c r="K75" i="10"/>
  <c r="J75" i="10"/>
  <c r="J27" i="10" s="1"/>
  <c r="I75" i="10"/>
  <c r="I27" i="10" s="1"/>
  <c r="H75" i="10"/>
  <c r="H27" i="10" s="1"/>
  <c r="G75" i="10"/>
  <c r="F75" i="10"/>
  <c r="F27" i="10" s="1"/>
  <c r="E75" i="10"/>
  <c r="AM71" i="10"/>
  <c r="AM26" i="10" s="1"/>
  <c r="AL71" i="10"/>
  <c r="AL26" i="10" s="1"/>
  <c r="AK71" i="10"/>
  <c r="AK26" i="10" s="1"/>
  <c r="AJ71" i="10"/>
  <c r="AI71" i="10"/>
  <c r="AI26" i="10" s="1"/>
  <c r="AH71" i="10"/>
  <c r="AG71" i="10"/>
  <c r="AG26" i="10" s="1"/>
  <c r="AF71" i="10"/>
  <c r="AF26" i="10" s="1"/>
  <c r="AE71" i="10"/>
  <c r="AE26" i="10" s="1"/>
  <c r="AD71" i="10"/>
  <c r="AC71" i="10"/>
  <c r="AC26" i="10" s="1"/>
  <c r="AB71" i="10"/>
  <c r="AA71" i="10"/>
  <c r="AA26" i="10" s="1"/>
  <c r="Z71" i="10"/>
  <c r="Z26" i="10" s="1"/>
  <c r="Y71" i="10"/>
  <c r="Y26" i="10" s="1"/>
  <c r="X71" i="10"/>
  <c r="W71" i="10"/>
  <c r="W26" i="10" s="1"/>
  <c r="V71" i="10"/>
  <c r="U71" i="10"/>
  <c r="U26" i="10" s="1"/>
  <c r="T71" i="10"/>
  <c r="T26" i="10" s="1"/>
  <c r="S71" i="10"/>
  <c r="R71" i="10"/>
  <c r="Q71" i="10"/>
  <c r="Q26" i="10" s="1"/>
  <c r="P71" i="10"/>
  <c r="O71" i="10"/>
  <c r="O26" i="10" s="1"/>
  <c r="N71" i="10"/>
  <c r="N26" i="10" s="1"/>
  <c r="M71" i="10"/>
  <c r="M26" i="10" s="1"/>
  <c r="L71" i="10"/>
  <c r="K71" i="10"/>
  <c r="K26" i="10" s="1"/>
  <c r="J71" i="10"/>
  <c r="I71" i="10"/>
  <c r="I26" i="10" s="1"/>
  <c r="H71" i="10"/>
  <c r="H26" i="10" s="1"/>
  <c r="G71" i="10"/>
  <c r="G26" i="10" s="1"/>
  <c r="F71" i="10"/>
  <c r="E71" i="10"/>
  <c r="E26" i="10" s="1"/>
  <c r="AM68" i="10"/>
  <c r="AL68" i="10"/>
  <c r="AK68" i="10"/>
  <c r="AJ68" i="10"/>
  <c r="AI68" i="10"/>
  <c r="AH68" i="10"/>
  <c r="AG68" i="10"/>
  <c r="AF68" i="10"/>
  <c r="AE68" i="10"/>
  <c r="AD68" i="10"/>
  <c r="AC68" i="10"/>
  <c r="AB68" i="10"/>
  <c r="AA68" i="10"/>
  <c r="Z68" i="10"/>
  <c r="Y68" i="10"/>
  <c r="X68" i="10"/>
  <c r="W68" i="10"/>
  <c r="V68" i="10"/>
  <c r="U68" i="10"/>
  <c r="T68" i="10"/>
  <c r="S68" i="10"/>
  <c r="R68" i="10"/>
  <c r="Q68" i="10"/>
  <c r="P68" i="10"/>
  <c r="O68" i="10"/>
  <c r="N68" i="10"/>
  <c r="M68" i="10"/>
  <c r="L68" i="10"/>
  <c r="K68" i="10"/>
  <c r="J68" i="10"/>
  <c r="I68" i="10"/>
  <c r="H68" i="10"/>
  <c r="G68" i="10"/>
  <c r="F68" i="10"/>
  <c r="E68" i="10"/>
  <c r="AH64" i="10"/>
  <c r="AH63" i="10" s="1"/>
  <c r="AM63" i="10"/>
  <c r="AL63" i="10"/>
  <c r="AK63" i="10"/>
  <c r="AK57" i="10" s="1"/>
  <c r="AJ63" i="10"/>
  <c r="AI63" i="10"/>
  <c r="AG63" i="10"/>
  <c r="AF63" i="10"/>
  <c r="AE63" i="10"/>
  <c r="AD63" i="10"/>
  <c r="AC63" i="10"/>
  <c r="AB63" i="10"/>
  <c r="AA63" i="10"/>
  <c r="Z63" i="10"/>
  <c r="Y63" i="10"/>
  <c r="Y57" i="10" s="1"/>
  <c r="X63" i="10"/>
  <c r="W63" i="10"/>
  <c r="V63" i="10"/>
  <c r="U63" i="10"/>
  <c r="T63" i="10"/>
  <c r="S63" i="10"/>
  <c r="R63" i="10"/>
  <c r="Q63" i="10"/>
  <c r="P63" i="10"/>
  <c r="O63" i="10"/>
  <c r="N63" i="10"/>
  <c r="M63" i="10"/>
  <c r="L63" i="10"/>
  <c r="K63" i="10"/>
  <c r="J63" i="10"/>
  <c r="I63" i="10"/>
  <c r="H63" i="10"/>
  <c r="G63" i="10"/>
  <c r="F63" i="10"/>
  <c r="E63" i="10"/>
  <c r="AM59" i="10"/>
  <c r="AM57" i="10" s="1"/>
  <c r="AL59" i="10"/>
  <c r="AK59" i="10"/>
  <c r="AJ59" i="10"/>
  <c r="AI59" i="10"/>
  <c r="AI57" i="10" s="1"/>
  <c r="AH59" i="10"/>
  <c r="AG59" i="10"/>
  <c r="AF59" i="10"/>
  <c r="AF57" i="10" s="1"/>
  <c r="AE59" i="10"/>
  <c r="AD59" i="10"/>
  <c r="AC59" i="10"/>
  <c r="AB59" i="10"/>
  <c r="AA59" i="10"/>
  <c r="Z59" i="10"/>
  <c r="Z57" i="10" s="1"/>
  <c r="Y59" i="10"/>
  <c r="X59" i="10"/>
  <c r="W59" i="10"/>
  <c r="V59" i="10"/>
  <c r="U59" i="10"/>
  <c r="T59" i="10"/>
  <c r="T57" i="10" s="1"/>
  <c r="S59" i="10"/>
  <c r="R59" i="10"/>
  <c r="Q59" i="10"/>
  <c r="P59" i="10"/>
  <c r="O59" i="10"/>
  <c r="N59" i="10"/>
  <c r="N57" i="10" s="1"/>
  <c r="M59" i="10"/>
  <c r="L59" i="10"/>
  <c r="K59" i="10"/>
  <c r="J59" i="10"/>
  <c r="I59" i="10"/>
  <c r="H59" i="10"/>
  <c r="H57" i="10" s="1"/>
  <c r="G59" i="10"/>
  <c r="F59" i="10"/>
  <c r="E59" i="10"/>
  <c r="AM55" i="10"/>
  <c r="AM54" i="10" s="1"/>
  <c r="AM53" i="10" s="1"/>
  <c r="AL55" i="10"/>
  <c r="AL54" i="10" s="1"/>
  <c r="AL53" i="10" s="1"/>
  <c r="AK55" i="10"/>
  <c r="AK54" i="10" s="1"/>
  <c r="AK53" i="10" s="1"/>
  <c r="AJ55" i="10"/>
  <c r="AJ54" i="10" s="1"/>
  <c r="AJ53" i="10" s="1"/>
  <c r="AI55" i="10"/>
  <c r="AI54" i="10" s="1"/>
  <c r="AI53" i="10" s="1"/>
  <c r="AH55" i="10"/>
  <c r="AH54" i="10" s="1"/>
  <c r="AH53" i="10" s="1"/>
  <c r="AG55" i="10"/>
  <c r="AG54" i="10" s="1"/>
  <c r="AG53" i="10" s="1"/>
  <c r="AF54" i="10"/>
  <c r="AE54" i="10"/>
  <c r="AE53" i="10" s="1"/>
  <c r="AD54" i="10"/>
  <c r="AD53" i="10" s="1"/>
  <c r="AC54" i="10"/>
  <c r="AC53" i="10" s="1"/>
  <c r="AB54" i="10"/>
  <c r="AB53" i="10" s="1"/>
  <c r="AA54" i="10"/>
  <c r="AA53" i="10" s="1"/>
  <c r="Z54" i="10"/>
  <c r="Z53" i="10" s="1"/>
  <c r="Y54" i="10"/>
  <c r="Y53" i="10" s="1"/>
  <c r="X54" i="10"/>
  <c r="X53" i="10" s="1"/>
  <c r="W54" i="10"/>
  <c r="W53" i="10" s="1"/>
  <c r="V54" i="10"/>
  <c r="V53" i="10" s="1"/>
  <c r="U54" i="10"/>
  <c r="U53" i="10" s="1"/>
  <c r="T54" i="10"/>
  <c r="S54" i="10"/>
  <c r="S53" i="10" s="1"/>
  <c r="R54" i="10"/>
  <c r="Q54" i="10"/>
  <c r="Q53" i="10" s="1"/>
  <c r="P54" i="10"/>
  <c r="P53" i="10" s="1"/>
  <c r="O54" i="10"/>
  <c r="O53" i="10" s="1"/>
  <c r="N54" i="10"/>
  <c r="N53" i="10" s="1"/>
  <c r="M54" i="10"/>
  <c r="M53" i="10" s="1"/>
  <c r="L54" i="10"/>
  <c r="L53" i="10" s="1"/>
  <c r="K54" i="10"/>
  <c r="K53" i="10" s="1"/>
  <c r="J54" i="10"/>
  <c r="J53" i="10" s="1"/>
  <c r="I54" i="10"/>
  <c r="I53" i="10" s="1"/>
  <c r="H54" i="10"/>
  <c r="H53" i="10" s="1"/>
  <c r="G54" i="10"/>
  <c r="G53" i="10" s="1"/>
  <c r="F54" i="10"/>
  <c r="F53" i="10" s="1"/>
  <c r="E54" i="10"/>
  <c r="E53" i="10" s="1"/>
  <c r="AF53" i="10"/>
  <c r="T53" i="10"/>
  <c r="R53" i="10"/>
  <c r="AH52" i="10"/>
  <c r="AH51" i="10"/>
  <c r="AH50" i="10"/>
  <c r="AH49" i="10"/>
  <c r="AH48" i="10"/>
  <c r="AM47" i="10"/>
  <c r="AL47" i="10"/>
  <c r="AK47" i="10"/>
  <c r="AJ47" i="10"/>
  <c r="AI47" i="10"/>
  <c r="AG47" i="10"/>
  <c r="AF47" i="10"/>
  <c r="AE47" i="10"/>
  <c r="AE44" i="10" s="1"/>
  <c r="AD47" i="10"/>
  <c r="AC47" i="10"/>
  <c r="AB47" i="10"/>
  <c r="AA47" i="10"/>
  <c r="Z47" i="10"/>
  <c r="Y47" i="10"/>
  <c r="X47" i="10"/>
  <c r="W47" i="10"/>
  <c r="V47" i="10"/>
  <c r="U47" i="10"/>
  <c r="T47" i="10"/>
  <c r="S47" i="10"/>
  <c r="R47" i="10"/>
  <c r="Q47" i="10"/>
  <c r="P47" i="10"/>
  <c r="O47" i="10"/>
  <c r="N47" i="10"/>
  <c r="M47" i="10"/>
  <c r="M44" i="10" s="1"/>
  <c r="L47" i="10"/>
  <c r="K47" i="10"/>
  <c r="J47" i="10"/>
  <c r="I47" i="10"/>
  <c r="H47" i="10"/>
  <c r="G47" i="10"/>
  <c r="G44" i="10" s="1"/>
  <c r="F47" i="10"/>
  <c r="E47" i="10"/>
  <c r="AM46" i="10"/>
  <c r="AM45" i="10" s="1"/>
  <c r="AL46" i="10"/>
  <c r="AK46" i="10"/>
  <c r="AK45" i="10" s="1"/>
  <c r="AK44" i="10" s="1"/>
  <c r="AJ46" i="10"/>
  <c r="AJ45" i="10" s="1"/>
  <c r="AI46" i="10"/>
  <c r="AI45" i="10" s="1"/>
  <c r="AH46" i="10"/>
  <c r="AH45" i="10" s="1"/>
  <c r="AG46" i="10"/>
  <c r="AG45" i="10" s="1"/>
  <c r="AG44" i="10" s="1"/>
  <c r="AL45" i="10"/>
  <c r="AF45" i="10"/>
  <c r="AE45" i="10"/>
  <c r="AD45" i="10"/>
  <c r="AD44" i="10" s="1"/>
  <c r="AC45" i="10"/>
  <c r="AC44" i="10" s="1"/>
  <c r="AB45" i="10"/>
  <c r="AA45" i="10"/>
  <c r="AA44" i="10" s="1"/>
  <c r="Z45" i="10"/>
  <c r="Y45" i="10"/>
  <c r="X45" i="10"/>
  <c r="X44" i="10" s="1"/>
  <c r="W45" i="10"/>
  <c r="W44" i="10" s="1"/>
  <c r="V45" i="10"/>
  <c r="U45" i="10"/>
  <c r="U44" i="10" s="1"/>
  <c r="T45" i="10"/>
  <c r="S45" i="10"/>
  <c r="R45" i="10"/>
  <c r="Q45" i="10"/>
  <c r="Q44" i="10" s="1"/>
  <c r="P45" i="10"/>
  <c r="O45" i="10"/>
  <c r="O44" i="10" s="1"/>
  <c r="N45" i="10"/>
  <c r="M45" i="10"/>
  <c r="L45" i="10"/>
  <c r="L44" i="10" s="1"/>
  <c r="K45" i="10"/>
  <c r="K44" i="10" s="1"/>
  <c r="J45" i="10"/>
  <c r="I45" i="10"/>
  <c r="I44" i="10" s="1"/>
  <c r="H45" i="10"/>
  <c r="G45" i="10"/>
  <c r="F45" i="10"/>
  <c r="F44" i="10" s="1"/>
  <c r="E45" i="10"/>
  <c r="E44" i="10" s="1"/>
  <c r="AM40" i="10"/>
  <c r="AG40" i="10"/>
  <c r="AF40" i="10"/>
  <c r="AE40" i="10"/>
  <c r="Z40" i="10"/>
  <c r="X40" i="10"/>
  <c r="W40" i="10"/>
  <c r="V40" i="10"/>
  <c r="U40" i="10"/>
  <c r="T40" i="10"/>
  <c r="R40" i="10"/>
  <c r="Q40" i="10"/>
  <c r="P40" i="10"/>
  <c r="O40" i="10"/>
  <c r="N40" i="10"/>
  <c r="K40" i="10"/>
  <c r="J40" i="10"/>
  <c r="I40" i="10"/>
  <c r="H40" i="10"/>
  <c r="G40" i="10"/>
  <c r="F40" i="10"/>
  <c r="E40" i="10"/>
  <c r="AK40" i="10"/>
  <c r="AI40" i="10"/>
  <c r="AH40" i="10"/>
  <c r="AD40" i="10"/>
  <c r="AC40" i="10"/>
  <c r="AB40" i="10"/>
  <c r="AB31" i="10" s="1"/>
  <c r="AB24" i="10" s="1"/>
  <c r="AA40" i="10"/>
  <c r="Y40" i="10"/>
  <c r="S40" i="10"/>
  <c r="M40" i="10"/>
  <c r="L40" i="10"/>
  <c r="AM38" i="10"/>
  <c r="AL38" i="10"/>
  <c r="AL36" i="10" s="1"/>
  <c r="AK38" i="10"/>
  <c r="AJ38" i="10"/>
  <c r="AI38" i="10"/>
  <c r="AH38" i="10"/>
  <c r="AG38" i="10"/>
  <c r="AM37" i="10"/>
  <c r="AL37" i="10"/>
  <c r="AK37" i="10"/>
  <c r="AK36" i="10" s="1"/>
  <c r="AJ37" i="10"/>
  <c r="AI37" i="10"/>
  <c r="AH37" i="10"/>
  <c r="AG37" i="10"/>
  <c r="AF36" i="10"/>
  <c r="AE36" i="10"/>
  <c r="AD36" i="10"/>
  <c r="AC36" i="10"/>
  <c r="AB36" i="10"/>
  <c r="AA36" i="10"/>
  <c r="Z36" i="10"/>
  <c r="Y36" i="10"/>
  <c r="X36" i="10"/>
  <c r="W36" i="10"/>
  <c r="V36" i="10"/>
  <c r="U36" i="10"/>
  <c r="T36" i="10"/>
  <c r="S36" i="10"/>
  <c r="R36" i="10"/>
  <c r="Q36" i="10"/>
  <c r="P36" i="10"/>
  <c r="O36" i="10"/>
  <c r="N36" i="10"/>
  <c r="M36" i="10"/>
  <c r="L36" i="10"/>
  <c r="K36" i="10"/>
  <c r="J36" i="10"/>
  <c r="I36" i="10"/>
  <c r="H36" i="10"/>
  <c r="G36" i="10"/>
  <c r="F36" i="10"/>
  <c r="E36" i="10"/>
  <c r="AM32" i="10"/>
  <c r="AL32" i="10"/>
  <c r="AK32" i="10"/>
  <c r="AJ32" i="10"/>
  <c r="AI32" i="10"/>
  <c r="AH32" i="10"/>
  <c r="AG32" i="10"/>
  <c r="AF32" i="10"/>
  <c r="AE32" i="10"/>
  <c r="AD32" i="10"/>
  <c r="AC32" i="10"/>
  <c r="AC31" i="10" s="1"/>
  <c r="AC24" i="10" s="1"/>
  <c r="AB32" i="10"/>
  <c r="AA32" i="10"/>
  <c r="Z32" i="10"/>
  <c r="Y32" i="10"/>
  <c r="X32" i="10"/>
  <c r="W32" i="10"/>
  <c r="V32" i="10"/>
  <c r="U32" i="10"/>
  <c r="T32" i="10"/>
  <c r="S32" i="10"/>
  <c r="R32" i="10"/>
  <c r="Q32" i="10"/>
  <c r="P32" i="10"/>
  <c r="O32" i="10"/>
  <c r="N32" i="10"/>
  <c r="M32" i="10"/>
  <c r="L32" i="10"/>
  <c r="K32" i="10"/>
  <c r="J32" i="10"/>
  <c r="I32" i="10"/>
  <c r="H32" i="10"/>
  <c r="G32" i="10"/>
  <c r="F32" i="10"/>
  <c r="E32" i="10"/>
  <c r="AF29" i="10"/>
  <c r="AE29" i="10"/>
  <c r="Y29" i="10"/>
  <c r="X29" i="10"/>
  <c r="W29" i="10"/>
  <c r="S29" i="10"/>
  <c r="R29" i="10"/>
  <c r="M29" i="10"/>
  <c r="L29" i="10"/>
  <c r="K29" i="10"/>
  <c r="G29" i="10"/>
  <c r="F29" i="10"/>
  <c r="AM28" i="10"/>
  <c r="AL28" i="10"/>
  <c r="AK28" i="10"/>
  <c r="AJ28" i="10"/>
  <c r="AI28" i="10"/>
  <c r="AH28" i="10"/>
  <c r="AG28" i="10"/>
  <c r="AF28" i="10"/>
  <c r="AE28" i="10"/>
  <c r="AD28" i="10"/>
  <c r="AC28" i="10"/>
  <c r="AB28" i="10"/>
  <c r="AA28" i="10"/>
  <c r="Z28" i="10"/>
  <c r="Y28" i="10"/>
  <c r="X28" i="10"/>
  <c r="W28" i="10"/>
  <c r="V28" i="10"/>
  <c r="U28" i="10"/>
  <c r="T28" i="10"/>
  <c r="S28" i="10"/>
  <c r="R28" i="10"/>
  <c r="Q28" i="10"/>
  <c r="P28" i="10"/>
  <c r="O28" i="10"/>
  <c r="N28" i="10"/>
  <c r="M28" i="10"/>
  <c r="L28" i="10"/>
  <c r="K28" i="10"/>
  <c r="J28" i="10"/>
  <c r="I28" i="10"/>
  <c r="H28" i="10"/>
  <c r="G28" i="10"/>
  <c r="F28" i="10"/>
  <c r="E28" i="10"/>
  <c r="AF27" i="10"/>
  <c r="Y27" i="10"/>
  <c r="W27" i="10"/>
  <c r="S27" i="10"/>
  <c r="Q27" i="10"/>
  <c r="M27" i="10"/>
  <c r="K27" i="10"/>
  <c r="G27" i="10"/>
  <c r="E27" i="10"/>
  <c r="AJ26" i="10"/>
  <c r="AH26" i="10"/>
  <c r="AD26" i="10"/>
  <c r="AB26" i="10"/>
  <c r="X26" i="10"/>
  <c r="V26" i="10"/>
  <c r="S26" i="10"/>
  <c r="R26" i="10"/>
  <c r="P26" i="10"/>
  <c r="L26" i="10"/>
  <c r="J26" i="10"/>
  <c r="F26" i="10"/>
  <c r="B12" i="10"/>
  <c r="B7" i="10"/>
  <c r="B7" i="11" s="1"/>
  <c r="CZ87" i="8"/>
  <c r="CY87" i="8"/>
  <c r="CX87" i="8"/>
  <c r="CW87" i="8"/>
  <c r="CV87" i="8"/>
  <c r="CT87" i="8"/>
  <c r="CS87" i="8"/>
  <c r="CR87" i="8"/>
  <c r="CQ87" i="8"/>
  <c r="CP87" i="8"/>
  <c r="CO87" i="8"/>
  <c r="BJ27" i="8"/>
  <c r="BI27" i="8"/>
  <c r="BH27" i="8"/>
  <c r="BG27" i="8"/>
  <c r="BF27" i="8"/>
  <c r="BC27" i="8"/>
  <c r="BB27" i="8"/>
  <c r="AZ27" i="8"/>
  <c r="AY27" i="8"/>
  <c r="AW87" i="8"/>
  <c r="AV87" i="8"/>
  <c r="AV27" i="8" s="1"/>
  <c r="AU87" i="8"/>
  <c r="AU27" i="8" s="1"/>
  <c r="AT87" i="8"/>
  <c r="AT27" i="8" s="1"/>
  <c r="AS87" i="8"/>
  <c r="AS27" i="8" s="1"/>
  <c r="AR87" i="8"/>
  <c r="AR27" i="8" s="1"/>
  <c r="AP87" i="8"/>
  <c r="AO87" i="8"/>
  <c r="AO27" i="8" s="1"/>
  <c r="AN87" i="8"/>
  <c r="AN27" i="8" s="1"/>
  <c r="AM87" i="8"/>
  <c r="AM27" i="8" s="1"/>
  <c r="AL87" i="8"/>
  <c r="AL27" i="8" s="1"/>
  <c r="AK87" i="8"/>
  <c r="AK27" i="8" s="1"/>
  <c r="AI87" i="8"/>
  <c r="AH87" i="8"/>
  <c r="AH27" i="8" s="1"/>
  <c r="AG87" i="8"/>
  <c r="AG27" i="8" s="1"/>
  <c r="AF87" i="8"/>
  <c r="AF27" i="8" s="1"/>
  <c r="AE87" i="8"/>
  <c r="AE27" i="8" s="1"/>
  <c r="AD87" i="8"/>
  <c r="AD27" i="8" s="1"/>
  <c r="AB87" i="8"/>
  <c r="AA87" i="8"/>
  <c r="AA27" i="8" s="1"/>
  <c r="Z87" i="8"/>
  <c r="Z27" i="8" s="1"/>
  <c r="Y87" i="8"/>
  <c r="Y27" i="8" s="1"/>
  <c r="X87" i="8"/>
  <c r="X27" i="8" s="1"/>
  <c r="W87" i="8"/>
  <c r="W27" i="8" s="1"/>
  <c r="U87" i="8"/>
  <c r="T87" i="8"/>
  <c r="S87" i="8"/>
  <c r="R87" i="8"/>
  <c r="Q87" i="8"/>
  <c r="P87" i="8"/>
  <c r="N87" i="8"/>
  <c r="M87" i="8"/>
  <c r="L87" i="8"/>
  <c r="K87" i="8"/>
  <c r="J87" i="8"/>
  <c r="I87" i="8"/>
  <c r="H87" i="8"/>
  <c r="G87" i="8"/>
  <c r="CX84" i="8"/>
  <c r="CZ83" i="8"/>
  <c r="CY83" i="8"/>
  <c r="CW83" i="8"/>
  <c r="CV83" i="8"/>
  <c r="CS83" i="8"/>
  <c r="CR83" i="8"/>
  <c r="CQ83" i="8"/>
  <c r="CP83" i="8"/>
  <c r="CO83" i="8"/>
  <c r="CX83" i="8"/>
  <c r="CZ82" i="8"/>
  <c r="CY82" i="8"/>
  <c r="CW82" i="8"/>
  <c r="CS82" i="8"/>
  <c r="CR82" i="8"/>
  <c r="CQ82" i="8"/>
  <c r="CP82" i="8"/>
  <c r="CO82" i="8"/>
  <c r="AT82" i="8"/>
  <c r="AR82" i="8"/>
  <c r="CV82" i="8" s="1"/>
  <c r="CZ81" i="8"/>
  <c r="CY81" i="8"/>
  <c r="CW81" i="8"/>
  <c r="CS81" i="8"/>
  <c r="CR81" i="8"/>
  <c r="CQ81" i="8"/>
  <c r="CP81" i="8"/>
  <c r="CO81" i="8"/>
  <c r="CX81" i="8"/>
  <c r="CV81" i="8"/>
  <c r="CZ80" i="8"/>
  <c r="CY80" i="8"/>
  <c r="CW80" i="8"/>
  <c r="CV80" i="8"/>
  <c r="CS80" i="8"/>
  <c r="CR80" i="8"/>
  <c r="CQ80" i="8"/>
  <c r="CP80" i="8"/>
  <c r="CO80" i="8"/>
  <c r="CX80" i="8"/>
  <c r="CZ79" i="8"/>
  <c r="CY79" i="8"/>
  <c r="CW79" i="8"/>
  <c r="CV79" i="8"/>
  <c r="CS79" i="8"/>
  <c r="CR79" i="8"/>
  <c r="CQ79" i="8"/>
  <c r="CP79" i="8"/>
  <c r="CO79" i="8"/>
  <c r="CX79" i="8"/>
  <c r="CZ78" i="8"/>
  <c r="CY78" i="8"/>
  <c r="CW78" i="8"/>
  <c r="CV78" i="8"/>
  <c r="CS78" i="8"/>
  <c r="CR78" i="8"/>
  <c r="CQ78" i="8"/>
  <c r="CP78" i="8"/>
  <c r="CO78" i="8"/>
  <c r="CT77" i="8"/>
  <c r="BJ25" i="8"/>
  <c r="BI25" i="8"/>
  <c r="BG25" i="8"/>
  <c r="BF25" i="8"/>
  <c r="BD25" i="8"/>
  <c r="BC25" i="8"/>
  <c r="BB25" i="8"/>
  <c r="BA25" i="8"/>
  <c r="AZ25" i="8"/>
  <c r="AY25" i="8"/>
  <c r="AW77" i="8"/>
  <c r="AV77" i="8"/>
  <c r="AV25" i="8" s="1"/>
  <c r="AU77" i="8"/>
  <c r="AU25" i="8" s="1"/>
  <c r="AS77" i="8"/>
  <c r="AS25" i="8" s="1"/>
  <c r="AP77" i="8"/>
  <c r="AP25" i="8" s="1"/>
  <c r="AO77" i="8"/>
  <c r="AO25" i="8" s="1"/>
  <c r="AN77" i="8"/>
  <c r="AN25" i="8" s="1"/>
  <c r="AM77" i="8"/>
  <c r="AM25" i="8" s="1"/>
  <c r="AL77" i="8"/>
  <c r="AL25" i="8" s="1"/>
  <c r="AK77" i="8"/>
  <c r="AK25" i="8" s="1"/>
  <c r="AI77" i="8"/>
  <c r="AI25" i="8" s="1"/>
  <c r="AH77" i="8"/>
  <c r="AH25" i="8" s="1"/>
  <c r="AG77" i="8"/>
  <c r="AG25" i="8" s="1"/>
  <c r="AE77" i="8"/>
  <c r="AE25" i="8" s="1"/>
  <c r="AB77" i="8"/>
  <c r="AB25" i="8" s="1"/>
  <c r="AA77" i="8"/>
  <c r="AA25" i="8" s="1"/>
  <c r="Z77" i="8"/>
  <c r="Z25" i="8" s="1"/>
  <c r="Y77" i="8"/>
  <c r="X77" i="8"/>
  <c r="X25" i="8" s="1"/>
  <c r="W77" i="8"/>
  <c r="W25" i="8" s="1"/>
  <c r="U77" i="8"/>
  <c r="U25" i="8" s="1"/>
  <c r="T77" i="8"/>
  <c r="T25" i="8" s="1"/>
  <c r="S77" i="8"/>
  <c r="S25" i="8" s="1"/>
  <c r="Q77" i="8"/>
  <c r="Q25" i="8" s="1"/>
  <c r="N77" i="8"/>
  <c r="N25" i="8" s="1"/>
  <c r="M77" i="8"/>
  <c r="M25" i="8" s="1"/>
  <c r="L77" i="8"/>
  <c r="L25" i="8" s="1"/>
  <c r="K77" i="8"/>
  <c r="K25" i="8" s="1"/>
  <c r="J77" i="8"/>
  <c r="J25" i="8" s="1"/>
  <c r="I77" i="8"/>
  <c r="I25" i="8" s="1"/>
  <c r="H77" i="8"/>
  <c r="H25" i="8" s="1"/>
  <c r="G77" i="8"/>
  <c r="G25" i="8" s="1"/>
  <c r="T74" i="8"/>
  <c r="T73" i="8" s="1"/>
  <c r="T24" i="8" s="1"/>
  <c r="R74" i="8"/>
  <c r="R73" i="8" s="1"/>
  <c r="R24" i="8" s="1"/>
  <c r="P74" i="8"/>
  <c r="P73" i="8" s="1"/>
  <c r="P24" i="8" s="1"/>
  <c r="N74" i="8"/>
  <c r="N73" i="8" s="1"/>
  <c r="N24" i="8" s="1"/>
  <c r="M74" i="8"/>
  <c r="M73" i="8" s="1"/>
  <c r="M24" i="8" s="1"/>
  <c r="K74" i="8"/>
  <c r="K73" i="8" s="1"/>
  <c r="K24" i="8" s="1"/>
  <c r="I74" i="8"/>
  <c r="I73" i="8" s="1"/>
  <c r="I24" i="8" s="1"/>
  <c r="G74" i="8"/>
  <c r="G73" i="8" s="1"/>
  <c r="G24" i="8" s="1"/>
  <c r="E74" i="8"/>
  <c r="E73" i="8" s="1"/>
  <c r="E24" i="8" s="1"/>
  <c r="CZ73" i="8"/>
  <c r="CY73" i="8"/>
  <c r="CX73" i="8"/>
  <c r="CW73" i="8"/>
  <c r="CV73" i="8"/>
  <c r="CU73" i="8"/>
  <c r="CT73" i="8"/>
  <c r="CS73" i="8"/>
  <c r="CR73" i="8"/>
  <c r="CQ73" i="8"/>
  <c r="CP73" i="8"/>
  <c r="CO73" i="8"/>
  <c r="CN73" i="8"/>
  <c r="CM73" i="8"/>
  <c r="BJ73" i="8"/>
  <c r="BJ24" i="8" s="1"/>
  <c r="BI73" i="8"/>
  <c r="BI24" i="8" s="1"/>
  <c r="BH73" i="8"/>
  <c r="BH24" i="8" s="1"/>
  <c r="BG73" i="8"/>
  <c r="BG24" i="8" s="1"/>
  <c r="BF73" i="8"/>
  <c r="BF24" i="8" s="1"/>
  <c r="BE73" i="8"/>
  <c r="BE24" i="8" s="1"/>
  <c r="BD73" i="8"/>
  <c r="BD24" i="8" s="1"/>
  <c r="BC73" i="8"/>
  <c r="BC24" i="8" s="1"/>
  <c r="BB73" i="8"/>
  <c r="BB24" i="8" s="1"/>
  <c r="BA73" i="8"/>
  <c r="BA24" i="8" s="1"/>
  <c r="AZ73" i="8"/>
  <c r="AZ24" i="8" s="1"/>
  <c r="AY73" i="8"/>
  <c r="AY24" i="8" s="1"/>
  <c r="AX73" i="8"/>
  <c r="AX24" i="8" s="1"/>
  <c r="AW73" i="8"/>
  <c r="AW24" i="8" s="1"/>
  <c r="AV73" i="8"/>
  <c r="AV24" i="8" s="1"/>
  <c r="AU73" i="8"/>
  <c r="AT73" i="8"/>
  <c r="AT24" i="8" s="1"/>
  <c r="AS73" i="8"/>
  <c r="AS24" i="8" s="1"/>
  <c r="AR73" i="8"/>
  <c r="AR24" i="8" s="1"/>
  <c r="AQ73" i="8"/>
  <c r="AQ24" i="8" s="1"/>
  <c r="AP73" i="8"/>
  <c r="AP24" i="8" s="1"/>
  <c r="AO73" i="8"/>
  <c r="AO24" i="8" s="1"/>
  <c r="AN73" i="8"/>
  <c r="AN24" i="8" s="1"/>
  <c r="AM73" i="8"/>
  <c r="AM24" i="8" s="1"/>
  <c r="AL73" i="8"/>
  <c r="AL24" i="8" s="1"/>
  <c r="AK73" i="8"/>
  <c r="AK24" i="8" s="1"/>
  <c r="AJ73" i="8"/>
  <c r="AJ24" i="8" s="1"/>
  <c r="AI73" i="8"/>
  <c r="AI24" i="8" s="1"/>
  <c r="AH73" i="8"/>
  <c r="AH24" i="8" s="1"/>
  <c r="AG73" i="8"/>
  <c r="AG24" i="8" s="1"/>
  <c r="AF73" i="8"/>
  <c r="AF24" i="8" s="1"/>
  <c r="AE73" i="8"/>
  <c r="AE24" i="8" s="1"/>
  <c r="AD73" i="8"/>
  <c r="AD24" i="8" s="1"/>
  <c r="AC73" i="8"/>
  <c r="AC24" i="8" s="1"/>
  <c r="AB73" i="8"/>
  <c r="AB24" i="8" s="1"/>
  <c r="AA73" i="8"/>
  <c r="AA24" i="8" s="1"/>
  <c r="Z73" i="8"/>
  <c r="Z24" i="8" s="1"/>
  <c r="Y73" i="8"/>
  <c r="Y24" i="8" s="1"/>
  <c r="X73" i="8"/>
  <c r="X24" i="8" s="1"/>
  <c r="W73" i="8"/>
  <c r="W24" i="8" s="1"/>
  <c r="V73" i="8"/>
  <c r="V24" i="8" s="1"/>
  <c r="U73" i="8"/>
  <c r="U24" i="8" s="1"/>
  <c r="S73" i="8"/>
  <c r="S24" i="8" s="1"/>
  <c r="Q73" i="8"/>
  <c r="Q24" i="8" s="1"/>
  <c r="O73" i="8"/>
  <c r="O24" i="8" s="1"/>
  <c r="L73" i="8"/>
  <c r="J73" i="8"/>
  <c r="J24" i="8" s="1"/>
  <c r="H73" i="8"/>
  <c r="H24" i="8" s="1"/>
  <c r="F73" i="8"/>
  <c r="F24" i="8" s="1"/>
  <c r="CZ70" i="8"/>
  <c r="CY70" i="8"/>
  <c r="CX70" i="8"/>
  <c r="CW70" i="8"/>
  <c r="CV70" i="8"/>
  <c r="CU70" i="8"/>
  <c r="CT70" i="8"/>
  <c r="CS70" i="8"/>
  <c r="CR70" i="8"/>
  <c r="CQ70" i="8"/>
  <c r="CP70" i="8"/>
  <c r="CO70" i="8"/>
  <c r="CN70" i="8"/>
  <c r="CM70" i="8"/>
  <c r="BJ70" i="8"/>
  <c r="BI70" i="8"/>
  <c r="BH70" i="8"/>
  <c r="BG70" i="8"/>
  <c r="BF70" i="8"/>
  <c r="BE70" i="8"/>
  <c r="BD70" i="8"/>
  <c r="BC70" i="8"/>
  <c r="BB70" i="8"/>
  <c r="BA70" i="8"/>
  <c r="AZ70" i="8"/>
  <c r="AY70" i="8"/>
  <c r="AX70" i="8"/>
  <c r="AW70" i="8"/>
  <c r="AV70" i="8"/>
  <c r="AU70" i="8"/>
  <c r="AT70" i="8"/>
  <c r="AS70" i="8"/>
  <c r="AR70" i="8"/>
  <c r="AQ70" i="8"/>
  <c r="AP70" i="8"/>
  <c r="AO70" i="8"/>
  <c r="AN70" i="8"/>
  <c r="AM70" i="8"/>
  <c r="AL70" i="8"/>
  <c r="AK70" i="8"/>
  <c r="AJ70" i="8"/>
  <c r="AI70" i="8"/>
  <c r="AH70" i="8"/>
  <c r="AG70" i="8"/>
  <c r="AF70" i="8"/>
  <c r="AE70" i="8"/>
  <c r="AD70" i="8"/>
  <c r="AC70" i="8"/>
  <c r="AB70" i="8"/>
  <c r="AA70" i="8"/>
  <c r="Z70" i="8"/>
  <c r="Y70" i="8"/>
  <c r="X70" i="8"/>
  <c r="W70" i="8"/>
  <c r="V70" i="8"/>
  <c r="U70" i="8"/>
  <c r="T70" i="8"/>
  <c r="S70" i="8"/>
  <c r="R70" i="8"/>
  <c r="Q70" i="8"/>
  <c r="P70" i="8"/>
  <c r="O70" i="8"/>
  <c r="N70" i="8"/>
  <c r="M70" i="8"/>
  <c r="L70" i="8"/>
  <c r="K70" i="8"/>
  <c r="J70" i="8"/>
  <c r="I70" i="8"/>
  <c r="H70" i="8"/>
  <c r="F70" i="8"/>
  <c r="E70" i="8"/>
  <c r="EB66" i="8"/>
  <c r="EA66" i="8"/>
  <c r="DZ66" i="8"/>
  <c r="DY66" i="8"/>
  <c r="DX66" i="8"/>
  <c r="DW66" i="8"/>
  <c r="DV66" i="8"/>
  <c r="DU66" i="8"/>
  <c r="DT66" i="8"/>
  <c r="DS66" i="8"/>
  <c r="DR66" i="8"/>
  <c r="DQ66" i="8"/>
  <c r="DP66" i="8"/>
  <c r="DO66" i="8"/>
  <c r="DN66" i="8"/>
  <c r="DM66" i="8"/>
  <c r="DL66" i="8"/>
  <c r="DK66" i="8"/>
  <c r="DJ66" i="8"/>
  <c r="DI66" i="8"/>
  <c r="DH66" i="8"/>
  <c r="DG66" i="8"/>
  <c r="CS62" i="8"/>
  <c r="CS60" i="8" s="1"/>
  <c r="CO62" i="8"/>
  <c r="CO60" i="8" s="1"/>
  <c r="AX62" i="8"/>
  <c r="AX60" i="8" s="1"/>
  <c r="AC62" i="8"/>
  <c r="AC60" i="8" s="1"/>
  <c r="CZ62" i="8"/>
  <c r="CY62" i="8"/>
  <c r="CX62" i="8"/>
  <c r="CW62" i="8"/>
  <c r="CV62" i="8"/>
  <c r="CU62" i="8"/>
  <c r="CT62" i="8"/>
  <c r="CR62" i="8"/>
  <c r="CR60" i="8" s="1"/>
  <c r="CQ62" i="8"/>
  <c r="CQ60" i="8" s="1"/>
  <c r="CP62" i="8"/>
  <c r="CP60" i="8" s="1"/>
  <c r="CM62" i="8"/>
  <c r="CM60" i="8" s="1"/>
  <c r="BJ62" i="8"/>
  <c r="BJ60" i="8" s="1"/>
  <c r="BI62" i="8"/>
  <c r="BI60" i="8" s="1"/>
  <c r="BH62" i="8"/>
  <c r="BG62" i="8"/>
  <c r="BG60" i="8" s="1"/>
  <c r="BF62" i="8"/>
  <c r="BF60" i="8" s="1"/>
  <c r="BE62" i="8"/>
  <c r="BE60" i="8" s="1"/>
  <c r="BD62" i="8"/>
  <c r="BD60" i="8" s="1"/>
  <c r="BC62" i="8"/>
  <c r="BC60" i="8" s="1"/>
  <c r="BB62" i="8"/>
  <c r="BB60" i="8" s="1"/>
  <c r="BA62" i="8"/>
  <c r="BA60" i="8" s="1"/>
  <c r="AZ62" i="8"/>
  <c r="AZ60" i="8" s="1"/>
  <c r="AY62" i="8"/>
  <c r="AY60" i="8" s="1"/>
  <c r="AW62" i="8"/>
  <c r="AW60" i="8" s="1"/>
  <c r="AV62" i="8"/>
  <c r="AV60" i="8" s="1"/>
  <c r="AU62" i="8"/>
  <c r="AU60" i="8" s="1"/>
  <c r="AT62" i="8"/>
  <c r="AT60" i="8" s="1"/>
  <c r="AS62" i="8"/>
  <c r="AS60" i="8" s="1"/>
  <c r="AR62" i="8"/>
  <c r="AR60" i="8" s="1"/>
  <c r="AQ62" i="8"/>
  <c r="AQ60" i="8" s="1"/>
  <c r="AP62" i="8"/>
  <c r="AP60" i="8" s="1"/>
  <c r="AO62" i="8"/>
  <c r="AO60" i="8" s="1"/>
  <c r="AN62" i="8"/>
  <c r="AN60" i="8" s="1"/>
  <c r="AM62" i="8"/>
  <c r="AM60" i="8" s="1"/>
  <c r="AL62" i="8"/>
  <c r="AL60" i="8" s="1"/>
  <c r="AK62" i="8"/>
  <c r="AK60" i="8" s="1"/>
  <c r="AI62" i="8"/>
  <c r="AI60" i="8" s="1"/>
  <c r="AH62" i="8"/>
  <c r="AH60" i="8" s="1"/>
  <c r="AG62" i="8"/>
  <c r="AG60" i="8" s="1"/>
  <c r="AF62" i="8"/>
  <c r="AF60" i="8" s="1"/>
  <c r="AE62" i="8"/>
  <c r="AE60" i="8" s="1"/>
  <c r="AD62" i="8"/>
  <c r="AD60" i="8" s="1"/>
  <c r="AB62" i="8"/>
  <c r="AB60" i="8" s="1"/>
  <c r="AA62" i="8"/>
  <c r="AA60" i="8" s="1"/>
  <c r="Z62" i="8"/>
  <c r="Z60" i="8" s="1"/>
  <c r="Y62" i="8"/>
  <c r="Y60" i="8" s="1"/>
  <c r="X62" i="8"/>
  <c r="X60" i="8" s="1"/>
  <c r="W62" i="8"/>
  <c r="W60" i="8" s="1"/>
  <c r="V62" i="8"/>
  <c r="V60" i="8" s="1"/>
  <c r="U62" i="8"/>
  <c r="U60" i="8" s="1"/>
  <c r="T62" i="8"/>
  <c r="T60" i="8" s="1"/>
  <c r="S62" i="8"/>
  <c r="R62" i="8"/>
  <c r="R60" i="8" s="1"/>
  <c r="Q62" i="8"/>
  <c r="Q60" i="8" s="1"/>
  <c r="P62" i="8"/>
  <c r="P60" i="8" s="1"/>
  <c r="O62" i="8"/>
  <c r="O60" i="8" s="1"/>
  <c r="N62" i="8"/>
  <c r="N60" i="8" s="1"/>
  <c r="M62" i="8"/>
  <c r="M60" i="8" s="1"/>
  <c r="L62" i="8"/>
  <c r="L60" i="8" s="1"/>
  <c r="K62" i="8"/>
  <c r="K60" i="8" s="1"/>
  <c r="J62" i="8"/>
  <c r="J60" i="8" s="1"/>
  <c r="I62" i="8"/>
  <c r="I60" i="8" s="1"/>
  <c r="H62" i="8"/>
  <c r="H60" i="8" s="1"/>
  <c r="G62" i="8"/>
  <c r="G60" i="8" s="1"/>
  <c r="F62" i="8"/>
  <c r="F60" i="8" s="1"/>
  <c r="CU60" i="8"/>
  <c r="BH60" i="8"/>
  <c r="S60" i="8"/>
  <c r="CZ57" i="8"/>
  <c r="CY57" i="8"/>
  <c r="CX57" i="8"/>
  <c r="CW57" i="8"/>
  <c r="CV57" i="8"/>
  <c r="CU57" i="8"/>
  <c r="CT57" i="8"/>
  <c r="CS57" i="8"/>
  <c r="CR57" i="8"/>
  <c r="CQ57" i="8"/>
  <c r="CP57" i="8"/>
  <c r="CO57" i="8"/>
  <c r="CN57" i="8"/>
  <c r="CM57" i="8"/>
  <c r="BJ57" i="8"/>
  <c r="BI57" i="8"/>
  <c r="BH57" i="8"/>
  <c r="BG57" i="8"/>
  <c r="BF57" i="8"/>
  <c r="BE57" i="8"/>
  <c r="BD57" i="8"/>
  <c r="BC57" i="8"/>
  <c r="BB57" i="8"/>
  <c r="BA57" i="8"/>
  <c r="AZ57" i="8"/>
  <c r="AY57" i="8"/>
  <c r="AX57" i="8"/>
  <c r="AW57" i="8"/>
  <c r="AV57" i="8"/>
  <c r="AU57" i="8"/>
  <c r="AT57" i="8"/>
  <c r="AS57" i="8"/>
  <c r="AR57" i="8"/>
  <c r="AQ57" i="8"/>
  <c r="AP57" i="8"/>
  <c r="AO57" i="8"/>
  <c r="AN57" i="8"/>
  <c r="AM57" i="8"/>
  <c r="AL57" i="8"/>
  <c r="AK57" i="8"/>
  <c r="AJ57" i="8"/>
  <c r="AI57" i="8"/>
  <c r="AH57" i="8"/>
  <c r="AG57" i="8"/>
  <c r="AF57" i="8"/>
  <c r="AE57" i="8"/>
  <c r="AD57" i="8"/>
  <c r="AC57" i="8"/>
  <c r="AB57" i="8"/>
  <c r="AA57" i="8"/>
  <c r="Z57" i="8"/>
  <c r="Y57" i="8"/>
  <c r="X57" i="8"/>
  <c r="W57" i="8"/>
  <c r="V57" i="8"/>
  <c r="U57" i="8"/>
  <c r="T57" i="8"/>
  <c r="S57" i="8"/>
  <c r="R57" i="8"/>
  <c r="Q57" i="8"/>
  <c r="P57" i="8"/>
  <c r="O57" i="8"/>
  <c r="N57" i="8"/>
  <c r="M57" i="8"/>
  <c r="L57" i="8"/>
  <c r="K57" i="8"/>
  <c r="J57" i="8"/>
  <c r="I57" i="8"/>
  <c r="H57" i="8"/>
  <c r="G57" i="8"/>
  <c r="F57" i="8"/>
  <c r="E57" i="8"/>
  <c r="CU56" i="8"/>
  <c r="CU55" i="8"/>
  <c r="CS46" i="8"/>
  <c r="CR46" i="8"/>
  <c r="CQ46" i="8"/>
  <c r="CP46" i="8"/>
  <c r="CO46" i="8"/>
  <c r="CZ45" i="8"/>
  <c r="CZ43" i="8" s="1"/>
  <c r="CY45" i="8"/>
  <c r="CY43" i="8" s="1"/>
  <c r="CX45" i="8"/>
  <c r="CX43" i="8" s="1"/>
  <c r="CW45" i="8"/>
  <c r="CV45" i="8"/>
  <c r="CT45" i="8"/>
  <c r="CT43" i="8" s="1"/>
  <c r="CM45" i="8"/>
  <c r="CM43" i="8" s="1"/>
  <c r="BJ43" i="8"/>
  <c r="BI43" i="8"/>
  <c r="BH43" i="8"/>
  <c r="BG43" i="8"/>
  <c r="BF43" i="8"/>
  <c r="BD43" i="8"/>
  <c r="BC43" i="8"/>
  <c r="BB43" i="8"/>
  <c r="BA43" i="8"/>
  <c r="AZ43" i="8"/>
  <c r="AW45" i="8"/>
  <c r="AW43" i="8" s="1"/>
  <c r="AV45" i="8"/>
  <c r="AV43" i="8" s="1"/>
  <c r="AU45" i="8"/>
  <c r="AT45" i="8"/>
  <c r="AT43" i="8" s="1"/>
  <c r="AS45" i="8"/>
  <c r="AS43" i="8" s="1"/>
  <c r="AR45" i="8"/>
  <c r="AR43" i="8" s="1"/>
  <c r="AP45" i="8"/>
  <c r="AO45" i="8"/>
  <c r="AO43" i="8" s="1"/>
  <c r="AN45" i="8"/>
  <c r="AN43" i="8" s="1"/>
  <c r="AM45" i="8"/>
  <c r="AM43" i="8" s="1"/>
  <c r="AL45" i="8"/>
  <c r="AL43" i="8" s="1"/>
  <c r="AK45" i="8"/>
  <c r="AK43" i="8" s="1"/>
  <c r="AI45" i="8"/>
  <c r="AI43" i="8" s="1"/>
  <c r="AH45" i="8"/>
  <c r="AH43" i="8" s="1"/>
  <c r="AG45" i="8"/>
  <c r="AG43" i="8" s="1"/>
  <c r="AF45" i="8"/>
  <c r="AF43" i="8" s="1"/>
  <c r="AE45" i="8"/>
  <c r="AE43" i="8" s="1"/>
  <c r="AD45" i="8"/>
  <c r="AD43" i="8" s="1"/>
  <c r="AB45" i="8"/>
  <c r="AA45" i="8"/>
  <c r="Z45" i="8"/>
  <c r="Y45" i="8"/>
  <c r="Y43" i="8" s="1"/>
  <c r="X45" i="8"/>
  <c r="X43" i="8" s="1"/>
  <c r="W45" i="8"/>
  <c r="W43" i="8" s="1"/>
  <c r="U45" i="8"/>
  <c r="U43" i="8" s="1"/>
  <c r="T45" i="8"/>
  <c r="S45" i="8"/>
  <c r="S43" i="8" s="1"/>
  <c r="R45" i="8"/>
  <c r="R43" i="8" s="1"/>
  <c r="Q45" i="8"/>
  <c r="Q43" i="8" s="1"/>
  <c r="P45" i="8"/>
  <c r="P43" i="8" s="1"/>
  <c r="O45" i="8"/>
  <c r="O43" i="8" s="1"/>
  <c r="N45" i="8"/>
  <c r="M45" i="8"/>
  <c r="M43" i="8" s="1"/>
  <c r="L45" i="8"/>
  <c r="L43" i="8" s="1"/>
  <c r="K45" i="8"/>
  <c r="K43" i="8" s="1"/>
  <c r="J45" i="8"/>
  <c r="J43" i="8" s="1"/>
  <c r="I45" i="8"/>
  <c r="I43" i="8" s="1"/>
  <c r="H45" i="8"/>
  <c r="H43" i="8" s="1"/>
  <c r="G45" i="8"/>
  <c r="CW43" i="8"/>
  <c r="CV43" i="8"/>
  <c r="CV42" i="8" s="1"/>
  <c r="AY43" i="8"/>
  <c r="AU43" i="8"/>
  <c r="AA43" i="8"/>
  <c r="Z43" i="8"/>
  <c r="T43" i="8"/>
  <c r="N43" i="8"/>
  <c r="G43" i="8"/>
  <c r="CZ39" i="8"/>
  <c r="CY39" i="8"/>
  <c r="CX39" i="8"/>
  <c r="CW39" i="8"/>
  <c r="CV39" i="8"/>
  <c r="CU39" i="8"/>
  <c r="CT39" i="8"/>
  <c r="CS39" i="8"/>
  <c r="CR39" i="8"/>
  <c r="CQ39" i="8"/>
  <c r="CP39" i="8"/>
  <c r="CO39" i="8"/>
  <c r="CN39" i="8"/>
  <c r="CM39" i="8"/>
  <c r="BJ39" i="8"/>
  <c r="BI39" i="8"/>
  <c r="BH39" i="8"/>
  <c r="BG39" i="8"/>
  <c r="BF39" i="8"/>
  <c r="BE39" i="8"/>
  <c r="BD39" i="8"/>
  <c r="BC39" i="8"/>
  <c r="BB39" i="8"/>
  <c r="BA39" i="8"/>
  <c r="AZ39" i="8"/>
  <c r="AY39" i="8"/>
  <c r="AX39" i="8"/>
  <c r="AW39" i="8"/>
  <c r="AV39" i="8"/>
  <c r="AU39" i="8"/>
  <c r="AT39" i="8"/>
  <c r="AS39" i="8"/>
  <c r="AR39" i="8"/>
  <c r="AQ39" i="8"/>
  <c r="AP39" i="8"/>
  <c r="AO39" i="8"/>
  <c r="AN39" i="8"/>
  <c r="AM39" i="8"/>
  <c r="AL39" i="8"/>
  <c r="AK39" i="8"/>
  <c r="AJ39" i="8"/>
  <c r="AI39" i="8"/>
  <c r="AH39" i="8"/>
  <c r="AG39" i="8"/>
  <c r="AF39" i="8"/>
  <c r="AE39" i="8"/>
  <c r="AD39" i="8"/>
  <c r="AC39" i="8"/>
  <c r="AB39" i="8"/>
  <c r="AA39" i="8"/>
  <c r="Z39" i="8"/>
  <c r="Y39" i="8"/>
  <c r="X39" i="8"/>
  <c r="W39" i="8"/>
  <c r="V39" i="8"/>
  <c r="U39" i="8"/>
  <c r="T39" i="8"/>
  <c r="S39" i="8"/>
  <c r="R39" i="8"/>
  <c r="Q39" i="8"/>
  <c r="P39" i="8"/>
  <c r="O39" i="8"/>
  <c r="N39" i="8"/>
  <c r="M39" i="8"/>
  <c r="L39" i="8"/>
  <c r="K39" i="8"/>
  <c r="J39" i="8"/>
  <c r="I39" i="8"/>
  <c r="H39" i="8"/>
  <c r="G39" i="8"/>
  <c r="F39" i="8"/>
  <c r="E39" i="8"/>
  <c r="CZ35" i="8"/>
  <c r="CY35" i="8"/>
  <c r="CX35" i="8"/>
  <c r="CW35" i="8"/>
  <c r="CV35" i="8"/>
  <c r="CU35" i="8"/>
  <c r="CT35" i="8"/>
  <c r="CS35" i="8"/>
  <c r="CR35" i="8"/>
  <c r="CQ35" i="8"/>
  <c r="CP35" i="8"/>
  <c r="CO35" i="8"/>
  <c r="CN35" i="8"/>
  <c r="CM35" i="8"/>
  <c r="BJ35" i="8"/>
  <c r="BI35" i="8"/>
  <c r="BH35" i="8"/>
  <c r="BG35" i="8"/>
  <c r="BF35" i="8"/>
  <c r="BE35" i="8"/>
  <c r="BD35" i="8"/>
  <c r="BC35" i="8"/>
  <c r="BB35" i="8"/>
  <c r="BA35" i="8"/>
  <c r="AZ35" i="8"/>
  <c r="AY35" i="8"/>
  <c r="AX35" i="8"/>
  <c r="AW35" i="8"/>
  <c r="AV35" i="8"/>
  <c r="AU35" i="8"/>
  <c r="AT35" i="8"/>
  <c r="AS35" i="8"/>
  <c r="AR35" i="8"/>
  <c r="AQ35" i="8"/>
  <c r="AP35" i="8"/>
  <c r="AO35" i="8"/>
  <c r="AN35" i="8"/>
  <c r="AM35" i="8"/>
  <c r="AL35" i="8"/>
  <c r="AK35" i="8"/>
  <c r="AJ35" i="8"/>
  <c r="AI35" i="8"/>
  <c r="AH35" i="8"/>
  <c r="AG35" i="8"/>
  <c r="AF35" i="8"/>
  <c r="AE35" i="8"/>
  <c r="AD35" i="8"/>
  <c r="AC35" i="8"/>
  <c r="AB35" i="8"/>
  <c r="AA35" i="8"/>
  <c r="Z35" i="8"/>
  <c r="Y35" i="8"/>
  <c r="X35" i="8"/>
  <c r="W35" i="8"/>
  <c r="V35" i="8"/>
  <c r="U35" i="8"/>
  <c r="T35" i="8"/>
  <c r="S35" i="8"/>
  <c r="R35" i="8"/>
  <c r="Q35" i="8"/>
  <c r="P35" i="8"/>
  <c r="O35" i="8"/>
  <c r="N35" i="8"/>
  <c r="M35" i="8"/>
  <c r="L35" i="8"/>
  <c r="K35" i="8"/>
  <c r="J35" i="8"/>
  <c r="I35" i="8"/>
  <c r="H35" i="8"/>
  <c r="G35" i="8"/>
  <c r="G29" i="8" s="1"/>
  <c r="F35" i="8"/>
  <c r="E35" i="8"/>
  <c r="CX34" i="8"/>
  <c r="CN34" i="8"/>
  <c r="CN33" i="8" s="1"/>
  <c r="CN30" i="8" s="1"/>
  <c r="CW33" i="8"/>
  <c r="CW30" i="8" s="1"/>
  <c r="CV33" i="8"/>
  <c r="CV30" i="8" s="1"/>
  <c r="CT33" i="8"/>
  <c r="CS33" i="8"/>
  <c r="CR33" i="8"/>
  <c r="CR30" i="8" s="1"/>
  <c r="CQ33" i="8"/>
  <c r="CQ30" i="8" s="1"/>
  <c r="CP33" i="8"/>
  <c r="CP30" i="8" s="1"/>
  <c r="CO33" i="8"/>
  <c r="CO30" i="8" s="1"/>
  <c r="CM33" i="8"/>
  <c r="CM30" i="8" s="1"/>
  <c r="BJ33" i="8"/>
  <c r="BJ30" i="8" s="1"/>
  <c r="BI33" i="8"/>
  <c r="BI30" i="8" s="1"/>
  <c r="BH33" i="8"/>
  <c r="BH30" i="8" s="1"/>
  <c r="BG33" i="8"/>
  <c r="BG30" i="8" s="1"/>
  <c r="BF33" i="8"/>
  <c r="BF30" i="8" s="1"/>
  <c r="BE33" i="8"/>
  <c r="BE30" i="8" s="1"/>
  <c r="BD33" i="8"/>
  <c r="BD30" i="8" s="1"/>
  <c r="BC33" i="8"/>
  <c r="BC30" i="8" s="1"/>
  <c r="BB33" i="8"/>
  <c r="BB30" i="8" s="1"/>
  <c r="BA33" i="8"/>
  <c r="BA30" i="8" s="1"/>
  <c r="AZ33" i="8"/>
  <c r="AZ30" i="8" s="1"/>
  <c r="AY33" i="8"/>
  <c r="AY30" i="8" s="1"/>
  <c r="AX33" i="8"/>
  <c r="AX30" i="8" s="1"/>
  <c r="AW33" i="8"/>
  <c r="AW30" i="8" s="1"/>
  <c r="AV33" i="8"/>
  <c r="AV30" i="8" s="1"/>
  <c r="AU33" i="8"/>
  <c r="AU30" i="8" s="1"/>
  <c r="AT33" i="8"/>
  <c r="AT30" i="8" s="1"/>
  <c r="AS33" i="8"/>
  <c r="AS30" i="8" s="1"/>
  <c r="AR33" i="8"/>
  <c r="AR30" i="8" s="1"/>
  <c r="AP33" i="8"/>
  <c r="AP30" i="8" s="1"/>
  <c r="AO33" i="8"/>
  <c r="AO30" i="8" s="1"/>
  <c r="AN33" i="8"/>
  <c r="AN30" i="8" s="1"/>
  <c r="AM33" i="8"/>
  <c r="AM30" i="8" s="1"/>
  <c r="AL33" i="8"/>
  <c r="AL30" i="8" s="1"/>
  <c r="AK33" i="8"/>
  <c r="AK30" i="8" s="1"/>
  <c r="AJ33" i="8"/>
  <c r="AJ30" i="8" s="1"/>
  <c r="AI33" i="8"/>
  <c r="AI30" i="8" s="1"/>
  <c r="CZ30" i="8"/>
  <c r="CY30" i="8"/>
  <c r="CT30" i="8"/>
  <c r="CS30" i="8"/>
  <c r="AH30" i="8"/>
  <c r="AG30" i="8"/>
  <c r="AF30" i="8"/>
  <c r="AE30" i="8"/>
  <c r="AD30" i="8"/>
  <c r="AC30" i="8"/>
  <c r="AB30" i="8"/>
  <c r="AA30" i="8"/>
  <c r="Z30" i="8"/>
  <c r="Y30" i="8"/>
  <c r="X30" i="8"/>
  <c r="X29" i="8" s="1"/>
  <c r="X22" i="8" s="1"/>
  <c r="W30" i="8"/>
  <c r="V30" i="8"/>
  <c r="V22" i="8" s="1"/>
  <c r="U30" i="8"/>
  <c r="T30" i="8"/>
  <c r="T22" i="8" s="1"/>
  <c r="S30" i="8"/>
  <c r="R30" i="8"/>
  <c r="R22" i="8" s="1"/>
  <c r="Q30" i="8"/>
  <c r="Q22" i="8" s="1"/>
  <c r="P30" i="8"/>
  <c r="P22" i="8" s="1"/>
  <c r="O30" i="8"/>
  <c r="O22" i="8" s="1"/>
  <c r="N30" i="8"/>
  <c r="M30" i="8"/>
  <c r="L30" i="8"/>
  <c r="L29" i="8" s="1"/>
  <c r="K30" i="8"/>
  <c r="J30" i="8"/>
  <c r="J22" i="8" s="1"/>
  <c r="I30" i="8"/>
  <c r="H30" i="8"/>
  <c r="H22" i="8" s="1"/>
  <c r="E30" i="8"/>
  <c r="BD27" i="8"/>
  <c r="BA27" i="8"/>
  <c r="AW27" i="8"/>
  <c r="AP27" i="8"/>
  <c r="AI27" i="8"/>
  <c r="AB27" i="8"/>
  <c r="U27" i="8"/>
  <c r="T27" i="8"/>
  <c r="S27" i="8"/>
  <c r="R27" i="8"/>
  <c r="Q27" i="8"/>
  <c r="P27" i="8"/>
  <c r="N27" i="8"/>
  <c r="M27" i="8"/>
  <c r="L27" i="8"/>
  <c r="K27" i="8"/>
  <c r="J27" i="8"/>
  <c r="I27" i="8"/>
  <c r="H27" i="8"/>
  <c r="G27" i="8"/>
  <c r="BJ26" i="8"/>
  <c r="BI26" i="8"/>
  <c r="BH26" i="8"/>
  <c r="BG26" i="8"/>
  <c r="BF26" i="8"/>
  <c r="BE26" i="8"/>
  <c r="BD26" i="8"/>
  <c r="BC26" i="8"/>
  <c r="BB26" i="8"/>
  <c r="BA26" i="8"/>
  <c r="AZ26" i="8"/>
  <c r="AY26" i="8"/>
  <c r="AX26" i="8"/>
  <c r="AW26" i="8"/>
  <c r="AV26" i="8"/>
  <c r="AU26" i="8"/>
  <c r="AT26" i="8"/>
  <c r="AS26" i="8"/>
  <c r="AR26" i="8"/>
  <c r="AQ26" i="8"/>
  <c r="AP26" i="8"/>
  <c r="AO26" i="8"/>
  <c r="AN26" i="8"/>
  <c r="AM26" i="8"/>
  <c r="AL26" i="8"/>
  <c r="AK26" i="8"/>
  <c r="AJ26" i="8"/>
  <c r="AI26" i="8"/>
  <c r="AH26" i="8"/>
  <c r="AG26" i="8"/>
  <c r="AF26" i="8"/>
  <c r="AE26" i="8"/>
  <c r="AD26" i="8"/>
  <c r="AC26" i="8"/>
  <c r="AB26" i="8"/>
  <c r="AA26" i="8"/>
  <c r="Z26" i="8"/>
  <c r="Y26" i="8"/>
  <c r="X26" i="8"/>
  <c r="W26" i="8"/>
  <c r="V26" i="8"/>
  <c r="U26" i="8"/>
  <c r="T26" i="8"/>
  <c r="S26" i="8"/>
  <c r="R26" i="8"/>
  <c r="Q26" i="8"/>
  <c r="P26" i="8"/>
  <c r="O26" i="8"/>
  <c r="N26" i="8"/>
  <c r="M26" i="8"/>
  <c r="L26" i="8"/>
  <c r="K26" i="8"/>
  <c r="J26" i="8"/>
  <c r="I26" i="8"/>
  <c r="H26" i="8"/>
  <c r="F26" i="8"/>
  <c r="E26" i="8"/>
  <c r="AW25" i="8"/>
  <c r="Y25" i="8"/>
  <c r="AU24" i="8"/>
  <c r="L24" i="8"/>
  <c r="AI23" i="8"/>
  <c r="T23" i="8"/>
  <c r="S23" i="8"/>
  <c r="Q23" i="8"/>
  <c r="P23" i="8"/>
  <c r="N23" i="8"/>
  <c r="M23" i="8"/>
  <c r="L23" i="8"/>
  <c r="J23" i="8"/>
  <c r="I23" i="8"/>
  <c r="G23" i="8"/>
  <c r="I22" i="8"/>
  <c r="G22" i="8"/>
  <c r="CM21" i="8"/>
  <c r="B11" i="8"/>
  <c r="AA97" i="7"/>
  <c r="Q97" i="7"/>
  <c r="L97" i="7"/>
  <c r="K97" i="7"/>
  <c r="AC97" i="7" s="1"/>
  <c r="AA96" i="7"/>
  <c r="Q96" i="7"/>
  <c r="L96" i="7"/>
  <c r="K96" i="7"/>
  <c r="AA92" i="7"/>
  <c r="Q92" i="7"/>
  <c r="L92" i="7"/>
  <c r="K92" i="7"/>
  <c r="AM91" i="7"/>
  <c r="AM90" i="7" s="1"/>
  <c r="AM26" i="7" s="1"/>
  <c r="AL90" i="7"/>
  <c r="AL26" i="7" s="1"/>
  <c r="AK91" i="7"/>
  <c r="AK90" i="7" s="1"/>
  <c r="AK26" i="7" s="1"/>
  <c r="AJ90" i="7"/>
  <c r="AJ26" i="7" s="1"/>
  <c r="AA91" i="7"/>
  <c r="Q91" i="7"/>
  <c r="K91" i="7"/>
  <c r="AC91" i="7" s="1"/>
  <c r="AG90" i="7"/>
  <c r="AG26" i="7" s="1"/>
  <c r="Z90" i="7"/>
  <c r="Z26" i="7" s="1"/>
  <c r="Y90" i="7"/>
  <c r="Y26" i="7" s="1"/>
  <c r="X90" i="7"/>
  <c r="W90" i="7"/>
  <c r="W26" i="7" s="1"/>
  <c r="V90" i="7"/>
  <c r="U90" i="7"/>
  <c r="U26" i="7" s="1"/>
  <c r="T90" i="7"/>
  <c r="T26" i="7" s="1"/>
  <c r="S90" i="7"/>
  <c r="S26" i="7" s="1"/>
  <c r="R90" i="7"/>
  <c r="R26" i="7" s="1"/>
  <c r="N90" i="7"/>
  <c r="N26" i="7" s="1"/>
  <c r="M90" i="7"/>
  <c r="M26" i="7" s="1"/>
  <c r="J90" i="7"/>
  <c r="J26" i="7" s="1"/>
  <c r="I90" i="7"/>
  <c r="I26" i="7" s="1"/>
  <c r="AB88" i="7"/>
  <c r="K88" i="7"/>
  <c r="AC88" i="7" s="1"/>
  <c r="J88" i="7"/>
  <c r="I88" i="7"/>
  <c r="AB87" i="7"/>
  <c r="AA87" i="7"/>
  <c r="K87" i="7"/>
  <c r="AC87" i="7" s="1"/>
  <c r="J87" i="7"/>
  <c r="I87" i="7"/>
  <c r="AB86" i="7"/>
  <c r="AA86" i="7"/>
  <c r="J86" i="7"/>
  <c r="I86" i="7"/>
  <c r="K85" i="7"/>
  <c r="AC85" i="7" s="1"/>
  <c r="J85" i="7"/>
  <c r="I85" i="7"/>
  <c r="AB84" i="7"/>
  <c r="AA84" i="7"/>
  <c r="J84" i="7"/>
  <c r="I84" i="7"/>
  <c r="AC80" i="8"/>
  <c r="AA83" i="7"/>
  <c r="J83" i="7"/>
  <c r="I83" i="7"/>
  <c r="AC79" i="8"/>
  <c r="AA82" i="7"/>
  <c r="K82" i="7"/>
  <c r="AC82" i="7" s="1"/>
  <c r="J82" i="7"/>
  <c r="I82" i="7"/>
  <c r="AB81" i="7"/>
  <c r="L81" i="7"/>
  <c r="J81" i="7"/>
  <c r="AM80" i="7"/>
  <c r="AM24" i="7" s="1"/>
  <c r="AL80" i="7"/>
  <c r="AL24" i="7" s="1"/>
  <c r="AK80" i="7"/>
  <c r="AK24" i="7" s="1"/>
  <c r="AJ80" i="7"/>
  <c r="AJ24" i="7" s="1"/>
  <c r="Z80" i="7"/>
  <c r="Z24" i="7" s="1"/>
  <c r="Y80" i="7"/>
  <c r="Y24" i="7" s="1"/>
  <c r="X80" i="7"/>
  <c r="X24" i="7" s="1"/>
  <c r="W80" i="7"/>
  <c r="W24" i="7" s="1"/>
  <c r="V80" i="7"/>
  <c r="V24" i="7" s="1"/>
  <c r="U80" i="7"/>
  <c r="U24" i="7" s="1"/>
  <c r="T80" i="7"/>
  <c r="T24" i="7" s="1"/>
  <c r="S80" i="7"/>
  <c r="S24" i="7" s="1"/>
  <c r="P80" i="7"/>
  <c r="P24" i="7" s="1"/>
  <c r="O80" i="7"/>
  <c r="O24" i="7" s="1"/>
  <c r="AO76" i="7"/>
  <c r="AO23" i="7" s="1"/>
  <c r="AN76" i="7"/>
  <c r="AN23" i="7" s="1"/>
  <c r="AM76" i="7"/>
  <c r="AM23" i="7" s="1"/>
  <c r="AL76" i="7"/>
  <c r="AL23" i="7" s="1"/>
  <c r="AK76" i="7"/>
  <c r="AK23" i="7" s="1"/>
  <c r="AJ76" i="7"/>
  <c r="AJ23" i="7" s="1"/>
  <c r="AI76" i="7"/>
  <c r="AI23" i="7" s="1"/>
  <c r="AH76" i="7"/>
  <c r="AH23" i="7" s="1"/>
  <c r="AG76" i="7"/>
  <c r="AG23" i="7" s="1"/>
  <c r="AF76" i="7"/>
  <c r="AF23" i="7" s="1"/>
  <c r="AE76" i="7"/>
  <c r="AE23" i="7" s="1"/>
  <c r="AD76" i="7"/>
  <c r="AD23" i="7" s="1"/>
  <c r="AC76" i="7"/>
  <c r="AC23" i="7" s="1"/>
  <c r="AB76" i="7"/>
  <c r="AB23" i="7" s="1"/>
  <c r="AA76" i="7"/>
  <c r="AA23" i="7" s="1"/>
  <c r="Z76" i="7"/>
  <c r="Z23" i="7" s="1"/>
  <c r="Y76" i="7"/>
  <c r="Y23" i="7" s="1"/>
  <c r="X76" i="7"/>
  <c r="X23" i="7" s="1"/>
  <c r="W76" i="7"/>
  <c r="W23" i="7" s="1"/>
  <c r="V76" i="7"/>
  <c r="V23" i="7" s="1"/>
  <c r="M76" i="7"/>
  <c r="M23" i="7" s="1"/>
  <c r="L76" i="7"/>
  <c r="L23" i="7" s="1"/>
  <c r="AO73" i="7"/>
  <c r="AN73" i="7"/>
  <c r="AM73" i="7"/>
  <c r="AL73" i="7"/>
  <c r="AK73" i="7"/>
  <c r="AJ73" i="7"/>
  <c r="AI73" i="7"/>
  <c r="AH73" i="7"/>
  <c r="AG73" i="7"/>
  <c r="AF73" i="7"/>
  <c r="AE73" i="7"/>
  <c r="AD73" i="7"/>
  <c r="AC73" i="7"/>
  <c r="AB73" i="7"/>
  <c r="AA73" i="7"/>
  <c r="Z73" i="7"/>
  <c r="Y73" i="7"/>
  <c r="X73" i="7"/>
  <c r="W73" i="7"/>
  <c r="V73" i="7"/>
  <c r="U73" i="7"/>
  <c r="T73" i="7"/>
  <c r="S73" i="7"/>
  <c r="R73" i="7"/>
  <c r="Q73" i="7"/>
  <c r="P73" i="7"/>
  <c r="O73" i="7"/>
  <c r="N73" i="7"/>
  <c r="M73" i="7"/>
  <c r="L73" i="7"/>
  <c r="K73" i="7"/>
  <c r="J73" i="7"/>
  <c r="I73" i="7"/>
  <c r="AO65" i="7"/>
  <c r="AO63" i="7" s="1"/>
  <c r="E62" i="8"/>
  <c r="E60" i="8" s="1"/>
  <c r="L65" i="7"/>
  <c r="L63" i="7" s="1"/>
  <c r="AM65" i="7"/>
  <c r="AM63" i="7" s="1"/>
  <c r="AL65" i="7"/>
  <c r="AL63" i="7" s="1"/>
  <c r="AK65" i="7"/>
  <c r="AK63" i="7" s="1"/>
  <c r="AJ65" i="7"/>
  <c r="AJ63" i="7" s="1"/>
  <c r="AI65" i="7"/>
  <c r="AI63" i="7" s="1"/>
  <c r="AH65" i="7"/>
  <c r="AH63" i="7" s="1"/>
  <c r="AG65" i="7"/>
  <c r="AG63" i="7" s="1"/>
  <c r="AF65" i="7"/>
  <c r="AF63" i="7" s="1"/>
  <c r="AE65" i="7"/>
  <c r="AE63" i="7" s="1"/>
  <c r="AC65" i="7"/>
  <c r="AC63" i="7" s="1"/>
  <c r="AB65" i="7"/>
  <c r="AB63" i="7" s="1"/>
  <c r="AA65" i="7"/>
  <c r="AA63" i="7" s="1"/>
  <c r="Z65" i="7"/>
  <c r="Z63" i="7" s="1"/>
  <c r="Y65" i="7"/>
  <c r="Y63" i="7" s="1"/>
  <c r="X65" i="7"/>
  <c r="X63" i="7" s="1"/>
  <c r="W65" i="7"/>
  <c r="W63" i="7" s="1"/>
  <c r="V65" i="7"/>
  <c r="V63" i="7" s="1"/>
  <c r="U65" i="7"/>
  <c r="U63" i="7" s="1"/>
  <c r="T65" i="7"/>
  <c r="T63" i="7" s="1"/>
  <c r="S65" i="7"/>
  <c r="S63" i="7" s="1"/>
  <c r="R65" i="7"/>
  <c r="R63" i="7" s="1"/>
  <c r="Q65" i="7"/>
  <c r="Q63" i="7" s="1"/>
  <c r="P65" i="7"/>
  <c r="P63" i="7" s="1"/>
  <c r="O65" i="7"/>
  <c r="O63" i="7" s="1"/>
  <c r="N65" i="7"/>
  <c r="N63" i="7" s="1"/>
  <c r="K65" i="7"/>
  <c r="K63" i="7" s="1"/>
  <c r="J65" i="7"/>
  <c r="J63" i="7" s="1"/>
  <c r="I65" i="7"/>
  <c r="I63" i="7" s="1"/>
  <c r="AE60" i="7"/>
  <c r="AE59" i="7" s="1"/>
  <c r="AD60" i="7"/>
  <c r="AD59" i="7" s="1"/>
  <c r="AC60" i="7"/>
  <c r="AC59" i="7" s="1"/>
  <c r="AB60" i="7"/>
  <c r="AB59" i="7" s="1"/>
  <c r="U60" i="7"/>
  <c r="U59" i="7" s="1"/>
  <c r="T60" i="7"/>
  <c r="T59" i="7" s="1"/>
  <c r="R60" i="7"/>
  <c r="P60" i="7"/>
  <c r="P59" i="7" s="1"/>
  <c r="O60" i="7"/>
  <c r="O59" i="7" s="1"/>
  <c r="M60" i="7"/>
  <c r="K60" i="7"/>
  <c r="K59" i="7" s="1"/>
  <c r="J60" i="7"/>
  <c r="I60" i="7"/>
  <c r="I59" i="7" s="1"/>
  <c r="AO59" i="7"/>
  <c r="AN59" i="7"/>
  <c r="AM59" i="7"/>
  <c r="AL59" i="7"/>
  <c r="AK59" i="7"/>
  <c r="AJ59" i="7"/>
  <c r="AI59" i="7"/>
  <c r="AH59" i="7"/>
  <c r="AG59" i="7"/>
  <c r="AF59" i="7"/>
  <c r="AA59" i="7"/>
  <c r="Z59" i="7"/>
  <c r="Y59" i="7"/>
  <c r="X59" i="7"/>
  <c r="W59" i="7"/>
  <c r="V59" i="7"/>
  <c r="S59" i="7"/>
  <c r="R59" i="7"/>
  <c r="Q59" i="7"/>
  <c r="N59" i="7"/>
  <c r="M59" i="7"/>
  <c r="L59" i="7"/>
  <c r="J59" i="7"/>
  <c r="AG58" i="7"/>
  <c r="AG57" i="7"/>
  <c r="BE54" i="8"/>
  <c r="AE56" i="7"/>
  <c r="AC54" i="8" s="1"/>
  <c r="K56" i="7"/>
  <c r="J56" i="7"/>
  <c r="AG55" i="7"/>
  <c r="AE55" i="7"/>
  <c r="AC53" i="8" s="1"/>
  <c r="K55" i="7"/>
  <c r="J55" i="7"/>
  <c r="AG54" i="7"/>
  <c r="AE54" i="7"/>
  <c r="AC52" i="8" s="1"/>
  <c r="K54" i="7"/>
  <c r="J54" i="7"/>
  <c r="AG49" i="7"/>
  <c r="AE49" i="7"/>
  <c r="AC51" i="8" s="1"/>
  <c r="N49" i="7"/>
  <c r="M49" i="7"/>
  <c r="K49" i="7"/>
  <c r="J49" i="7"/>
  <c r="AE48" i="7"/>
  <c r="K48" i="7"/>
  <c r="J48" i="7"/>
  <c r="AM47" i="7"/>
  <c r="AM45" i="7" s="1"/>
  <c r="AL47" i="7"/>
  <c r="AL45" i="7" s="1"/>
  <c r="AK47" i="7"/>
  <c r="AK45" i="7" s="1"/>
  <c r="AJ47" i="7"/>
  <c r="AJ45" i="7" s="1"/>
  <c r="Z47" i="7"/>
  <c r="Z45" i="7" s="1"/>
  <c r="Y47" i="7"/>
  <c r="Y45" i="7" s="1"/>
  <c r="X47" i="7"/>
  <c r="X45" i="7" s="1"/>
  <c r="W47" i="7"/>
  <c r="W45" i="7" s="1"/>
  <c r="V47" i="7"/>
  <c r="V45" i="7" s="1"/>
  <c r="U47" i="7"/>
  <c r="U45" i="7" s="1"/>
  <c r="T47" i="7"/>
  <c r="T45" i="7" s="1"/>
  <c r="S47" i="7"/>
  <c r="S45" i="7" s="1"/>
  <c r="P47" i="7"/>
  <c r="P45" i="7" s="1"/>
  <c r="O47" i="7"/>
  <c r="O45" i="7" s="1"/>
  <c r="I47" i="7"/>
  <c r="I45" i="7" s="1"/>
  <c r="AO41" i="7"/>
  <c r="AN41" i="7"/>
  <c r="AM41" i="7"/>
  <c r="AL41" i="7"/>
  <c r="AK41" i="7"/>
  <c r="AJ41" i="7"/>
  <c r="AI41" i="7"/>
  <c r="AH41" i="7"/>
  <c r="AG41" i="7"/>
  <c r="AF41" i="7"/>
  <c r="AE41" i="7"/>
  <c r="AD41" i="7"/>
  <c r="AC41" i="7"/>
  <c r="AB41" i="7"/>
  <c r="AA41" i="7"/>
  <c r="Z41" i="7"/>
  <c r="Y41" i="7"/>
  <c r="X41" i="7"/>
  <c r="W41" i="7"/>
  <c r="V41" i="7"/>
  <c r="U41" i="7"/>
  <c r="T41" i="7"/>
  <c r="S41" i="7"/>
  <c r="R41" i="7"/>
  <c r="Q41" i="7"/>
  <c r="P41" i="7"/>
  <c r="O41" i="7"/>
  <c r="N41" i="7"/>
  <c r="M41" i="7"/>
  <c r="L41" i="7"/>
  <c r="K41" i="7"/>
  <c r="J41" i="7"/>
  <c r="I41" i="7"/>
  <c r="AO37" i="7"/>
  <c r="AN37" i="7"/>
  <c r="AM37" i="7"/>
  <c r="AL37" i="7"/>
  <c r="AK37" i="7"/>
  <c r="AJ37" i="7"/>
  <c r="AI37" i="7"/>
  <c r="AH37" i="7"/>
  <c r="AG37" i="7"/>
  <c r="AF37" i="7"/>
  <c r="AE37" i="7"/>
  <c r="AD37" i="7"/>
  <c r="AC37" i="7"/>
  <c r="AB37" i="7"/>
  <c r="AA37" i="7"/>
  <c r="Z37" i="7"/>
  <c r="Y37" i="7"/>
  <c r="X37" i="7"/>
  <c r="W37" i="7"/>
  <c r="V37" i="7"/>
  <c r="U37" i="7"/>
  <c r="T37" i="7"/>
  <c r="S37" i="7"/>
  <c r="R37" i="7"/>
  <c r="Q37" i="7"/>
  <c r="P37" i="7"/>
  <c r="O37" i="7"/>
  <c r="N37" i="7"/>
  <c r="M37" i="7"/>
  <c r="L37" i="7"/>
  <c r="K37" i="7"/>
  <c r="J37" i="7"/>
  <c r="I37" i="7"/>
  <c r="X26" i="7"/>
  <c r="V26" i="7"/>
  <c r="AO25" i="7"/>
  <c r="AN25" i="7"/>
  <c r="AM25" i="7"/>
  <c r="AL25" i="7"/>
  <c r="AK25" i="7"/>
  <c r="AJ25" i="7"/>
  <c r="AI25" i="7"/>
  <c r="AH25" i="7"/>
  <c r="AG25" i="7"/>
  <c r="AF25" i="7"/>
  <c r="AE25" i="7"/>
  <c r="AD25" i="7"/>
  <c r="AC25" i="7"/>
  <c r="AB25" i="7"/>
  <c r="AA25" i="7"/>
  <c r="Z25" i="7"/>
  <c r="Y25" i="7"/>
  <c r="X25" i="7"/>
  <c r="W25" i="7"/>
  <c r="V25" i="7"/>
  <c r="U25" i="7"/>
  <c r="T25" i="7"/>
  <c r="S25" i="7"/>
  <c r="R25" i="7"/>
  <c r="Q25" i="7"/>
  <c r="P25" i="7"/>
  <c r="O25" i="7"/>
  <c r="N25" i="7"/>
  <c r="M25" i="7"/>
  <c r="L25" i="7"/>
  <c r="K25" i="7"/>
  <c r="J25" i="7"/>
  <c r="I25" i="7"/>
  <c r="U23" i="7"/>
  <c r="T23" i="7"/>
  <c r="S23" i="7"/>
  <c r="R23" i="7"/>
  <c r="Q23" i="7"/>
  <c r="P23" i="7"/>
  <c r="O23" i="7"/>
  <c r="N23" i="7"/>
  <c r="K23" i="7"/>
  <c r="J23" i="7"/>
  <c r="I23" i="7"/>
  <c r="K21" i="7"/>
  <c r="B12" i="7"/>
  <c r="B7" i="7"/>
  <c r="BG133" i="6"/>
  <c r="AW133" i="6"/>
  <c r="AM133" i="6"/>
  <c r="CQ92" i="6"/>
  <c r="CP92" i="6"/>
  <c r="CJ92" i="6"/>
  <c r="CI92" i="6"/>
  <c r="BI92" i="6"/>
  <c r="BD92" i="6"/>
  <c r="AT92" i="6"/>
  <c r="AJ92" i="6"/>
  <c r="AH92" i="6"/>
  <c r="AE92" i="6" s="1"/>
  <c r="Z92" i="6"/>
  <c r="CQ91" i="6"/>
  <c r="CP91" i="6"/>
  <c r="CJ91" i="6"/>
  <c r="CI91" i="6"/>
  <c r="BI91" i="6"/>
  <c r="BD91" i="6"/>
  <c r="AT91" i="6"/>
  <c r="AJ91" i="6"/>
  <c r="AH91" i="6"/>
  <c r="AE91" i="6" s="1"/>
  <c r="Z91" i="6"/>
  <c r="CO90" i="6"/>
  <c r="CO26" i="6" s="1"/>
  <c r="CN90" i="6"/>
  <c r="CN26" i="6" s="1"/>
  <c r="CL90" i="6"/>
  <c r="CL26" i="6" s="1"/>
  <c r="BM26" i="6"/>
  <c r="BL26" i="6"/>
  <c r="BK26" i="6"/>
  <c r="BJ26" i="6"/>
  <c r="BH26" i="6"/>
  <c r="BG90" i="6"/>
  <c r="BG26" i="6" s="1"/>
  <c r="BF90" i="6"/>
  <c r="BF26" i="6" s="1"/>
  <c r="BE90" i="6"/>
  <c r="BE26" i="6" s="1"/>
  <c r="BC90" i="6"/>
  <c r="BC26" i="6" s="1"/>
  <c r="BB90" i="6"/>
  <c r="BB26" i="6" s="1"/>
  <c r="BA90" i="6"/>
  <c r="BA26" i="6" s="1"/>
  <c r="AZ90" i="6"/>
  <c r="AZ26" i="6" s="1"/>
  <c r="AX90" i="6"/>
  <c r="AX26" i="6" s="1"/>
  <c r="AW90" i="6"/>
  <c r="AW26" i="6" s="1"/>
  <c r="AV90" i="6"/>
  <c r="AV26" i="6" s="1"/>
  <c r="AU90" i="6"/>
  <c r="AU26" i="6" s="1"/>
  <c r="AS90" i="6"/>
  <c r="AS26" i="6" s="1"/>
  <c r="AR90" i="6"/>
  <c r="AR26" i="6" s="1"/>
  <c r="AQ90" i="6"/>
  <c r="AQ26" i="6" s="1"/>
  <c r="AP90" i="6"/>
  <c r="AP26" i="6" s="1"/>
  <c r="AN90" i="6"/>
  <c r="AN26" i="6" s="1"/>
  <c r="AM90" i="6"/>
  <c r="AM26" i="6" s="1"/>
  <c r="AL90" i="6"/>
  <c r="AL26" i="6" s="1"/>
  <c r="AK90" i="6"/>
  <c r="AK26" i="6" s="1"/>
  <c r="AI90" i="6"/>
  <c r="AI26" i="6" s="1"/>
  <c r="AG90" i="6"/>
  <c r="AG26" i="6" s="1"/>
  <c r="AF90" i="6"/>
  <c r="AF26" i="6" s="1"/>
  <c r="AD90" i="6"/>
  <c r="AD26" i="6" s="1"/>
  <c r="AC90" i="6"/>
  <c r="AC26" i="6" s="1"/>
  <c r="AB90" i="6"/>
  <c r="AB26" i="6" s="1"/>
  <c r="AA90" i="6"/>
  <c r="AA26" i="6" s="1"/>
  <c r="Y90" i="6"/>
  <c r="Y26" i="6" s="1"/>
  <c r="X90" i="6"/>
  <c r="X26" i="6" s="1"/>
  <c r="W90" i="6"/>
  <c r="W26" i="6" s="1"/>
  <c r="V90" i="6"/>
  <c r="V26" i="6" s="1"/>
  <c r="U90" i="6"/>
  <c r="U26" i="6" s="1"/>
  <c r="T90" i="6"/>
  <c r="T26" i="6" s="1"/>
  <c r="S90" i="6"/>
  <c r="S26" i="6" s="1"/>
  <c r="R90" i="6"/>
  <c r="R26" i="6" s="1"/>
  <c r="Q90" i="6"/>
  <c r="Q26" i="6" s="1"/>
  <c r="P90" i="6"/>
  <c r="P26" i="6" s="1"/>
  <c r="O90" i="6"/>
  <c r="O26" i="6" s="1"/>
  <c r="N90" i="6"/>
  <c r="M90" i="6"/>
  <c r="M26" i="6" s="1"/>
  <c r="L90" i="6"/>
  <c r="L26" i="6" s="1"/>
  <c r="K90" i="6"/>
  <c r="J90" i="6"/>
  <c r="J26" i="6" s="1"/>
  <c r="I90" i="6"/>
  <c r="I26" i="6" s="1"/>
  <c r="CQ88" i="6"/>
  <c r="CP88" i="6"/>
  <c r="CL88" i="6"/>
  <c r="BI88" i="6"/>
  <c r="AI88" i="7" s="1"/>
  <c r="AY88" i="6"/>
  <c r="AG88" i="7" s="1"/>
  <c r="AT88" i="6"/>
  <c r="Z88" i="6"/>
  <c r="CQ87" i="6"/>
  <c r="CP87" i="6"/>
  <c r="CL87" i="6"/>
  <c r="BI87" i="6"/>
  <c r="AI87" i="7" s="1"/>
  <c r="BD87" i="6"/>
  <c r="AY87" i="6"/>
  <c r="AG87" i="7" s="1"/>
  <c r="AT87" i="6"/>
  <c r="Z87" i="6"/>
  <c r="CQ86" i="6"/>
  <c r="CP86" i="6"/>
  <c r="CL86" i="6"/>
  <c r="CJ86" i="6"/>
  <c r="CI86" i="6"/>
  <c r="BI86" i="6"/>
  <c r="AI86" i="7" s="1"/>
  <c r="BD86" i="6"/>
  <c r="AY86" i="6"/>
  <c r="AG86" i="7" s="1"/>
  <c r="AT86" i="6"/>
  <c r="AJ86" i="6"/>
  <c r="Z86" i="6"/>
  <c r="CQ85" i="6"/>
  <c r="CL85" i="6"/>
  <c r="CJ85" i="6"/>
  <c r="CI85" i="6"/>
  <c r="BI85" i="6"/>
  <c r="AI85" i="7" s="1"/>
  <c r="BD85" i="6"/>
  <c r="AT85" i="6"/>
  <c r="AJ85" i="6"/>
  <c r="Z85" i="6"/>
  <c r="Y85" i="6"/>
  <c r="CQ84" i="6"/>
  <c r="CP84" i="6"/>
  <c r="CL84" i="6"/>
  <c r="CJ84" i="6"/>
  <c r="CI84" i="6"/>
  <c r="BI84" i="6"/>
  <c r="AI84" i="7" s="1"/>
  <c r="BD84" i="6"/>
  <c r="AY84" i="6"/>
  <c r="AG84" i="7" s="1"/>
  <c r="AT84" i="6"/>
  <c r="AJ84" i="6"/>
  <c r="Z84" i="6"/>
  <c r="CQ83" i="6"/>
  <c r="CP83" i="6"/>
  <c r="CL83" i="6"/>
  <c r="CJ83" i="6"/>
  <c r="CI83" i="6"/>
  <c r="BI83" i="6"/>
  <c r="AI83" i="7" s="1"/>
  <c r="BD83" i="6"/>
  <c r="AY83" i="6"/>
  <c r="AG83" i="7" s="1"/>
  <c r="AT83" i="6"/>
  <c r="AJ83" i="6"/>
  <c r="Z83" i="6"/>
  <c r="K83" i="7"/>
  <c r="AC83" i="7" s="1"/>
  <c r="CQ82" i="6"/>
  <c r="CP82" i="6"/>
  <c r="CL82" i="6"/>
  <c r="CJ82" i="6"/>
  <c r="CI82" i="6"/>
  <c r="BI82" i="6"/>
  <c r="AI82" i="7" s="1"/>
  <c r="BD82" i="6"/>
  <c r="AY82" i="6"/>
  <c r="AG82" i="7" s="1"/>
  <c r="AT82" i="6"/>
  <c r="AJ82" i="6"/>
  <c r="Z82" i="6"/>
  <c r="CP81" i="6"/>
  <c r="CL81" i="6"/>
  <c r="CJ81" i="6"/>
  <c r="CI81" i="6"/>
  <c r="BI81" i="6"/>
  <c r="BD81" i="6"/>
  <c r="AT81" i="6"/>
  <c r="AJ81" i="6"/>
  <c r="Z81" i="6"/>
  <c r="K81" i="7"/>
  <c r="CO80" i="6"/>
  <c r="CO24" i="6" s="1"/>
  <c r="CN80" i="6"/>
  <c r="CN24" i="6" s="1"/>
  <c r="BM24" i="6"/>
  <c r="BK24" i="6"/>
  <c r="BJ24" i="6"/>
  <c r="BH24" i="6"/>
  <c r="BG80" i="6"/>
  <c r="BG24" i="6" s="1"/>
  <c r="BF80" i="6"/>
  <c r="BF24" i="6" s="1"/>
  <c r="BE80" i="6"/>
  <c r="BE24" i="6" s="1"/>
  <c r="BA80" i="6"/>
  <c r="BA24" i="6" s="1"/>
  <c r="AZ80" i="6"/>
  <c r="AZ24" i="6" s="1"/>
  <c r="AX80" i="6"/>
  <c r="AX24" i="6" s="1"/>
  <c r="AW80" i="6"/>
  <c r="AW24" i="6" s="1"/>
  <c r="AV80" i="6"/>
  <c r="AU80" i="6"/>
  <c r="AU24" i="6" s="1"/>
  <c r="AS80" i="6"/>
  <c r="AS24" i="6" s="1"/>
  <c r="AR80" i="6"/>
  <c r="AR24" i="6" s="1"/>
  <c r="AQ80" i="6"/>
  <c r="AQ24" i="6" s="1"/>
  <c r="AP80" i="6"/>
  <c r="AP24" i="6" s="1"/>
  <c r="AN80" i="6"/>
  <c r="AN24" i="6" s="1"/>
  <c r="AM80" i="6"/>
  <c r="AM24" i="6" s="1"/>
  <c r="AL80" i="6"/>
  <c r="AL24" i="6" s="1"/>
  <c r="AK80" i="6"/>
  <c r="AK24" i="6" s="1"/>
  <c r="AI80" i="6"/>
  <c r="AI24" i="6" s="1"/>
  <c r="AG80" i="6"/>
  <c r="AG24" i="6" s="1"/>
  <c r="AF80" i="6"/>
  <c r="AF24" i="6" s="1"/>
  <c r="AD80" i="6"/>
  <c r="AD24" i="6" s="1"/>
  <c r="AC80" i="6"/>
  <c r="AC24" i="6" s="1"/>
  <c r="AB80" i="6"/>
  <c r="AB24" i="6" s="1"/>
  <c r="AA80" i="6"/>
  <c r="AA24" i="6" s="1"/>
  <c r="X80" i="6"/>
  <c r="X24" i="6" s="1"/>
  <c r="W80" i="6"/>
  <c r="W24" i="6" s="1"/>
  <c r="U80" i="6"/>
  <c r="U24" i="6" s="1"/>
  <c r="T80" i="6"/>
  <c r="T24" i="6" s="1"/>
  <c r="S80" i="6"/>
  <c r="S24" i="6" s="1"/>
  <c r="R80" i="6"/>
  <c r="R24" i="6" s="1"/>
  <c r="Q80" i="6"/>
  <c r="Q24" i="6" s="1"/>
  <c r="O80" i="6"/>
  <c r="O24" i="6" s="1"/>
  <c r="M80" i="6"/>
  <c r="M24" i="6" s="1"/>
  <c r="L80" i="6"/>
  <c r="L24" i="6" s="1"/>
  <c r="J80" i="6"/>
  <c r="J24" i="6" s="1"/>
  <c r="I80" i="6"/>
  <c r="I24" i="6" s="1"/>
  <c r="CQ76" i="6"/>
  <c r="CQ23" i="6" s="1"/>
  <c r="CP76" i="6"/>
  <c r="CP23" i="6" s="1"/>
  <c r="CO76" i="6"/>
  <c r="CO23" i="6" s="1"/>
  <c r="CN76" i="6"/>
  <c r="CN23" i="6" s="1"/>
  <c r="CM76" i="6"/>
  <c r="CM23" i="6" s="1"/>
  <c r="CL76" i="6"/>
  <c r="CL23" i="6" s="1"/>
  <c r="CK76" i="6"/>
  <c r="CK23" i="6" s="1"/>
  <c r="CJ76" i="6"/>
  <c r="CJ23" i="6" s="1"/>
  <c r="CI76" i="6"/>
  <c r="CI23" i="6" s="1"/>
  <c r="CH76" i="6"/>
  <c r="CH23" i="6" s="1"/>
  <c r="BM76" i="6"/>
  <c r="BM23" i="6" s="1"/>
  <c r="BL76" i="6"/>
  <c r="BL23" i="6" s="1"/>
  <c r="BK76" i="6"/>
  <c r="BK23" i="6" s="1"/>
  <c r="BJ76" i="6"/>
  <c r="BJ23" i="6" s="1"/>
  <c r="BI76" i="6"/>
  <c r="BI23" i="6" s="1"/>
  <c r="BH76" i="6"/>
  <c r="BH23" i="6" s="1"/>
  <c r="BG76" i="6"/>
  <c r="BG23" i="6" s="1"/>
  <c r="BF76" i="6"/>
  <c r="BF23" i="6" s="1"/>
  <c r="BE76" i="6"/>
  <c r="BE23" i="6" s="1"/>
  <c r="BD76" i="6"/>
  <c r="BD23" i="6" s="1"/>
  <c r="BC76" i="6"/>
  <c r="BC23" i="6" s="1"/>
  <c r="BB76" i="6"/>
  <c r="BB23" i="6" s="1"/>
  <c r="BA76" i="6"/>
  <c r="BA23" i="6" s="1"/>
  <c r="AZ76" i="6"/>
  <c r="AZ23" i="6" s="1"/>
  <c r="AY76" i="6"/>
  <c r="AY23" i="6" s="1"/>
  <c r="AX76" i="6"/>
  <c r="AX23" i="6" s="1"/>
  <c r="AW76" i="6"/>
  <c r="AW23" i="6" s="1"/>
  <c r="AV76" i="6"/>
  <c r="AV23" i="6" s="1"/>
  <c r="AU76" i="6"/>
  <c r="AU23" i="6" s="1"/>
  <c r="AT76" i="6"/>
  <c r="AT23" i="6" s="1"/>
  <c r="AS76" i="6"/>
  <c r="AS23" i="6" s="1"/>
  <c r="AR76" i="6"/>
  <c r="AR23" i="6" s="1"/>
  <c r="AQ76" i="6"/>
  <c r="AQ23" i="6" s="1"/>
  <c r="AP76" i="6"/>
  <c r="AP23" i="6" s="1"/>
  <c r="AO76" i="6"/>
  <c r="AO23" i="6" s="1"/>
  <c r="AN76" i="6"/>
  <c r="AN23" i="6" s="1"/>
  <c r="AM76" i="6"/>
  <c r="AM23" i="6" s="1"/>
  <c r="AL76" i="6"/>
  <c r="AL23" i="6" s="1"/>
  <c r="AK76" i="6"/>
  <c r="AK23" i="6" s="1"/>
  <c r="AJ76" i="6"/>
  <c r="AJ23" i="6" s="1"/>
  <c r="AI76" i="6"/>
  <c r="AI23" i="6" s="1"/>
  <c r="AH76" i="6"/>
  <c r="AH23" i="6" s="1"/>
  <c r="AG76" i="6"/>
  <c r="AG23" i="6" s="1"/>
  <c r="AF76" i="6"/>
  <c r="AF23" i="6" s="1"/>
  <c r="AE76" i="6"/>
  <c r="AE23" i="6" s="1"/>
  <c r="AD76" i="6"/>
  <c r="AD23" i="6" s="1"/>
  <c r="AC76" i="6"/>
  <c r="AC23" i="6" s="1"/>
  <c r="AB76" i="6"/>
  <c r="AB23" i="6" s="1"/>
  <c r="AA76" i="6"/>
  <c r="AA23" i="6" s="1"/>
  <c r="Z76" i="6"/>
  <c r="Z23" i="6" s="1"/>
  <c r="Y76" i="6"/>
  <c r="Y23" i="6" s="1"/>
  <c r="X76" i="6"/>
  <c r="X23" i="6" s="1"/>
  <c r="W76" i="6"/>
  <c r="W23" i="6" s="1"/>
  <c r="V76" i="6"/>
  <c r="V23" i="6" s="1"/>
  <c r="U76" i="6"/>
  <c r="U23" i="6" s="1"/>
  <c r="T76" i="6"/>
  <c r="T23" i="6" s="1"/>
  <c r="S76" i="6"/>
  <c r="S23" i="6" s="1"/>
  <c r="R76" i="6"/>
  <c r="R23" i="6" s="1"/>
  <c r="Q76" i="6"/>
  <c r="Q23" i="6" s="1"/>
  <c r="M76" i="6"/>
  <c r="M23" i="6" s="1"/>
  <c r="L76" i="6"/>
  <c r="L23" i="6" s="1"/>
  <c r="J76" i="6"/>
  <c r="J23" i="6" s="1"/>
  <c r="I76" i="6"/>
  <c r="I23" i="6" s="1"/>
  <c r="CQ73" i="6"/>
  <c r="CP73" i="6"/>
  <c r="CO73" i="6"/>
  <c r="CN73" i="6"/>
  <c r="CM73" i="6"/>
  <c r="CL73" i="6"/>
  <c r="CK73" i="6"/>
  <c r="CJ73" i="6"/>
  <c r="CI73" i="6"/>
  <c r="CH73" i="6"/>
  <c r="BM73" i="6"/>
  <c r="BL73" i="6"/>
  <c r="BK73" i="6"/>
  <c r="BJ73" i="6"/>
  <c r="BI73" i="6"/>
  <c r="BH73" i="6"/>
  <c r="BG73" i="6"/>
  <c r="BF73" i="6"/>
  <c r="BE73" i="6"/>
  <c r="BD73" i="6"/>
  <c r="BC73" i="6"/>
  <c r="BB73" i="6"/>
  <c r="BA73" i="6"/>
  <c r="AZ73" i="6"/>
  <c r="AY73" i="6"/>
  <c r="AX73" i="6"/>
  <c r="AW73" i="6"/>
  <c r="AV73" i="6"/>
  <c r="AU73" i="6"/>
  <c r="AT73" i="6"/>
  <c r="AS73" i="6"/>
  <c r="AR73" i="6"/>
  <c r="AQ73" i="6"/>
  <c r="AP73" i="6"/>
  <c r="AO73" i="6"/>
  <c r="AN73" i="6"/>
  <c r="AM73" i="6"/>
  <c r="AL73" i="6"/>
  <c r="AK73" i="6"/>
  <c r="AJ73" i="6"/>
  <c r="AI73" i="6"/>
  <c r="AH73" i="6"/>
  <c r="AG73" i="6"/>
  <c r="AF73" i="6"/>
  <c r="AE73" i="6"/>
  <c r="AD73" i="6"/>
  <c r="AC73" i="6"/>
  <c r="AB73" i="6"/>
  <c r="AA73" i="6"/>
  <c r="Z73" i="6"/>
  <c r="Y73" i="6"/>
  <c r="R73" i="6"/>
  <c r="Q73" i="6"/>
  <c r="P73" i="6"/>
  <c r="J73" i="6"/>
  <c r="I73" i="6"/>
  <c r="DK69" i="6"/>
  <c r="DJ69" i="6"/>
  <c r="DI69" i="6"/>
  <c r="DH69" i="6"/>
  <c r="DG69" i="6"/>
  <c r="DF69" i="6"/>
  <c r="DE69" i="6"/>
  <c r="DD69" i="6"/>
  <c r="DC69" i="6"/>
  <c r="DB69" i="6"/>
  <c r="DA69" i="6"/>
  <c r="CZ69" i="6"/>
  <c r="CY69" i="6"/>
  <c r="CX69" i="6"/>
  <c r="CW69" i="6"/>
  <c r="CV69" i="6"/>
  <c r="CU69" i="6"/>
  <c r="CT69" i="6"/>
  <c r="CL65" i="6"/>
  <c r="CL63" i="6" s="1"/>
  <c r="CK65" i="6"/>
  <c r="CK63" i="6" s="1"/>
  <c r="CJ65" i="6"/>
  <c r="CJ63" i="6" s="1"/>
  <c r="CI65" i="6"/>
  <c r="CI63" i="6" s="1"/>
  <c r="AO65" i="6"/>
  <c r="AO63" i="6" s="1"/>
  <c r="AJ65" i="6"/>
  <c r="AJ63" i="6" s="1"/>
  <c r="CQ65" i="6"/>
  <c r="CQ63" i="6" s="1"/>
  <c r="CP65" i="6"/>
  <c r="CP63" i="6" s="1"/>
  <c r="CO65" i="6"/>
  <c r="CO63" i="6" s="1"/>
  <c r="CN65" i="6"/>
  <c r="CN63" i="6" s="1"/>
  <c r="CM65" i="6"/>
  <c r="CM63" i="6" s="1"/>
  <c r="BM65" i="6"/>
  <c r="BM63" i="6" s="1"/>
  <c r="BL65" i="6"/>
  <c r="BL63" i="6" s="1"/>
  <c r="BK65" i="6"/>
  <c r="BK63" i="6" s="1"/>
  <c r="BJ65" i="6"/>
  <c r="BJ63" i="6" s="1"/>
  <c r="BI65" i="6"/>
  <c r="BI63" i="6" s="1"/>
  <c r="BH65" i="6"/>
  <c r="BH63" i="6" s="1"/>
  <c r="BG65" i="6"/>
  <c r="BG63" i="6" s="1"/>
  <c r="BF65" i="6"/>
  <c r="BF63" i="6" s="1"/>
  <c r="BE65" i="6"/>
  <c r="BE63" i="6" s="1"/>
  <c r="BD65" i="6"/>
  <c r="BD63" i="6" s="1"/>
  <c r="BC65" i="6"/>
  <c r="BC63" i="6" s="1"/>
  <c r="BB65" i="6"/>
  <c r="BB63" i="6" s="1"/>
  <c r="BA65" i="6"/>
  <c r="BA63" i="6" s="1"/>
  <c r="AZ65" i="6"/>
  <c r="AZ63" i="6" s="1"/>
  <c r="AY65" i="6"/>
  <c r="AY63" i="6" s="1"/>
  <c r="AX65" i="6"/>
  <c r="AX63" i="6" s="1"/>
  <c r="AW65" i="6"/>
  <c r="AW63" i="6" s="1"/>
  <c r="AV65" i="6"/>
  <c r="AV63" i="6" s="1"/>
  <c r="AU65" i="6"/>
  <c r="AU63" i="6" s="1"/>
  <c r="AT65" i="6"/>
  <c r="AT63" i="6" s="1"/>
  <c r="AS65" i="6"/>
  <c r="AS63" i="6" s="1"/>
  <c r="AR65" i="6"/>
  <c r="AR63" i="6" s="1"/>
  <c r="AQ65" i="6"/>
  <c r="AQ63" i="6" s="1"/>
  <c r="AP65" i="6"/>
  <c r="AP63" i="6" s="1"/>
  <c r="AN65" i="6"/>
  <c r="AN63" i="6" s="1"/>
  <c r="AM65" i="6"/>
  <c r="AM63" i="6" s="1"/>
  <c r="AL65" i="6"/>
  <c r="AL63" i="6" s="1"/>
  <c r="AK65" i="6"/>
  <c r="AK63" i="6" s="1"/>
  <c r="AI65" i="6"/>
  <c r="AI63" i="6" s="1"/>
  <c r="AH65" i="6"/>
  <c r="AH63" i="6" s="1"/>
  <c r="AG65" i="6"/>
  <c r="AG63" i="6" s="1"/>
  <c r="AF65" i="6"/>
  <c r="AF63" i="6" s="1"/>
  <c r="AE65" i="6"/>
  <c r="AE63" i="6" s="1"/>
  <c r="AD65" i="6"/>
  <c r="AD63" i="6" s="1"/>
  <c r="AC65" i="6"/>
  <c r="AC63" i="6" s="1"/>
  <c r="AB65" i="6"/>
  <c r="AB63" i="6" s="1"/>
  <c r="AA65" i="6"/>
  <c r="AA63" i="6" s="1"/>
  <c r="Z65" i="6"/>
  <c r="Z63" i="6" s="1"/>
  <c r="Y65" i="6"/>
  <c r="Y63" i="6" s="1"/>
  <c r="X65" i="6"/>
  <c r="X63" i="6" s="1"/>
  <c r="W65" i="6"/>
  <c r="W63" i="6" s="1"/>
  <c r="V65" i="6"/>
  <c r="V63" i="6" s="1"/>
  <c r="U65" i="6"/>
  <c r="U63" i="6" s="1"/>
  <c r="T65" i="6"/>
  <c r="T63" i="6" s="1"/>
  <c r="S65" i="6"/>
  <c r="S63" i="6" s="1"/>
  <c r="R65" i="6"/>
  <c r="R63" i="6" s="1"/>
  <c r="Q65" i="6"/>
  <c r="Q63" i="6" s="1"/>
  <c r="P65" i="6"/>
  <c r="P63" i="6" s="1"/>
  <c r="O65" i="6"/>
  <c r="O63" i="6" s="1"/>
  <c r="N65" i="6"/>
  <c r="M65" i="6"/>
  <c r="M63" i="6" s="1"/>
  <c r="L65" i="6"/>
  <c r="L63" i="6" s="1"/>
  <c r="J63" i="6"/>
  <c r="I63" i="6"/>
  <c r="CQ60" i="6"/>
  <c r="CP60" i="6"/>
  <c r="CO60" i="6"/>
  <c r="CN60" i="6"/>
  <c r="CM60" i="6"/>
  <c r="CL60" i="6"/>
  <c r="CK60" i="6"/>
  <c r="CJ60" i="6"/>
  <c r="CI60" i="6"/>
  <c r="CH60" i="6"/>
  <c r="BM60" i="6"/>
  <c r="BL60" i="6"/>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M60" i="6"/>
  <c r="L60" i="6"/>
  <c r="J60" i="6"/>
  <c r="I60" i="6"/>
  <c r="CQ59" i="6"/>
  <c r="CP59" i="6"/>
  <c r="CL59" i="6"/>
  <c r="CH59" i="6" s="1"/>
  <c r="Y59" i="6"/>
  <c r="AA58" i="7" s="1"/>
  <c r="CQ58" i="6"/>
  <c r="CP58" i="6"/>
  <c r="CL58" i="6"/>
  <c r="CH58" i="6" s="1"/>
  <c r="Y58" i="6"/>
  <c r="AA57" i="7" s="1"/>
  <c r="CQ53" i="6"/>
  <c r="CN53" i="6"/>
  <c r="CN48" i="6" s="1"/>
  <c r="CL53" i="6"/>
  <c r="BD53" i="6"/>
  <c r="AT53" i="6"/>
  <c r="AO53" i="6"/>
  <c r="AJ53" i="6"/>
  <c r="V54" i="8" s="1"/>
  <c r="Z53" i="6"/>
  <c r="V53" i="6"/>
  <c r="CQ52" i="6"/>
  <c r="CL52" i="6"/>
  <c r="BD52" i="6"/>
  <c r="AT52" i="6"/>
  <c r="AO52" i="6"/>
  <c r="AJ52" i="6"/>
  <c r="Z52" i="6"/>
  <c r="V52" i="6"/>
  <c r="CQ51" i="6"/>
  <c r="CP51" i="6"/>
  <c r="CL51" i="6"/>
  <c r="BD51" i="6"/>
  <c r="AT51" i="6"/>
  <c r="AO51" i="6"/>
  <c r="AJ51" i="6"/>
  <c r="Z51" i="6"/>
  <c r="V51" i="6"/>
  <c r="CQ50" i="6"/>
  <c r="CL50" i="6"/>
  <c r="BD50" i="6"/>
  <c r="AT50" i="6"/>
  <c r="AO50" i="6"/>
  <c r="AJ50" i="6"/>
  <c r="Z50" i="6"/>
  <c r="V50" i="6"/>
  <c r="CQ49" i="6"/>
  <c r="CL49" i="6"/>
  <c r="BD49" i="6"/>
  <c r="AT49" i="6"/>
  <c r="AO49" i="6"/>
  <c r="AJ49" i="6"/>
  <c r="Z49" i="6"/>
  <c r="V49" i="6"/>
  <c r="CO48" i="6"/>
  <c r="CJ48" i="6"/>
  <c r="CI48" i="6"/>
  <c r="BM48" i="6"/>
  <c r="BK48" i="6"/>
  <c r="BJ48" i="6"/>
  <c r="BH48" i="6"/>
  <c r="BG48" i="6"/>
  <c r="BF48" i="6"/>
  <c r="BE48" i="6"/>
  <c r="BC48" i="6"/>
  <c r="BA48" i="6"/>
  <c r="AZ48" i="6"/>
  <c r="AX48" i="6"/>
  <c r="AW48" i="6"/>
  <c r="AV48" i="6"/>
  <c r="AU48" i="6"/>
  <c r="AS48" i="6"/>
  <c r="AR48" i="6"/>
  <c r="AQ48" i="6"/>
  <c r="AP48" i="6"/>
  <c r="AN48" i="6"/>
  <c r="AM48" i="6"/>
  <c r="AL48" i="6"/>
  <c r="AK48" i="6"/>
  <c r="AI48" i="6"/>
  <c r="AH48" i="6"/>
  <c r="AG48" i="6"/>
  <c r="AF48" i="6"/>
  <c r="AD48" i="6"/>
  <c r="AC48" i="6"/>
  <c r="AB48" i="6"/>
  <c r="AA48" i="6"/>
  <c r="X48" i="6"/>
  <c r="W48" i="6"/>
  <c r="U48" i="6"/>
  <c r="T48" i="6"/>
  <c r="S48" i="6"/>
  <c r="R48" i="6"/>
  <c r="Q48" i="6"/>
  <c r="P48" i="6"/>
  <c r="O48" i="6"/>
  <c r="M48" i="6"/>
  <c r="L48" i="6"/>
  <c r="CQ47" i="6"/>
  <c r="CQ46" i="6" s="1"/>
  <c r="CQ45" i="6" s="1"/>
  <c r="CO47" i="6"/>
  <c r="CO46" i="6" s="1"/>
  <c r="CO45" i="6" s="1"/>
  <c r="CN47" i="6"/>
  <c r="CN46" i="6" s="1"/>
  <c r="CN45" i="6" s="1"/>
  <c r="CL47" i="6"/>
  <c r="CL46" i="6" s="1"/>
  <c r="CL45" i="6" s="1"/>
  <c r="CK47" i="6"/>
  <c r="CK46" i="6" s="1"/>
  <c r="CK45" i="6" s="1"/>
  <c r="CJ47" i="6"/>
  <c r="CJ46" i="6" s="1"/>
  <c r="CJ45" i="6" s="1"/>
  <c r="CI47" i="6"/>
  <c r="CI46" i="6" s="1"/>
  <c r="CI45" i="6" s="1"/>
  <c r="BL47" i="6"/>
  <c r="CP47" i="6" s="1"/>
  <c r="CP46" i="6" s="1"/>
  <c r="CP45" i="6" s="1"/>
  <c r="BD47" i="6"/>
  <c r="BD46" i="6" s="1"/>
  <c r="BD45" i="6" s="1"/>
  <c r="AY47" i="6"/>
  <c r="AY46" i="6" s="1"/>
  <c r="AY45" i="6" s="1"/>
  <c r="AT47" i="6"/>
  <c r="AT46" i="6" s="1"/>
  <c r="AT45" i="6" s="1"/>
  <c r="AO47" i="6"/>
  <c r="AO46" i="6" s="1"/>
  <c r="AO45" i="6" s="1"/>
  <c r="AJ47" i="6"/>
  <c r="AJ46" i="6" s="1"/>
  <c r="AJ45" i="6" s="1"/>
  <c r="AE47" i="6"/>
  <c r="Z47" i="6"/>
  <c r="Z46" i="6" s="1"/>
  <c r="Z45" i="6" s="1"/>
  <c r="BM46" i="6"/>
  <c r="BM45" i="6" s="1"/>
  <c r="BK46" i="6"/>
  <c r="BK45" i="6" s="1"/>
  <c r="BJ46" i="6"/>
  <c r="BJ45" i="6" s="1"/>
  <c r="BH46" i="6"/>
  <c r="BH45" i="6" s="1"/>
  <c r="BG46" i="6"/>
  <c r="BG45" i="6" s="1"/>
  <c r="BF46" i="6"/>
  <c r="BF45" i="6" s="1"/>
  <c r="BE46" i="6"/>
  <c r="BE45" i="6" s="1"/>
  <c r="BC46" i="6"/>
  <c r="BC45" i="6" s="1"/>
  <c r="BB46" i="6"/>
  <c r="BB45" i="6" s="1"/>
  <c r="BA46" i="6"/>
  <c r="BA45" i="6" s="1"/>
  <c r="AZ46" i="6"/>
  <c r="AZ45" i="6" s="1"/>
  <c r="AX46" i="6"/>
  <c r="AX45" i="6" s="1"/>
  <c r="AW46" i="6"/>
  <c r="AW45" i="6" s="1"/>
  <c r="AV46" i="6"/>
  <c r="AV45" i="6" s="1"/>
  <c r="AU46" i="6"/>
  <c r="AU45" i="6" s="1"/>
  <c r="AS46" i="6"/>
  <c r="AS45" i="6" s="1"/>
  <c r="AR46" i="6"/>
  <c r="AR45" i="6" s="1"/>
  <c r="AQ46" i="6"/>
  <c r="AQ45" i="6" s="1"/>
  <c r="AP46" i="6"/>
  <c r="AP45" i="6" s="1"/>
  <c r="AN46" i="6"/>
  <c r="AN45" i="6" s="1"/>
  <c r="AM46" i="6"/>
  <c r="AM45" i="6" s="1"/>
  <c r="AL46" i="6"/>
  <c r="AL45" i="6" s="1"/>
  <c r="AK46" i="6"/>
  <c r="AK45" i="6" s="1"/>
  <c r="AI46" i="6"/>
  <c r="AI45" i="6" s="1"/>
  <c r="AH46" i="6"/>
  <c r="AG46" i="6"/>
  <c r="AG45" i="6" s="1"/>
  <c r="AF46" i="6"/>
  <c r="AF45" i="6" s="1"/>
  <c r="AD46" i="6"/>
  <c r="AD45" i="6" s="1"/>
  <c r="AC46" i="6"/>
  <c r="AB46" i="6"/>
  <c r="AB45" i="6" s="1"/>
  <c r="AA46" i="6"/>
  <c r="AA45" i="6" s="1"/>
  <c r="T46" i="6"/>
  <c r="T45" i="6" s="1"/>
  <c r="S46" i="6"/>
  <c r="S45" i="6" s="1"/>
  <c r="R46" i="6"/>
  <c r="R45" i="6" s="1"/>
  <c r="Q46" i="6"/>
  <c r="Q45" i="6" s="1"/>
  <c r="P46" i="6"/>
  <c r="P45" i="6" s="1"/>
  <c r="O46" i="6"/>
  <c r="O45" i="6" s="1"/>
  <c r="M46" i="6"/>
  <c r="L46" i="6"/>
  <c r="J46" i="6"/>
  <c r="J45" i="6" s="1"/>
  <c r="I46" i="6"/>
  <c r="I45" i="6" s="1"/>
  <c r="CQ41" i="6"/>
  <c r="CP41" i="6"/>
  <c r="CO41" i="6"/>
  <c r="CN41" i="6"/>
  <c r="CM41" i="6"/>
  <c r="CL41" i="6"/>
  <c r="CK41" i="6"/>
  <c r="CJ41" i="6"/>
  <c r="CI41" i="6"/>
  <c r="CH41" i="6"/>
  <c r="BM41" i="6"/>
  <c r="BL41" i="6"/>
  <c r="BK41" i="6"/>
  <c r="BJ41" i="6"/>
  <c r="BI41" i="6"/>
  <c r="BH41" i="6"/>
  <c r="BG41" i="6"/>
  <c r="BF41" i="6"/>
  <c r="BE41" i="6"/>
  <c r="BD41" i="6"/>
  <c r="BC41" i="6"/>
  <c r="BB41" i="6"/>
  <c r="BA41" i="6"/>
  <c r="AZ41" i="6"/>
  <c r="AY41" i="6"/>
  <c r="AX41" i="6"/>
  <c r="AW41" i="6"/>
  <c r="AV41" i="6"/>
  <c r="AU41" i="6"/>
  <c r="AT41" i="6"/>
  <c r="AS41" i="6"/>
  <c r="AR41" i="6"/>
  <c r="AQ41" i="6"/>
  <c r="AP41" i="6"/>
  <c r="AO41" i="6"/>
  <c r="AN41" i="6"/>
  <c r="AM41" i="6"/>
  <c r="AL41" i="6"/>
  <c r="AK41" i="6"/>
  <c r="AJ41" i="6"/>
  <c r="AI41" i="6"/>
  <c r="AH41" i="6"/>
  <c r="AG41" i="6"/>
  <c r="AF41" i="6"/>
  <c r="AE41" i="6"/>
  <c r="AD41" i="6"/>
  <c r="AC41" i="6"/>
  <c r="AB41" i="6"/>
  <c r="AA41" i="6"/>
  <c r="Z41" i="6"/>
  <c r="Y41" i="6"/>
  <c r="X41" i="6"/>
  <c r="W41" i="6"/>
  <c r="V41" i="6"/>
  <c r="U41" i="6"/>
  <c r="T41" i="6"/>
  <c r="S41" i="6"/>
  <c r="R41" i="6"/>
  <c r="Q41" i="6"/>
  <c r="P41" i="6"/>
  <c r="O41" i="6"/>
  <c r="M41" i="6"/>
  <c r="L41" i="6"/>
  <c r="J41" i="6"/>
  <c r="I41" i="6"/>
  <c r="CQ37" i="6"/>
  <c r="CP37" i="6"/>
  <c r="CO37" i="6"/>
  <c r="CN37" i="6"/>
  <c r="CM37" i="6"/>
  <c r="CL37" i="6"/>
  <c r="CK37" i="6"/>
  <c r="CJ37" i="6"/>
  <c r="CI37" i="6"/>
  <c r="CH37" i="6"/>
  <c r="BM37" i="6"/>
  <c r="BL37" i="6"/>
  <c r="BK37" i="6"/>
  <c r="BJ37" i="6"/>
  <c r="BI37" i="6"/>
  <c r="BH37" i="6"/>
  <c r="BG37" i="6"/>
  <c r="BF37" i="6"/>
  <c r="BE37" i="6"/>
  <c r="BD37" i="6"/>
  <c r="BC37" i="6"/>
  <c r="BB37" i="6"/>
  <c r="BA37" i="6"/>
  <c r="AZ37" i="6"/>
  <c r="AY37" i="6"/>
  <c r="AX37" i="6"/>
  <c r="AW37" i="6"/>
  <c r="AV37" i="6"/>
  <c r="AU37" i="6"/>
  <c r="AT37" i="6"/>
  <c r="AS37" i="6"/>
  <c r="AR37" i="6"/>
  <c r="AQ37" i="6"/>
  <c r="AP37" i="6"/>
  <c r="AO37" i="6"/>
  <c r="AN37" i="6"/>
  <c r="AM37" i="6"/>
  <c r="AL37" i="6"/>
  <c r="AK37" i="6"/>
  <c r="AJ37" i="6"/>
  <c r="AI37" i="6"/>
  <c r="AH37" i="6"/>
  <c r="AG37" i="6"/>
  <c r="AF37" i="6"/>
  <c r="AE37" i="6"/>
  <c r="AD37" i="6"/>
  <c r="AC37" i="6"/>
  <c r="AB37" i="6"/>
  <c r="AA37" i="6"/>
  <c r="Z37" i="6"/>
  <c r="Y37" i="6"/>
  <c r="X37" i="6"/>
  <c r="W37" i="6"/>
  <c r="V37" i="6"/>
  <c r="U37" i="6"/>
  <c r="T37" i="6"/>
  <c r="S37" i="6"/>
  <c r="R37" i="6"/>
  <c r="Q37" i="6"/>
  <c r="P37" i="6"/>
  <c r="O37" i="6"/>
  <c r="M37" i="6"/>
  <c r="L37" i="6"/>
  <c r="J37" i="6"/>
  <c r="I37" i="6"/>
  <c r="CQ33" i="6"/>
  <c r="CQ29" i="6" s="1"/>
  <c r="CK33" i="6"/>
  <c r="CK29" i="6" s="1"/>
  <c r="CH33" i="6"/>
  <c r="CH29" i="6" s="1"/>
  <c r="AY33" i="6"/>
  <c r="AY29" i="6" s="1"/>
  <c r="CP33" i="6"/>
  <c r="CP29" i="6" s="1"/>
  <c r="CO33" i="6"/>
  <c r="CO29" i="6" s="1"/>
  <c r="CN33" i="6"/>
  <c r="CL33" i="6"/>
  <c r="CL29" i="6" s="1"/>
  <c r="CJ33" i="6"/>
  <c r="CJ29" i="6" s="1"/>
  <c r="CI33" i="6"/>
  <c r="CI29" i="6" s="1"/>
  <c r="BM33" i="6"/>
  <c r="BM29" i="6" s="1"/>
  <c r="BL33" i="6"/>
  <c r="BL29" i="6" s="1"/>
  <c r="BK33" i="6"/>
  <c r="BK29" i="6" s="1"/>
  <c r="BJ33" i="6"/>
  <c r="BJ29" i="6" s="1"/>
  <c r="BI33" i="6"/>
  <c r="BI29" i="6" s="1"/>
  <c r="BH33" i="6"/>
  <c r="BH29" i="6" s="1"/>
  <c r="BG33" i="6"/>
  <c r="BG29" i="6" s="1"/>
  <c r="BF33" i="6"/>
  <c r="BF29" i="6" s="1"/>
  <c r="BE33" i="6"/>
  <c r="BE29" i="6" s="1"/>
  <c r="BD33" i="6"/>
  <c r="BD29" i="6" s="1"/>
  <c r="BC33" i="6"/>
  <c r="BC29" i="6" s="1"/>
  <c r="BB33" i="6"/>
  <c r="BB29" i="6" s="1"/>
  <c r="BA33" i="6"/>
  <c r="BA29" i="6" s="1"/>
  <c r="AZ33" i="6"/>
  <c r="AZ29" i="6" s="1"/>
  <c r="AX33" i="6"/>
  <c r="AX29" i="6" s="1"/>
  <c r="AW33" i="6"/>
  <c r="AW29" i="6" s="1"/>
  <c r="AV33" i="6"/>
  <c r="AV29" i="6" s="1"/>
  <c r="AU33" i="6"/>
  <c r="AU29" i="6" s="1"/>
  <c r="AT33" i="6"/>
  <c r="AT29" i="6" s="1"/>
  <c r="AS33" i="6"/>
  <c r="AS29" i="6" s="1"/>
  <c r="AR33" i="6"/>
  <c r="AR29" i="6" s="1"/>
  <c r="AQ33" i="6"/>
  <c r="AQ29" i="6" s="1"/>
  <c r="AP33" i="6"/>
  <c r="AP29" i="6" s="1"/>
  <c r="AO33" i="6"/>
  <c r="AO29" i="6" s="1"/>
  <c r="AN33" i="6"/>
  <c r="AN29" i="6" s="1"/>
  <c r="AM33" i="6"/>
  <c r="AM29" i="6" s="1"/>
  <c r="AL33" i="6"/>
  <c r="AL29" i="6" s="1"/>
  <c r="AK33" i="6"/>
  <c r="AK29" i="6" s="1"/>
  <c r="AJ33" i="6"/>
  <c r="AJ29" i="6" s="1"/>
  <c r="AI33" i="6"/>
  <c r="AI29" i="6" s="1"/>
  <c r="AH33" i="6"/>
  <c r="AH29" i="6" s="1"/>
  <c r="AG33" i="6"/>
  <c r="AG29" i="6" s="1"/>
  <c r="AF33" i="6"/>
  <c r="AF29" i="6" s="1"/>
  <c r="AE33" i="6"/>
  <c r="AE29" i="6" s="1"/>
  <c r="AD33" i="6"/>
  <c r="AD29" i="6" s="1"/>
  <c r="AC33" i="6"/>
  <c r="AC29" i="6" s="1"/>
  <c r="AB33" i="6"/>
  <c r="AB29" i="6" s="1"/>
  <c r="AA33" i="6"/>
  <c r="AA29" i="6" s="1"/>
  <c r="Z33" i="6"/>
  <c r="Z29" i="6" s="1"/>
  <c r="Y33" i="6"/>
  <c r="Y29" i="6" s="1"/>
  <c r="X33" i="6"/>
  <c r="X29" i="6" s="1"/>
  <c r="W33" i="6"/>
  <c r="W29" i="6" s="1"/>
  <c r="V33" i="6"/>
  <c r="U33" i="6"/>
  <c r="T33" i="6"/>
  <c r="T29" i="6" s="1"/>
  <c r="S33" i="6"/>
  <c r="S29" i="6" s="1"/>
  <c r="R33" i="6"/>
  <c r="R29" i="6" s="1"/>
  <c r="Q33" i="6"/>
  <c r="Q29" i="6" s="1"/>
  <c r="P33" i="6"/>
  <c r="P29" i="6" s="1"/>
  <c r="O33" i="6"/>
  <c r="O29" i="6" s="1"/>
  <c r="CN29" i="6"/>
  <c r="M29" i="6"/>
  <c r="L29" i="6"/>
  <c r="J29" i="6"/>
  <c r="I29" i="6"/>
  <c r="K26" i="6"/>
  <c r="CQ25" i="6"/>
  <c r="CP25" i="6"/>
  <c r="CO25" i="6"/>
  <c r="CN25" i="6"/>
  <c r="CM25" i="6"/>
  <c r="CL25" i="6"/>
  <c r="CK25" i="6"/>
  <c r="CJ25" i="6"/>
  <c r="CI25" i="6"/>
  <c r="CH25" i="6"/>
  <c r="BM25" i="6"/>
  <c r="BL25" i="6"/>
  <c r="BK25" i="6"/>
  <c r="BJ25" i="6"/>
  <c r="BI25" i="6"/>
  <c r="BH25" i="6"/>
  <c r="BG25" i="6"/>
  <c r="BF25" i="6"/>
  <c r="BE25" i="6"/>
  <c r="BD25" i="6"/>
  <c r="BC25" i="6"/>
  <c r="BB25" i="6"/>
  <c r="BA25" i="6"/>
  <c r="AZ25" i="6"/>
  <c r="AY25" i="6"/>
  <c r="AX25" i="6"/>
  <c r="AW25" i="6"/>
  <c r="AV25" i="6"/>
  <c r="AU25" i="6"/>
  <c r="AT25" i="6"/>
  <c r="AS25" i="6"/>
  <c r="AR25" i="6"/>
  <c r="AQ25" i="6"/>
  <c r="AP25" i="6"/>
  <c r="AO25" i="6"/>
  <c r="AN25" i="6"/>
  <c r="AM25" i="6"/>
  <c r="AL25" i="6"/>
  <c r="AK25" i="6"/>
  <c r="AJ25" i="6"/>
  <c r="AI25" i="6"/>
  <c r="AH25" i="6"/>
  <c r="AG25" i="6"/>
  <c r="AF25" i="6"/>
  <c r="AE25" i="6"/>
  <c r="AD25" i="6"/>
  <c r="AC25" i="6"/>
  <c r="AB25" i="6"/>
  <c r="AA25" i="6"/>
  <c r="Z25" i="6"/>
  <c r="Y25" i="6"/>
  <c r="X25" i="6"/>
  <c r="W25" i="6"/>
  <c r="V25" i="6"/>
  <c r="U25" i="6"/>
  <c r="T25" i="6"/>
  <c r="S25" i="6"/>
  <c r="R25" i="6"/>
  <c r="Q25" i="6"/>
  <c r="P25" i="6"/>
  <c r="O25" i="6"/>
  <c r="M25" i="6"/>
  <c r="L25" i="6"/>
  <c r="K25" i="6"/>
  <c r="J25" i="6"/>
  <c r="I25" i="6"/>
  <c r="AV24" i="6"/>
  <c r="K24" i="6"/>
  <c r="P23" i="6"/>
  <c r="O23" i="6"/>
  <c r="N23" i="6"/>
  <c r="K23" i="6"/>
  <c r="O22" i="6"/>
  <c r="V21" i="6"/>
  <c r="T21" i="6"/>
  <c r="S21" i="6"/>
  <c r="B12" i="6"/>
  <c r="B7" i="6"/>
  <c r="AZ77" i="5"/>
  <c r="AZ26" i="5" s="1"/>
  <c r="AY77" i="5"/>
  <c r="AY26" i="5" s="1"/>
  <c r="AV77" i="5"/>
  <c r="AV26" i="5" s="1"/>
  <c r="AU77" i="5"/>
  <c r="AU26" i="5" s="1"/>
  <c r="AT77" i="5"/>
  <c r="AT26" i="5" s="1"/>
  <c r="AS77" i="5"/>
  <c r="AS26" i="5" s="1"/>
  <c r="AR77" i="5"/>
  <c r="AQ77" i="5"/>
  <c r="AP77" i="5"/>
  <c r="AP26" i="5" s="1"/>
  <c r="AO77" i="5"/>
  <c r="AO26" i="5" s="1"/>
  <c r="AN77" i="5"/>
  <c r="AN26" i="5" s="1"/>
  <c r="AM77" i="5"/>
  <c r="AM26" i="5" s="1"/>
  <c r="AL77" i="5"/>
  <c r="AL26" i="5" s="1"/>
  <c r="AK77" i="5"/>
  <c r="AJ77" i="5"/>
  <c r="AJ26" i="5" s="1"/>
  <c r="AI77" i="5"/>
  <c r="AI26" i="5" s="1"/>
  <c r="AH77" i="5"/>
  <c r="AH26" i="5" s="1"/>
  <c r="AG77" i="5"/>
  <c r="AG26" i="5" s="1"/>
  <c r="AF77" i="5"/>
  <c r="AF26" i="5" s="1"/>
  <c r="AE77" i="5"/>
  <c r="AD77" i="5"/>
  <c r="AD26" i="5" s="1"/>
  <c r="AC77" i="5"/>
  <c r="AB77" i="5"/>
  <c r="AB26" i="5" s="1"/>
  <c r="AA77" i="5"/>
  <c r="AA26" i="5" s="1"/>
  <c r="Z77" i="5"/>
  <c r="Z26" i="5" s="1"/>
  <c r="Y77" i="5"/>
  <c r="X77" i="5"/>
  <c r="X26" i="5" s="1"/>
  <c r="W77" i="5"/>
  <c r="W26" i="5" s="1"/>
  <c r="V77" i="5"/>
  <c r="V26" i="5" s="1"/>
  <c r="U77" i="5"/>
  <c r="U26" i="5" s="1"/>
  <c r="T77" i="5"/>
  <c r="T26" i="5" s="1"/>
  <c r="S77" i="5"/>
  <c r="R77" i="5"/>
  <c r="R26" i="5" s="1"/>
  <c r="Q77" i="5"/>
  <c r="Q26" i="5" s="1"/>
  <c r="P77" i="5"/>
  <c r="P26" i="5" s="1"/>
  <c r="O77" i="5"/>
  <c r="O26" i="5" s="1"/>
  <c r="N77" i="5"/>
  <c r="N26" i="5" s="1"/>
  <c r="M77" i="5"/>
  <c r="L77" i="5"/>
  <c r="L26" i="5" s="1"/>
  <c r="K77" i="5"/>
  <c r="K26" i="5" s="1"/>
  <c r="J77" i="5"/>
  <c r="J26" i="5" s="1"/>
  <c r="I77" i="5"/>
  <c r="I26" i="5" s="1"/>
  <c r="H77" i="5"/>
  <c r="H26" i="5" s="1"/>
  <c r="G77" i="5"/>
  <c r="F77" i="5"/>
  <c r="F26" i="5" s="1"/>
  <c r="E77" i="5"/>
  <c r="E26" i="5" s="1"/>
  <c r="BA76" i="5"/>
  <c r="AZ24" i="5"/>
  <c r="AY24" i="5"/>
  <c r="AX24" i="5"/>
  <c r="AW24" i="5"/>
  <c r="AU24" i="5"/>
  <c r="AT24" i="5"/>
  <c r="AS24" i="5"/>
  <c r="AR24" i="5"/>
  <c r="AQ24" i="5"/>
  <c r="AP24" i="5"/>
  <c r="AO24" i="5"/>
  <c r="AN24" i="5"/>
  <c r="AM24" i="5"/>
  <c r="AL24" i="5"/>
  <c r="AK24" i="5"/>
  <c r="AJ24" i="5"/>
  <c r="AI24" i="5"/>
  <c r="AH24" i="5"/>
  <c r="AG24" i="5"/>
  <c r="AF24" i="5"/>
  <c r="AE24" i="5"/>
  <c r="AD24" i="5"/>
  <c r="AC24" i="5"/>
  <c r="AB24" i="5"/>
  <c r="AA24" i="5"/>
  <c r="Z24" i="5"/>
  <c r="X24" i="5"/>
  <c r="W24" i="5"/>
  <c r="V24" i="5"/>
  <c r="U24" i="5"/>
  <c r="T24" i="5"/>
  <c r="R24" i="5"/>
  <c r="Q24" i="5"/>
  <c r="P24" i="5"/>
  <c r="O24" i="5"/>
  <c r="N24" i="5"/>
  <c r="L24" i="5"/>
  <c r="K24" i="5"/>
  <c r="J24" i="5"/>
  <c r="I24" i="5"/>
  <c r="H24" i="5"/>
  <c r="G24" i="5"/>
  <c r="F24" i="5"/>
  <c r="E24" i="5"/>
  <c r="BA71" i="5"/>
  <c r="BA70" i="5"/>
  <c r="AZ69" i="5"/>
  <c r="AY69" i="5"/>
  <c r="AY23" i="5" s="1"/>
  <c r="AX69" i="5"/>
  <c r="AX23" i="5" s="1"/>
  <c r="AW69" i="5"/>
  <c r="AW23" i="5" s="1"/>
  <c r="AV69" i="5"/>
  <c r="AV23" i="5" s="1"/>
  <c r="AU69" i="5"/>
  <c r="AT69" i="5"/>
  <c r="AS69" i="5"/>
  <c r="AS23" i="5" s="1"/>
  <c r="AR69" i="5"/>
  <c r="AR23" i="5" s="1"/>
  <c r="AQ69" i="5"/>
  <c r="AQ23" i="5" s="1"/>
  <c r="AP69" i="5"/>
  <c r="AO69" i="5"/>
  <c r="AN69" i="5"/>
  <c r="AM69" i="5"/>
  <c r="AM23" i="5" s="1"/>
  <c r="AL69" i="5"/>
  <c r="AK69" i="5"/>
  <c r="AK23" i="5" s="1"/>
  <c r="AJ69" i="5"/>
  <c r="AJ23" i="5" s="1"/>
  <c r="AI69" i="5"/>
  <c r="AH69" i="5"/>
  <c r="AG69" i="5"/>
  <c r="AG23" i="5" s="1"/>
  <c r="AF69" i="5"/>
  <c r="AF23" i="5" s="1"/>
  <c r="AE69" i="5"/>
  <c r="AE23" i="5" s="1"/>
  <c r="AD69" i="5"/>
  <c r="AD23" i="5" s="1"/>
  <c r="AC69" i="5"/>
  <c r="AB69" i="5"/>
  <c r="AA69" i="5"/>
  <c r="AA23" i="5" s="1"/>
  <c r="Z69" i="5"/>
  <c r="Y69" i="5"/>
  <c r="Y23" i="5" s="1"/>
  <c r="X69" i="5"/>
  <c r="X23" i="5" s="1"/>
  <c r="W69" i="5"/>
  <c r="V69" i="5"/>
  <c r="U69" i="5"/>
  <c r="U23" i="5" s="1"/>
  <c r="T69" i="5"/>
  <c r="T23" i="5" s="1"/>
  <c r="S69" i="5"/>
  <c r="S23" i="5" s="1"/>
  <c r="R69" i="5"/>
  <c r="R23" i="5" s="1"/>
  <c r="Q69" i="5"/>
  <c r="P69" i="5"/>
  <c r="O69" i="5"/>
  <c r="O23" i="5" s="1"/>
  <c r="N69" i="5"/>
  <c r="M69" i="5"/>
  <c r="M23" i="5" s="1"/>
  <c r="L69" i="5"/>
  <c r="L23" i="5" s="1"/>
  <c r="K69" i="5"/>
  <c r="J69" i="5"/>
  <c r="I69" i="5"/>
  <c r="I23" i="5" s="1"/>
  <c r="H69" i="5"/>
  <c r="H23" i="5" s="1"/>
  <c r="G69" i="5"/>
  <c r="G23" i="5" s="1"/>
  <c r="F69" i="5"/>
  <c r="F23" i="5" s="1"/>
  <c r="E69" i="5"/>
  <c r="BA68" i="5"/>
  <c r="BA67" i="5"/>
  <c r="AZ66" i="5"/>
  <c r="AY66" i="5"/>
  <c r="AX66" i="5"/>
  <c r="AW66" i="5"/>
  <c r="AV66" i="5"/>
  <c r="AU66" i="5"/>
  <c r="AT66" i="5"/>
  <c r="AS66" i="5"/>
  <c r="AR66" i="5"/>
  <c r="AQ66" i="5"/>
  <c r="AP66" i="5"/>
  <c r="AO66" i="5"/>
  <c r="AN66" i="5"/>
  <c r="AM66" i="5"/>
  <c r="AL66" i="5"/>
  <c r="AK66" i="5"/>
  <c r="AJ66" i="5"/>
  <c r="AI66" i="5"/>
  <c r="AH66" i="5"/>
  <c r="AG66" i="5"/>
  <c r="AF66" i="5"/>
  <c r="AE66" i="5"/>
  <c r="AD66" i="5"/>
  <c r="AC66" i="5"/>
  <c r="AB66" i="5"/>
  <c r="AA66" i="5"/>
  <c r="Z66" i="5"/>
  <c r="Y66" i="5"/>
  <c r="X66" i="5"/>
  <c r="W66" i="5"/>
  <c r="V66" i="5"/>
  <c r="U66" i="5"/>
  <c r="T66" i="5"/>
  <c r="S66" i="5"/>
  <c r="R66" i="5"/>
  <c r="Q66" i="5"/>
  <c r="P66" i="5"/>
  <c r="O66" i="5"/>
  <c r="N66" i="5"/>
  <c r="M66" i="5"/>
  <c r="L66" i="5"/>
  <c r="K66" i="5"/>
  <c r="J66" i="5"/>
  <c r="I66" i="5"/>
  <c r="H66" i="5"/>
  <c r="G66" i="5"/>
  <c r="F66" i="5"/>
  <c r="E66" i="5"/>
  <c r="BA65" i="5"/>
  <c r="BA64" i="5"/>
  <c r="BA63" i="5"/>
  <c r="BA62" i="5"/>
  <c r="BA61" i="5"/>
  <c r="BA60" i="5"/>
  <c r="BA58" i="5"/>
  <c r="BA57"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G56" i="5"/>
  <c r="F56" i="5"/>
  <c r="E56" i="5"/>
  <c r="BA55"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AP45" i="5"/>
  <c r="AP44" i="5" s="1"/>
  <c r="AP22" i="5" s="1"/>
  <c r="BA47" i="5"/>
  <c r="BB47" i="5" s="1"/>
  <c r="AZ46" i="5"/>
  <c r="AY46" i="5"/>
  <c r="AX46" i="5"/>
  <c r="AW46" i="5"/>
  <c r="AV46" i="5"/>
  <c r="AU46" i="5"/>
  <c r="AT46" i="5"/>
  <c r="AT45" i="5" s="1"/>
  <c r="AS46" i="5"/>
  <c r="AR46" i="5"/>
  <c r="AQ46" i="5"/>
  <c r="AQ45" i="5" s="1"/>
  <c r="AQ44" i="5" s="1"/>
  <c r="AQ22" i="5" s="1"/>
  <c r="AP46" i="5"/>
  <c r="AO46" i="5"/>
  <c r="AN46" i="5"/>
  <c r="AN45" i="5" s="1"/>
  <c r="AM46" i="5"/>
  <c r="AL46" i="5"/>
  <c r="AK46" i="5"/>
  <c r="AK45" i="5" s="1"/>
  <c r="AK44" i="5" s="1"/>
  <c r="AK22" i="5" s="1"/>
  <c r="AJ46" i="5"/>
  <c r="AI46" i="5"/>
  <c r="AH46" i="5"/>
  <c r="AG46" i="5"/>
  <c r="AF46" i="5"/>
  <c r="AE46" i="5"/>
  <c r="AE45" i="5" s="1"/>
  <c r="AE44" i="5" s="1"/>
  <c r="AE22" i="5" s="1"/>
  <c r="AD46" i="5"/>
  <c r="AC46" i="5"/>
  <c r="AB46" i="5"/>
  <c r="AA46" i="5"/>
  <c r="AA45" i="5" s="1"/>
  <c r="AA44" i="5" s="1"/>
  <c r="Z46" i="5"/>
  <c r="Y46" i="5"/>
  <c r="Y45" i="5" s="1"/>
  <c r="Y44" i="5" s="1"/>
  <c r="Y22" i="5" s="1"/>
  <c r="X46" i="5"/>
  <c r="W46" i="5"/>
  <c r="V46" i="5"/>
  <c r="V45" i="5" s="1"/>
  <c r="U46" i="5"/>
  <c r="T46" i="5"/>
  <c r="S46" i="5"/>
  <c r="S45" i="5" s="1"/>
  <c r="S44" i="5" s="1"/>
  <c r="S22" i="5" s="1"/>
  <c r="R46" i="5"/>
  <c r="Q46" i="5"/>
  <c r="P46" i="5"/>
  <c r="P45" i="5" s="1"/>
  <c r="O46" i="5"/>
  <c r="N46" i="5"/>
  <c r="M46" i="5"/>
  <c r="M45" i="5" s="1"/>
  <c r="M44" i="5" s="1"/>
  <c r="M22" i="5" s="1"/>
  <c r="L46" i="5"/>
  <c r="K46" i="5"/>
  <c r="J46" i="5"/>
  <c r="J45" i="5" s="1"/>
  <c r="I46" i="5"/>
  <c r="I45" i="5" s="1"/>
  <c r="I44" i="5" s="1"/>
  <c r="I22" i="5" s="1"/>
  <c r="H46" i="5"/>
  <c r="G46" i="5"/>
  <c r="G45" i="5" s="1"/>
  <c r="G44" i="5" s="1"/>
  <c r="F46" i="5"/>
  <c r="E46" i="5"/>
  <c r="AZ45" i="5"/>
  <c r="AS45" i="5"/>
  <c r="AS44" i="5" s="1"/>
  <c r="AS22" i="5" s="1"/>
  <c r="AH45" i="5"/>
  <c r="AB45" i="5"/>
  <c r="AB44" i="5" s="1"/>
  <c r="AB22" i="5" s="1"/>
  <c r="BA43" i="5"/>
  <c r="BA40" i="5"/>
  <c r="BA39" i="5"/>
  <c r="BA38" i="5"/>
  <c r="BA37" i="5"/>
  <c r="BA36" i="5"/>
  <c r="BA32" i="5"/>
  <c r="AZ29" i="5"/>
  <c r="AZ28" i="5" s="1"/>
  <c r="AV29" i="5"/>
  <c r="AV28" i="5" s="1"/>
  <c r="AV21" i="5" s="1"/>
  <c r="AT29" i="5"/>
  <c r="AT28" i="5" s="1"/>
  <c r="AP29" i="5"/>
  <c r="AP28" i="5" s="1"/>
  <c r="AP21" i="5" s="1"/>
  <c r="AN29" i="5"/>
  <c r="AN28" i="5" s="1"/>
  <c r="AJ29" i="5"/>
  <c r="AJ28" i="5" s="1"/>
  <c r="AJ21" i="5" s="1"/>
  <c r="AH29" i="5"/>
  <c r="AH28" i="5" s="1"/>
  <c r="AD29" i="5"/>
  <c r="AD28" i="5" s="1"/>
  <c r="AD21" i="5" s="1"/>
  <c r="AB29" i="5"/>
  <c r="AB28" i="5" s="1"/>
  <c r="X29" i="5"/>
  <c r="X28" i="5" s="1"/>
  <c r="X21" i="5" s="1"/>
  <c r="V29" i="5"/>
  <c r="V28" i="5" s="1"/>
  <c r="R29" i="5"/>
  <c r="R28" i="5" s="1"/>
  <c r="P29" i="5"/>
  <c r="P28" i="5" s="1"/>
  <c r="L29" i="5"/>
  <c r="L28" i="5" s="1"/>
  <c r="J29" i="5"/>
  <c r="F29" i="5"/>
  <c r="F28" i="5" s="1"/>
  <c r="G29" i="5"/>
  <c r="AW26" i="5"/>
  <c r="AR26" i="5"/>
  <c r="AQ26" i="5"/>
  <c r="AK26" i="5"/>
  <c r="AE26" i="5"/>
  <c r="AC26" i="5"/>
  <c r="Y26" i="5"/>
  <c r="S26" i="5"/>
  <c r="M26" i="5"/>
  <c r="G26" i="5"/>
  <c r="AZ25" i="5"/>
  <c r="AY25" i="5"/>
  <c r="AX25" i="5"/>
  <c r="AW25" i="5"/>
  <c r="AV25" i="5"/>
  <c r="AU25" i="5"/>
  <c r="AT25" i="5"/>
  <c r="AS25" i="5"/>
  <c r="AR25" i="5"/>
  <c r="AQ25" i="5"/>
  <c r="AP25" i="5"/>
  <c r="AO25" i="5"/>
  <c r="AN25" i="5"/>
  <c r="AM25" i="5"/>
  <c r="AL25" i="5"/>
  <c r="AK25" i="5"/>
  <c r="AJ25" i="5"/>
  <c r="AI25" i="5"/>
  <c r="AH25" i="5"/>
  <c r="AG25" i="5"/>
  <c r="AF25" i="5"/>
  <c r="AE25" i="5"/>
  <c r="AD25" i="5"/>
  <c r="AC25" i="5"/>
  <c r="AB25" i="5"/>
  <c r="AA25" i="5"/>
  <c r="Z25" i="5"/>
  <c r="Y25" i="5"/>
  <c r="X25" i="5"/>
  <c r="W25" i="5"/>
  <c r="V25" i="5"/>
  <c r="U25" i="5"/>
  <c r="T25" i="5"/>
  <c r="S25" i="5"/>
  <c r="R25" i="5"/>
  <c r="Q25" i="5"/>
  <c r="P25" i="5"/>
  <c r="O25" i="5"/>
  <c r="N25" i="5"/>
  <c r="M25" i="5"/>
  <c r="L25" i="5"/>
  <c r="K25" i="5"/>
  <c r="J25" i="5"/>
  <c r="I25" i="5"/>
  <c r="H25" i="5"/>
  <c r="G25" i="5"/>
  <c r="F25" i="5"/>
  <c r="E25" i="5"/>
  <c r="AV24" i="5"/>
  <c r="Y24" i="5"/>
  <c r="S24" i="5"/>
  <c r="M24" i="5"/>
  <c r="AZ23" i="5"/>
  <c r="AU23" i="5"/>
  <c r="AT23" i="5"/>
  <c r="AO23" i="5"/>
  <c r="AN23" i="5"/>
  <c r="AL23" i="5"/>
  <c r="AI23" i="5"/>
  <c r="AH23" i="5"/>
  <c r="AC23" i="5"/>
  <c r="AB23" i="5"/>
  <c r="Z23" i="5"/>
  <c r="W23" i="5"/>
  <c r="V23" i="5"/>
  <c r="Q23" i="5"/>
  <c r="P23" i="5"/>
  <c r="N23" i="5"/>
  <c r="K23" i="5"/>
  <c r="J23" i="5"/>
  <c r="E23" i="5"/>
  <c r="J21" i="5"/>
  <c r="I21" i="5"/>
  <c r="G21" i="5"/>
  <c r="B12" i="5"/>
  <c r="B7" i="5"/>
  <c r="AZ79" i="4"/>
  <c r="AZ26" i="4" s="1"/>
  <c r="AY79" i="4"/>
  <c r="AY26" i="4" s="1"/>
  <c r="AX79" i="4"/>
  <c r="AW26" i="4"/>
  <c r="AV79" i="4"/>
  <c r="AV26" i="4" s="1"/>
  <c r="AU79" i="4"/>
  <c r="AU26" i="4" s="1"/>
  <c r="AT79" i="4"/>
  <c r="AS79" i="4"/>
  <c r="AR79" i="4"/>
  <c r="AQ79" i="4"/>
  <c r="AQ26" i="4" s="1"/>
  <c r="AP79" i="4"/>
  <c r="AP26" i="4" s="1"/>
  <c r="AO79" i="4"/>
  <c r="AO26" i="4" s="1"/>
  <c r="AN79" i="4"/>
  <c r="AN26" i="4" s="1"/>
  <c r="AM79" i="4"/>
  <c r="AM26" i="4" s="1"/>
  <c r="AL79" i="4"/>
  <c r="AK79" i="4"/>
  <c r="AK26" i="4" s="1"/>
  <c r="AJ79" i="4"/>
  <c r="AJ26" i="4" s="1"/>
  <c r="AI79" i="4"/>
  <c r="AI26" i="4" s="1"/>
  <c r="AH79" i="4"/>
  <c r="AG79" i="4"/>
  <c r="AF79" i="4"/>
  <c r="AE79" i="4"/>
  <c r="AE26" i="4" s="1"/>
  <c r="AD79" i="4"/>
  <c r="AD26" i="4" s="1"/>
  <c r="AC79" i="4"/>
  <c r="AB79" i="4"/>
  <c r="AB26" i="4" s="1"/>
  <c r="AA79" i="4"/>
  <c r="AA26" i="4" s="1"/>
  <c r="Z79" i="4"/>
  <c r="Y79" i="4"/>
  <c r="Y26" i="4" s="1"/>
  <c r="X79" i="4"/>
  <c r="X26" i="4" s="1"/>
  <c r="W79" i="4"/>
  <c r="W26" i="4" s="1"/>
  <c r="V79" i="4"/>
  <c r="U79" i="4"/>
  <c r="U26" i="4" s="1"/>
  <c r="T79" i="4"/>
  <c r="S79" i="4"/>
  <c r="S26" i="4" s="1"/>
  <c r="R79" i="4"/>
  <c r="R26" i="4" s="1"/>
  <c r="Q79" i="4"/>
  <c r="Q26" i="4" s="1"/>
  <c r="P79" i="4"/>
  <c r="P26" i="4" s="1"/>
  <c r="O79" i="4"/>
  <c r="O26" i="4" s="1"/>
  <c r="N79" i="4"/>
  <c r="M79" i="4"/>
  <c r="M26" i="4" s="1"/>
  <c r="L79" i="4"/>
  <c r="L26" i="4" s="1"/>
  <c r="K79" i="4"/>
  <c r="K26" i="4" s="1"/>
  <c r="J79" i="4"/>
  <c r="I79" i="4"/>
  <c r="I26" i="4" s="1"/>
  <c r="H79" i="4"/>
  <c r="G79" i="4"/>
  <c r="G26" i="4" s="1"/>
  <c r="F79" i="4"/>
  <c r="F26" i="4" s="1"/>
  <c r="E79" i="4"/>
  <c r="E26" i="4" s="1"/>
  <c r="BA78" i="4"/>
  <c r="AZ71" i="4"/>
  <c r="AZ24" i="4" s="1"/>
  <c r="AY71" i="4"/>
  <c r="AY24" i="4" s="1"/>
  <c r="AW71" i="4"/>
  <c r="AW24" i="4" s="1"/>
  <c r="AV71" i="4"/>
  <c r="AV24" i="4" s="1"/>
  <c r="AU71" i="4"/>
  <c r="AU24" i="4" s="1"/>
  <c r="AT71" i="4"/>
  <c r="AS71" i="4"/>
  <c r="AR71" i="4"/>
  <c r="AR24" i="4" s="1"/>
  <c r="AQ71" i="4"/>
  <c r="AQ24" i="4" s="1"/>
  <c r="AP71" i="4"/>
  <c r="AP24" i="4" s="1"/>
  <c r="AO71" i="4"/>
  <c r="AO24" i="4" s="1"/>
  <c r="AN71" i="4"/>
  <c r="AN24" i="4" s="1"/>
  <c r="AM71" i="4"/>
  <c r="AM24" i="4" s="1"/>
  <c r="AL71" i="4"/>
  <c r="AL24" i="4" s="1"/>
  <c r="AK71" i="4"/>
  <c r="AK24" i="4" s="1"/>
  <c r="AJ71" i="4"/>
  <c r="AJ24" i="4" s="1"/>
  <c r="AI71" i="4"/>
  <c r="AI24" i="4" s="1"/>
  <c r="AH71" i="4"/>
  <c r="AG71" i="4"/>
  <c r="AF71" i="4"/>
  <c r="AF24" i="4" s="1"/>
  <c r="AE71" i="4"/>
  <c r="AE24" i="4" s="1"/>
  <c r="AD71" i="4"/>
  <c r="AD24" i="4" s="1"/>
  <c r="AC71" i="4"/>
  <c r="AC24" i="4" s="1"/>
  <c r="AB71" i="4"/>
  <c r="AB24" i="4" s="1"/>
  <c r="AA71" i="4"/>
  <c r="AA24" i="4" s="1"/>
  <c r="Z71" i="4"/>
  <c r="Z24" i="4" s="1"/>
  <c r="Y71" i="4"/>
  <c r="Y24" i="4" s="1"/>
  <c r="X71" i="4"/>
  <c r="X24" i="4" s="1"/>
  <c r="W71" i="4"/>
  <c r="W24" i="4" s="1"/>
  <c r="V71" i="4"/>
  <c r="U71" i="4"/>
  <c r="T71" i="4"/>
  <c r="T24" i="4" s="1"/>
  <c r="S71" i="4"/>
  <c r="S24" i="4" s="1"/>
  <c r="R71" i="4"/>
  <c r="R24" i="4" s="1"/>
  <c r="Q71" i="4"/>
  <c r="Q24" i="4" s="1"/>
  <c r="P71" i="4"/>
  <c r="P24" i="4" s="1"/>
  <c r="O71" i="4"/>
  <c r="O24" i="4" s="1"/>
  <c r="N71" i="4"/>
  <c r="N24" i="4" s="1"/>
  <c r="M71" i="4"/>
  <c r="M24" i="4" s="1"/>
  <c r="L71" i="4"/>
  <c r="L24" i="4" s="1"/>
  <c r="K71" i="4"/>
  <c r="K24" i="4" s="1"/>
  <c r="J71" i="4"/>
  <c r="I71" i="4"/>
  <c r="H71" i="4"/>
  <c r="H24" i="4" s="1"/>
  <c r="G71" i="4"/>
  <c r="G24" i="4" s="1"/>
  <c r="F71" i="4"/>
  <c r="F24" i="4" s="1"/>
  <c r="E71" i="4"/>
  <c r="E24" i="4" s="1"/>
  <c r="BA69" i="4"/>
  <c r="BA68" i="4"/>
  <c r="AZ67" i="4"/>
  <c r="AZ23" i="4" s="1"/>
  <c r="AY67" i="4"/>
  <c r="AY23" i="4" s="1"/>
  <c r="AX67" i="4"/>
  <c r="AW67" i="4"/>
  <c r="AW23" i="4" s="1"/>
  <c r="AV67" i="4"/>
  <c r="AV23" i="4" s="1"/>
  <c r="AU67" i="4"/>
  <c r="AU23" i="4" s="1"/>
  <c r="AT67" i="4"/>
  <c r="AT23" i="4" s="1"/>
  <c r="AS67" i="4"/>
  <c r="AS23" i="4" s="1"/>
  <c r="AR67" i="4"/>
  <c r="AR23" i="4" s="1"/>
  <c r="AQ67" i="4"/>
  <c r="AQ23" i="4" s="1"/>
  <c r="AP67" i="4"/>
  <c r="AP23" i="4" s="1"/>
  <c r="AO67" i="4"/>
  <c r="AO23" i="4" s="1"/>
  <c r="AN67" i="4"/>
  <c r="AM67" i="4"/>
  <c r="AM23" i="4" s="1"/>
  <c r="AL67" i="4"/>
  <c r="AL23" i="4" s="1"/>
  <c r="AK67" i="4"/>
  <c r="AJ67" i="4"/>
  <c r="AI67" i="4"/>
  <c r="AI23" i="4" s="1"/>
  <c r="AH67" i="4"/>
  <c r="AH23" i="4" s="1"/>
  <c r="AG67" i="4"/>
  <c r="AG23" i="4" s="1"/>
  <c r="AF67" i="4"/>
  <c r="AF23" i="4" s="1"/>
  <c r="AE67" i="4"/>
  <c r="AE23" i="4" s="1"/>
  <c r="AD67" i="4"/>
  <c r="AD23" i="4" s="1"/>
  <c r="AC67" i="4"/>
  <c r="AC23" i="4" s="1"/>
  <c r="AB67" i="4"/>
  <c r="AA67" i="4"/>
  <c r="AA23" i="4" s="1"/>
  <c r="Z67" i="4"/>
  <c r="Z23" i="4" s="1"/>
  <c r="Y67" i="4"/>
  <c r="Y23" i="4" s="1"/>
  <c r="X67" i="4"/>
  <c r="X23" i="4" s="1"/>
  <c r="W67" i="4"/>
  <c r="W23" i="4" s="1"/>
  <c r="V67" i="4"/>
  <c r="V23" i="4" s="1"/>
  <c r="U67" i="4"/>
  <c r="U23" i="4" s="1"/>
  <c r="T67" i="4"/>
  <c r="T23" i="4" s="1"/>
  <c r="S67" i="4"/>
  <c r="R67" i="4"/>
  <c r="Q67" i="4"/>
  <c r="Q23" i="4" s="1"/>
  <c r="P67" i="4"/>
  <c r="O67" i="4"/>
  <c r="O23" i="4" s="1"/>
  <c r="N67" i="4"/>
  <c r="N23" i="4" s="1"/>
  <c r="M67" i="4"/>
  <c r="M23" i="4" s="1"/>
  <c r="L67" i="4"/>
  <c r="L23" i="4" s="1"/>
  <c r="K67" i="4"/>
  <c r="K23" i="4" s="1"/>
  <c r="J67" i="4"/>
  <c r="J23" i="4" s="1"/>
  <c r="I67" i="4"/>
  <c r="I23" i="4" s="1"/>
  <c r="H67" i="4"/>
  <c r="H23" i="4" s="1"/>
  <c r="G67" i="4"/>
  <c r="G23" i="4" s="1"/>
  <c r="F67" i="4"/>
  <c r="F23" i="4" s="1"/>
  <c r="E67" i="4"/>
  <c r="E23" i="4" s="1"/>
  <c r="BA66" i="4"/>
  <c r="BA65" i="4"/>
  <c r="AZ64" i="4"/>
  <c r="AY64" i="4"/>
  <c r="AX64" i="4"/>
  <c r="AW64" i="4"/>
  <c r="AV64" i="4"/>
  <c r="AU64" i="4"/>
  <c r="AT64" i="4"/>
  <c r="AS64" i="4"/>
  <c r="AR64" i="4"/>
  <c r="AQ64" i="4"/>
  <c r="AP64" i="4"/>
  <c r="AO64" i="4"/>
  <c r="AN64" i="4"/>
  <c r="AM64" i="4"/>
  <c r="AL64" i="4"/>
  <c r="AK64" i="4"/>
  <c r="AJ64" i="4"/>
  <c r="AI64" i="4"/>
  <c r="AH64" i="4"/>
  <c r="AG64" i="4"/>
  <c r="AF64" i="4"/>
  <c r="AE64" i="4"/>
  <c r="AD64" i="4"/>
  <c r="AC64" i="4"/>
  <c r="AB64" i="4"/>
  <c r="AA64" i="4"/>
  <c r="Z64" i="4"/>
  <c r="Y64" i="4"/>
  <c r="X64" i="4"/>
  <c r="W64" i="4"/>
  <c r="V64" i="4"/>
  <c r="U64" i="4"/>
  <c r="T64" i="4"/>
  <c r="S64" i="4"/>
  <c r="R64" i="4"/>
  <c r="Q64" i="4"/>
  <c r="P64" i="4"/>
  <c r="O64" i="4"/>
  <c r="N64" i="4"/>
  <c r="M64" i="4"/>
  <c r="L64" i="4"/>
  <c r="K64" i="4"/>
  <c r="J64" i="4"/>
  <c r="I64" i="4"/>
  <c r="H64" i="4"/>
  <c r="G64" i="4"/>
  <c r="F64" i="4"/>
  <c r="E64" i="4"/>
  <c r="BA63" i="4"/>
  <c r="BA62" i="4"/>
  <c r="BA61" i="4"/>
  <c r="BA59" i="4"/>
  <c r="BA58" i="4"/>
  <c r="AZ56" i="4"/>
  <c r="AZ54" i="4" s="1"/>
  <c r="AY56" i="4"/>
  <c r="AY54" i="4" s="1"/>
  <c r="AX56" i="4"/>
  <c r="AX54" i="4" s="1"/>
  <c r="AW56" i="4"/>
  <c r="AW54" i="4" s="1"/>
  <c r="AV56" i="4"/>
  <c r="AU56" i="4"/>
  <c r="AU54" i="4" s="1"/>
  <c r="AT56" i="4"/>
  <c r="AT54" i="4" s="1"/>
  <c r="AS56" i="4"/>
  <c r="AS54" i="4" s="1"/>
  <c r="AR56" i="4"/>
  <c r="AQ56" i="4"/>
  <c r="AQ54" i="4" s="1"/>
  <c r="AP56" i="4"/>
  <c r="AO56" i="4"/>
  <c r="AO54" i="4" s="1"/>
  <c r="AN56" i="4"/>
  <c r="AN54" i="4" s="1"/>
  <c r="AM56" i="4"/>
  <c r="AM54" i="4" s="1"/>
  <c r="AL56" i="4"/>
  <c r="AL54" i="4" s="1"/>
  <c r="AK56" i="4"/>
  <c r="AK54" i="4" s="1"/>
  <c r="AJ56" i="4"/>
  <c r="AI56" i="4"/>
  <c r="AI54" i="4" s="1"/>
  <c r="AH56" i="4"/>
  <c r="AH54" i="4" s="1"/>
  <c r="AG56" i="4"/>
  <c r="AG54" i="4" s="1"/>
  <c r="AF56" i="4"/>
  <c r="AE56" i="4"/>
  <c r="AE54" i="4" s="1"/>
  <c r="AD56" i="4"/>
  <c r="AC56" i="4"/>
  <c r="AC54" i="4" s="1"/>
  <c r="AB56" i="4"/>
  <c r="AB54" i="4" s="1"/>
  <c r="AA56" i="4"/>
  <c r="AA54" i="4" s="1"/>
  <c r="Z56" i="4"/>
  <c r="Z54" i="4" s="1"/>
  <c r="Y56" i="4"/>
  <c r="Y54" i="4" s="1"/>
  <c r="X56" i="4"/>
  <c r="W56" i="4"/>
  <c r="W54" i="4" s="1"/>
  <c r="V56" i="4"/>
  <c r="V54" i="4" s="1"/>
  <c r="U56" i="4"/>
  <c r="U54" i="4" s="1"/>
  <c r="T56" i="4"/>
  <c r="S56" i="4"/>
  <c r="S54" i="4" s="1"/>
  <c r="R56" i="4"/>
  <c r="Q56" i="4"/>
  <c r="Q54" i="4" s="1"/>
  <c r="P56" i="4"/>
  <c r="P54" i="4" s="1"/>
  <c r="O56" i="4"/>
  <c r="O54" i="4" s="1"/>
  <c r="N56" i="4"/>
  <c r="N54" i="4" s="1"/>
  <c r="M56" i="4"/>
  <c r="M54" i="4" s="1"/>
  <c r="L56" i="4"/>
  <c r="K56" i="4"/>
  <c r="K54" i="4" s="1"/>
  <c r="J56" i="4"/>
  <c r="J54" i="4" s="1"/>
  <c r="I56" i="4"/>
  <c r="I54" i="4" s="1"/>
  <c r="H56" i="4"/>
  <c r="H54" i="4" s="1"/>
  <c r="G56" i="4"/>
  <c r="G54" i="4" s="1"/>
  <c r="F56" i="4"/>
  <c r="E56" i="4"/>
  <c r="E54" i="4" s="1"/>
  <c r="BA55" i="4"/>
  <c r="AV54" i="4"/>
  <c r="AR54" i="4"/>
  <c r="AP54" i="4"/>
  <c r="AJ54" i="4"/>
  <c r="AF54" i="4"/>
  <c r="AD54" i="4"/>
  <c r="X54" i="4"/>
  <c r="T54" i="4"/>
  <c r="R54" i="4"/>
  <c r="L54" i="4"/>
  <c r="F54" i="4"/>
  <c r="BA53" i="4"/>
  <c r="AZ51" i="4"/>
  <c r="AY51" i="4"/>
  <c r="AX51" i="4"/>
  <c r="AW51" i="4"/>
  <c r="AV51" i="4"/>
  <c r="AU51" i="4"/>
  <c r="AT51" i="4"/>
  <c r="AS51" i="4"/>
  <c r="AR51" i="4"/>
  <c r="AQ51" i="4"/>
  <c r="AP51" i="4"/>
  <c r="AO51" i="4"/>
  <c r="AN51" i="4"/>
  <c r="AM51" i="4"/>
  <c r="AL51" i="4"/>
  <c r="AK51" i="4"/>
  <c r="AJ51" i="4"/>
  <c r="AI51" i="4"/>
  <c r="AH51" i="4"/>
  <c r="AG51" i="4"/>
  <c r="AF51" i="4"/>
  <c r="AE51" i="4"/>
  <c r="AD51" i="4"/>
  <c r="AB51" i="4"/>
  <c r="AA51" i="4"/>
  <c r="Z51" i="4"/>
  <c r="Y51" i="4"/>
  <c r="X51" i="4"/>
  <c r="W51" i="4"/>
  <c r="V51" i="4"/>
  <c r="U51" i="4"/>
  <c r="T51" i="4"/>
  <c r="S51" i="4"/>
  <c r="R51" i="4"/>
  <c r="Q51" i="4"/>
  <c r="P51" i="4"/>
  <c r="O51" i="4"/>
  <c r="N51" i="4"/>
  <c r="M51" i="4"/>
  <c r="L51" i="4"/>
  <c r="K51" i="4"/>
  <c r="J51" i="4"/>
  <c r="I51" i="4"/>
  <c r="H51" i="4"/>
  <c r="G51" i="4"/>
  <c r="F51" i="4"/>
  <c r="E51" i="4"/>
  <c r="AZ44" i="4"/>
  <c r="AY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AZ42" i="4"/>
  <c r="AY42" i="4"/>
  <c r="AX42" i="4"/>
  <c r="AW42" i="4"/>
  <c r="AW41" i="4" s="1"/>
  <c r="AV42" i="4"/>
  <c r="AV41" i="4" s="1"/>
  <c r="AU42" i="4"/>
  <c r="AU41" i="4" s="1"/>
  <c r="AT42" i="4"/>
  <c r="AT41" i="4" s="1"/>
  <c r="AS42" i="4"/>
  <c r="AS41" i="4" s="1"/>
  <c r="AR42" i="4"/>
  <c r="AR41" i="4" s="1"/>
  <c r="AQ42" i="4"/>
  <c r="AQ41" i="4" s="1"/>
  <c r="AP42" i="4"/>
  <c r="AP41" i="4" s="1"/>
  <c r="AO42" i="4"/>
  <c r="AO41" i="4" s="1"/>
  <c r="AN42" i="4"/>
  <c r="AN41" i="4" s="1"/>
  <c r="AM42" i="4"/>
  <c r="AM41" i="4" s="1"/>
  <c r="AL42" i="4"/>
  <c r="AL41" i="4" s="1"/>
  <c r="AK42" i="4"/>
  <c r="AK41" i="4" s="1"/>
  <c r="AJ42" i="4"/>
  <c r="AJ41" i="4" s="1"/>
  <c r="AI42" i="4"/>
  <c r="AI41" i="4" s="1"/>
  <c r="AH42" i="4"/>
  <c r="AH41" i="4" s="1"/>
  <c r="AG42" i="4"/>
  <c r="AG41" i="4" s="1"/>
  <c r="AF42" i="4"/>
  <c r="AF41" i="4" s="1"/>
  <c r="AE42" i="4"/>
  <c r="AE41" i="4" s="1"/>
  <c r="AD42" i="4"/>
  <c r="AD41" i="4" s="1"/>
  <c r="AC42" i="4"/>
  <c r="AC41" i="4" s="1"/>
  <c r="AB42" i="4"/>
  <c r="AB41" i="4" s="1"/>
  <c r="AA42" i="4"/>
  <c r="AA41" i="4" s="1"/>
  <c r="Z42" i="4"/>
  <c r="Z41" i="4" s="1"/>
  <c r="Y42" i="4"/>
  <c r="Y41" i="4" s="1"/>
  <c r="X42" i="4"/>
  <c r="X41" i="4" s="1"/>
  <c r="W42" i="4"/>
  <c r="W41" i="4" s="1"/>
  <c r="V42" i="4"/>
  <c r="V41" i="4" s="1"/>
  <c r="U42" i="4"/>
  <c r="U41" i="4" s="1"/>
  <c r="T42" i="4"/>
  <c r="T41" i="4" s="1"/>
  <c r="S42" i="4"/>
  <c r="S41" i="4" s="1"/>
  <c r="R42" i="4"/>
  <c r="R41" i="4" s="1"/>
  <c r="R40" i="4" s="1"/>
  <c r="R22" i="4" s="1"/>
  <c r="Q42" i="4"/>
  <c r="Q41" i="4" s="1"/>
  <c r="P42" i="4"/>
  <c r="P41" i="4" s="1"/>
  <c r="O42" i="4"/>
  <c r="O41" i="4" s="1"/>
  <c r="N42" i="4"/>
  <c r="N41" i="4" s="1"/>
  <c r="M42" i="4"/>
  <c r="M41" i="4" s="1"/>
  <c r="L42" i="4"/>
  <c r="L41" i="4" s="1"/>
  <c r="L40" i="4" s="1"/>
  <c r="L22" i="4" s="1"/>
  <c r="K42" i="4"/>
  <c r="K41" i="4" s="1"/>
  <c r="J42" i="4"/>
  <c r="J41" i="4" s="1"/>
  <c r="I42" i="4"/>
  <c r="I41" i="4" s="1"/>
  <c r="H42" i="4"/>
  <c r="H41" i="4" s="1"/>
  <c r="G42" i="4"/>
  <c r="G41" i="4" s="1"/>
  <c r="F42" i="4"/>
  <c r="F41" i="4" s="1"/>
  <c r="E42" i="4"/>
  <c r="BA39" i="4"/>
  <c r="AZ37" i="4"/>
  <c r="AY37" i="4"/>
  <c r="AX37" i="4"/>
  <c r="AW37" i="4"/>
  <c r="AV37" i="4"/>
  <c r="AU37" i="4"/>
  <c r="AT37" i="4"/>
  <c r="AS37" i="4"/>
  <c r="AR37" i="4"/>
  <c r="AQ37" i="4"/>
  <c r="AP37" i="4"/>
  <c r="AO37" i="4"/>
  <c r="AN37" i="4"/>
  <c r="AM37" i="4"/>
  <c r="AL37" i="4"/>
  <c r="AK37" i="4"/>
  <c r="AJ37" i="4"/>
  <c r="AI37" i="4"/>
  <c r="AH37" i="4"/>
  <c r="AG37" i="4"/>
  <c r="AF37" i="4"/>
  <c r="AE37" i="4"/>
  <c r="AD37" i="4"/>
  <c r="AC37" i="4"/>
  <c r="AB37" i="4"/>
  <c r="AA37" i="4"/>
  <c r="Z37" i="4"/>
  <c r="Y37" i="4"/>
  <c r="X37" i="4"/>
  <c r="W37" i="4"/>
  <c r="V37" i="4"/>
  <c r="U37" i="4"/>
  <c r="T37" i="4"/>
  <c r="S37" i="4"/>
  <c r="R37" i="4"/>
  <c r="Q37" i="4"/>
  <c r="P37" i="4"/>
  <c r="O37" i="4"/>
  <c r="N37" i="4"/>
  <c r="M37" i="4"/>
  <c r="L37" i="4"/>
  <c r="K37" i="4"/>
  <c r="J37" i="4"/>
  <c r="I37" i="4"/>
  <c r="H37" i="4"/>
  <c r="G37" i="4"/>
  <c r="F37" i="4"/>
  <c r="E37" i="4"/>
  <c r="BA36" i="4"/>
  <c r="BA35" i="4"/>
  <c r="BA34" i="4"/>
  <c r="BA33" i="4"/>
  <c r="AW29" i="4"/>
  <c r="BA31" i="4"/>
  <c r="BA30" i="4"/>
  <c r="AZ29" i="4"/>
  <c r="AY29" i="4"/>
  <c r="AV29" i="4"/>
  <c r="AU29" i="4"/>
  <c r="AT29" i="4"/>
  <c r="AS29" i="4"/>
  <c r="AR29" i="4"/>
  <c r="AQ29" i="4"/>
  <c r="AP29" i="4"/>
  <c r="AO29" i="4"/>
  <c r="AN29" i="4"/>
  <c r="AM29" i="4"/>
  <c r="AL29" i="4"/>
  <c r="AK29" i="4"/>
  <c r="AJ29" i="4"/>
  <c r="AI29" i="4"/>
  <c r="AH29" i="4"/>
  <c r="AG29" i="4"/>
  <c r="AF29" i="4"/>
  <c r="AE29" i="4"/>
  <c r="AD29" i="4"/>
  <c r="AC29" i="4"/>
  <c r="AB29" i="4"/>
  <c r="AA29" i="4"/>
  <c r="Z29" i="4"/>
  <c r="Y29" i="4"/>
  <c r="X29" i="4"/>
  <c r="W29" i="4"/>
  <c r="V29" i="4"/>
  <c r="U29" i="4"/>
  <c r="T29" i="4"/>
  <c r="S29" i="4"/>
  <c r="R29" i="4"/>
  <c r="Q29" i="4"/>
  <c r="P29" i="4"/>
  <c r="O29" i="4"/>
  <c r="N29" i="4"/>
  <c r="M29" i="4"/>
  <c r="L29" i="4"/>
  <c r="K29" i="4"/>
  <c r="J29" i="4"/>
  <c r="I29" i="4"/>
  <c r="H29" i="4"/>
  <c r="G29" i="4"/>
  <c r="F29" i="4"/>
  <c r="E29" i="4"/>
  <c r="AX26" i="4"/>
  <c r="AT26" i="4"/>
  <c r="AS26" i="4"/>
  <c r="AR26" i="4"/>
  <c r="AL26" i="4"/>
  <c r="AH26" i="4"/>
  <c r="AG26" i="4"/>
  <c r="AF26" i="4"/>
  <c r="AC26" i="4"/>
  <c r="Z26" i="4"/>
  <c r="V26" i="4"/>
  <c r="T26" i="4"/>
  <c r="N26" i="4"/>
  <c r="J26" i="4"/>
  <c r="H26" i="4"/>
  <c r="AZ25" i="4"/>
  <c r="AY25" i="4"/>
  <c r="AX25" i="4"/>
  <c r="AW25" i="4"/>
  <c r="AV25" i="4"/>
  <c r="AU25" i="4"/>
  <c r="AT25" i="4"/>
  <c r="AS25" i="4"/>
  <c r="AR25" i="4"/>
  <c r="AQ25" i="4"/>
  <c r="AP25" i="4"/>
  <c r="AO25" i="4"/>
  <c r="AN25" i="4"/>
  <c r="AM25" i="4"/>
  <c r="AL25" i="4"/>
  <c r="AK25" i="4"/>
  <c r="AJ25" i="4"/>
  <c r="AI25" i="4"/>
  <c r="AH25" i="4"/>
  <c r="AG25" i="4"/>
  <c r="AF25" i="4"/>
  <c r="AE25" i="4"/>
  <c r="AD25" i="4"/>
  <c r="AC25" i="4"/>
  <c r="AB25" i="4"/>
  <c r="AA25" i="4"/>
  <c r="Z25" i="4"/>
  <c r="Y25" i="4"/>
  <c r="X25" i="4"/>
  <c r="W25" i="4"/>
  <c r="V25" i="4"/>
  <c r="U25" i="4"/>
  <c r="T25" i="4"/>
  <c r="S25" i="4"/>
  <c r="R25" i="4"/>
  <c r="Q25" i="4"/>
  <c r="P25" i="4"/>
  <c r="O25" i="4"/>
  <c r="N25" i="4"/>
  <c r="M25" i="4"/>
  <c r="L25" i="4"/>
  <c r="K25" i="4"/>
  <c r="J25" i="4"/>
  <c r="I25" i="4"/>
  <c r="H25" i="4"/>
  <c r="G25" i="4"/>
  <c r="F25" i="4"/>
  <c r="E25" i="4"/>
  <c r="AT24" i="4"/>
  <c r="AS24" i="4"/>
  <c r="AH24" i="4"/>
  <c r="AG24" i="4"/>
  <c r="V24" i="4"/>
  <c r="U24" i="4"/>
  <c r="J24" i="4"/>
  <c r="I24" i="4"/>
  <c r="AN23" i="4"/>
  <c r="AK23" i="4"/>
  <c r="AJ23" i="4"/>
  <c r="AB23" i="4"/>
  <c r="S23" i="4"/>
  <c r="R23" i="4"/>
  <c r="P23" i="4"/>
  <c r="J21" i="4"/>
  <c r="I21" i="4"/>
  <c r="B12" i="4"/>
  <c r="B9" i="24" s="1"/>
  <c r="B7" i="4"/>
  <c r="AZ72" i="3"/>
  <c r="AZ26" i="3" s="1"/>
  <c r="AY72" i="3"/>
  <c r="AY26" i="3" s="1"/>
  <c r="AX72" i="3"/>
  <c r="AW72" i="3"/>
  <c r="AW26" i="3" s="1"/>
  <c r="AV72" i="3"/>
  <c r="AV26" i="3" s="1"/>
  <c r="AU72" i="3"/>
  <c r="AU26" i="3" s="1"/>
  <c r="AT72" i="3"/>
  <c r="AT26" i="3" s="1"/>
  <c r="AS72" i="3"/>
  <c r="AR72" i="3"/>
  <c r="AR26" i="3" s="1"/>
  <c r="AQ72" i="3"/>
  <c r="AQ26" i="3" s="1"/>
  <c r="AP72" i="3"/>
  <c r="AP26" i="3" s="1"/>
  <c r="AO72" i="3"/>
  <c r="AO26" i="3" s="1"/>
  <c r="AN72" i="3"/>
  <c r="AN26" i="3" s="1"/>
  <c r="AM72" i="3"/>
  <c r="AM26" i="3" s="1"/>
  <c r="AL72" i="3"/>
  <c r="AL26" i="3" s="1"/>
  <c r="AK72" i="3"/>
  <c r="AK26" i="3" s="1"/>
  <c r="AJ72" i="3"/>
  <c r="AJ26" i="3" s="1"/>
  <c r="AI72" i="3"/>
  <c r="AI26" i="3" s="1"/>
  <c r="AH72" i="3"/>
  <c r="AH26" i="3" s="1"/>
  <c r="AG72" i="3"/>
  <c r="AG26" i="3" s="1"/>
  <c r="AF72" i="3"/>
  <c r="AF26" i="3" s="1"/>
  <c r="AE72" i="3"/>
  <c r="AE26" i="3" s="1"/>
  <c r="AD72" i="3"/>
  <c r="AD26" i="3" s="1"/>
  <c r="AC72" i="3"/>
  <c r="AC26" i="3" s="1"/>
  <c r="AB72" i="3"/>
  <c r="AB26" i="3" s="1"/>
  <c r="AA72" i="3"/>
  <c r="Z72" i="3"/>
  <c r="Z26" i="3" s="1"/>
  <c r="Y72" i="3"/>
  <c r="Y26" i="3" s="1"/>
  <c r="X72" i="3"/>
  <c r="X26" i="3" s="1"/>
  <c r="W72" i="3"/>
  <c r="W26" i="3" s="1"/>
  <c r="V72" i="3"/>
  <c r="V26" i="3" s="1"/>
  <c r="U72" i="3"/>
  <c r="U26" i="3" s="1"/>
  <c r="T72" i="3"/>
  <c r="T26" i="3" s="1"/>
  <c r="S72" i="3"/>
  <c r="S26" i="3" s="1"/>
  <c r="R72" i="3"/>
  <c r="R26" i="3" s="1"/>
  <c r="Q72" i="3"/>
  <c r="Q26" i="3" s="1"/>
  <c r="P72" i="3"/>
  <c r="P26" i="3" s="1"/>
  <c r="O72" i="3"/>
  <c r="O26" i="3" s="1"/>
  <c r="N72" i="3"/>
  <c r="N26" i="3" s="1"/>
  <c r="M72" i="3"/>
  <c r="M26" i="3" s="1"/>
  <c r="L72" i="3"/>
  <c r="L26" i="3" s="1"/>
  <c r="K72" i="3"/>
  <c r="K26" i="3" s="1"/>
  <c r="J72" i="3"/>
  <c r="J26" i="3" s="1"/>
  <c r="I72" i="3"/>
  <c r="H72" i="3"/>
  <c r="H26" i="3" s="1"/>
  <c r="G72" i="3"/>
  <c r="G26" i="3" s="1"/>
  <c r="F72" i="3"/>
  <c r="F26" i="3" s="1"/>
  <c r="E72" i="3"/>
  <c r="E26" i="3" s="1"/>
  <c r="BA71" i="3"/>
  <c r="AZ69" i="3"/>
  <c r="AZ24" i="3" s="1"/>
  <c r="AY69" i="3"/>
  <c r="AY24" i="3" s="1"/>
  <c r="AX69" i="3"/>
  <c r="AX24" i="3" s="1"/>
  <c r="AW69" i="3"/>
  <c r="AW24" i="3" s="1"/>
  <c r="AV69" i="3"/>
  <c r="AV24" i="3" s="1"/>
  <c r="AU69" i="3"/>
  <c r="AT69" i="3"/>
  <c r="AT24" i="3" s="1"/>
  <c r="AS69" i="3"/>
  <c r="AS24" i="3" s="1"/>
  <c r="AR69" i="3"/>
  <c r="AR24" i="3" s="1"/>
  <c r="AQ69" i="3"/>
  <c r="AQ24" i="3" s="1"/>
  <c r="AP69" i="3"/>
  <c r="AP24" i="3" s="1"/>
  <c r="AO69" i="3"/>
  <c r="AN69" i="3"/>
  <c r="AN24" i="3" s="1"/>
  <c r="AM69" i="3"/>
  <c r="AM24" i="3" s="1"/>
  <c r="AL69" i="3"/>
  <c r="AL24" i="3" s="1"/>
  <c r="AK69" i="3"/>
  <c r="AK24" i="3" s="1"/>
  <c r="AJ69" i="3"/>
  <c r="AJ24" i="3" s="1"/>
  <c r="AI69" i="3"/>
  <c r="AI24" i="3" s="1"/>
  <c r="AH69" i="3"/>
  <c r="AH24" i="3" s="1"/>
  <c r="AG69" i="3"/>
  <c r="AG24" i="3" s="1"/>
  <c r="AF69" i="3"/>
  <c r="AF24" i="3" s="1"/>
  <c r="AE69" i="3"/>
  <c r="AE24" i="3" s="1"/>
  <c r="AD69" i="3"/>
  <c r="AD24" i="3" s="1"/>
  <c r="AC69" i="3"/>
  <c r="AC24" i="3" s="1"/>
  <c r="AB69" i="3"/>
  <c r="AB24" i="3" s="1"/>
  <c r="AA69" i="3"/>
  <c r="AA24" i="3" s="1"/>
  <c r="Z69" i="3"/>
  <c r="Z24" i="3" s="1"/>
  <c r="Y69" i="3"/>
  <c r="Y24" i="3" s="1"/>
  <c r="X69" i="3"/>
  <c r="X24" i="3" s="1"/>
  <c r="W69" i="3"/>
  <c r="W24" i="3" s="1"/>
  <c r="V69" i="3"/>
  <c r="U69" i="3"/>
  <c r="U24" i="3" s="1"/>
  <c r="T69" i="3"/>
  <c r="T24" i="3" s="1"/>
  <c r="S69" i="3"/>
  <c r="S24" i="3" s="1"/>
  <c r="R69" i="3"/>
  <c r="R24" i="3" s="1"/>
  <c r="Q69" i="3"/>
  <c r="Q24" i="3" s="1"/>
  <c r="P69" i="3"/>
  <c r="P24" i="3" s="1"/>
  <c r="O69" i="3"/>
  <c r="O24" i="3" s="1"/>
  <c r="N69" i="3"/>
  <c r="N24" i="3" s="1"/>
  <c r="M69" i="3"/>
  <c r="M24" i="3" s="1"/>
  <c r="L69" i="3"/>
  <c r="L24" i="3" s="1"/>
  <c r="K69" i="3"/>
  <c r="J69" i="3"/>
  <c r="J24" i="3" s="1"/>
  <c r="I69" i="3"/>
  <c r="I24" i="3" s="1"/>
  <c r="H69" i="3"/>
  <c r="H24" i="3" s="1"/>
  <c r="G69" i="3"/>
  <c r="G24" i="3" s="1"/>
  <c r="F69" i="3"/>
  <c r="F24" i="3" s="1"/>
  <c r="E69" i="3"/>
  <c r="E24" i="3" s="1"/>
  <c r="BA67" i="3"/>
  <c r="BA66" i="3"/>
  <c r="AZ65" i="3"/>
  <c r="AZ23" i="3" s="1"/>
  <c r="AY65" i="3"/>
  <c r="AY23" i="3" s="1"/>
  <c r="AX65" i="3"/>
  <c r="AW65" i="3"/>
  <c r="AV65" i="3"/>
  <c r="AV23" i="3" s="1"/>
  <c r="AU65" i="3"/>
  <c r="AU23" i="3" s="1"/>
  <c r="AT65" i="3"/>
  <c r="AT23" i="3" s="1"/>
  <c r="AS65" i="3"/>
  <c r="AS23" i="3" s="1"/>
  <c r="AR65" i="3"/>
  <c r="AR23" i="3" s="1"/>
  <c r="AQ65" i="3"/>
  <c r="AP65" i="3"/>
  <c r="AP23" i="3" s="1"/>
  <c r="AO65" i="3"/>
  <c r="AO23" i="3" s="1"/>
  <c r="AN65" i="3"/>
  <c r="AN23" i="3" s="1"/>
  <c r="AM65" i="3"/>
  <c r="AM23" i="3" s="1"/>
  <c r="AL65" i="3"/>
  <c r="AK65" i="3"/>
  <c r="AK23" i="3" s="1"/>
  <c r="AJ65" i="3"/>
  <c r="AJ23" i="3" s="1"/>
  <c r="AI65" i="3"/>
  <c r="AI23" i="3" s="1"/>
  <c r="AH65" i="3"/>
  <c r="AH23" i="3" s="1"/>
  <c r="AG65" i="3"/>
  <c r="AG23" i="3" s="1"/>
  <c r="AF65" i="3"/>
  <c r="AE65" i="3"/>
  <c r="AD65" i="3"/>
  <c r="AD23" i="3" s="1"/>
  <c r="AC65" i="3"/>
  <c r="AC23" i="3" s="1"/>
  <c r="AB65" i="3"/>
  <c r="AB23" i="3" s="1"/>
  <c r="AA65" i="3"/>
  <c r="AA23" i="3" s="1"/>
  <c r="Z65" i="3"/>
  <c r="Z23" i="3" s="1"/>
  <c r="Y65" i="3"/>
  <c r="X65" i="3"/>
  <c r="W65" i="3"/>
  <c r="W23" i="3" s="1"/>
  <c r="V65" i="3"/>
  <c r="V23" i="3" s="1"/>
  <c r="U65" i="3"/>
  <c r="U23" i="3" s="1"/>
  <c r="T65" i="3"/>
  <c r="T23" i="3" s="1"/>
  <c r="S65" i="3"/>
  <c r="S23" i="3" s="1"/>
  <c r="R65" i="3"/>
  <c r="R23" i="3" s="1"/>
  <c r="Q65" i="3"/>
  <c r="Q23" i="3" s="1"/>
  <c r="P65" i="3"/>
  <c r="P23" i="3" s="1"/>
  <c r="O65" i="3"/>
  <c r="O23" i="3" s="1"/>
  <c r="N65" i="3"/>
  <c r="M65" i="3"/>
  <c r="L65" i="3"/>
  <c r="L23" i="3" s="1"/>
  <c r="K65" i="3"/>
  <c r="K23" i="3" s="1"/>
  <c r="J65" i="3"/>
  <c r="J23" i="3" s="1"/>
  <c r="I65" i="3"/>
  <c r="I23" i="3" s="1"/>
  <c r="H65" i="3"/>
  <c r="H23" i="3" s="1"/>
  <c r="G65" i="3"/>
  <c r="G23" i="3" s="1"/>
  <c r="F65" i="3"/>
  <c r="F23" i="3" s="1"/>
  <c r="E65" i="3"/>
  <c r="E23" i="3" s="1"/>
  <c r="BA64" i="3"/>
  <c r="BA63" i="3"/>
  <c r="AZ62" i="3"/>
  <c r="AY62" i="3"/>
  <c r="AX62" i="3"/>
  <c r="AW62" i="3"/>
  <c r="AV62" i="3"/>
  <c r="AU62" i="3"/>
  <c r="AT62" i="3"/>
  <c r="AS62" i="3"/>
  <c r="AR62" i="3"/>
  <c r="AQ62" i="3"/>
  <c r="AP62" i="3"/>
  <c r="AO62" i="3"/>
  <c r="AN62" i="3"/>
  <c r="AM62" i="3"/>
  <c r="AL62" i="3"/>
  <c r="AK62" i="3"/>
  <c r="AJ62" i="3"/>
  <c r="AI62" i="3"/>
  <c r="AH62" i="3"/>
  <c r="AG62" i="3"/>
  <c r="AF62" i="3"/>
  <c r="AE62" i="3"/>
  <c r="AD62" i="3"/>
  <c r="AC62" i="3"/>
  <c r="AB62" i="3"/>
  <c r="AA62" i="3"/>
  <c r="Z62" i="3"/>
  <c r="Y62" i="3"/>
  <c r="X62" i="3"/>
  <c r="W62" i="3"/>
  <c r="V62" i="3"/>
  <c r="U62" i="3"/>
  <c r="T62" i="3"/>
  <c r="S62" i="3"/>
  <c r="R62" i="3"/>
  <c r="Q62" i="3"/>
  <c r="P62" i="3"/>
  <c r="O62" i="3"/>
  <c r="N62" i="3"/>
  <c r="M62" i="3"/>
  <c r="L62" i="3"/>
  <c r="K62" i="3"/>
  <c r="J62" i="3"/>
  <c r="I62" i="3"/>
  <c r="H62" i="3"/>
  <c r="G62" i="3"/>
  <c r="F62" i="3"/>
  <c r="E62" i="3"/>
  <c r="BA61" i="3"/>
  <c r="BA60" i="3"/>
  <c r="BA59" i="3"/>
  <c r="BA58" i="3"/>
  <c r="BA57" i="3"/>
  <c r="BA56" i="3"/>
  <c r="AZ54" i="3"/>
  <c r="AZ52" i="3" s="1"/>
  <c r="AY54" i="3"/>
  <c r="AY52" i="3" s="1"/>
  <c r="AX54" i="3"/>
  <c r="AW54" i="3"/>
  <c r="AW52" i="3" s="1"/>
  <c r="AV54" i="3"/>
  <c r="AV52" i="3" s="1"/>
  <c r="AU54" i="3"/>
  <c r="AU52" i="3" s="1"/>
  <c r="AT54" i="3"/>
  <c r="AT52" i="3" s="1"/>
  <c r="AS54" i="3"/>
  <c r="AS52" i="3" s="1"/>
  <c r="AR54" i="3"/>
  <c r="AR52" i="3" s="1"/>
  <c r="AQ54" i="3"/>
  <c r="AQ52" i="3" s="1"/>
  <c r="AP54" i="3"/>
  <c r="AP52" i="3" s="1"/>
  <c r="AO54" i="3"/>
  <c r="AO52" i="3" s="1"/>
  <c r="AN54" i="3"/>
  <c r="AN52" i="3" s="1"/>
  <c r="AM54" i="3"/>
  <c r="AL54" i="3"/>
  <c r="AL52" i="3" s="1"/>
  <c r="AK54" i="3"/>
  <c r="AK52" i="3" s="1"/>
  <c r="AJ54" i="3"/>
  <c r="AJ52" i="3" s="1"/>
  <c r="AI54" i="3"/>
  <c r="AI52" i="3" s="1"/>
  <c r="AH54" i="3"/>
  <c r="AG54" i="3"/>
  <c r="AG52" i="3" s="1"/>
  <c r="AF54" i="3"/>
  <c r="AF52" i="3" s="1"/>
  <c r="AE54" i="3"/>
  <c r="AE52" i="3" s="1"/>
  <c r="AD54" i="3"/>
  <c r="AD52" i="3" s="1"/>
  <c r="AC54" i="3"/>
  <c r="AC52" i="3" s="1"/>
  <c r="AB54" i="3"/>
  <c r="AB52" i="3" s="1"/>
  <c r="AA54" i="3"/>
  <c r="AA52" i="3" s="1"/>
  <c r="Z54" i="3"/>
  <c r="Z52" i="3" s="1"/>
  <c r="Y54" i="3"/>
  <c r="Y52" i="3" s="1"/>
  <c r="X54" i="3"/>
  <c r="X52" i="3" s="1"/>
  <c r="W54" i="3"/>
  <c r="W52" i="3" s="1"/>
  <c r="V54" i="3"/>
  <c r="U54" i="3"/>
  <c r="T54" i="3"/>
  <c r="T52" i="3" s="1"/>
  <c r="S54" i="3"/>
  <c r="S52" i="3" s="1"/>
  <c r="R54" i="3"/>
  <c r="R52" i="3" s="1"/>
  <c r="Q54" i="3"/>
  <c r="Q52" i="3" s="1"/>
  <c r="P54" i="3"/>
  <c r="P52" i="3" s="1"/>
  <c r="O54" i="3"/>
  <c r="O52" i="3" s="1"/>
  <c r="N54" i="3"/>
  <c r="N52" i="3" s="1"/>
  <c r="M54" i="3"/>
  <c r="M52" i="3" s="1"/>
  <c r="L54" i="3"/>
  <c r="L52" i="3" s="1"/>
  <c r="K54" i="3"/>
  <c r="K52" i="3" s="1"/>
  <c r="J54" i="3"/>
  <c r="J52" i="3" s="1"/>
  <c r="I54" i="3"/>
  <c r="I52" i="3" s="1"/>
  <c r="H54" i="3"/>
  <c r="H52" i="3" s="1"/>
  <c r="G54" i="3"/>
  <c r="G52" i="3" s="1"/>
  <c r="F54" i="3"/>
  <c r="F52" i="3" s="1"/>
  <c r="E54" i="3"/>
  <c r="E52" i="3" s="1"/>
  <c r="BA53" i="3"/>
  <c r="AM52" i="3"/>
  <c r="AH52" i="3"/>
  <c r="V52" i="3"/>
  <c r="U52" i="3"/>
  <c r="BA51" i="3"/>
  <c r="BA50" i="3"/>
  <c r="AZ49" i="3"/>
  <c r="AY49" i="3"/>
  <c r="AX49" i="3"/>
  <c r="AW49" i="3"/>
  <c r="AV49" i="3"/>
  <c r="AU49" i="3"/>
  <c r="AT49" i="3"/>
  <c r="AS49" i="3"/>
  <c r="AR49" i="3"/>
  <c r="AQ49" i="3"/>
  <c r="AP49" i="3"/>
  <c r="AO49" i="3"/>
  <c r="AN49" i="3"/>
  <c r="AM49" i="3"/>
  <c r="AL49" i="3"/>
  <c r="AK49" i="3"/>
  <c r="AJ49" i="3"/>
  <c r="AI49" i="3"/>
  <c r="AH49" i="3"/>
  <c r="AG49" i="3"/>
  <c r="AF49" i="3"/>
  <c r="AE49" i="3"/>
  <c r="AD49" i="3"/>
  <c r="AC49" i="3"/>
  <c r="AB49" i="3"/>
  <c r="AA49" i="3"/>
  <c r="Z49" i="3"/>
  <c r="Y49" i="3"/>
  <c r="X49" i="3"/>
  <c r="W49" i="3"/>
  <c r="V49" i="3"/>
  <c r="U49" i="3"/>
  <c r="T49" i="3"/>
  <c r="S49" i="3"/>
  <c r="R49" i="3"/>
  <c r="Q49" i="3"/>
  <c r="P49" i="3"/>
  <c r="O49" i="3"/>
  <c r="N49" i="3"/>
  <c r="M49" i="3"/>
  <c r="L49" i="3"/>
  <c r="K49" i="3"/>
  <c r="J49" i="3"/>
  <c r="I49" i="3"/>
  <c r="H49" i="3"/>
  <c r="G49" i="3"/>
  <c r="F49" i="3"/>
  <c r="E49" i="3"/>
  <c r="AZ43" i="3"/>
  <c r="AZ41" i="3" s="1"/>
  <c r="AY43" i="3"/>
  <c r="AY41" i="3" s="1"/>
  <c r="AX43" i="3"/>
  <c r="AW43" i="3"/>
  <c r="AW41" i="3" s="1"/>
  <c r="AV43" i="3"/>
  <c r="AV41" i="3" s="1"/>
  <c r="AU43" i="3"/>
  <c r="AU41" i="3" s="1"/>
  <c r="AT43" i="3"/>
  <c r="AT41" i="3" s="1"/>
  <c r="AS43" i="3"/>
  <c r="AS41" i="3" s="1"/>
  <c r="AR43" i="3"/>
  <c r="AR41" i="3" s="1"/>
  <c r="AQ43" i="3"/>
  <c r="AQ41" i="3" s="1"/>
  <c r="AP43" i="3"/>
  <c r="AP41" i="3" s="1"/>
  <c r="AO43" i="3"/>
  <c r="AO41" i="3" s="1"/>
  <c r="AN43" i="3"/>
  <c r="AN41" i="3" s="1"/>
  <c r="AM43" i="3"/>
  <c r="AL43" i="3"/>
  <c r="AL41" i="3" s="1"/>
  <c r="AK43" i="3"/>
  <c r="AK41" i="3" s="1"/>
  <c r="AJ43" i="3"/>
  <c r="AJ41" i="3" s="1"/>
  <c r="AI43" i="3"/>
  <c r="AI41" i="3" s="1"/>
  <c r="AH43" i="3"/>
  <c r="AH41" i="3" s="1"/>
  <c r="AG43" i="3"/>
  <c r="AG41" i="3" s="1"/>
  <c r="AF43" i="3"/>
  <c r="AF41" i="3" s="1"/>
  <c r="AE43" i="3"/>
  <c r="AE41" i="3" s="1"/>
  <c r="AD43" i="3"/>
  <c r="AD41" i="3" s="1"/>
  <c r="AC43" i="3"/>
  <c r="AC41" i="3" s="1"/>
  <c r="AB43" i="3"/>
  <c r="AB41" i="3" s="1"/>
  <c r="AA43" i="3"/>
  <c r="AA41" i="3" s="1"/>
  <c r="Z43" i="3"/>
  <c r="Z41" i="3" s="1"/>
  <c r="Y43" i="3"/>
  <c r="Y41" i="3" s="1"/>
  <c r="X43" i="3"/>
  <c r="X41" i="3" s="1"/>
  <c r="W43" i="3"/>
  <c r="W41" i="3" s="1"/>
  <c r="V43" i="3"/>
  <c r="V41" i="3" s="1"/>
  <c r="U43" i="3"/>
  <c r="T43" i="3"/>
  <c r="T41" i="3" s="1"/>
  <c r="S43" i="3"/>
  <c r="S41" i="3" s="1"/>
  <c r="R43" i="3"/>
  <c r="R41" i="3" s="1"/>
  <c r="Q43" i="3"/>
  <c r="Q41" i="3" s="1"/>
  <c r="P43" i="3"/>
  <c r="O43" i="3"/>
  <c r="O41" i="3" s="1"/>
  <c r="N43" i="3"/>
  <c r="N41" i="3" s="1"/>
  <c r="M43" i="3"/>
  <c r="M41" i="3" s="1"/>
  <c r="L43" i="3"/>
  <c r="L41" i="3" s="1"/>
  <c r="K43" i="3"/>
  <c r="K41" i="3" s="1"/>
  <c r="J43" i="3"/>
  <c r="J41" i="3" s="1"/>
  <c r="J40" i="3" s="1"/>
  <c r="I43" i="3"/>
  <c r="I41" i="3" s="1"/>
  <c r="H43" i="3"/>
  <c r="H41" i="3" s="1"/>
  <c r="G43" i="3"/>
  <c r="G41" i="3" s="1"/>
  <c r="F43" i="3"/>
  <c r="F41" i="3" s="1"/>
  <c r="E43" i="3"/>
  <c r="E41" i="3" s="1"/>
  <c r="BA42" i="3"/>
  <c r="AM41" i="3"/>
  <c r="U41" i="3"/>
  <c r="P41" i="3"/>
  <c r="BA39" i="3"/>
  <c r="AP37" i="3"/>
  <c r="BA37" i="3" s="1"/>
  <c r="AO37" i="3"/>
  <c r="BA36" i="3"/>
  <c r="BA35" i="3"/>
  <c r="BA34" i="3"/>
  <c r="BA33" i="3"/>
  <c r="BA32" i="3"/>
  <c r="BA31" i="3"/>
  <c r="BA30" i="3"/>
  <c r="AZ29" i="3"/>
  <c r="AZ28" i="3" s="1"/>
  <c r="AY29" i="3"/>
  <c r="AY28" i="3" s="1"/>
  <c r="AY21" i="3" s="1"/>
  <c r="AX29" i="3"/>
  <c r="AW29" i="3"/>
  <c r="AW28" i="3" s="1"/>
  <c r="AW21" i="3" s="1"/>
  <c r="AV29" i="3"/>
  <c r="AV28" i="3" s="1"/>
  <c r="AV21" i="3" s="1"/>
  <c r="AU29" i="3"/>
  <c r="AU28" i="3" s="1"/>
  <c r="AT29" i="3"/>
  <c r="AT28" i="3" s="1"/>
  <c r="AS29" i="3"/>
  <c r="AS28" i="3" s="1"/>
  <c r="AS21" i="3" s="1"/>
  <c r="AR29" i="3"/>
  <c r="AR28" i="3" s="1"/>
  <c r="AR21" i="3" s="1"/>
  <c r="AQ29" i="3"/>
  <c r="AQ28" i="3" s="1"/>
  <c r="AQ21" i="3" s="1"/>
  <c r="AP29" i="3"/>
  <c r="AO29" i="3"/>
  <c r="AN29" i="3"/>
  <c r="AN28" i="3" s="1"/>
  <c r="AM29" i="3"/>
  <c r="AM28" i="3" s="1"/>
  <c r="AM21" i="3" s="1"/>
  <c r="AL29" i="3"/>
  <c r="AL28" i="3" s="1"/>
  <c r="AL21" i="3" s="1"/>
  <c r="AK29" i="3"/>
  <c r="AK28" i="3" s="1"/>
  <c r="AJ29" i="3"/>
  <c r="AJ28" i="3" s="1"/>
  <c r="AI29" i="3"/>
  <c r="AI28" i="3" s="1"/>
  <c r="AH29" i="3"/>
  <c r="AH28" i="3" s="1"/>
  <c r="AG29" i="3"/>
  <c r="AG28" i="3" s="1"/>
  <c r="AG21" i="3" s="1"/>
  <c r="AF29" i="3"/>
  <c r="AF28" i="3" s="1"/>
  <c r="AF21" i="3" s="1"/>
  <c r="AE29" i="3"/>
  <c r="AD29" i="3"/>
  <c r="AD28" i="3" s="1"/>
  <c r="AD21" i="3" s="1"/>
  <c r="AC29" i="3"/>
  <c r="AC28" i="3" s="1"/>
  <c r="AB29" i="3"/>
  <c r="AB28" i="3" s="1"/>
  <c r="AA29" i="3"/>
  <c r="AA28" i="3" s="1"/>
  <c r="AA21" i="3" s="1"/>
  <c r="Z29" i="3"/>
  <c r="Z28" i="3" s="1"/>
  <c r="Z21" i="3" s="1"/>
  <c r="Y29" i="3"/>
  <c r="Y28" i="3" s="1"/>
  <c r="Y21" i="3" s="1"/>
  <c r="X29" i="3"/>
  <c r="X28" i="3" s="1"/>
  <c r="X21" i="3" s="1"/>
  <c r="W29" i="3"/>
  <c r="W28" i="3" s="1"/>
  <c r="V29" i="3"/>
  <c r="V28" i="3" s="1"/>
  <c r="U29" i="3"/>
  <c r="U28" i="3" s="1"/>
  <c r="U21" i="3" s="1"/>
  <c r="T29" i="3"/>
  <c r="T28" i="3" s="1"/>
  <c r="T21" i="3" s="1"/>
  <c r="S29" i="3"/>
  <c r="S28" i="3" s="1"/>
  <c r="S21" i="3" s="1"/>
  <c r="R29" i="3"/>
  <c r="R28" i="3" s="1"/>
  <c r="Q29" i="3"/>
  <c r="Q28" i="3" s="1"/>
  <c r="P29" i="3"/>
  <c r="P28" i="3" s="1"/>
  <c r="O29" i="3"/>
  <c r="O28" i="3" s="1"/>
  <c r="O21" i="3" s="1"/>
  <c r="N29" i="3"/>
  <c r="N28" i="3" s="1"/>
  <c r="N21" i="3" s="1"/>
  <c r="M29" i="3"/>
  <c r="M28" i="3" s="1"/>
  <c r="M21" i="3" s="1"/>
  <c r="L29" i="3"/>
  <c r="L28" i="3" s="1"/>
  <c r="L21" i="3" s="1"/>
  <c r="K29" i="3"/>
  <c r="K28" i="3" s="1"/>
  <c r="J29" i="3"/>
  <c r="I29" i="3"/>
  <c r="H29" i="3"/>
  <c r="G29" i="3"/>
  <c r="F29" i="3"/>
  <c r="F28" i="3" s="1"/>
  <c r="F21" i="3" s="1"/>
  <c r="E29" i="3"/>
  <c r="E28" i="3" s="1"/>
  <c r="AE28" i="3"/>
  <c r="AE21" i="3" s="1"/>
  <c r="AS26" i="3"/>
  <c r="AA26" i="3"/>
  <c r="I26" i="3"/>
  <c r="AZ25" i="3"/>
  <c r="AY25" i="3"/>
  <c r="AX25" i="3"/>
  <c r="AW25" i="3"/>
  <c r="AV25" i="3"/>
  <c r="AU25" i="3"/>
  <c r="AT25" i="3"/>
  <c r="AS25" i="3"/>
  <c r="AR25" i="3"/>
  <c r="AQ25" i="3"/>
  <c r="AP25" i="3"/>
  <c r="AO25" i="3"/>
  <c r="AN25" i="3"/>
  <c r="AM25" i="3"/>
  <c r="AL25" i="3"/>
  <c r="AK25" i="3"/>
  <c r="AJ25" i="3"/>
  <c r="AI25" i="3"/>
  <c r="AH25" i="3"/>
  <c r="AG25" i="3"/>
  <c r="AF25" i="3"/>
  <c r="AE25" i="3"/>
  <c r="AD25" i="3"/>
  <c r="AC25" i="3"/>
  <c r="AB25" i="3"/>
  <c r="AA25" i="3"/>
  <c r="Z25" i="3"/>
  <c r="Y25" i="3"/>
  <c r="X25" i="3"/>
  <c r="W25" i="3"/>
  <c r="V25" i="3"/>
  <c r="U25" i="3"/>
  <c r="T25" i="3"/>
  <c r="S25" i="3"/>
  <c r="R25" i="3"/>
  <c r="Q25" i="3"/>
  <c r="P25" i="3"/>
  <c r="O25" i="3"/>
  <c r="N25" i="3"/>
  <c r="M25" i="3"/>
  <c r="L25" i="3"/>
  <c r="K25" i="3"/>
  <c r="J25" i="3"/>
  <c r="I25" i="3"/>
  <c r="H25" i="3"/>
  <c r="G25" i="3"/>
  <c r="F25" i="3"/>
  <c r="E25" i="3"/>
  <c r="AU24" i="3"/>
  <c r="AO24" i="3"/>
  <c r="V24" i="3"/>
  <c r="K24" i="3"/>
  <c r="AX23" i="3"/>
  <c r="AW23" i="3"/>
  <c r="AQ23" i="3"/>
  <c r="AL23" i="3"/>
  <c r="AF23" i="3"/>
  <c r="AE23" i="3"/>
  <c r="Y23" i="3"/>
  <c r="X23" i="3"/>
  <c r="N23" i="3"/>
  <c r="M23" i="3"/>
  <c r="J21" i="3"/>
  <c r="I21" i="3"/>
  <c r="H21" i="3"/>
  <c r="E41" i="4" l="1"/>
  <c r="E40" i="4" s="1"/>
  <c r="E22" i="4" s="1"/>
  <c r="AO41" i="32"/>
  <c r="U49" i="32"/>
  <c r="U21" i="32" s="1"/>
  <c r="AQ49" i="32"/>
  <c r="AQ21" i="32" s="1"/>
  <c r="H27" i="32"/>
  <c r="H19" i="32" s="1"/>
  <c r="S49" i="32"/>
  <c r="S21" i="32" s="1"/>
  <c r="Y49" i="32"/>
  <c r="Y21" i="32" s="1"/>
  <c r="T49" i="32"/>
  <c r="T21" i="32" s="1"/>
  <c r="AH49" i="32"/>
  <c r="AH21" i="32" s="1"/>
  <c r="M27" i="32"/>
  <c r="M19" i="32" s="1"/>
  <c r="S27" i="32"/>
  <c r="S19" i="32" s="1"/>
  <c r="Y27" i="32"/>
  <c r="Y19" i="32" s="1"/>
  <c r="AE27" i="32"/>
  <c r="AE19" i="32" s="1"/>
  <c r="AQ27" i="32"/>
  <c r="AQ19" i="32" s="1"/>
  <c r="T41" i="32"/>
  <c r="T20" i="32" s="1"/>
  <c r="N27" i="32"/>
  <c r="N19" i="32" s="1"/>
  <c r="T27" i="32"/>
  <c r="T19" i="32" s="1"/>
  <c r="Z27" i="32"/>
  <c r="Z19" i="32" s="1"/>
  <c r="AF27" i="32"/>
  <c r="AF19" i="32" s="1"/>
  <c r="AR27" i="32"/>
  <c r="AR19" i="32" s="1"/>
  <c r="I49" i="32"/>
  <c r="I21" i="32" s="1"/>
  <c r="CV49" i="31"/>
  <c r="CV21" i="31" s="1"/>
  <c r="AY73" i="31"/>
  <c r="AY25" i="31" s="1"/>
  <c r="AT50" i="32"/>
  <c r="AT49" i="32" s="1"/>
  <c r="AT21" i="32" s="1"/>
  <c r="AA41" i="31"/>
  <c r="AA20" i="31" s="1"/>
  <c r="BH41" i="31"/>
  <c r="BH20" i="31" s="1"/>
  <c r="AA49" i="31"/>
  <c r="AA21" i="31" s="1"/>
  <c r="AT66" i="32"/>
  <c r="AT23" i="32" s="1"/>
  <c r="AF49" i="31"/>
  <c r="AF21" i="31" s="1"/>
  <c r="CQ49" i="31"/>
  <c r="CQ21" i="31" s="1"/>
  <c r="CM73" i="31"/>
  <c r="CM25" i="31" s="1"/>
  <c r="CY49" i="31"/>
  <c r="CY21" i="31" s="1"/>
  <c r="N41" i="31"/>
  <c r="N20" i="31" s="1"/>
  <c r="AK49" i="31"/>
  <c r="AK21" i="31" s="1"/>
  <c r="AR49" i="31"/>
  <c r="AR21" i="31" s="1"/>
  <c r="AY49" i="31"/>
  <c r="AY21" i="31" s="1"/>
  <c r="BF49" i="31"/>
  <c r="BF21" i="31" s="1"/>
  <c r="CQ41" i="31"/>
  <c r="CQ20" i="31" s="1"/>
  <c r="CX49" i="31"/>
  <c r="CX21" i="31" s="1"/>
  <c r="CZ27" i="31"/>
  <c r="CZ19" i="31" s="1"/>
  <c r="AO73" i="31"/>
  <c r="AO25" i="31" s="1"/>
  <c r="BB41" i="31"/>
  <c r="BB20" i="31" s="1"/>
  <c r="AP41" i="31"/>
  <c r="AP20" i="31" s="1"/>
  <c r="AW41" i="31"/>
  <c r="AW20" i="31" s="1"/>
  <c r="BC41" i="31"/>
  <c r="BC20" i="31" s="1"/>
  <c r="AB49" i="31"/>
  <c r="AB21" i="31" s="1"/>
  <c r="AV41" i="31"/>
  <c r="AV20" i="31" s="1"/>
  <c r="BG49" i="31"/>
  <c r="BG21" i="31" s="1"/>
  <c r="AJ73" i="31"/>
  <c r="AJ25" i="31" s="1"/>
  <c r="CH73" i="31"/>
  <c r="CH25" i="31" s="1"/>
  <c r="AT73" i="32"/>
  <c r="AT25" i="32" s="1"/>
  <c r="CE27" i="31"/>
  <c r="CE19" i="31" s="1"/>
  <c r="AO27" i="31"/>
  <c r="AO19" i="31" s="1"/>
  <c r="DA41" i="31"/>
  <c r="DA20" i="31" s="1"/>
  <c r="J73" i="32"/>
  <c r="J25" i="32" s="1"/>
  <c r="AJ26" i="14"/>
  <c r="DH41" i="14"/>
  <c r="DH40" i="14" s="1"/>
  <c r="BQ83" i="13"/>
  <c r="BQ25" i="13" s="1"/>
  <c r="AJ26" i="13"/>
  <c r="AC24" i="13"/>
  <c r="L26" i="13"/>
  <c r="R26" i="13"/>
  <c r="BN26" i="13"/>
  <c r="X26" i="13"/>
  <c r="X20" i="13" s="1"/>
  <c r="BT26" i="13"/>
  <c r="F26" i="13"/>
  <c r="AD26" i="13"/>
  <c r="BW26" i="13"/>
  <c r="I26" i="13"/>
  <c r="AM26" i="13"/>
  <c r="AA26" i="13"/>
  <c r="O26" i="13"/>
  <c r="U26" i="13"/>
  <c r="BH42" i="8"/>
  <c r="BH23" i="8" s="1"/>
  <c r="AS29" i="8"/>
  <c r="AS22" i="8" s="1"/>
  <c r="AM29" i="8"/>
  <c r="BI90" i="6"/>
  <c r="BI80" i="6"/>
  <c r="AW45" i="5"/>
  <c r="AW44" i="5" s="1"/>
  <c r="AW22" i="5" s="1"/>
  <c r="R81" i="21"/>
  <c r="R20" i="21" s="1"/>
  <c r="T26" i="13"/>
  <c r="AF26" i="13"/>
  <c r="BP26" i="13"/>
  <c r="N26" i="13"/>
  <c r="Z26" i="13"/>
  <c r="AL26" i="13"/>
  <c r="BV26" i="13"/>
  <c r="F40" i="13"/>
  <c r="F22" i="13" s="1"/>
  <c r="F20" i="13" s="1"/>
  <c r="G42" i="8"/>
  <c r="N23" i="21"/>
  <c r="N16" i="21" s="1"/>
  <c r="S81" i="21"/>
  <c r="S20" i="21" s="1"/>
  <c r="P29" i="8"/>
  <c r="AR29" i="8"/>
  <c r="AX29" i="8"/>
  <c r="AX22" i="8" s="1"/>
  <c r="BD29" i="8"/>
  <c r="BD22" i="8" s="1"/>
  <c r="BJ29" i="8"/>
  <c r="BJ22" i="8" s="1"/>
  <c r="CR77" i="8"/>
  <c r="BA29" i="8"/>
  <c r="AB29" i="8"/>
  <c r="AB22" i="8" s="1"/>
  <c r="AB21" i="8" s="1"/>
  <c r="AN29" i="8"/>
  <c r="AN22" i="8" s="1"/>
  <c r="AT29" i="8"/>
  <c r="BF29" i="8"/>
  <c r="BF22" i="8" s="1"/>
  <c r="CQ45" i="8"/>
  <c r="CQ43" i="8" s="1"/>
  <c r="CQ42" i="8" s="1"/>
  <c r="CN29" i="8"/>
  <c r="Q21" i="21"/>
  <c r="R36" i="21"/>
  <c r="R35" i="21" s="1"/>
  <c r="R17" i="21" s="1"/>
  <c r="T36" i="21"/>
  <c r="T35" i="21" s="1"/>
  <c r="T22" i="21" s="1"/>
  <c r="S36" i="21"/>
  <c r="S35" i="21" s="1"/>
  <c r="S22" i="21" s="1"/>
  <c r="H22" i="21"/>
  <c r="H16" i="21"/>
  <c r="H15" i="21" s="1"/>
  <c r="T21" i="21"/>
  <c r="S23" i="21"/>
  <c r="S16" i="21" s="1"/>
  <c r="Q23" i="21"/>
  <c r="Q16" i="21" s="1"/>
  <c r="Q36" i="21"/>
  <c r="Q35" i="21" s="1"/>
  <c r="Q17" i="21" s="1"/>
  <c r="R23" i="21"/>
  <c r="R16" i="21" s="1"/>
  <c r="T23" i="21"/>
  <c r="T16" i="21" s="1"/>
  <c r="I16" i="21"/>
  <c r="I15" i="21" s="1"/>
  <c r="I22" i="21"/>
  <c r="E55" i="21"/>
  <c r="G55" i="21"/>
  <c r="V23" i="19"/>
  <c r="V22" i="19" s="1"/>
  <c r="V17" i="19"/>
  <c r="V15" i="19" s="1"/>
  <c r="W17" i="19"/>
  <c r="W15" i="19" s="1"/>
  <c r="W23" i="19"/>
  <c r="W22" i="19" s="1"/>
  <c r="BF39" i="14"/>
  <c r="BF21" i="14" s="1"/>
  <c r="BF19" i="14" s="1"/>
  <c r="AJ20" i="14"/>
  <c r="AY26" i="14"/>
  <c r="BQ26" i="14"/>
  <c r="AA26" i="14"/>
  <c r="DE41" i="14"/>
  <c r="DE40" i="14" s="1"/>
  <c r="DL41" i="14"/>
  <c r="DL40" i="14" s="1"/>
  <c r="DL39" i="14" s="1"/>
  <c r="DL21" i="14" s="1"/>
  <c r="AB26" i="14"/>
  <c r="AZ26" i="14"/>
  <c r="BR26" i="14"/>
  <c r="Q41" i="14"/>
  <c r="AC26" i="14"/>
  <c r="AC20" i="14"/>
  <c r="BG20" i="14"/>
  <c r="AO20" i="14"/>
  <c r="AZ22" i="14"/>
  <c r="BR22" i="14"/>
  <c r="AT26" i="14"/>
  <c r="BU26" i="14"/>
  <c r="BS20" i="14"/>
  <c r="CZ41" i="14"/>
  <c r="CZ40" i="14" s="1"/>
  <c r="CZ39" i="14" s="1"/>
  <c r="CZ21" i="14" s="1"/>
  <c r="AB22" i="14"/>
  <c r="W26" i="14"/>
  <c r="BA26" i="14"/>
  <c r="I41" i="14"/>
  <c r="DA41" i="14"/>
  <c r="DA40" i="14" s="1"/>
  <c r="DA39" i="14" s="1"/>
  <c r="DA21" i="14" s="1"/>
  <c r="DG41" i="14"/>
  <c r="DG40" i="14" s="1"/>
  <c r="DG39" i="14" s="1"/>
  <c r="DG21" i="14" s="1"/>
  <c r="J39" i="14"/>
  <c r="J21" i="14" s="1"/>
  <c r="BM20" i="14"/>
  <c r="BU20" i="14"/>
  <c r="V26" i="14"/>
  <c r="AH26" i="14"/>
  <c r="AN26" i="14"/>
  <c r="BF26" i="14"/>
  <c r="BL26" i="14"/>
  <c r="J41" i="14"/>
  <c r="R41" i="14"/>
  <c r="DB41" i="14"/>
  <c r="DB40" i="14" s="1"/>
  <c r="DB39" i="14" s="1"/>
  <c r="DB21" i="14" s="1"/>
  <c r="DH39" i="14"/>
  <c r="DH21" i="14" s="1"/>
  <c r="DC41" i="14"/>
  <c r="DC40" i="14" s="1"/>
  <c r="DC39" i="14" s="1"/>
  <c r="DC21" i="14" s="1"/>
  <c r="N41" i="14"/>
  <c r="DK41" i="14"/>
  <c r="DK40" i="14" s="1"/>
  <c r="DK39" i="14" s="1"/>
  <c r="AX39" i="14"/>
  <c r="AX21" i="14" s="1"/>
  <c r="H39" i="14"/>
  <c r="H21" i="14" s="1"/>
  <c r="N39" i="14"/>
  <c r="AG39" i="14"/>
  <c r="AG21" i="14" s="1"/>
  <c r="AG19" i="14" s="1"/>
  <c r="CY41" i="14"/>
  <c r="CY40" i="14" s="1"/>
  <c r="CY39" i="14" s="1"/>
  <c r="P41" i="14"/>
  <c r="F77" i="14"/>
  <c r="F23" i="14" s="1"/>
  <c r="F19" i="14" s="1"/>
  <c r="L77" i="14"/>
  <c r="L23" i="14" s="1"/>
  <c r="CZ77" i="14"/>
  <c r="CZ23" i="14" s="1"/>
  <c r="DF77" i="14"/>
  <c r="DF23" i="14" s="1"/>
  <c r="DL77" i="14"/>
  <c r="DL23" i="14" s="1"/>
  <c r="J77" i="14"/>
  <c r="J23" i="14" s="1"/>
  <c r="P77" i="14"/>
  <c r="P23" i="14" s="1"/>
  <c r="DD77" i="14"/>
  <c r="DD23" i="14" s="1"/>
  <c r="DJ77" i="14"/>
  <c r="DJ23" i="14" s="1"/>
  <c r="H77" i="14"/>
  <c r="H26" i="14" s="1"/>
  <c r="N77" i="14"/>
  <c r="N23" i="14" s="1"/>
  <c r="N19" i="14" s="1"/>
  <c r="DB77" i="14"/>
  <c r="DB23" i="14" s="1"/>
  <c r="DH77" i="14"/>
  <c r="DH23" i="14" s="1"/>
  <c r="DC77" i="14"/>
  <c r="DC23" i="14" s="1"/>
  <c r="X26" i="14"/>
  <c r="AD26" i="14"/>
  <c r="BH26" i="14"/>
  <c r="AD39" i="14"/>
  <c r="AD21" i="14" s="1"/>
  <c r="AD19" i="14" s="1"/>
  <c r="AJ39" i="14"/>
  <c r="AJ21" i="14" s="1"/>
  <c r="AV39" i="14"/>
  <c r="AV21" i="14" s="1"/>
  <c r="AV19" i="14" s="1"/>
  <c r="BB39" i="14"/>
  <c r="BB21" i="14" s="1"/>
  <c r="BB19" i="14" s="1"/>
  <c r="BH39" i="14"/>
  <c r="BH21" i="14" s="1"/>
  <c r="BH19" i="14" s="1"/>
  <c r="BN39" i="14"/>
  <c r="BN21" i="14" s="1"/>
  <c r="BN19" i="14" s="1"/>
  <c r="V39" i="14"/>
  <c r="V21" i="14" s="1"/>
  <c r="V19" i="14" s="1"/>
  <c r="AH39" i="14"/>
  <c r="AH21" i="14" s="1"/>
  <c r="AH19" i="14" s="1"/>
  <c r="AN39" i="14"/>
  <c r="AN21" i="14" s="1"/>
  <c r="AN19" i="14" s="1"/>
  <c r="AZ39" i="14"/>
  <c r="AZ21" i="14" s="1"/>
  <c r="AE26" i="14"/>
  <c r="AQ26" i="14"/>
  <c r="AW26" i="14"/>
  <c r="BC26" i="14"/>
  <c r="BI26" i="14"/>
  <c r="AI20" i="14"/>
  <c r="U26" i="14"/>
  <c r="BK26" i="14"/>
  <c r="AF39" i="14"/>
  <c r="AF21" i="14" s="1"/>
  <c r="M77" i="14"/>
  <c r="M23" i="14" s="1"/>
  <c r="M19" i="14" s="1"/>
  <c r="F41" i="14"/>
  <c r="DJ41" i="14"/>
  <c r="DJ40" i="14" s="1"/>
  <c r="H41" i="14"/>
  <c r="O41" i="14"/>
  <c r="BK39" i="14"/>
  <c r="BK21" i="14" s="1"/>
  <c r="BK19" i="14" s="1"/>
  <c r="X23" i="14"/>
  <c r="AK26" i="14"/>
  <c r="BT26" i="14"/>
  <c r="BL39" i="14"/>
  <c r="BL21" i="14" s="1"/>
  <c r="BL19" i="14" s="1"/>
  <c r="BR39" i="14"/>
  <c r="BR21" i="14" s="1"/>
  <c r="F39" i="14"/>
  <c r="F21" i="14" s="1"/>
  <c r="R39" i="14"/>
  <c r="T26" i="14"/>
  <c r="Z26" i="14"/>
  <c r="AF26" i="14"/>
  <c r="AL26" i="14"/>
  <c r="AR26" i="14"/>
  <c r="AX26" i="14"/>
  <c r="BD26" i="14"/>
  <c r="G77" i="14"/>
  <c r="G23" i="14" s="1"/>
  <c r="DI77" i="14"/>
  <c r="DI23" i="14" s="1"/>
  <c r="AY39" i="14"/>
  <c r="AY21" i="14" s="1"/>
  <c r="BQ39" i="14"/>
  <c r="BQ21" i="14" s="1"/>
  <c r="Q39" i="14"/>
  <c r="AM26" i="14"/>
  <c r="BE26" i="14"/>
  <c r="AA39" i="14"/>
  <c r="AA21" i="14" s="1"/>
  <c r="AS39" i="14"/>
  <c r="AS21" i="14" s="1"/>
  <c r="AS19" i="14" s="1"/>
  <c r="AG26" i="14"/>
  <c r="AS26" i="14"/>
  <c r="BN26" i="14"/>
  <c r="X39" i="14"/>
  <c r="X21" i="14" s="1"/>
  <c r="Z39" i="14"/>
  <c r="Z21" i="14" s="1"/>
  <c r="BD39" i="14"/>
  <c r="BD21" i="14" s="1"/>
  <c r="AA20" i="14"/>
  <c r="AY20" i="14"/>
  <c r="BQ20" i="14"/>
  <c r="R26" i="14"/>
  <c r="AP26" i="14"/>
  <c r="AV26" i="14"/>
  <c r="BB26" i="14"/>
  <c r="BS39" i="14"/>
  <c r="BS21" i="14" s="1"/>
  <c r="M41" i="14"/>
  <c r="BU39" i="14"/>
  <c r="BU21" i="14" s="1"/>
  <c r="I39" i="14"/>
  <c r="I21" i="14" s="1"/>
  <c r="O39" i="14"/>
  <c r="U39" i="14"/>
  <c r="U21" i="14" s="1"/>
  <c r="U19" i="14" s="1"/>
  <c r="AM39" i="14"/>
  <c r="AM21" i="14" s="1"/>
  <c r="AM19" i="14" s="1"/>
  <c r="BE39" i="14"/>
  <c r="BE21" i="14" s="1"/>
  <c r="BE19" i="14" s="1"/>
  <c r="AP39" i="14"/>
  <c r="AP21" i="14" s="1"/>
  <c r="AP19" i="14" s="1"/>
  <c r="T39" i="14"/>
  <c r="T21" i="14" s="1"/>
  <c r="AL39" i="14"/>
  <c r="AL21" i="14" s="1"/>
  <c r="AR39" i="14"/>
  <c r="AR21" i="14" s="1"/>
  <c r="BJ39" i="14"/>
  <c r="BJ21" i="14" s="1"/>
  <c r="AB39" i="14"/>
  <c r="AB21" i="14" s="1"/>
  <c r="AT39" i="14"/>
  <c r="AT21" i="14" s="1"/>
  <c r="AT19" i="14" s="1"/>
  <c r="K39" i="14"/>
  <c r="K21" i="14" s="1"/>
  <c r="W39" i="14"/>
  <c r="W21" i="14" s="1"/>
  <c r="W19" i="14" s="1"/>
  <c r="AC39" i="14"/>
  <c r="AC21" i="14" s="1"/>
  <c r="AC19" i="14" s="1"/>
  <c r="AI39" i="14"/>
  <c r="AI21" i="14" s="1"/>
  <c r="AO39" i="14"/>
  <c r="AO21" i="14" s="1"/>
  <c r="AU39" i="14"/>
  <c r="AU21" i="14" s="1"/>
  <c r="AU19" i="14" s="1"/>
  <c r="BA39" i="14"/>
  <c r="BA21" i="14" s="1"/>
  <c r="BA19" i="14" s="1"/>
  <c r="BG39" i="14"/>
  <c r="BG21" i="14" s="1"/>
  <c r="BM39" i="14"/>
  <c r="BM21" i="14" s="1"/>
  <c r="E41" i="14"/>
  <c r="E40" i="14" s="1"/>
  <c r="E39" i="14" s="1"/>
  <c r="E21" i="14" s="1"/>
  <c r="K41" i="14"/>
  <c r="DI41" i="14"/>
  <c r="DI40" i="14" s="1"/>
  <c r="DI39" i="14" s="1"/>
  <c r="DI21" i="14" s="1"/>
  <c r="G41" i="14"/>
  <c r="S39" i="14"/>
  <c r="S21" i="14" s="1"/>
  <c r="S19" i="14" s="1"/>
  <c r="Y39" i="14"/>
  <c r="Y21" i="14" s="1"/>
  <c r="Y19" i="14" s="1"/>
  <c r="AE39" i="14"/>
  <c r="AE21" i="14" s="1"/>
  <c r="AK39" i="14"/>
  <c r="AK21" i="14" s="1"/>
  <c r="AK19" i="14" s="1"/>
  <c r="AQ39" i="14"/>
  <c r="AQ21" i="14" s="1"/>
  <c r="AW39" i="14"/>
  <c r="AW21" i="14" s="1"/>
  <c r="BC39" i="14"/>
  <c r="BC21" i="14" s="1"/>
  <c r="BI39" i="14"/>
  <c r="BI21" i="14" s="1"/>
  <c r="BO39" i="14"/>
  <c r="BO21" i="14" s="1"/>
  <c r="BO19" i="14" s="1"/>
  <c r="BV39" i="14"/>
  <c r="BV21" i="14" s="1"/>
  <c r="G39" i="14"/>
  <c r="G21" i="14" s="1"/>
  <c r="M39" i="14"/>
  <c r="DF43" i="14"/>
  <c r="DF41" i="14" s="1"/>
  <c r="DF40" i="14" s="1"/>
  <c r="DF39" i="14" s="1"/>
  <c r="BP41" i="14"/>
  <c r="BP40" i="14" s="1"/>
  <c r="BP39" i="14" s="1"/>
  <c r="BP21" i="14" s="1"/>
  <c r="BJ26" i="14"/>
  <c r="BJ22" i="14"/>
  <c r="BP26" i="14"/>
  <c r="BP22" i="14"/>
  <c r="DG77" i="14"/>
  <c r="DG23" i="14" s="1"/>
  <c r="AE22" i="14"/>
  <c r="AQ22" i="14"/>
  <c r="AW22" i="14"/>
  <c r="AW19" i="14" s="1"/>
  <c r="BC22" i="14"/>
  <c r="BI22" i="14"/>
  <c r="Y26" i="14"/>
  <c r="DD41" i="14"/>
  <c r="DD40" i="14" s="1"/>
  <c r="DD39" i="14" s="1"/>
  <c r="BV26" i="14"/>
  <c r="BV22" i="14"/>
  <c r="DA77" i="14"/>
  <c r="DA23" i="14" s="1"/>
  <c r="T22" i="14"/>
  <c r="Z22" i="14"/>
  <c r="Z19" i="14" s="1"/>
  <c r="AF22" i="14"/>
  <c r="AL22" i="14"/>
  <c r="AR22" i="14"/>
  <c r="AX22" i="14"/>
  <c r="BD22" i="14"/>
  <c r="S26" i="14"/>
  <c r="I77" i="14"/>
  <c r="O77" i="14"/>
  <c r="DE39" i="14"/>
  <c r="BO26" i="14"/>
  <c r="L43" i="14"/>
  <c r="L41" i="14" s="1"/>
  <c r="L40" i="14" s="1"/>
  <c r="L39" i="14" s="1"/>
  <c r="L21" i="14" s="1"/>
  <c r="BT57" i="14"/>
  <c r="BT56" i="14" s="1"/>
  <c r="BT39" i="14" s="1"/>
  <c r="BT21" i="14" s="1"/>
  <c r="BT19" i="14" s="1"/>
  <c r="P58" i="14"/>
  <c r="P57" i="14" s="1"/>
  <c r="P56" i="14" s="1"/>
  <c r="P39" i="14" s="1"/>
  <c r="P21" i="14" s="1"/>
  <c r="DJ58" i="14"/>
  <c r="DJ57" i="14" s="1"/>
  <c r="DJ56" i="14" s="1"/>
  <c r="E77" i="14"/>
  <c r="K77" i="14"/>
  <c r="K23" i="14" s="1"/>
  <c r="CY77" i="14"/>
  <c r="CY23" i="14" s="1"/>
  <c r="DE77" i="14"/>
  <c r="DE23" i="14" s="1"/>
  <c r="DK77" i="14"/>
  <c r="DK23" i="14" s="1"/>
  <c r="AF74" i="13"/>
  <c r="AF24" i="13" s="1"/>
  <c r="L40" i="13"/>
  <c r="L22" i="13" s="1"/>
  <c r="L20" i="13" s="1"/>
  <c r="R40" i="13"/>
  <c r="R22" i="13" s="1"/>
  <c r="X40" i="13"/>
  <c r="X22" i="13" s="1"/>
  <c r="AD40" i="13"/>
  <c r="AD22" i="13" s="1"/>
  <c r="AJ40" i="13"/>
  <c r="AJ22" i="13" s="1"/>
  <c r="BN40" i="13"/>
  <c r="BN22" i="13" s="1"/>
  <c r="BT40" i="13"/>
  <c r="BT22" i="13" s="1"/>
  <c r="BT20" i="13" s="1"/>
  <c r="M40" i="13"/>
  <c r="M22" i="13" s="1"/>
  <c r="M20" i="13" s="1"/>
  <c r="AE40" i="13"/>
  <c r="AE22" i="13" s="1"/>
  <c r="BU40" i="13"/>
  <c r="BU22" i="13" s="1"/>
  <c r="BU20" i="13" s="1"/>
  <c r="M26" i="13"/>
  <c r="AE26" i="13"/>
  <c r="BU26" i="13"/>
  <c r="AK40" i="13"/>
  <c r="AK22" i="13" s="1"/>
  <c r="AK20" i="13" s="1"/>
  <c r="G26" i="13"/>
  <c r="Y26" i="13"/>
  <c r="BO26" i="13"/>
  <c r="BO28" i="13"/>
  <c r="BO21" i="13" s="1"/>
  <c r="BU28" i="13"/>
  <c r="Y28" i="13"/>
  <c r="Y21" i="13" s="1"/>
  <c r="K74" i="13"/>
  <c r="K24" i="13" s="1"/>
  <c r="I28" i="13"/>
  <c r="I21" i="13" s="1"/>
  <c r="O28" i="13"/>
  <c r="O21" i="13" s="1"/>
  <c r="U28" i="13"/>
  <c r="U21" i="13" s="1"/>
  <c r="AA28" i="13"/>
  <c r="AG28" i="13"/>
  <c r="AG21" i="13" s="1"/>
  <c r="AM28" i="13"/>
  <c r="AM21" i="13" s="1"/>
  <c r="BW28" i="13"/>
  <c r="BW21" i="13" s="1"/>
  <c r="F28" i="13"/>
  <c r="F21" i="13" s="1"/>
  <c r="L28" i="13"/>
  <c r="L21" i="13" s="1"/>
  <c r="R28" i="13"/>
  <c r="R21" i="13" s="1"/>
  <c r="X28" i="13"/>
  <c r="X21" i="13" s="1"/>
  <c r="AD28" i="13"/>
  <c r="AD21" i="13" s="1"/>
  <c r="AJ28" i="13"/>
  <c r="AJ21" i="13" s="1"/>
  <c r="BN28" i="13"/>
  <c r="BN21" i="13" s="1"/>
  <c r="BT28" i="13"/>
  <c r="BT21" i="13" s="1"/>
  <c r="BQ28" i="13"/>
  <c r="BQ21" i="13" s="1"/>
  <c r="S40" i="13"/>
  <c r="S22" i="13" s="1"/>
  <c r="S20" i="13" s="1"/>
  <c r="G28" i="13"/>
  <c r="G21" i="13" s="1"/>
  <c r="M28" i="13"/>
  <c r="M21" i="13" s="1"/>
  <c r="S28" i="13"/>
  <c r="S21" i="13" s="1"/>
  <c r="AE28" i="13"/>
  <c r="AK28" i="13"/>
  <c r="AK21" i="13" s="1"/>
  <c r="H40" i="13"/>
  <c r="H22" i="13" s="1"/>
  <c r="H20" i="13" s="1"/>
  <c r="N40" i="13"/>
  <c r="N22" i="13" s="1"/>
  <c r="N20" i="13" s="1"/>
  <c r="T40" i="13"/>
  <c r="T22" i="13" s="1"/>
  <c r="Z40" i="13"/>
  <c r="Z22" i="13" s="1"/>
  <c r="AF40" i="13"/>
  <c r="AF22" i="13" s="1"/>
  <c r="AL40" i="13"/>
  <c r="AL22" i="13" s="1"/>
  <c r="AL20" i="13" s="1"/>
  <c r="BP40" i="13"/>
  <c r="BP22" i="13" s="1"/>
  <c r="BV40" i="13"/>
  <c r="BV22" i="13" s="1"/>
  <c r="BV20" i="13" s="1"/>
  <c r="J40" i="13"/>
  <c r="J22" i="13" s="1"/>
  <c r="J20" i="13" s="1"/>
  <c r="P40" i="13"/>
  <c r="P22" i="13" s="1"/>
  <c r="P20" i="13" s="1"/>
  <c r="V40" i="13"/>
  <c r="V22" i="13" s="1"/>
  <c r="AB40" i="13"/>
  <c r="AB22" i="13" s="1"/>
  <c r="AH40" i="13"/>
  <c r="AH22" i="13" s="1"/>
  <c r="AH20" i="13" s="1"/>
  <c r="AN40" i="13"/>
  <c r="AN22" i="13" s="1"/>
  <c r="BR40" i="13"/>
  <c r="BR22" i="13" s="1"/>
  <c r="BR20" i="13" s="1"/>
  <c r="BX40" i="13"/>
  <c r="BX22" i="13" s="1"/>
  <c r="J28" i="13"/>
  <c r="J21" i="13" s="1"/>
  <c r="BR28" i="13"/>
  <c r="BR21" i="13" s="1"/>
  <c r="H28" i="13"/>
  <c r="H27" i="13" s="1"/>
  <c r="N28" i="13"/>
  <c r="T28" i="13"/>
  <c r="T21" i="13" s="1"/>
  <c r="Z28" i="13"/>
  <c r="Z21" i="13" s="1"/>
  <c r="AF28" i="13"/>
  <c r="AF21" i="13" s="1"/>
  <c r="AL28" i="13"/>
  <c r="AL21" i="13" s="1"/>
  <c r="BP28" i="13"/>
  <c r="BP21" i="13" s="1"/>
  <c r="BV28" i="13"/>
  <c r="BV27" i="13" s="1"/>
  <c r="I40" i="13"/>
  <c r="I22" i="13" s="1"/>
  <c r="I20" i="13" s="1"/>
  <c r="BY83" i="13"/>
  <c r="BY25" i="13" s="1"/>
  <c r="BO40" i="13"/>
  <c r="BO22" i="13" s="1"/>
  <c r="BO20" i="13" s="1"/>
  <c r="AI83" i="13"/>
  <c r="AI25" i="13" s="1"/>
  <c r="G40" i="13"/>
  <c r="G22" i="13" s="1"/>
  <c r="G20" i="13" s="1"/>
  <c r="K40" i="13"/>
  <c r="K22" i="13" s="1"/>
  <c r="K20" i="13" s="1"/>
  <c r="Q40" i="13"/>
  <c r="Q22" i="13" s="1"/>
  <c r="AC40" i="13"/>
  <c r="AC22" i="13" s="1"/>
  <c r="AI40" i="13"/>
  <c r="AI22" i="13" s="1"/>
  <c r="BS40" i="13"/>
  <c r="BS22" i="13" s="1"/>
  <c r="BY40" i="13"/>
  <c r="BY22" i="13" s="1"/>
  <c r="N74" i="13"/>
  <c r="N24" i="13" s="1"/>
  <c r="Q83" i="13"/>
  <c r="Q25" i="13" s="1"/>
  <c r="Q20" i="13" s="1"/>
  <c r="Y40" i="13"/>
  <c r="Y22" i="13" s="1"/>
  <c r="AA21" i="13"/>
  <c r="P83" i="13"/>
  <c r="P25" i="13" s="1"/>
  <c r="P26" i="13"/>
  <c r="AH83" i="13"/>
  <c r="AH25" i="13" s="1"/>
  <c r="AH26" i="13"/>
  <c r="BR83" i="13"/>
  <c r="BR25" i="13" s="1"/>
  <c r="BR26" i="13"/>
  <c r="E28" i="13"/>
  <c r="K28" i="13"/>
  <c r="Q28" i="13"/>
  <c r="W28" i="13"/>
  <c r="AC28" i="13"/>
  <c r="AI28" i="13"/>
  <c r="BM28" i="13"/>
  <c r="BS28" i="13"/>
  <c r="BY28" i="13"/>
  <c r="P28" i="13"/>
  <c r="V28" i="13"/>
  <c r="AB28" i="13"/>
  <c r="AH28" i="13"/>
  <c r="AN28" i="13"/>
  <c r="BX28" i="13"/>
  <c r="K83" i="13"/>
  <c r="K25" i="13" s="1"/>
  <c r="AC83" i="13"/>
  <c r="AC25" i="13" s="1"/>
  <c r="BS83" i="13"/>
  <c r="BS25" i="13" s="1"/>
  <c r="J83" i="13"/>
  <c r="J25" i="13" s="1"/>
  <c r="J26" i="13"/>
  <c r="AB83" i="13"/>
  <c r="AB25" i="13" s="1"/>
  <c r="AB26" i="13"/>
  <c r="BX83" i="13"/>
  <c r="BX25" i="13" s="1"/>
  <c r="BX26" i="13"/>
  <c r="O40" i="13"/>
  <c r="O22" i="13" s="1"/>
  <c r="O20" i="13" s="1"/>
  <c r="U40" i="13"/>
  <c r="U22" i="13" s="1"/>
  <c r="AA40" i="13"/>
  <c r="AA22" i="13" s="1"/>
  <c r="AA20" i="13" s="1"/>
  <c r="AG40" i="13"/>
  <c r="AG22" i="13" s="1"/>
  <c r="AG20" i="13" s="1"/>
  <c r="AM40" i="13"/>
  <c r="AM22" i="13" s="1"/>
  <c r="AM20" i="13" s="1"/>
  <c r="BQ40" i="13"/>
  <c r="BQ22" i="13" s="1"/>
  <c r="BQ20" i="13" s="1"/>
  <c r="BW40" i="13"/>
  <c r="BW22" i="13" s="1"/>
  <c r="BW20" i="13" s="1"/>
  <c r="V83" i="13"/>
  <c r="V25" i="13" s="1"/>
  <c r="V20" i="13" s="1"/>
  <c r="V26" i="13"/>
  <c r="AN83" i="13"/>
  <c r="AN25" i="13" s="1"/>
  <c r="AN26" i="13"/>
  <c r="E83" i="13"/>
  <c r="E25" i="13" s="1"/>
  <c r="W83" i="13"/>
  <c r="W25" i="13" s="1"/>
  <c r="W20" i="13" s="1"/>
  <c r="BM83" i="13"/>
  <c r="BM25" i="13" s="1"/>
  <c r="E40" i="13"/>
  <c r="E22" i="13" s="1"/>
  <c r="E20" i="13" s="1"/>
  <c r="W40" i="13"/>
  <c r="W22" i="13" s="1"/>
  <c r="BM40" i="13"/>
  <c r="BM22" i="13" s="1"/>
  <c r="BM20" i="13" s="1"/>
  <c r="BP74" i="13"/>
  <c r="BP24" i="13" s="1"/>
  <c r="I43" i="12"/>
  <c r="I25" i="12" s="1"/>
  <c r="E31" i="12"/>
  <c r="E24" i="12" s="1"/>
  <c r="K31" i="12"/>
  <c r="Q31" i="12"/>
  <c r="Q30" i="12" s="1"/>
  <c r="W31" i="12"/>
  <c r="W24" i="12" s="1"/>
  <c r="W23" i="12" s="1"/>
  <c r="AC31" i="12"/>
  <c r="AC24" i="12" s="1"/>
  <c r="AI36" i="12"/>
  <c r="AI31" i="12" s="1"/>
  <c r="AI24" i="12" s="1"/>
  <c r="AL45" i="12"/>
  <c r="AL44" i="12" s="1"/>
  <c r="O44" i="12"/>
  <c r="O43" i="12" s="1"/>
  <c r="O25" i="12" s="1"/>
  <c r="U44" i="12"/>
  <c r="U43" i="12" s="1"/>
  <c r="U25" i="12" s="1"/>
  <c r="G31" i="12"/>
  <c r="G24" i="12" s="1"/>
  <c r="G23" i="12" s="1"/>
  <c r="M31" i="12"/>
  <c r="M24" i="12" s="1"/>
  <c r="Y31" i="12"/>
  <c r="Y24" i="12" s="1"/>
  <c r="Y23" i="12" s="1"/>
  <c r="AE31" i="12"/>
  <c r="AE24" i="12" s="1"/>
  <c r="Q43" i="12"/>
  <c r="Q25" i="12" s="1"/>
  <c r="P44" i="12"/>
  <c r="V44" i="12"/>
  <c r="AK31" i="12"/>
  <c r="AK24" i="12" s="1"/>
  <c r="L43" i="12"/>
  <c r="L25" i="12" s="1"/>
  <c r="AK36" i="12"/>
  <c r="G43" i="12"/>
  <c r="G25" i="12" s="1"/>
  <c r="M43" i="12"/>
  <c r="M25" i="12" s="1"/>
  <c r="M23" i="12" s="1"/>
  <c r="Y43" i="12"/>
  <c r="Y25" i="12" s="1"/>
  <c r="AB31" i="12"/>
  <c r="AB24" i="12" s="1"/>
  <c r="AG36" i="12"/>
  <c r="H44" i="12"/>
  <c r="N44" i="12"/>
  <c r="T44" i="12"/>
  <c r="T43" i="12" s="1"/>
  <c r="T25" i="12" s="1"/>
  <c r="Z44" i="12"/>
  <c r="Z43" i="12" s="1"/>
  <c r="AK45" i="12"/>
  <c r="AK44" i="12" s="1"/>
  <c r="AK43" i="12" s="1"/>
  <c r="AK25" i="12" s="1"/>
  <c r="AJ45" i="12"/>
  <c r="AJ44" i="12" s="1"/>
  <c r="AJ43" i="12" s="1"/>
  <c r="AJ25" i="12" s="1"/>
  <c r="AL43" i="12"/>
  <c r="AL25" i="12" s="1"/>
  <c r="P43" i="12"/>
  <c r="P25" i="12" s="1"/>
  <c r="V43" i="12"/>
  <c r="V25" i="12" s="1"/>
  <c r="K30" i="12"/>
  <c r="K24" i="12"/>
  <c r="K23" i="12" s="1"/>
  <c r="Q24" i="12"/>
  <c r="Q23" i="12" s="1"/>
  <c r="R31" i="12"/>
  <c r="R24" i="12" s="1"/>
  <c r="R23" i="12" s="1"/>
  <c r="AG45" i="12"/>
  <c r="AG44" i="12" s="1"/>
  <c r="AG43" i="12" s="1"/>
  <c r="AG25" i="12" s="1"/>
  <c r="AD31" i="12"/>
  <c r="AD24" i="12" s="1"/>
  <c r="AD48" i="12"/>
  <c r="AD44" i="12" s="1"/>
  <c r="AD43" i="12" s="1"/>
  <c r="AD25" i="12" s="1"/>
  <c r="H31" i="12"/>
  <c r="N31" i="12"/>
  <c r="N30" i="12" s="1"/>
  <c r="T31" i="12"/>
  <c r="T24" i="12" s="1"/>
  <c r="Z31" i="12"/>
  <c r="AF31" i="12"/>
  <c r="AF24" i="12" s="1"/>
  <c r="AL31" i="12"/>
  <c r="AL24" i="12" s="1"/>
  <c r="AL23" i="12" s="1"/>
  <c r="H43" i="12"/>
  <c r="H25" i="12" s="1"/>
  <c r="N43" i="12"/>
  <c r="N25" i="12" s="1"/>
  <c r="F31" i="12"/>
  <c r="F24" i="12" s="1"/>
  <c r="F23" i="12" s="1"/>
  <c r="X31" i="12"/>
  <c r="X24" i="12" s="1"/>
  <c r="X23" i="12" s="1"/>
  <c r="I31" i="12"/>
  <c r="I30" i="12" s="1"/>
  <c r="O31" i="12"/>
  <c r="O30" i="12" s="1"/>
  <c r="U31" i="12"/>
  <c r="AA31" i="12"/>
  <c r="AA24" i="12" s="1"/>
  <c r="AG31" i="12"/>
  <c r="AG30" i="12" s="1"/>
  <c r="AM31" i="12"/>
  <c r="AM24" i="12" s="1"/>
  <c r="L31" i="12"/>
  <c r="L24" i="12" s="1"/>
  <c r="L23" i="12" s="1"/>
  <c r="AM45" i="12"/>
  <c r="AM44" i="12" s="1"/>
  <c r="AM43" i="12" s="1"/>
  <c r="AM25" i="12" s="1"/>
  <c r="J31" i="12"/>
  <c r="P31" i="12"/>
  <c r="V31" i="12"/>
  <c r="V24" i="12" s="1"/>
  <c r="V23" i="12" s="1"/>
  <c r="S23" i="12"/>
  <c r="E30" i="12"/>
  <c r="W30" i="12"/>
  <c r="AJ31" i="12"/>
  <c r="H24" i="12"/>
  <c r="H30" i="12"/>
  <c r="Z24" i="12"/>
  <c r="AL30" i="12"/>
  <c r="U24" i="12"/>
  <c r="U23" i="12" s="1"/>
  <c r="E23" i="12"/>
  <c r="J30" i="12"/>
  <c r="J24" i="12"/>
  <c r="J23" i="12" s="1"/>
  <c r="P24" i="12"/>
  <c r="G30" i="12"/>
  <c r="M30" i="12"/>
  <c r="S30" i="12"/>
  <c r="Y30" i="12"/>
  <c r="AM47" i="11"/>
  <c r="AM45" i="11" s="1"/>
  <c r="AL47" i="11"/>
  <c r="AL45" i="11" s="1"/>
  <c r="AL44" i="11" s="1"/>
  <c r="AL25" i="11" s="1"/>
  <c r="AM73" i="11"/>
  <c r="AM27" i="11" s="1"/>
  <c r="AD31" i="11"/>
  <c r="AD24" i="11" s="1"/>
  <c r="F31" i="11"/>
  <c r="L31" i="11"/>
  <c r="R31" i="11"/>
  <c r="R24" i="11" s="1"/>
  <c r="X31" i="11"/>
  <c r="X24" i="11" s="1"/>
  <c r="AB44" i="11"/>
  <c r="AB25" i="11" s="1"/>
  <c r="J44" i="11"/>
  <c r="J25" i="11" s="1"/>
  <c r="P44" i="11"/>
  <c r="P25" i="11" s="1"/>
  <c r="V44" i="11"/>
  <c r="V25" i="11" s="1"/>
  <c r="AC44" i="11"/>
  <c r="AC25" i="11" s="1"/>
  <c r="AI37" i="11"/>
  <c r="AI31" i="11" s="1"/>
  <c r="AI24" i="11" s="1"/>
  <c r="I31" i="11"/>
  <c r="I24" i="11" s="1"/>
  <c r="AH37" i="11"/>
  <c r="X44" i="11"/>
  <c r="X25" i="11" s="1"/>
  <c r="Y31" i="11"/>
  <c r="Y24" i="11" s="1"/>
  <c r="AJ73" i="11"/>
  <c r="AJ27" i="11" s="1"/>
  <c r="AE31" i="11"/>
  <c r="AE24" i="11" s="1"/>
  <c r="R44" i="11"/>
  <c r="R25" i="11" s="1"/>
  <c r="AL37" i="11"/>
  <c r="AL31" i="11" s="1"/>
  <c r="F44" i="11"/>
  <c r="F25" i="11" s="1"/>
  <c r="AI47" i="11"/>
  <c r="AI45" i="11" s="1"/>
  <c r="AI44" i="11" s="1"/>
  <c r="AI25" i="11" s="1"/>
  <c r="AB31" i="11"/>
  <c r="AB24" i="11" s="1"/>
  <c r="L44" i="11"/>
  <c r="L25" i="11" s="1"/>
  <c r="M31" i="11"/>
  <c r="M24" i="11" s="1"/>
  <c r="AK37" i="11"/>
  <c r="AK31" i="11" s="1"/>
  <c r="AK24" i="11" s="1"/>
  <c r="AG37" i="11"/>
  <c r="AG31" i="11" s="1"/>
  <c r="AG24" i="11" s="1"/>
  <c r="AM37" i="11"/>
  <c r="AM31" i="11" s="1"/>
  <c r="P31" i="11"/>
  <c r="P24" i="11" s="1"/>
  <c r="S44" i="11"/>
  <c r="S25" i="11" s="1"/>
  <c r="AJ47" i="11"/>
  <c r="AJ45" i="11" s="1"/>
  <c r="AJ44" i="11" s="1"/>
  <c r="AJ25" i="11" s="1"/>
  <c r="H44" i="11"/>
  <c r="H25" i="11" s="1"/>
  <c r="N44" i="11"/>
  <c r="N25" i="11" s="1"/>
  <c r="T44" i="11"/>
  <c r="T25" i="11" s="1"/>
  <c r="Z44" i="11"/>
  <c r="Z25" i="11" s="1"/>
  <c r="AC31" i="11"/>
  <c r="AC24" i="11" s="1"/>
  <c r="O31" i="11"/>
  <c r="O24" i="11" s="1"/>
  <c r="U31" i="11"/>
  <c r="U24" i="11" s="1"/>
  <c r="AE44" i="11"/>
  <c r="AE25" i="11" s="1"/>
  <c r="AK47" i="11"/>
  <c r="AK45" i="11" s="1"/>
  <c r="AK44" i="11" s="1"/>
  <c r="AK25" i="11" s="1"/>
  <c r="AG44" i="11"/>
  <c r="AG25" i="11" s="1"/>
  <c r="H31" i="11"/>
  <c r="H24" i="11" s="1"/>
  <c r="N31" i="11"/>
  <c r="T31" i="11"/>
  <c r="Z31" i="11"/>
  <c r="Z24" i="11" s="1"/>
  <c r="AJ37" i="11"/>
  <c r="AJ31" i="11" s="1"/>
  <c r="AJ24" i="11" s="1"/>
  <c r="M44" i="11"/>
  <c r="M25" i="11" s="1"/>
  <c r="AF44" i="11"/>
  <c r="AF25" i="11" s="1"/>
  <c r="G31" i="11"/>
  <c r="G24" i="11" s="1"/>
  <c r="J31" i="11"/>
  <c r="J24" i="11" s="1"/>
  <c r="V31" i="11"/>
  <c r="V24" i="11" s="1"/>
  <c r="I44" i="11"/>
  <c r="I25" i="11" s="1"/>
  <c r="O44" i="11"/>
  <c r="O25" i="11" s="1"/>
  <c r="U44" i="11"/>
  <c r="U25" i="11" s="1"/>
  <c r="AM44" i="11"/>
  <c r="AM25" i="11" s="1"/>
  <c r="E44" i="11"/>
  <c r="E25" i="11" s="1"/>
  <c r="K44" i="11"/>
  <c r="K25" i="11" s="1"/>
  <c r="Q44" i="11"/>
  <c r="Q25" i="11" s="1"/>
  <c r="W44" i="11"/>
  <c r="W25" i="11" s="1"/>
  <c r="AD44" i="11"/>
  <c r="AD25" i="11" s="1"/>
  <c r="S31" i="11"/>
  <c r="G44" i="11"/>
  <c r="G25" i="11" s="1"/>
  <c r="Y44" i="11"/>
  <c r="Y25" i="11" s="1"/>
  <c r="L24" i="11"/>
  <c r="E31" i="11"/>
  <c r="K31" i="11"/>
  <c r="Q31" i="11"/>
  <c r="W31" i="11"/>
  <c r="AF31" i="11"/>
  <c r="AJ44" i="10"/>
  <c r="AD31" i="10"/>
  <c r="AD24" i="10" s="1"/>
  <c r="AK43" i="10"/>
  <c r="AK25" i="10" s="1"/>
  <c r="F57" i="10"/>
  <c r="L57" i="10"/>
  <c r="L43" i="10" s="1"/>
  <c r="L25" i="10" s="1"/>
  <c r="R57" i="10"/>
  <c r="X57" i="10"/>
  <c r="X43" i="10" s="1"/>
  <c r="AD57" i="10"/>
  <c r="AL44" i="10"/>
  <c r="S44" i="10"/>
  <c r="Y44" i="10"/>
  <c r="Y43" i="10" s="1"/>
  <c r="Y25" i="10" s="1"/>
  <c r="K57" i="10"/>
  <c r="K43" i="10" s="1"/>
  <c r="W57" i="10"/>
  <c r="W43" i="10" s="1"/>
  <c r="G31" i="10"/>
  <c r="G24" i="10" s="1"/>
  <c r="M31" i="10"/>
  <c r="S31" i="10"/>
  <c r="S24" i="10" s="1"/>
  <c r="Y31" i="10"/>
  <c r="Y24" i="10" s="1"/>
  <c r="AK31" i="10"/>
  <c r="AK24" i="10" s="1"/>
  <c r="H31" i="10"/>
  <c r="H24" i="10" s="1"/>
  <c r="N31" i="10"/>
  <c r="N24" i="10" s="1"/>
  <c r="T31" i="10"/>
  <c r="T24" i="10" s="1"/>
  <c r="Z31" i="10"/>
  <c r="Z24" i="10" s="1"/>
  <c r="AF31" i="10"/>
  <c r="AF24" i="10" s="1"/>
  <c r="E57" i="10"/>
  <c r="E43" i="10" s="1"/>
  <c r="Q57" i="10"/>
  <c r="Q43" i="10" s="1"/>
  <c r="Q25" i="10" s="1"/>
  <c r="AC57" i="10"/>
  <c r="AC43" i="10" s="1"/>
  <c r="E31" i="10"/>
  <c r="E24" i="10" s="1"/>
  <c r="W31" i="10"/>
  <c r="W24" i="10" s="1"/>
  <c r="AJ57" i="10"/>
  <c r="G57" i="10"/>
  <c r="G43" i="10" s="1"/>
  <c r="G25" i="10" s="1"/>
  <c r="M57" i="10"/>
  <c r="M43" i="10" s="1"/>
  <c r="M25" i="10" s="1"/>
  <c r="S57" i="10"/>
  <c r="AE57" i="10"/>
  <c r="AH36" i="10"/>
  <c r="AH31" i="10" s="1"/>
  <c r="AH24" i="10" s="1"/>
  <c r="AJ40" i="10"/>
  <c r="AJ31" i="10" s="1"/>
  <c r="AJ24" i="10" s="1"/>
  <c r="R44" i="10"/>
  <c r="R43" i="10" s="1"/>
  <c r="R25" i="10" s="1"/>
  <c r="F31" i="10"/>
  <c r="F24" i="10" s="1"/>
  <c r="L31" i="10"/>
  <c r="L24" i="10" s="1"/>
  <c r="X31" i="10"/>
  <c r="X24" i="10" s="1"/>
  <c r="AJ36" i="10"/>
  <c r="K31" i="10"/>
  <c r="K24" i="10" s="1"/>
  <c r="Q31" i="10"/>
  <c r="Q24" i="10" s="1"/>
  <c r="R31" i="10"/>
  <c r="R24" i="10" s="1"/>
  <c r="AI36" i="10"/>
  <c r="AI31" i="10" s="1"/>
  <c r="AI24" i="10" s="1"/>
  <c r="J31" i="10"/>
  <c r="J24" i="10" s="1"/>
  <c r="P31" i="10"/>
  <c r="P24" i="10" s="1"/>
  <c r="V31" i="10"/>
  <c r="V24" i="10" s="1"/>
  <c r="J44" i="10"/>
  <c r="P44" i="10"/>
  <c r="V44" i="10"/>
  <c r="AB44" i="10"/>
  <c r="AE31" i="10"/>
  <c r="AE24" i="10" s="1"/>
  <c r="AL57" i="10"/>
  <c r="AL43" i="10" s="1"/>
  <c r="AL25" i="10" s="1"/>
  <c r="I57" i="10"/>
  <c r="I43" i="10" s="1"/>
  <c r="I25" i="10" s="1"/>
  <c r="I23" i="10" s="1"/>
  <c r="O57" i="10"/>
  <c r="O43" i="10" s="1"/>
  <c r="O25" i="10" s="1"/>
  <c r="U57" i="10"/>
  <c r="U43" i="10" s="1"/>
  <c r="U25" i="10" s="1"/>
  <c r="U23" i="10" s="1"/>
  <c r="AA57" i="10"/>
  <c r="AA43" i="10" s="1"/>
  <c r="AA25" i="10" s="1"/>
  <c r="AG57" i="10"/>
  <c r="J57" i="10"/>
  <c r="P57" i="10"/>
  <c r="V57" i="10"/>
  <c r="V43" i="10" s="1"/>
  <c r="V25" i="10" s="1"/>
  <c r="V23" i="10" s="1"/>
  <c r="AM44" i="10"/>
  <c r="I31" i="10"/>
  <c r="I24" i="10" s="1"/>
  <c r="O31" i="10"/>
  <c r="O24" i="10" s="1"/>
  <c r="U31" i="10"/>
  <c r="U24" i="10" s="1"/>
  <c r="AA31" i="10"/>
  <c r="AA24" i="10" s="1"/>
  <c r="AL40" i="10"/>
  <c r="AL31" i="10" s="1"/>
  <c r="AI44" i="10"/>
  <c r="F43" i="10"/>
  <c r="F25" i="10" s="1"/>
  <c r="AG36" i="10"/>
  <c r="AG31" i="10" s="1"/>
  <c r="AG24" i="10" s="1"/>
  <c r="AM36" i="10"/>
  <c r="AM31" i="10" s="1"/>
  <c r="AM24" i="10" s="1"/>
  <c r="H44" i="10"/>
  <c r="H43" i="10" s="1"/>
  <c r="H25" i="10" s="1"/>
  <c r="H23" i="10" s="1"/>
  <c r="N44" i="10"/>
  <c r="N43" i="10" s="1"/>
  <c r="N25" i="10" s="1"/>
  <c r="T44" i="10"/>
  <c r="Z44" i="10"/>
  <c r="Z43" i="10" s="1"/>
  <c r="AF44" i="10"/>
  <c r="AF43" i="10" s="1"/>
  <c r="AF30" i="10" s="1"/>
  <c r="AJ43" i="10"/>
  <c r="AJ25" i="10" s="1"/>
  <c r="AH47" i="10"/>
  <c r="AH44" i="10" s="1"/>
  <c r="M24" i="10"/>
  <c r="AB57" i="10"/>
  <c r="AB43" i="10" s="1"/>
  <c r="AB25" i="10" s="1"/>
  <c r="AH57" i="10"/>
  <c r="AM43" i="10"/>
  <c r="AM25" i="10" s="1"/>
  <c r="AI43" i="10"/>
  <c r="AI25" i="10" s="1"/>
  <c r="AG43" i="10"/>
  <c r="AG25" i="10" s="1"/>
  <c r="AD43" i="10"/>
  <c r="AD25" i="10" s="1"/>
  <c r="AE43" i="10"/>
  <c r="AE25" i="10" s="1"/>
  <c r="T43" i="10"/>
  <c r="T25" i="10" s="1"/>
  <c r="T23" i="10" s="1"/>
  <c r="M29" i="8"/>
  <c r="S29" i="8"/>
  <c r="Y29" i="8"/>
  <c r="Y22" i="8" s="1"/>
  <c r="AE29" i="8"/>
  <c r="AN42" i="8"/>
  <c r="AN23" i="8" s="1"/>
  <c r="AR77" i="8"/>
  <c r="AR25" i="8" s="1"/>
  <c r="CQ29" i="8"/>
  <c r="CR25" i="8"/>
  <c r="AJ74" i="13"/>
  <c r="I21" i="8"/>
  <c r="CX27" i="8"/>
  <c r="AW29" i="8"/>
  <c r="AW22" i="8" s="1"/>
  <c r="BC29" i="8"/>
  <c r="BI29" i="8"/>
  <c r="CW27" i="8"/>
  <c r="AK29" i="8"/>
  <c r="AK22" i="8" s="1"/>
  <c r="AD29" i="8"/>
  <c r="AD22" i="8" s="1"/>
  <c r="L22" i="8"/>
  <c r="L21" i="8" s="1"/>
  <c r="K29" i="8"/>
  <c r="Q29" i="8"/>
  <c r="W29" i="8"/>
  <c r="W22" i="8" s="1"/>
  <c r="AC29" i="8"/>
  <c r="AC22" i="8" s="1"/>
  <c r="CV29" i="8"/>
  <c r="R29" i="8"/>
  <c r="BB42" i="8"/>
  <c r="BB23" i="8" s="1"/>
  <c r="CZ42" i="8"/>
  <c r="CQ26" i="8"/>
  <c r="CW26" i="8"/>
  <c r="E29" i="8"/>
  <c r="E22" i="8" s="1"/>
  <c r="AV29" i="8"/>
  <c r="AV22" i="8" s="1"/>
  <c r="BB29" i="8"/>
  <c r="BH29" i="8"/>
  <c r="BH22" i="8" s="1"/>
  <c r="CT42" i="8"/>
  <c r="CY27" i="8"/>
  <c r="CX42" i="8"/>
  <c r="N29" i="8"/>
  <c r="Z29" i="8"/>
  <c r="Z22" i="8" s="1"/>
  <c r="AF29" i="8"/>
  <c r="AF22" i="8" s="1"/>
  <c r="AJ29" i="8"/>
  <c r="AJ22" i="8" s="1"/>
  <c r="AP29" i="8"/>
  <c r="AP22" i="8" s="1"/>
  <c r="AP21" i="8" s="1"/>
  <c r="CR29" i="8"/>
  <c r="J21" i="8"/>
  <c r="CP27" i="8"/>
  <c r="K42" i="8"/>
  <c r="K23" i="8" s="1"/>
  <c r="Q42" i="8"/>
  <c r="W42" i="8"/>
  <c r="W23" i="8" s="1"/>
  <c r="AD42" i="8"/>
  <c r="AD23" i="8" s="1"/>
  <c r="Q21" i="8"/>
  <c r="K22" i="8"/>
  <c r="X42" i="8"/>
  <c r="X28" i="8" s="1"/>
  <c r="AE48" i="12"/>
  <c r="AE44" i="12" s="1"/>
  <c r="AE43" i="12" s="1"/>
  <c r="BG29" i="8"/>
  <c r="BG22" i="8" s="1"/>
  <c r="CW29" i="8"/>
  <c r="AL29" i="8"/>
  <c r="AL22" i="8" s="1"/>
  <c r="BC42" i="8"/>
  <c r="BC23" i="8" s="1"/>
  <c r="CR45" i="8"/>
  <c r="CR43" i="8" s="1"/>
  <c r="CR42" i="8" s="1"/>
  <c r="AF42" i="8"/>
  <c r="AF23" i="8" s="1"/>
  <c r="AF48" i="12"/>
  <c r="AF44" i="12" s="1"/>
  <c r="AF43" i="12" s="1"/>
  <c r="AF25" i="12" s="1"/>
  <c r="AF23" i="12" s="1"/>
  <c r="CP26" i="8"/>
  <c r="CV26" i="8"/>
  <c r="CN26" i="8"/>
  <c r="CR26" i="8"/>
  <c r="CZ27" i="8"/>
  <c r="AU29" i="8"/>
  <c r="AI29" i="8"/>
  <c r="AI28" i="8" s="1"/>
  <c r="AO29" i="8"/>
  <c r="AO22" i="8" s="1"/>
  <c r="CY29" i="8"/>
  <c r="CY42" i="8"/>
  <c r="CY25" i="8"/>
  <c r="CS77" i="8"/>
  <c r="CO29" i="8"/>
  <c r="J29" i="8"/>
  <c r="V29" i="8"/>
  <c r="AH29" i="8"/>
  <c r="AH22" i="8" s="1"/>
  <c r="CT29" i="8"/>
  <c r="CZ29" i="8"/>
  <c r="CP24" i="8"/>
  <c r="CN24" i="8"/>
  <c r="CZ25" i="8"/>
  <c r="BN74" i="13"/>
  <c r="CX24" i="8"/>
  <c r="CV77" i="8"/>
  <c r="CR24" i="8"/>
  <c r="AL24" i="13"/>
  <c r="CR27" i="8"/>
  <c r="CV24" i="8"/>
  <c r="CW25" i="8"/>
  <c r="CS27" i="8"/>
  <c r="H29" i="8"/>
  <c r="T29" i="8"/>
  <c r="CO45" i="8"/>
  <c r="CO43" i="8" s="1"/>
  <c r="CO42" i="8" s="1"/>
  <c r="AY42" i="8"/>
  <c r="AY23" i="8" s="1"/>
  <c r="CM42" i="8"/>
  <c r="AF77" i="8"/>
  <c r="AF25" i="8" s="1"/>
  <c r="CY77" i="8"/>
  <c r="AB48" i="12"/>
  <c r="AB44" i="12" s="1"/>
  <c r="AB43" i="12" s="1"/>
  <c r="AB25" i="12" s="1"/>
  <c r="T74" i="13"/>
  <c r="CO25" i="8"/>
  <c r="CX26" i="8"/>
  <c r="AG42" i="8"/>
  <c r="AG23" i="8" s="1"/>
  <c r="AS42" i="8"/>
  <c r="AS23" i="8" s="1"/>
  <c r="AS21" i="8" s="1"/>
  <c r="BF42" i="8"/>
  <c r="BF23" i="8" s="1"/>
  <c r="AD77" i="8"/>
  <c r="AD25" i="8" s="1"/>
  <c r="M22" i="8"/>
  <c r="M21" i="8" s="1"/>
  <c r="S22" i="8"/>
  <c r="S21" i="8" s="1"/>
  <c r="G21" i="8"/>
  <c r="CP25" i="8"/>
  <c r="CS26" i="8"/>
  <c r="CY26" i="8"/>
  <c r="CO27" i="8"/>
  <c r="CP45" i="8"/>
  <c r="CP43" i="8" s="1"/>
  <c r="CP42" i="8" s="1"/>
  <c r="I42" i="8"/>
  <c r="U42" i="8"/>
  <c r="U23" i="8" s="1"/>
  <c r="AU42" i="8"/>
  <c r="AU23" i="8" s="1"/>
  <c r="BG42" i="8"/>
  <c r="BG23" i="8" s="1"/>
  <c r="CW42" i="8"/>
  <c r="CP77" i="8"/>
  <c r="AC48" i="12"/>
  <c r="AC44" i="12" s="1"/>
  <c r="AC43" i="12" s="1"/>
  <c r="AC25" i="12" s="1"/>
  <c r="AC23" i="12" s="1"/>
  <c r="O42" i="8"/>
  <c r="O23" i="8" s="1"/>
  <c r="N22" i="8"/>
  <c r="N21" i="8" s="1"/>
  <c r="CY24" i="8"/>
  <c r="CZ26" i="8"/>
  <c r="CP29" i="8"/>
  <c r="CQ77" i="8"/>
  <c r="AD74" i="13"/>
  <c r="CS25" i="8"/>
  <c r="CO26" i="8"/>
  <c r="CU26" i="8"/>
  <c r="CQ27" i="8"/>
  <c r="AZ29" i="8"/>
  <c r="AZ22" i="8" s="1"/>
  <c r="CX33" i="8"/>
  <c r="CX30" i="8" s="1"/>
  <c r="CX29" i="8" s="1"/>
  <c r="AO42" i="8"/>
  <c r="AO23" i="8" s="1"/>
  <c r="CS45" i="8"/>
  <c r="CS43" i="8" s="1"/>
  <c r="CS42" i="8" s="1"/>
  <c r="AZ42" i="8"/>
  <c r="AZ23" i="8" s="1"/>
  <c r="J42" i="8"/>
  <c r="P42" i="8"/>
  <c r="AV42" i="8"/>
  <c r="AV23" i="8" s="1"/>
  <c r="BI42" i="8"/>
  <c r="BI23" i="8" s="1"/>
  <c r="CZ77" i="8"/>
  <c r="Y42" i="8"/>
  <c r="Y23" i="8" s="1"/>
  <c r="AM42" i="8"/>
  <c r="AM23" i="8" s="1"/>
  <c r="X23" i="8"/>
  <c r="X21" i="8" s="1"/>
  <c r="L42" i="8"/>
  <c r="L28" i="8" s="1"/>
  <c r="AL42" i="8"/>
  <c r="AL23" i="8" s="1"/>
  <c r="AR42" i="8"/>
  <c r="AR23" i="8" s="1"/>
  <c r="BD42" i="8"/>
  <c r="BD23" i="8" s="1"/>
  <c r="BD21" i="8" s="1"/>
  <c r="R42" i="8"/>
  <c r="R23" i="8" s="1"/>
  <c r="M42" i="8"/>
  <c r="M28" i="8" s="1"/>
  <c r="S42" i="8"/>
  <c r="AE42" i="8"/>
  <c r="AE23" i="8" s="1"/>
  <c r="AK42" i="8"/>
  <c r="AK23" i="8" s="1"/>
  <c r="AW42" i="8"/>
  <c r="AW23" i="8" s="1"/>
  <c r="G28" i="8"/>
  <c r="BJ42" i="8"/>
  <c r="BJ23" i="8" s="1"/>
  <c r="BJ21" i="8" s="1"/>
  <c r="CS24" i="8"/>
  <c r="AT42" i="8"/>
  <c r="AT23" i="8" s="1"/>
  <c r="BA42" i="8"/>
  <c r="BA23" i="8" s="1"/>
  <c r="CO24" i="8"/>
  <c r="T21" i="8"/>
  <c r="CZ24" i="8"/>
  <c r="CW77" i="8"/>
  <c r="CQ25" i="8"/>
  <c r="AE22" i="8"/>
  <c r="CO77" i="8"/>
  <c r="CU24" i="8"/>
  <c r="AR22" i="8"/>
  <c r="H42" i="8"/>
  <c r="N42" i="8"/>
  <c r="T42" i="8"/>
  <c r="AA42" i="8"/>
  <c r="AA23" i="8" s="1"/>
  <c r="AH42" i="8"/>
  <c r="AH23" i="8" s="1"/>
  <c r="Z42" i="8"/>
  <c r="Z23" i="8" s="1"/>
  <c r="I29" i="8"/>
  <c r="O29" i="8"/>
  <c r="U29" i="8"/>
  <c r="AA29" i="8"/>
  <c r="AG29" i="8"/>
  <c r="CQ24" i="8"/>
  <c r="CW24" i="8"/>
  <c r="CV27" i="8"/>
  <c r="R24" i="13"/>
  <c r="R20" i="13" s="1"/>
  <c r="CM29" i="8"/>
  <c r="CX82" i="8"/>
  <c r="AK75" i="10"/>
  <c r="AK27" i="10" s="1"/>
  <c r="AK78" i="51"/>
  <c r="AK72" i="52"/>
  <c r="AK73" i="52"/>
  <c r="AK79" i="51"/>
  <c r="AK76" i="12"/>
  <c r="BE29" i="8"/>
  <c r="BE22" i="8" s="1"/>
  <c r="P77" i="8"/>
  <c r="P25" i="8" s="1"/>
  <c r="AT78" i="8"/>
  <c r="AY29" i="8"/>
  <c r="CS29" i="8"/>
  <c r="R77" i="8"/>
  <c r="R25" i="8" s="1"/>
  <c r="BH25" i="8"/>
  <c r="AK75" i="12"/>
  <c r="BB22" i="8"/>
  <c r="BC22" i="8"/>
  <c r="BI22" i="8"/>
  <c r="AM22" i="8"/>
  <c r="BA22" i="8"/>
  <c r="AT22" i="8"/>
  <c r="AA52" i="12"/>
  <c r="M65" i="7"/>
  <c r="M63" i="7" s="1"/>
  <c r="CM87" i="6"/>
  <c r="G79" i="21" s="1"/>
  <c r="AO93" i="7"/>
  <c r="AI90" i="7"/>
  <c r="AI26" i="7" s="1"/>
  <c r="BA27" i="50"/>
  <c r="AB73" i="12"/>
  <c r="AB27" i="12" s="1"/>
  <c r="BA69" i="5"/>
  <c r="S29" i="5"/>
  <c r="S28" i="5" s="1"/>
  <c r="S21" i="5" s="1"/>
  <c r="S20" i="5" s="1"/>
  <c r="F45" i="5"/>
  <c r="F44" i="5" s="1"/>
  <c r="F22" i="5" s="1"/>
  <c r="L45" i="5"/>
  <c r="L44" i="5" s="1"/>
  <c r="L22" i="5" s="1"/>
  <c r="R45" i="5"/>
  <c r="R44" i="5" s="1"/>
  <c r="R22" i="5" s="1"/>
  <c r="X45" i="5"/>
  <c r="X44" i="5" s="1"/>
  <c r="X22" i="5" s="1"/>
  <c r="X20" i="5" s="1"/>
  <c r="AD45" i="5"/>
  <c r="AD44" i="5" s="1"/>
  <c r="AD22" i="5" s="1"/>
  <c r="AD20" i="5" s="1"/>
  <c r="AJ45" i="5"/>
  <c r="AJ44" i="5" s="1"/>
  <c r="AJ22" i="5" s="1"/>
  <c r="AJ20" i="5" s="1"/>
  <c r="AV45" i="5"/>
  <c r="AV44" i="5" s="1"/>
  <c r="AV22" i="5" s="1"/>
  <c r="AV20" i="5" s="1"/>
  <c r="V44" i="5"/>
  <c r="V22" i="5" s="1"/>
  <c r="AH44" i="5"/>
  <c r="AH22" i="5" s="1"/>
  <c r="AT44" i="5"/>
  <c r="AT22" i="5" s="1"/>
  <c r="AZ44" i="5"/>
  <c r="AZ22" i="5" s="1"/>
  <c r="BA66" i="5"/>
  <c r="BA46" i="5"/>
  <c r="AN44" i="5"/>
  <c r="AN22" i="5" s="1"/>
  <c r="E29" i="5"/>
  <c r="E28" i="5" s="1"/>
  <c r="K29" i="5"/>
  <c r="K28" i="5" s="1"/>
  <c r="Q29" i="5"/>
  <c r="Q28" i="5" s="1"/>
  <c r="Q21" i="5" s="1"/>
  <c r="W29" i="5"/>
  <c r="W28" i="5" s="1"/>
  <c r="W21" i="5" s="1"/>
  <c r="AC29" i="5"/>
  <c r="AC28" i="5" s="1"/>
  <c r="AC21" i="5" s="1"/>
  <c r="AI29" i="5"/>
  <c r="AI28" i="5" s="1"/>
  <c r="AI21" i="5" s="1"/>
  <c r="AO29" i="5"/>
  <c r="AO28" i="5" s="1"/>
  <c r="AO21" i="5" s="1"/>
  <c r="AU29" i="5"/>
  <c r="AU28" i="5" s="1"/>
  <c r="AU21" i="5" s="1"/>
  <c r="AK29" i="5"/>
  <c r="AK28" i="5" s="1"/>
  <c r="P44" i="5"/>
  <c r="P22" i="5" s="1"/>
  <c r="BA77" i="5"/>
  <c r="AY29" i="5"/>
  <c r="AY28" i="5" s="1"/>
  <c r="I29" i="5"/>
  <c r="AA29" i="5"/>
  <c r="AA28" i="5" s="1"/>
  <c r="AA21" i="5" s="1"/>
  <c r="AG29" i="5"/>
  <c r="AG28" i="5" s="1"/>
  <c r="AG21" i="5" s="1"/>
  <c r="AM29" i="5"/>
  <c r="AM28" i="5" s="1"/>
  <c r="AM21" i="5" s="1"/>
  <c r="O29" i="5"/>
  <c r="O28" i="5" s="1"/>
  <c r="O21" i="5" s="1"/>
  <c r="U29" i="5"/>
  <c r="U28" i="5" s="1"/>
  <c r="U21" i="5" s="1"/>
  <c r="AS29" i="5"/>
  <c r="AS28" i="5" s="1"/>
  <c r="AS21" i="5" s="1"/>
  <c r="AS20" i="5" s="1"/>
  <c r="BA30" i="5"/>
  <c r="G22" i="5"/>
  <c r="G20" i="5" s="1"/>
  <c r="AI76" i="12"/>
  <c r="AI73" i="12" s="1"/>
  <c r="AI27" i="12" s="1"/>
  <c r="AP23" i="5"/>
  <c r="BA23" i="5" s="1"/>
  <c r="J44" i="5"/>
  <c r="J22" i="5" s="1"/>
  <c r="J20" i="5" s="1"/>
  <c r="AX26" i="5"/>
  <c r="BA26" i="5" s="1"/>
  <c r="M29" i="5"/>
  <c r="M28" i="5" s="1"/>
  <c r="M21" i="5" s="1"/>
  <c r="M20" i="5" s="1"/>
  <c r="Y29" i="5"/>
  <c r="Y28" i="5" s="1"/>
  <c r="Y21" i="5" s="1"/>
  <c r="Y20" i="5" s="1"/>
  <c r="AE29" i="5"/>
  <c r="AE28" i="5" s="1"/>
  <c r="AE21" i="5" s="1"/>
  <c r="AE20" i="5" s="1"/>
  <c r="AQ29" i="5"/>
  <c r="AQ28" i="5" s="1"/>
  <c r="E45" i="5"/>
  <c r="E44" i="5" s="1"/>
  <c r="E22" i="5" s="1"/>
  <c r="K45" i="5"/>
  <c r="K44" i="5" s="1"/>
  <c r="K22" i="5" s="1"/>
  <c r="Q45" i="5"/>
  <c r="Q44" i="5" s="1"/>
  <c r="Q22" i="5" s="1"/>
  <c r="W45" i="5"/>
  <c r="W44" i="5" s="1"/>
  <c r="W22" i="5" s="1"/>
  <c r="AC45" i="5"/>
  <c r="AC44" i="5" s="1"/>
  <c r="AC22" i="5" s="1"/>
  <c r="AI45" i="5"/>
  <c r="AI44" i="5" s="1"/>
  <c r="AI22" i="5" s="1"/>
  <c r="AO45" i="5"/>
  <c r="AO44" i="5" s="1"/>
  <c r="AO22" i="5" s="1"/>
  <c r="AU45" i="5"/>
  <c r="AU44" i="5" s="1"/>
  <c r="AU22" i="5" s="1"/>
  <c r="O45" i="5"/>
  <c r="O44" i="5" s="1"/>
  <c r="O22" i="5" s="1"/>
  <c r="U45" i="5"/>
  <c r="U44" i="5" s="1"/>
  <c r="U22" i="5" s="1"/>
  <c r="AG45" i="5"/>
  <c r="AG44" i="5" s="1"/>
  <c r="AG22" i="5" s="1"/>
  <c r="AM45" i="5"/>
  <c r="AM44" i="5" s="1"/>
  <c r="AM22" i="5" s="1"/>
  <c r="AY45" i="5"/>
  <c r="AY44" i="5" s="1"/>
  <c r="AY22" i="5" s="1"/>
  <c r="BA56" i="5"/>
  <c r="BA25" i="5"/>
  <c r="AA22" i="5"/>
  <c r="H29" i="5"/>
  <c r="H28" i="5" s="1"/>
  <c r="N29" i="5"/>
  <c r="N28" i="5" s="1"/>
  <c r="N21" i="5" s="1"/>
  <c r="T29" i="5"/>
  <c r="T28" i="5" s="1"/>
  <c r="Z29" i="5"/>
  <c r="Z28" i="5" s="1"/>
  <c r="AF29" i="5"/>
  <c r="AF28" i="5" s="1"/>
  <c r="AF21" i="5" s="1"/>
  <c r="AL29" i="5"/>
  <c r="AL28" i="5" s="1"/>
  <c r="AL21" i="5" s="1"/>
  <c r="AR29" i="5"/>
  <c r="AR28" i="5" s="1"/>
  <c r="BA33" i="5"/>
  <c r="I20" i="5"/>
  <c r="BA24" i="5"/>
  <c r="AW29" i="5"/>
  <c r="AW28" i="5" s="1"/>
  <c r="AW21" i="5" s="1"/>
  <c r="AW20" i="5" s="1"/>
  <c r="H45" i="5"/>
  <c r="H44" i="5" s="1"/>
  <c r="H22" i="5" s="1"/>
  <c r="N45" i="5"/>
  <c r="N44" i="5" s="1"/>
  <c r="N22" i="5" s="1"/>
  <c r="T45" i="5"/>
  <c r="T44" i="5" s="1"/>
  <c r="T22" i="5" s="1"/>
  <c r="Z45" i="5"/>
  <c r="Z44" i="5" s="1"/>
  <c r="Z22" i="5" s="1"/>
  <c r="AF45" i="5"/>
  <c r="AF44" i="5" s="1"/>
  <c r="AF22" i="5" s="1"/>
  <c r="AL45" i="5"/>
  <c r="AL44" i="5" s="1"/>
  <c r="AL22" i="5" s="1"/>
  <c r="AR45" i="5"/>
  <c r="AR44" i="5" s="1"/>
  <c r="AR22" i="5" s="1"/>
  <c r="BA48" i="5"/>
  <c r="BA53" i="5"/>
  <c r="U28" i="4"/>
  <c r="U21" i="4" s="1"/>
  <c r="AM28" i="4"/>
  <c r="AA28" i="4"/>
  <c r="O28" i="4"/>
  <c r="AS28" i="4"/>
  <c r="AS21" i="4" s="1"/>
  <c r="AG28" i="4"/>
  <c r="AG21" i="4" s="1"/>
  <c r="X40" i="4"/>
  <c r="X22" i="4" s="1"/>
  <c r="F40" i="4"/>
  <c r="F22" i="4" s="1"/>
  <c r="AD40" i="4"/>
  <c r="AD22" i="4" s="1"/>
  <c r="T40" i="4"/>
  <c r="T22" i="4" s="1"/>
  <c r="P28" i="4"/>
  <c r="P21" i="4" s="1"/>
  <c r="V28" i="4"/>
  <c r="V21" i="4" s="1"/>
  <c r="AB28" i="4"/>
  <c r="AB21" i="4" s="1"/>
  <c r="AH28" i="4"/>
  <c r="AH21" i="4" s="1"/>
  <c r="AN28" i="4"/>
  <c r="AN21" i="4" s="1"/>
  <c r="AT28" i="4"/>
  <c r="AT21" i="4" s="1"/>
  <c r="S40" i="4"/>
  <c r="S22" i="4" s="1"/>
  <c r="H40" i="4"/>
  <c r="H22" i="4" s="1"/>
  <c r="AF40" i="4"/>
  <c r="AF22" i="4" s="1"/>
  <c r="I40" i="4"/>
  <c r="I22" i="4" s="1"/>
  <c r="I20" i="4" s="1"/>
  <c r="AY28" i="4"/>
  <c r="AY21" i="4" s="1"/>
  <c r="AZ28" i="4"/>
  <c r="AZ21" i="4" s="1"/>
  <c r="W28" i="4"/>
  <c r="W21" i="4" s="1"/>
  <c r="AC28" i="4"/>
  <c r="AC21" i="4" s="1"/>
  <c r="R28" i="4"/>
  <c r="R21" i="4" s="1"/>
  <c r="R20" i="4" s="1"/>
  <c r="AJ28" i="4"/>
  <c r="AJ21" i="4" s="1"/>
  <c r="AP28" i="4"/>
  <c r="AP21" i="4" s="1"/>
  <c r="N28" i="4"/>
  <c r="N21" i="4" s="1"/>
  <c r="T28" i="4"/>
  <c r="AR28" i="4"/>
  <c r="AR21" i="4" s="1"/>
  <c r="Z40" i="4"/>
  <c r="Z22" i="4" s="1"/>
  <c r="AY41" i="4"/>
  <c r="AY40" i="4" s="1"/>
  <c r="AY22" i="4" s="1"/>
  <c r="AL40" i="4"/>
  <c r="AL22" i="4" s="1"/>
  <c r="AV28" i="4"/>
  <c r="AV21" i="4" s="1"/>
  <c r="AA40" i="4"/>
  <c r="AA22" i="4" s="1"/>
  <c r="G28" i="4"/>
  <c r="G21" i="4" s="1"/>
  <c r="M28" i="4"/>
  <c r="M21" i="4" s="1"/>
  <c r="AE28" i="4"/>
  <c r="AE21" i="4" s="1"/>
  <c r="AK28" i="4"/>
  <c r="AK21" i="4" s="1"/>
  <c r="AQ28" i="4"/>
  <c r="AQ21" i="4" s="1"/>
  <c r="N40" i="4"/>
  <c r="N22" i="4" s="1"/>
  <c r="AS40" i="4"/>
  <c r="AS22" i="4" s="1"/>
  <c r="O40" i="4"/>
  <c r="O22" i="4" s="1"/>
  <c r="AG40" i="4"/>
  <c r="AG22" i="4" s="1"/>
  <c r="AZ41" i="4"/>
  <c r="AZ40" i="4" s="1"/>
  <c r="AZ22" i="4" s="1"/>
  <c r="F28" i="4"/>
  <c r="F21" i="4" s="1"/>
  <c r="X28" i="4"/>
  <c r="X21" i="4" s="1"/>
  <c r="X20" i="4" s="1"/>
  <c r="S28" i="4"/>
  <c r="S21" i="4" s="1"/>
  <c r="M40" i="4"/>
  <c r="M22" i="4" s="1"/>
  <c r="G40" i="4"/>
  <c r="G22" i="4" s="1"/>
  <c r="Y40" i="4"/>
  <c r="Y22" i="4" s="1"/>
  <c r="L28" i="4"/>
  <c r="L21" i="4" s="1"/>
  <c r="L20" i="4" s="1"/>
  <c r="AD28" i="4"/>
  <c r="AD21" i="4" s="1"/>
  <c r="AR40" i="4"/>
  <c r="AR22" i="4" s="1"/>
  <c r="Y28" i="4"/>
  <c r="K28" i="4"/>
  <c r="K21" i="4" s="1"/>
  <c r="Q28" i="4"/>
  <c r="Q21" i="4" s="1"/>
  <c r="AI28" i="4"/>
  <c r="AI21" i="4" s="1"/>
  <c r="AO28" i="4"/>
  <c r="AO21" i="4" s="1"/>
  <c r="AU28" i="4"/>
  <c r="AU21" i="4" s="1"/>
  <c r="K40" i="4"/>
  <c r="K22" i="4" s="1"/>
  <c r="W40" i="4"/>
  <c r="W22" i="4" s="1"/>
  <c r="AC40" i="4"/>
  <c r="AC22" i="4" s="1"/>
  <c r="H28" i="4"/>
  <c r="H21" i="4" s="1"/>
  <c r="Z28" i="4"/>
  <c r="AF28" i="4"/>
  <c r="AF21" i="4" s="1"/>
  <c r="AL28" i="4"/>
  <c r="AL21" i="4" s="1"/>
  <c r="E28" i="4"/>
  <c r="E21" i="4" s="1"/>
  <c r="AW28" i="4"/>
  <c r="AW21" i="4" s="1"/>
  <c r="AJ40" i="4"/>
  <c r="AJ22" i="4" s="1"/>
  <c r="AP40" i="4"/>
  <c r="AP22" i="4" s="1"/>
  <c r="AV40" i="4"/>
  <c r="AV22" i="4" s="1"/>
  <c r="Q40" i="4"/>
  <c r="Q22" i="4" s="1"/>
  <c r="AI40" i="4"/>
  <c r="AI22" i="4" s="1"/>
  <c r="AO40" i="4"/>
  <c r="AO22" i="4" s="1"/>
  <c r="AU40" i="4"/>
  <c r="AU22" i="4" s="1"/>
  <c r="AE40" i="4"/>
  <c r="AE22" i="4" s="1"/>
  <c r="AK40" i="4"/>
  <c r="AK22" i="4" s="1"/>
  <c r="AQ40" i="4"/>
  <c r="AQ22" i="4" s="1"/>
  <c r="AW40" i="4"/>
  <c r="AW22" i="4" s="1"/>
  <c r="BA67" i="4"/>
  <c r="O21" i="4"/>
  <c r="AA21" i="4"/>
  <c r="AM21" i="4"/>
  <c r="U40" i="4"/>
  <c r="U22" i="4" s="1"/>
  <c r="U20" i="4" s="1"/>
  <c r="AM40" i="4"/>
  <c r="AM22" i="4" s="1"/>
  <c r="P40" i="4"/>
  <c r="P22" i="4" s="1"/>
  <c r="AB40" i="4"/>
  <c r="AB22" i="4" s="1"/>
  <c r="AN40" i="4"/>
  <c r="AN22" i="4" s="1"/>
  <c r="J40" i="4"/>
  <c r="V40" i="4"/>
  <c r="V22" i="4" s="1"/>
  <c r="AH40" i="4"/>
  <c r="AH22" i="4" s="1"/>
  <c r="AT40" i="4"/>
  <c r="AT22" i="4" s="1"/>
  <c r="BA51" i="4"/>
  <c r="BA79" i="4"/>
  <c r="BA25" i="4"/>
  <c r="BA26" i="4"/>
  <c r="BA37" i="4"/>
  <c r="BA54" i="4"/>
  <c r="BA64" i="4"/>
  <c r="AX23" i="4"/>
  <c r="BA23" i="4" s="1"/>
  <c r="BA42" i="4"/>
  <c r="BA56" i="4"/>
  <c r="AB75" i="10"/>
  <c r="AB27" i="10" s="1"/>
  <c r="AP28" i="3"/>
  <c r="AP21" i="3" s="1"/>
  <c r="Q40" i="3"/>
  <c r="Q22" i="3" s="1"/>
  <c r="K40" i="3"/>
  <c r="K22" i="3" s="1"/>
  <c r="W40" i="3"/>
  <c r="W22" i="3" s="1"/>
  <c r="AI40" i="3"/>
  <c r="AI22" i="3" s="1"/>
  <c r="AU40" i="3"/>
  <c r="AU22" i="3" s="1"/>
  <c r="AO28" i="3"/>
  <c r="AO21" i="3" s="1"/>
  <c r="AC40" i="3"/>
  <c r="AC22" i="3" s="1"/>
  <c r="BA72" i="3"/>
  <c r="BA29" i="3"/>
  <c r="AO40" i="3"/>
  <c r="AO22" i="3" s="1"/>
  <c r="AB40" i="3"/>
  <c r="AB22" i="3" s="1"/>
  <c r="AT40" i="3"/>
  <c r="AT22" i="3" s="1"/>
  <c r="BA25" i="3"/>
  <c r="AH40" i="3"/>
  <c r="AH22" i="3" s="1"/>
  <c r="AZ40" i="3"/>
  <c r="AZ22" i="3" s="1"/>
  <c r="P40" i="3"/>
  <c r="P22" i="3" s="1"/>
  <c r="AX26" i="3"/>
  <c r="BA26" i="3" s="1"/>
  <c r="AX28" i="3"/>
  <c r="AX21" i="3" s="1"/>
  <c r="V40" i="3"/>
  <c r="V22" i="3" s="1"/>
  <c r="AN40" i="3"/>
  <c r="AN22" i="3" s="1"/>
  <c r="G40" i="3"/>
  <c r="G22" i="3" s="1"/>
  <c r="M40" i="3"/>
  <c r="M22" i="3" s="1"/>
  <c r="M20" i="3" s="1"/>
  <c r="S40" i="3"/>
  <c r="S22" i="3" s="1"/>
  <c r="S20" i="3" s="1"/>
  <c r="Y40" i="3"/>
  <c r="Y22" i="3" s="1"/>
  <c r="Y20" i="3" s="1"/>
  <c r="AE40" i="3"/>
  <c r="AE22" i="3" s="1"/>
  <c r="AE20" i="3" s="1"/>
  <c r="AK40" i="3"/>
  <c r="AK22" i="3" s="1"/>
  <c r="AQ40" i="3"/>
  <c r="AQ22" i="3" s="1"/>
  <c r="AQ20" i="3" s="1"/>
  <c r="AW40" i="3"/>
  <c r="AW22" i="3" s="1"/>
  <c r="AW20" i="3" s="1"/>
  <c r="E40" i="3"/>
  <c r="E22" i="3" s="1"/>
  <c r="BA23" i="3"/>
  <c r="AD75" i="10"/>
  <c r="BA65" i="3"/>
  <c r="BA24" i="3"/>
  <c r="AK21" i="3"/>
  <c r="BA62" i="3"/>
  <c r="F40" i="3"/>
  <c r="F22" i="3" s="1"/>
  <c r="F20" i="3" s="1"/>
  <c r="L40" i="3"/>
  <c r="L22" i="3" s="1"/>
  <c r="L20" i="3" s="1"/>
  <c r="R40" i="3"/>
  <c r="R22" i="3" s="1"/>
  <c r="X40" i="3"/>
  <c r="X22" i="3" s="1"/>
  <c r="X20" i="3" s="1"/>
  <c r="AD40" i="3"/>
  <c r="AD22" i="3" s="1"/>
  <c r="AD20" i="3" s="1"/>
  <c r="AJ40" i="3"/>
  <c r="AJ22" i="3" s="1"/>
  <c r="AP40" i="3"/>
  <c r="AP22" i="3" s="1"/>
  <c r="AV40" i="3"/>
  <c r="AV22" i="3" s="1"/>
  <c r="AV20" i="3" s="1"/>
  <c r="K21" i="3"/>
  <c r="Q21" i="3"/>
  <c r="W21" i="3"/>
  <c r="AC21" i="3"/>
  <c r="AI21" i="3"/>
  <c r="AU21" i="3"/>
  <c r="J22" i="3"/>
  <c r="J20" i="3" s="1"/>
  <c r="J27" i="3"/>
  <c r="I40" i="3"/>
  <c r="I22" i="3" s="1"/>
  <c r="I20" i="3" s="1"/>
  <c r="BA69" i="3"/>
  <c r="E21" i="3"/>
  <c r="AS40" i="3"/>
  <c r="U40" i="3"/>
  <c r="U22" i="3" s="1"/>
  <c r="U20" i="3" s="1"/>
  <c r="AM40" i="3"/>
  <c r="AM22" i="3" s="1"/>
  <c r="AM20" i="3" s="1"/>
  <c r="AX52" i="3"/>
  <c r="BA52" i="3" s="1"/>
  <c r="BA54" i="3"/>
  <c r="R21" i="3"/>
  <c r="AA40" i="3"/>
  <c r="AJ21" i="3"/>
  <c r="P21" i="3"/>
  <c r="V21" i="3"/>
  <c r="AB21" i="3"/>
  <c r="AH21" i="3"/>
  <c r="AN21" i="3"/>
  <c r="AN20" i="3" s="1"/>
  <c r="AT21" i="3"/>
  <c r="AZ21" i="3"/>
  <c r="O40" i="3"/>
  <c r="AG40" i="3"/>
  <c r="AY40" i="3"/>
  <c r="H40" i="3"/>
  <c r="H22" i="3" s="1"/>
  <c r="H20" i="3" s="1"/>
  <c r="N40" i="3"/>
  <c r="T40" i="3"/>
  <c r="Z40" i="3"/>
  <c r="AF40" i="3"/>
  <c r="AL40" i="3"/>
  <c r="AR40" i="3"/>
  <c r="AX41" i="3"/>
  <c r="BA43" i="3"/>
  <c r="BA49" i="3"/>
  <c r="AI27" i="10"/>
  <c r="BA21" i="50"/>
  <c r="AX20" i="50"/>
  <c r="AX20" i="49"/>
  <c r="BA22" i="49"/>
  <c r="I27" i="32"/>
  <c r="I19" i="32" s="1"/>
  <c r="O27" i="32"/>
  <c r="O19" i="32" s="1"/>
  <c r="U27" i="32"/>
  <c r="U19" i="32" s="1"/>
  <c r="AA27" i="32"/>
  <c r="AA19" i="32" s="1"/>
  <c r="AG27" i="32"/>
  <c r="AG19" i="32" s="1"/>
  <c r="AS27" i="32"/>
  <c r="AS19" i="32" s="1"/>
  <c r="AH20" i="32"/>
  <c r="L41" i="32"/>
  <c r="L20" i="32" s="1"/>
  <c r="W20" i="32"/>
  <c r="AQ20" i="32"/>
  <c r="J27" i="32"/>
  <c r="J19" i="32" s="1"/>
  <c r="P27" i="32"/>
  <c r="P19" i="32" s="1"/>
  <c r="V27" i="32"/>
  <c r="V19" i="32" s="1"/>
  <c r="AB27" i="32"/>
  <c r="AB19" i="32" s="1"/>
  <c r="AH27" i="32"/>
  <c r="AH19" i="32" s="1"/>
  <c r="AT27" i="32"/>
  <c r="AT19" i="32" s="1"/>
  <c r="U41" i="32"/>
  <c r="U20" i="32" s="1"/>
  <c r="S41" i="32"/>
  <c r="S20" i="32" s="1"/>
  <c r="Y20" i="32"/>
  <c r="O49" i="32"/>
  <c r="O21" i="32" s="1"/>
  <c r="W49" i="32"/>
  <c r="W21" i="32" s="1"/>
  <c r="R49" i="32"/>
  <c r="R21" i="32" s="1"/>
  <c r="K27" i="32"/>
  <c r="K19" i="32" s="1"/>
  <c r="Q27" i="32"/>
  <c r="Q19" i="32" s="1"/>
  <c r="W27" i="32"/>
  <c r="W19" i="32" s="1"/>
  <c r="AC27" i="32"/>
  <c r="AC19" i="32" s="1"/>
  <c r="AO27" i="32"/>
  <c r="AO19" i="32" s="1"/>
  <c r="M41" i="32"/>
  <c r="M20" i="32" s="1"/>
  <c r="AA20" i="32"/>
  <c r="P50" i="32"/>
  <c r="Q49" i="32"/>
  <c r="Q21" i="32" s="1"/>
  <c r="K73" i="32"/>
  <c r="K25" i="32" s="1"/>
  <c r="N41" i="32"/>
  <c r="N20" i="32" s="1"/>
  <c r="L50" i="32"/>
  <c r="L49" i="32" s="1"/>
  <c r="L21" i="32" s="1"/>
  <c r="K41" i="32"/>
  <c r="K20" i="32" s="1"/>
  <c r="X20" i="32"/>
  <c r="M50" i="32"/>
  <c r="M49" i="32" s="1"/>
  <c r="K50" i="32"/>
  <c r="Z43" i="32"/>
  <c r="R46" i="32"/>
  <c r="R41" i="32" s="1"/>
  <c r="R20" i="32" s="1"/>
  <c r="N49" i="32"/>
  <c r="N21" i="32" s="1"/>
  <c r="K70" i="32"/>
  <c r="K66" i="32" s="1"/>
  <c r="K23" i="32" s="1"/>
  <c r="L27" i="32"/>
  <c r="L19" i="32" s="1"/>
  <c r="R27" i="32"/>
  <c r="R19" i="32" s="1"/>
  <c r="X27" i="32"/>
  <c r="X19" i="32" s="1"/>
  <c r="AD27" i="32"/>
  <c r="AD19" i="32" s="1"/>
  <c r="AP27" i="32"/>
  <c r="AP19" i="32" s="1"/>
  <c r="O41" i="32"/>
  <c r="AT41" i="32"/>
  <c r="AT20" i="32" s="1"/>
  <c r="V20" i="32"/>
  <c r="P46" i="32"/>
  <c r="P41" i="32" s="1"/>
  <c r="P20" i="32" s="1"/>
  <c r="X49" i="32"/>
  <c r="X21" i="32" s="1"/>
  <c r="AB20" i="32"/>
  <c r="AO20" i="32"/>
  <c r="AE46" i="32"/>
  <c r="Q46" i="32"/>
  <c r="Q41" i="32" s="1"/>
  <c r="Q20" i="32" s="1"/>
  <c r="AG41" i="31"/>
  <c r="AG20" i="31" s="1"/>
  <c r="V49" i="31"/>
  <c r="V21" i="31" s="1"/>
  <c r="AL49" i="31"/>
  <c r="AL21" i="31" s="1"/>
  <c r="AS49" i="31"/>
  <c r="AS21" i="31" s="1"/>
  <c r="AZ49" i="31"/>
  <c r="AZ21" i="31" s="1"/>
  <c r="CO49" i="31"/>
  <c r="CO21" i="31" s="1"/>
  <c r="CP49" i="31"/>
  <c r="CP21" i="31" s="1"/>
  <c r="Y49" i="31"/>
  <c r="Y21" i="31" s="1"/>
  <c r="BA49" i="31"/>
  <c r="BA21" i="31" s="1"/>
  <c r="X41" i="31"/>
  <c r="X20" i="31" s="1"/>
  <c r="AD41" i="31"/>
  <c r="AD20" i="31" s="1"/>
  <c r="S49" i="31"/>
  <c r="S21" i="31" s="1"/>
  <c r="AI49" i="31"/>
  <c r="AI21" i="31" s="1"/>
  <c r="AQ49" i="31"/>
  <c r="AQ21" i="31" s="1"/>
  <c r="AX49" i="31"/>
  <c r="AX21" i="31" s="1"/>
  <c r="CF49" i="31"/>
  <c r="CF21" i="31" s="1"/>
  <c r="CL49" i="31"/>
  <c r="CL21" i="31" s="1"/>
  <c r="AN49" i="31"/>
  <c r="AN21" i="31" s="1"/>
  <c r="R41" i="31"/>
  <c r="R20" i="31" s="1"/>
  <c r="CG41" i="31"/>
  <c r="CG20" i="31" s="1"/>
  <c r="Y27" i="31"/>
  <c r="Y19" i="31" s="1"/>
  <c r="M41" i="31"/>
  <c r="M20" i="31" s="1"/>
  <c r="BF41" i="31"/>
  <c r="BF20" i="31" s="1"/>
  <c r="CY41" i="31"/>
  <c r="CY20" i="31" s="1"/>
  <c r="AE41" i="31"/>
  <c r="AE20" i="31" s="1"/>
  <c r="AM49" i="31"/>
  <c r="AM21" i="31" s="1"/>
  <c r="AU49" i="31"/>
  <c r="AU21" i="31" s="1"/>
  <c r="CC73" i="31"/>
  <c r="CC25" i="31" s="1"/>
  <c r="AM41" i="31"/>
  <c r="AM20" i="31" s="1"/>
  <c r="R49" i="31"/>
  <c r="R21" i="31" s="1"/>
  <c r="CE49" i="31"/>
  <c r="CE21" i="31" s="1"/>
  <c r="CK49" i="31"/>
  <c r="CK21" i="31" s="1"/>
  <c r="BD27" i="31"/>
  <c r="BD19" i="31" s="1"/>
  <c r="AP27" i="31"/>
  <c r="AP19" i="31" s="1"/>
  <c r="CI41" i="31"/>
  <c r="CI20" i="31" s="1"/>
  <c r="BE49" i="31"/>
  <c r="BE21" i="31" s="1"/>
  <c r="AG46" i="32"/>
  <c r="Z41" i="31"/>
  <c r="Z20" i="31" s="1"/>
  <c r="AF41" i="31"/>
  <c r="AF20" i="31" s="1"/>
  <c r="AL41" i="31"/>
  <c r="AL20" i="31" s="1"/>
  <c r="AS41" i="31"/>
  <c r="AS20" i="31" s="1"/>
  <c r="AZ41" i="31"/>
  <c r="AZ20" i="31" s="1"/>
  <c r="CH49" i="31"/>
  <c r="CH21" i="31" s="1"/>
  <c r="AY41" i="31"/>
  <c r="AY20" i="31" s="1"/>
  <c r="CO41" i="31"/>
  <c r="CO20" i="31" s="1"/>
  <c r="AC49" i="31"/>
  <c r="AC21" i="31" s="1"/>
  <c r="CI49" i="31"/>
  <c r="CI21" i="31" s="1"/>
  <c r="K27" i="31"/>
  <c r="K19" i="31" s="1"/>
  <c r="Q27" i="31"/>
  <c r="Q19" i="31" s="1"/>
  <c r="W27" i="31"/>
  <c r="W19" i="31" s="1"/>
  <c r="AC27" i="31"/>
  <c r="AC19" i="31" s="1"/>
  <c r="AI27" i="31"/>
  <c r="AI19" i="31" s="1"/>
  <c r="AW27" i="31"/>
  <c r="AW19" i="31" s="1"/>
  <c r="V41" i="31"/>
  <c r="V20" i="31" s="1"/>
  <c r="AB41" i="31"/>
  <c r="AB20" i="31" s="1"/>
  <c r="AH41" i="31"/>
  <c r="AH20" i="31" s="1"/>
  <c r="AG49" i="31"/>
  <c r="AG21" i="31" s="1"/>
  <c r="CS49" i="31"/>
  <c r="CS21" i="31" s="1"/>
  <c r="AH50" i="31"/>
  <c r="AH49" i="31" s="1"/>
  <c r="AH21" i="31" s="1"/>
  <c r="Q49" i="31"/>
  <c r="Q21" i="31" s="1"/>
  <c r="W49" i="31"/>
  <c r="W21" i="31" s="1"/>
  <c r="R27" i="31"/>
  <c r="R19" i="31" s="1"/>
  <c r="X27" i="31"/>
  <c r="X19" i="31" s="1"/>
  <c r="AD27" i="31"/>
  <c r="AD19" i="31" s="1"/>
  <c r="AJ27" i="31"/>
  <c r="AJ19" i="31" s="1"/>
  <c r="AV27" i="31"/>
  <c r="AV19" i="31" s="1"/>
  <c r="BB27" i="31"/>
  <c r="BB19" i="31" s="1"/>
  <c r="CN27" i="31"/>
  <c r="CN19" i="31" s="1"/>
  <c r="CT27" i="31"/>
  <c r="CT19" i="31" s="1"/>
  <c r="DF27" i="31"/>
  <c r="DF19" i="31" s="1"/>
  <c r="DF18" i="31" s="1"/>
  <c r="AX27" i="31"/>
  <c r="CD27" i="31"/>
  <c r="CD19" i="31" s="1"/>
  <c r="CJ27" i="31"/>
  <c r="CJ19" i="31" s="1"/>
  <c r="DB27" i="31"/>
  <c r="DB19" i="31" s="1"/>
  <c r="DB18" i="31" s="1"/>
  <c r="CF27" i="31"/>
  <c r="CF19" i="31" s="1"/>
  <c r="CR27" i="31"/>
  <c r="CR19" i="31" s="1"/>
  <c r="K41" i="31"/>
  <c r="K20" i="31" s="1"/>
  <c r="AJ41" i="31"/>
  <c r="AJ20" i="31" s="1"/>
  <c r="M27" i="31"/>
  <c r="M19" i="31" s="1"/>
  <c r="AK27" i="31"/>
  <c r="AK19" i="31" s="1"/>
  <c r="L41" i="31"/>
  <c r="L20" i="31" s="1"/>
  <c r="AX41" i="31"/>
  <c r="AX20" i="31" s="1"/>
  <c r="T49" i="31"/>
  <c r="T21" i="31" s="1"/>
  <c r="CG49" i="31"/>
  <c r="CG21" i="31" s="1"/>
  <c r="Q73" i="31"/>
  <c r="Q25" i="31" s="1"/>
  <c r="CV41" i="31"/>
  <c r="CV20" i="31" s="1"/>
  <c r="Y41" i="31"/>
  <c r="Y20" i="31" s="1"/>
  <c r="AK41" i="31"/>
  <c r="AK20" i="31" s="1"/>
  <c r="AQ41" i="31"/>
  <c r="AQ20" i="31" s="1"/>
  <c r="BE41" i="31"/>
  <c r="BE20" i="31" s="1"/>
  <c r="CE41" i="31"/>
  <c r="CE20" i="31" s="1"/>
  <c r="CK41" i="31"/>
  <c r="CK20" i="31" s="1"/>
  <c r="H41" i="32"/>
  <c r="H20" i="32" s="1"/>
  <c r="N27" i="31"/>
  <c r="T27" i="31"/>
  <c r="T19" i="31" s="1"/>
  <c r="Z27" i="31"/>
  <c r="Z19" i="31" s="1"/>
  <c r="AF27" i="31"/>
  <c r="AL27" i="31"/>
  <c r="AL19" i="31" s="1"/>
  <c r="AR27" i="31"/>
  <c r="AR19" i="31" s="1"/>
  <c r="CP27" i="31"/>
  <c r="CP19" i="31" s="1"/>
  <c r="CV27" i="31"/>
  <c r="BH27" i="31"/>
  <c r="BH19" i="31" s="1"/>
  <c r="CH27" i="31"/>
  <c r="CH19" i="31" s="1"/>
  <c r="CF41" i="31"/>
  <c r="CF20" i="31" s="1"/>
  <c r="CL41" i="31"/>
  <c r="CL20" i="31" s="1"/>
  <c r="AN41" i="31"/>
  <c r="AN20" i="31" s="1"/>
  <c r="AU41" i="31"/>
  <c r="AU20" i="31" s="1"/>
  <c r="BA41" i="31"/>
  <c r="BA20" i="31" s="1"/>
  <c r="U41" i="31"/>
  <c r="U20" i="31" s="1"/>
  <c r="AJ50" i="31"/>
  <c r="AJ49" i="31" s="1"/>
  <c r="AJ21" i="31" s="1"/>
  <c r="H27" i="31"/>
  <c r="H19" i="31" s="1"/>
  <c r="O27" i="31"/>
  <c r="O19" i="31" s="1"/>
  <c r="U27" i="31"/>
  <c r="U19" i="31" s="1"/>
  <c r="AA27" i="31"/>
  <c r="AG27" i="31"/>
  <c r="AG19" i="31" s="1"/>
  <c r="AM27" i="31"/>
  <c r="AM19" i="31" s="1"/>
  <c r="AS27" i="31"/>
  <c r="AY27" i="31"/>
  <c r="AY19" i="31" s="1"/>
  <c r="BE27" i="31"/>
  <c r="CK27" i="31"/>
  <c r="CK19" i="31" s="1"/>
  <c r="CQ27" i="31"/>
  <c r="CQ19" i="31" s="1"/>
  <c r="CW27" i="31"/>
  <c r="CW19" i="31" s="1"/>
  <c r="DC27" i="31"/>
  <c r="S27" i="31"/>
  <c r="AE27" i="31"/>
  <c r="AE19" i="31" s="1"/>
  <c r="AQ27" i="31"/>
  <c r="AQ19" i="31" s="1"/>
  <c r="BC27" i="31"/>
  <c r="CU27" i="31"/>
  <c r="CU19" i="31" s="1"/>
  <c r="DA27" i="31"/>
  <c r="DA19" i="31" s="1"/>
  <c r="CN41" i="31"/>
  <c r="CN20" i="31" s="1"/>
  <c r="H41" i="31"/>
  <c r="H20" i="31" s="1"/>
  <c r="W41" i="31"/>
  <c r="W20" i="31" s="1"/>
  <c r="AC41" i="31"/>
  <c r="AC20" i="31" s="1"/>
  <c r="AI41" i="31"/>
  <c r="AI20" i="31" s="1"/>
  <c r="O41" i="31"/>
  <c r="AD49" i="31"/>
  <c r="AD21" i="31" s="1"/>
  <c r="AO70" i="31"/>
  <c r="AO66" i="31" s="1"/>
  <c r="AO23" i="31" s="1"/>
  <c r="J50" i="32"/>
  <c r="J49" i="32" s="1"/>
  <c r="J21" i="32" s="1"/>
  <c r="I27" i="31"/>
  <c r="I19" i="31" s="1"/>
  <c r="P27" i="31"/>
  <c r="P19" i="31" s="1"/>
  <c r="V27" i="31"/>
  <c r="V19" i="31" s="1"/>
  <c r="AB27" i="31"/>
  <c r="AH27" i="31"/>
  <c r="AH19" i="31" s="1"/>
  <c r="AN27" i="31"/>
  <c r="AT27" i="31"/>
  <c r="AT19" i="31" s="1"/>
  <c r="AZ27" i="31"/>
  <c r="BF27" i="31"/>
  <c r="BF19" i="31" s="1"/>
  <c r="CL27" i="31"/>
  <c r="CX27" i="31"/>
  <c r="CX19" i="31" s="1"/>
  <c r="DD27" i="31"/>
  <c r="L27" i="31"/>
  <c r="L19" i="31" s="1"/>
  <c r="CH41" i="31"/>
  <c r="CH20" i="31" s="1"/>
  <c r="CX41" i="31"/>
  <c r="CX20" i="31" s="1"/>
  <c r="CD41" i="31"/>
  <c r="X49" i="31"/>
  <c r="X21" i="31" s="1"/>
  <c r="CD49" i="31"/>
  <c r="CD21" i="31" s="1"/>
  <c r="CJ49" i="31"/>
  <c r="CJ21" i="31" s="1"/>
  <c r="CC70" i="31"/>
  <c r="CC66" i="31" s="1"/>
  <c r="CC23" i="31" s="1"/>
  <c r="Z50" i="32"/>
  <c r="Z49" i="32" s="1"/>
  <c r="Z21" i="32" s="1"/>
  <c r="AR41" i="31"/>
  <c r="AR20" i="31" s="1"/>
  <c r="AW49" i="31"/>
  <c r="AW21" i="31" s="1"/>
  <c r="BC49" i="31"/>
  <c r="BC21" i="31" s="1"/>
  <c r="CT49" i="31"/>
  <c r="CT21" i="31" s="1"/>
  <c r="CT41" i="31"/>
  <c r="CT20" i="31" s="1"/>
  <c r="CN49" i="31"/>
  <c r="CN21" i="31" s="1"/>
  <c r="S41" i="31"/>
  <c r="S20" i="31" s="1"/>
  <c r="CS41" i="31"/>
  <c r="CS20" i="31" s="1"/>
  <c r="AD43" i="32"/>
  <c r="AD41" i="32" s="1"/>
  <c r="AO41" i="31"/>
  <c r="AO20" i="31" s="1"/>
  <c r="AU27" i="31"/>
  <c r="BA27" i="31"/>
  <c r="BG27" i="31"/>
  <c r="BG19" i="31" s="1"/>
  <c r="CG27" i="31"/>
  <c r="CM27" i="31"/>
  <c r="CM19" i="31" s="1"/>
  <c r="CS27" i="31"/>
  <c r="CY27" i="31"/>
  <c r="DE27" i="31"/>
  <c r="CC27" i="31"/>
  <c r="CI27" i="31"/>
  <c r="CO27" i="31"/>
  <c r="CU41" i="31"/>
  <c r="CU20" i="31" s="1"/>
  <c r="CR47" i="31"/>
  <c r="CR46" i="31" s="1"/>
  <c r="Z50" i="31"/>
  <c r="Z49" i="31" s="1"/>
  <c r="Z21" i="31" s="1"/>
  <c r="AF73" i="32"/>
  <c r="AF25" i="32" s="1"/>
  <c r="CJ41" i="31"/>
  <c r="AF46" i="32"/>
  <c r="AF41" i="32" s="1"/>
  <c r="DA50" i="31"/>
  <c r="DA49" i="31" s="1"/>
  <c r="AO50" i="31"/>
  <c r="AO49" i="31" s="1"/>
  <c r="AO21" i="31" s="1"/>
  <c r="CU70" i="31"/>
  <c r="CU66" i="31" s="1"/>
  <c r="CU23" i="31" s="1"/>
  <c r="CR71" i="31"/>
  <c r="CR70" i="31" s="1"/>
  <c r="CR66" i="31" s="1"/>
  <c r="CR23" i="31" s="1"/>
  <c r="AG70" i="32"/>
  <c r="AG66" i="32" s="1"/>
  <c r="AG23" i="32" s="1"/>
  <c r="BD70" i="31"/>
  <c r="BD66" i="31" s="1"/>
  <c r="BD23" i="31" s="1"/>
  <c r="AR43" i="32"/>
  <c r="AC43" i="32"/>
  <c r="AC41" i="32" s="1"/>
  <c r="CR44" i="31"/>
  <c r="CR43" i="31" s="1"/>
  <c r="CR42" i="31" s="1"/>
  <c r="AP49" i="31"/>
  <c r="AP21" i="31" s="1"/>
  <c r="AA50" i="32"/>
  <c r="AA49" i="32" s="1"/>
  <c r="U70" i="31"/>
  <c r="U66" i="31" s="1"/>
  <c r="U23" i="31" s="1"/>
  <c r="AA70" i="32"/>
  <c r="AA66" i="32" s="1"/>
  <c r="AA23" i="32" s="1"/>
  <c r="AO50" i="32"/>
  <c r="AO49" i="32" s="1"/>
  <c r="AO21" i="32" s="1"/>
  <c r="AE52" i="31"/>
  <c r="P50" i="31"/>
  <c r="P49" i="31" s="1"/>
  <c r="P21" i="31" s="1"/>
  <c r="AG73" i="32"/>
  <c r="AG25" i="32" s="1"/>
  <c r="I41" i="31"/>
  <c r="I20" i="31" s="1"/>
  <c r="CR73" i="31"/>
  <c r="CR25" i="31" s="1"/>
  <c r="CU73" i="31"/>
  <c r="CU25" i="31" s="1"/>
  <c r="AO73" i="32"/>
  <c r="AO25" i="32" s="1"/>
  <c r="AV49" i="31"/>
  <c r="BB49" i="31"/>
  <c r="BB21" i="31" s="1"/>
  <c r="AF50" i="32"/>
  <c r="AF49" i="32" s="1"/>
  <c r="AF21" i="32" s="1"/>
  <c r="AT50" i="31"/>
  <c r="AE73" i="31"/>
  <c r="AE25" i="31" s="1"/>
  <c r="P70" i="32"/>
  <c r="P66" i="32" s="1"/>
  <c r="P23" i="32" s="1"/>
  <c r="U50" i="31"/>
  <c r="U49" i="31" s="1"/>
  <c r="U21" i="31" s="1"/>
  <c r="AT70" i="31"/>
  <c r="AT66" i="31" s="1"/>
  <c r="AT23" i="31" s="1"/>
  <c r="AT73" i="31"/>
  <c r="AT25" i="31" s="1"/>
  <c r="AD73" i="32"/>
  <c r="AD25" i="32" s="1"/>
  <c r="I41" i="32"/>
  <c r="AO70" i="32"/>
  <c r="AO66" i="32" s="1"/>
  <c r="AO23" i="32" s="1"/>
  <c r="R70" i="32"/>
  <c r="R66" i="32" s="1"/>
  <c r="R23" i="32" s="1"/>
  <c r="AE70" i="31"/>
  <c r="AE66" i="31" s="1"/>
  <c r="AE23" i="31" s="1"/>
  <c r="J41" i="32"/>
  <c r="BH21" i="31"/>
  <c r="AD70" i="32"/>
  <c r="AD66" i="32" s="1"/>
  <c r="AD23" i="32" s="1"/>
  <c r="U73" i="31"/>
  <c r="U25" i="31" s="1"/>
  <c r="T46" i="31"/>
  <c r="CC50" i="31"/>
  <c r="CC49" i="31" s="1"/>
  <c r="CC21" i="31" s="1"/>
  <c r="AF70" i="32"/>
  <c r="AF66" i="32" s="1"/>
  <c r="AF23" i="32" s="1"/>
  <c r="Z73" i="31"/>
  <c r="Z25" i="31" s="1"/>
  <c r="AB73" i="32"/>
  <c r="AB25" i="32" s="1"/>
  <c r="BD73" i="31"/>
  <c r="BD25" i="31" s="1"/>
  <c r="Z70" i="32"/>
  <c r="Z66" i="32" s="1"/>
  <c r="Z23" i="32" s="1"/>
  <c r="AA73" i="32"/>
  <c r="AA25" i="32" s="1"/>
  <c r="CR50" i="31"/>
  <c r="CR49" i="31" s="1"/>
  <c r="CR21" i="31" s="1"/>
  <c r="CM70" i="31"/>
  <c r="CM66" i="31" s="1"/>
  <c r="CM23" i="31" s="1"/>
  <c r="CM50" i="31"/>
  <c r="CM49" i="31" s="1"/>
  <c r="CM21" i="31" s="1"/>
  <c r="CU50" i="31"/>
  <c r="CU49" i="31" s="1"/>
  <c r="BD50" i="31"/>
  <c r="BD49" i="31" s="1"/>
  <c r="BD21" i="31" s="1"/>
  <c r="AP46" i="32"/>
  <c r="AP41" i="32" s="1"/>
  <c r="AS46" i="32"/>
  <c r="CP41" i="31"/>
  <c r="CZ46" i="31"/>
  <c r="BG41" i="31"/>
  <c r="AG43" i="32"/>
  <c r="T33" i="7"/>
  <c r="T29" i="7" s="1"/>
  <c r="T28" i="7" s="1"/>
  <c r="T21" i="7" s="1"/>
  <c r="O33" i="7"/>
  <c r="O29" i="7" s="1"/>
  <c r="O28" i="7" s="1"/>
  <c r="BE27" i="8"/>
  <c r="L33" i="7"/>
  <c r="L29" i="7" s="1"/>
  <c r="L28" i="7" s="1"/>
  <c r="L21" i="7" s="1"/>
  <c r="R33" i="7"/>
  <c r="R29" i="7" s="1"/>
  <c r="R28" i="7" s="1"/>
  <c r="R21" i="7" s="1"/>
  <c r="X33" i="7"/>
  <c r="X29" i="7" s="1"/>
  <c r="X28" i="7" s="1"/>
  <c r="X21" i="7" s="1"/>
  <c r="AJ33" i="7"/>
  <c r="AJ29" i="7" s="1"/>
  <c r="AJ28" i="7" s="1"/>
  <c r="AJ21" i="7" s="1"/>
  <c r="AQ87" i="8"/>
  <c r="AQ27" i="8" s="1"/>
  <c r="M33" i="7"/>
  <c r="M29" i="7" s="1"/>
  <c r="M28" i="7" s="1"/>
  <c r="M21" i="7" s="1"/>
  <c r="S33" i="7"/>
  <c r="S29" i="7" s="1"/>
  <c r="S28" i="7" s="1"/>
  <c r="S21" i="7" s="1"/>
  <c r="Y33" i="7"/>
  <c r="Y29" i="7" s="1"/>
  <c r="Y28" i="7" s="1"/>
  <c r="Y21" i="7" s="1"/>
  <c r="AK33" i="7"/>
  <c r="AK29" i="7" s="1"/>
  <c r="AK28" i="7" s="1"/>
  <c r="AK21" i="7" s="1"/>
  <c r="J33" i="7"/>
  <c r="J29" i="7" s="1"/>
  <c r="J28" i="7" s="1"/>
  <c r="J21" i="7" s="1"/>
  <c r="P33" i="7"/>
  <c r="P29" i="7" s="1"/>
  <c r="P28" i="7" s="1"/>
  <c r="P21" i="7" s="1"/>
  <c r="V33" i="7"/>
  <c r="V29" i="7" s="1"/>
  <c r="V28" i="7" s="1"/>
  <c r="V21" i="7" s="1"/>
  <c r="AB33" i="7"/>
  <c r="AB29" i="7" s="1"/>
  <c r="AB28" i="7" s="1"/>
  <c r="AB21" i="7" s="1"/>
  <c r="AM44" i="7"/>
  <c r="AM22" i="7" s="1"/>
  <c r="I44" i="7"/>
  <c r="I22" i="7" s="1"/>
  <c r="AF33" i="7"/>
  <c r="AF29" i="7" s="1"/>
  <c r="AF28" i="7" s="1"/>
  <c r="AF21" i="7" s="1"/>
  <c r="N33" i="7"/>
  <c r="N29" i="7" s="1"/>
  <c r="N28" i="7" s="1"/>
  <c r="N21" i="7" s="1"/>
  <c r="Z33" i="7"/>
  <c r="Z29" i="7" s="1"/>
  <c r="Z28" i="7" s="1"/>
  <c r="Z21" i="7" s="1"/>
  <c r="AL33" i="7"/>
  <c r="AL29" i="7" s="1"/>
  <c r="AL28" i="7" s="1"/>
  <c r="AL21" i="7" s="1"/>
  <c r="AL44" i="7"/>
  <c r="AL22" i="7" s="1"/>
  <c r="AA33" i="7"/>
  <c r="AA29" i="7" s="1"/>
  <c r="AA28" i="7" s="1"/>
  <c r="AA21" i="7" s="1"/>
  <c r="P44" i="7"/>
  <c r="P22" i="7" s="1"/>
  <c r="X44" i="7"/>
  <c r="X22" i="7" s="1"/>
  <c r="T44" i="7"/>
  <c r="T22" i="7" s="1"/>
  <c r="CN62" i="8"/>
  <c r="CN60" i="8" s="1"/>
  <c r="AH33" i="7"/>
  <c r="AH29" i="7" s="1"/>
  <c r="AH28" i="7" s="1"/>
  <c r="AH21" i="7" s="1"/>
  <c r="S44" i="7"/>
  <c r="S22" i="7" s="1"/>
  <c r="Y44" i="7"/>
  <c r="Y22" i="7" s="1"/>
  <c r="I33" i="7"/>
  <c r="I29" i="7" s="1"/>
  <c r="I28" i="7" s="1"/>
  <c r="I21" i="7" s="1"/>
  <c r="U33" i="7"/>
  <c r="U29" i="7" s="1"/>
  <c r="U28" i="7" s="1"/>
  <c r="U21" i="7" s="1"/>
  <c r="AM33" i="7"/>
  <c r="AM29" i="7" s="1"/>
  <c r="AM28" i="7" s="1"/>
  <c r="AM27" i="7" s="1"/>
  <c r="AK44" i="7"/>
  <c r="AK22" i="7" s="1"/>
  <c r="Z44" i="7"/>
  <c r="Z22" i="7" s="1"/>
  <c r="V44" i="7"/>
  <c r="V22" i="7" s="1"/>
  <c r="Q90" i="7"/>
  <c r="Q26" i="7" s="1"/>
  <c r="AD65" i="7"/>
  <c r="AD63" i="7" s="1"/>
  <c r="AJ44" i="7"/>
  <c r="AJ22" i="7" s="1"/>
  <c r="AJ62" i="8"/>
  <c r="AJ60" i="8" s="1"/>
  <c r="K33" i="7"/>
  <c r="K29" i="7" s="1"/>
  <c r="Q33" i="7"/>
  <c r="Q29" i="7" s="1"/>
  <c r="Q28" i="7" s="1"/>
  <c r="Q21" i="7" s="1"/>
  <c r="W33" i="7"/>
  <c r="W29" i="7" s="1"/>
  <c r="W28" i="7" s="1"/>
  <c r="AC33" i="7"/>
  <c r="AC29" i="7" s="1"/>
  <c r="AC28" i="7" s="1"/>
  <c r="AC21" i="7" s="1"/>
  <c r="O44" i="7"/>
  <c r="O22" i="7" s="1"/>
  <c r="U44" i="7"/>
  <c r="U22" i="7" s="1"/>
  <c r="Q80" i="7"/>
  <c r="Q24" i="7" s="1"/>
  <c r="O21" i="7"/>
  <c r="W44" i="7"/>
  <c r="W22" i="7" s="1"/>
  <c r="Q47" i="7"/>
  <c r="Q45" i="7" s="1"/>
  <c r="Q44" i="7" s="1"/>
  <c r="Q22" i="7" s="1"/>
  <c r="O26" i="7"/>
  <c r="R47" i="7"/>
  <c r="R45" i="7" s="1"/>
  <c r="R44" i="7" s="1"/>
  <c r="R22" i="7" s="1"/>
  <c r="R80" i="7"/>
  <c r="R24" i="7" s="1"/>
  <c r="AO58" i="7"/>
  <c r="AN65" i="7"/>
  <c r="AN63" i="7" s="1"/>
  <c r="BG28" i="6"/>
  <c r="BG21" i="6" s="1"/>
  <c r="BE44" i="6"/>
  <c r="BE22" i="6" s="1"/>
  <c r="BD28" i="6"/>
  <c r="BD21" i="6" s="1"/>
  <c r="AB28" i="6"/>
  <c r="AB21" i="6" s="1"/>
  <c r="AN28" i="6"/>
  <c r="AN21" i="6" s="1"/>
  <c r="CH83" i="6"/>
  <c r="CM84" i="6"/>
  <c r="G76" i="21" s="1"/>
  <c r="CM86" i="6"/>
  <c r="G78" i="21" s="1"/>
  <c r="BJ28" i="6"/>
  <c r="BJ21" i="6" s="1"/>
  <c r="AR28" i="6"/>
  <c r="AR21" i="6" s="1"/>
  <c r="CQ28" i="6"/>
  <c r="CQ21" i="6" s="1"/>
  <c r="AZ28" i="6"/>
  <c r="AZ21" i="6" s="1"/>
  <c r="CH49" i="6"/>
  <c r="CH87" i="6"/>
  <c r="CM88" i="6"/>
  <c r="G80" i="21" s="1"/>
  <c r="AJ90" i="6"/>
  <c r="AJ26" i="6" s="1"/>
  <c r="BI26" i="6"/>
  <c r="AD28" i="6"/>
  <c r="AD21" i="6" s="1"/>
  <c r="AJ28" i="6"/>
  <c r="AJ21" i="6" s="1"/>
  <c r="AO90" i="6"/>
  <c r="AO26" i="6" s="1"/>
  <c r="CJ90" i="6"/>
  <c r="CJ26" i="6" s="1"/>
  <c r="AO28" i="6"/>
  <c r="AO21" i="6" s="1"/>
  <c r="AA44" i="6"/>
  <c r="AA22" i="6" s="1"/>
  <c r="BB28" i="6"/>
  <c r="BB21" i="6" s="1"/>
  <c r="CH88" i="6"/>
  <c r="AF28" i="6"/>
  <c r="AF21" i="6" s="1"/>
  <c r="BE28" i="6"/>
  <c r="BE21" i="6" s="1"/>
  <c r="U28" i="6"/>
  <c r="U21" i="6" s="1"/>
  <c r="O28" i="6"/>
  <c r="O21" i="6" s="1"/>
  <c r="O20" i="6" s="1"/>
  <c r="AA28" i="6"/>
  <c r="AA21" i="6" s="1"/>
  <c r="AG28" i="6"/>
  <c r="AG21" i="6" s="1"/>
  <c r="AM28" i="6"/>
  <c r="AM21" i="6" s="1"/>
  <c r="AS28" i="6"/>
  <c r="AS44" i="6"/>
  <c r="AS22" i="6" s="1"/>
  <c r="I44" i="6"/>
  <c r="I22" i="6" s="1"/>
  <c r="AC45" i="6"/>
  <c r="AC44" i="6" s="1"/>
  <c r="AC22" i="6" s="1"/>
  <c r="BL46" i="6"/>
  <c r="BL45" i="6" s="1"/>
  <c r="BI47" i="6"/>
  <c r="BI46" i="6" s="1"/>
  <c r="BI45" i="6" s="1"/>
  <c r="Y49" i="6"/>
  <c r="AA48" i="7" s="1"/>
  <c r="BD48" i="6"/>
  <c r="BD44" i="6" s="1"/>
  <c r="BD22" i="6" s="1"/>
  <c r="AL28" i="6"/>
  <c r="AL21" i="6" s="1"/>
  <c r="CK28" i="6"/>
  <c r="CK21" i="6" s="1"/>
  <c r="BF28" i="6"/>
  <c r="BF21" i="6" s="1"/>
  <c r="BA44" i="6"/>
  <c r="BA22" i="6" s="1"/>
  <c r="AQ44" i="6"/>
  <c r="AQ22" i="6" s="1"/>
  <c r="CO44" i="6"/>
  <c r="CO22" i="6" s="1"/>
  <c r="AO57" i="7"/>
  <c r="T28" i="6"/>
  <c r="BK28" i="6"/>
  <c r="Q28" i="6"/>
  <c r="Q21" i="6" s="1"/>
  <c r="W28" i="6"/>
  <c r="W21" i="6" s="1"/>
  <c r="AU28" i="6"/>
  <c r="AU21" i="6" s="1"/>
  <c r="Z28" i="6"/>
  <c r="Z21" i="6" s="1"/>
  <c r="AX28" i="6"/>
  <c r="AX21" i="6" s="1"/>
  <c r="AI44" i="6"/>
  <c r="AI22" i="6" s="1"/>
  <c r="J55" i="21"/>
  <c r="AV28" i="6"/>
  <c r="AV21" i="6" s="1"/>
  <c r="AG44" i="6"/>
  <c r="AG22" i="6" s="1"/>
  <c r="CJ44" i="6"/>
  <c r="CJ22" i="6" s="1"/>
  <c r="N47" i="7"/>
  <c r="N45" i="7" s="1"/>
  <c r="N44" i="7" s="1"/>
  <c r="N22" i="7" s="1"/>
  <c r="M80" i="7"/>
  <c r="M24" i="7" s="1"/>
  <c r="AL44" i="6"/>
  <c r="AL22" i="6" s="1"/>
  <c r="Q44" i="6"/>
  <c r="Q22" i="6" s="1"/>
  <c r="BK44" i="6"/>
  <c r="BK22" i="6" s="1"/>
  <c r="M45" i="6"/>
  <c r="M44" i="6" s="1"/>
  <c r="M22" i="6" s="1"/>
  <c r="Y52" i="6"/>
  <c r="AA55" i="7" s="1"/>
  <c r="CH53" i="6"/>
  <c r="AO88" i="7"/>
  <c r="I28" i="6"/>
  <c r="I21" i="6" s="1"/>
  <c r="Z44" i="6"/>
  <c r="Z22" i="6" s="1"/>
  <c r="CH52" i="6"/>
  <c r="Z90" i="6"/>
  <c r="Z26" i="6" s="1"/>
  <c r="L49" i="7"/>
  <c r="K90" i="7"/>
  <c r="K26" i="7" s="1"/>
  <c r="AC87" i="8"/>
  <c r="AC27" i="8" s="1"/>
  <c r="T44" i="6"/>
  <c r="T22" i="6" s="1"/>
  <c r="T20" i="6" s="1"/>
  <c r="CH28" i="6"/>
  <c r="CH21" i="6" s="1"/>
  <c r="S28" i="6"/>
  <c r="AE28" i="6"/>
  <c r="AE21" i="6" s="1"/>
  <c r="AW28" i="6"/>
  <c r="AW21" i="6" s="1"/>
  <c r="AY28" i="6"/>
  <c r="AY21" i="6" s="1"/>
  <c r="Z48" i="6"/>
  <c r="CL48" i="6"/>
  <c r="CL44" i="6" s="1"/>
  <c r="CL22" i="6" s="1"/>
  <c r="CN28" i="6"/>
  <c r="CN21" i="6" s="1"/>
  <c r="AN44" i="6"/>
  <c r="AN22" i="6" s="1"/>
  <c r="AE48" i="6"/>
  <c r="AB44" i="6"/>
  <c r="AB22" i="6" s="1"/>
  <c r="AU44" i="6"/>
  <c r="AU22" i="6" s="1"/>
  <c r="BC44" i="6"/>
  <c r="BC22" i="6" s="1"/>
  <c r="AF80" i="7"/>
  <c r="AF24" i="7" s="1"/>
  <c r="S44" i="6"/>
  <c r="S22" i="6" s="1"/>
  <c r="S20" i="6" s="1"/>
  <c r="CN44" i="6"/>
  <c r="CN22" i="6" s="1"/>
  <c r="AR44" i="6"/>
  <c r="AR22" i="6" s="1"/>
  <c r="X28" i="6"/>
  <c r="X21" i="6" s="1"/>
  <c r="AT28" i="6"/>
  <c r="AT21" i="6" s="1"/>
  <c r="Y28" i="6"/>
  <c r="Y21" i="6" s="1"/>
  <c r="AK28" i="6"/>
  <c r="AK21" i="6" s="1"/>
  <c r="AQ28" i="6"/>
  <c r="BC28" i="6"/>
  <c r="BC21" i="6" s="1"/>
  <c r="BI28" i="6"/>
  <c r="BI21" i="6" s="1"/>
  <c r="CI28" i="6"/>
  <c r="CI21" i="6" s="1"/>
  <c r="CO28" i="6"/>
  <c r="CO21" i="6" s="1"/>
  <c r="M28" i="6"/>
  <c r="CJ28" i="6"/>
  <c r="CJ21" i="6" s="1"/>
  <c r="CP28" i="6"/>
  <c r="CP21" i="6" s="1"/>
  <c r="CH47" i="6"/>
  <c r="CH46" i="6" s="1"/>
  <c r="CH45" i="6" s="1"/>
  <c r="BJ44" i="6"/>
  <c r="BJ22" i="6" s="1"/>
  <c r="BD90" i="6"/>
  <c r="BD26" i="6" s="1"/>
  <c r="AC81" i="8"/>
  <c r="R28" i="6"/>
  <c r="R21" i="6" s="1"/>
  <c r="AP28" i="6"/>
  <c r="AP21" i="6" s="1"/>
  <c r="BH28" i="6"/>
  <c r="BH21" i="6" s="1"/>
  <c r="AH28" i="6"/>
  <c r="AH21" i="6" s="1"/>
  <c r="CL28" i="6"/>
  <c r="CL21" i="6" s="1"/>
  <c r="AM44" i="6"/>
  <c r="AM22" i="6" s="1"/>
  <c r="BF44" i="6"/>
  <c r="BF22" i="6" s="1"/>
  <c r="BM44" i="6"/>
  <c r="BM22" i="6" s="1"/>
  <c r="Y51" i="6"/>
  <c r="AA54" i="7" s="1"/>
  <c r="CH65" i="6"/>
  <c r="CH63" i="6" s="1"/>
  <c r="AT80" i="6"/>
  <c r="AT24" i="6" s="1"/>
  <c r="AO80" i="6"/>
  <c r="AO24" i="6" s="1"/>
  <c r="CM91" i="6"/>
  <c r="AB91" i="7"/>
  <c r="AO92" i="7"/>
  <c r="AC28" i="6"/>
  <c r="AC21" i="6" s="1"/>
  <c r="J28" i="6"/>
  <c r="J21" i="6" s="1"/>
  <c r="BL28" i="6"/>
  <c r="BL21" i="6" s="1"/>
  <c r="P28" i="6"/>
  <c r="P21" i="6" s="1"/>
  <c r="AX44" i="6"/>
  <c r="AX22" i="6" s="1"/>
  <c r="AH45" i="6"/>
  <c r="AH44" i="6" s="1"/>
  <c r="AH22" i="6" s="1"/>
  <c r="AZ44" i="6"/>
  <c r="BG44" i="6"/>
  <c r="BG22" i="6" s="1"/>
  <c r="L45" i="6"/>
  <c r="L44" i="6" s="1"/>
  <c r="L22" i="6" s="1"/>
  <c r="CI44" i="6"/>
  <c r="CI22" i="6" s="1"/>
  <c r="BD80" i="6"/>
  <c r="BD24" i="6" s="1"/>
  <c r="AH80" i="7"/>
  <c r="AH24" i="7" s="1"/>
  <c r="CH92" i="6"/>
  <c r="AD90" i="7"/>
  <c r="AD26" i="7" s="1"/>
  <c r="E82" i="21"/>
  <c r="E21" i="21" s="1"/>
  <c r="L28" i="6"/>
  <c r="L21" i="6" s="1"/>
  <c r="BM28" i="6"/>
  <c r="AI28" i="6"/>
  <c r="BA28" i="6"/>
  <c r="P44" i="6"/>
  <c r="P22" i="6" s="1"/>
  <c r="AF44" i="6"/>
  <c r="AF22" i="6" s="1"/>
  <c r="W47" i="6"/>
  <c r="W46" i="6" s="1"/>
  <c r="W45" i="6" s="1"/>
  <c r="W44" i="6" s="1"/>
  <c r="W22" i="6" s="1"/>
  <c r="AK44" i="6"/>
  <c r="AK22" i="6" s="1"/>
  <c r="AW44" i="6"/>
  <c r="AW22" i="6" s="1"/>
  <c r="CM83" i="6"/>
  <c r="G75" i="21" s="1"/>
  <c r="CH84" i="6"/>
  <c r="Z80" i="6"/>
  <c r="Z24" i="6" s="1"/>
  <c r="CQ90" i="6"/>
  <c r="CQ26" i="6" s="1"/>
  <c r="L48" i="7"/>
  <c r="J47" i="7"/>
  <c r="J45" i="7" s="1"/>
  <c r="J44" i="7" s="1"/>
  <c r="J22" i="7" s="1"/>
  <c r="AO91" i="7"/>
  <c r="E21" i="5"/>
  <c r="F21" i="5"/>
  <c r="R21" i="5"/>
  <c r="L21" i="5"/>
  <c r="AP20" i="5"/>
  <c r="K21" i="5"/>
  <c r="P21" i="5"/>
  <c r="V21" i="5"/>
  <c r="AB21" i="5"/>
  <c r="AB20" i="5" s="1"/>
  <c r="AH21" i="5"/>
  <c r="AN21" i="5"/>
  <c r="AT21" i="5"/>
  <c r="AT20" i="5" s="1"/>
  <c r="AZ21" i="5"/>
  <c r="AQ21" i="5"/>
  <c r="AQ20" i="5" s="1"/>
  <c r="AX45" i="5"/>
  <c r="AX29" i="5"/>
  <c r="BA72" i="5"/>
  <c r="Y53" i="6"/>
  <c r="Y88" i="6"/>
  <c r="AA88" i="7" s="1"/>
  <c r="AE33" i="7"/>
  <c r="AE29" i="7" s="1"/>
  <c r="AE28" i="7" s="1"/>
  <c r="CM33" i="6"/>
  <c r="CM29" i="6" s="1"/>
  <c r="CM28" i="6" s="1"/>
  <c r="CI80" i="6"/>
  <c r="CI24" i="6" s="1"/>
  <c r="CH82" i="6"/>
  <c r="J44" i="6"/>
  <c r="J22" i="6" s="1"/>
  <c r="R44" i="6"/>
  <c r="R22" i="6" s="1"/>
  <c r="AE80" i="6"/>
  <c r="AE24" i="6" s="1"/>
  <c r="J82" i="21"/>
  <c r="J21" i="21" s="1"/>
  <c r="CP90" i="6"/>
  <c r="CP26" i="6" s="1"/>
  <c r="BH44" i="6"/>
  <c r="BH22" i="6" s="1"/>
  <c r="AE46" i="6"/>
  <c r="AE45" i="6" s="1"/>
  <c r="AX77" i="8"/>
  <c r="AX25" i="8" s="1"/>
  <c r="AT90" i="6"/>
  <c r="AT26" i="6" s="1"/>
  <c r="AE80" i="7"/>
  <c r="AE24" i="7" s="1"/>
  <c r="AC82" i="8"/>
  <c r="AB85" i="7"/>
  <c r="AP44" i="6"/>
  <c r="AP22" i="6" s="1"/>
  <c r="AV44" i="6"/>
  <c r="AV22" i="6" s="1"/>
  <c r="AQ83" i="8"/>
  <c r="AO86" i="7"/>
  <c r="CH91" i="6"/>
  <c r="CI90" i="6"/>
  <c r="CI26" i="6" s="1"/>
  <c r="AD44" i="6"/>
  <c r="AD22" i="6" s="1"/>
  <c r="AO48" i="6"/>
  <c r="AO44" i="6" s="1"/>
  <c r="AD47" i="7"/>
  <c r="AD45" i="7" s="1"/>
  <c r="AJ48" i="6"/>
  <c r="AJ44" i="6" s="1"/>
  <c r="AH80" i="6"/>
  <c r="AH24" i="6" s="1"/>
  <c r="AI81" i="7"/>
  <c r="CQ48" i="6"/>
  <c r="CQ44" i="6" s="1"/>
  <c r="CQ22" i="6" s="1"/>
  <c r="CM51" i="6"/>
  <c r="V53" i="8"/>
  <c r="CK80" i="6"/>
  <c r="CK24" i="6" s="1"/>
  <c r="CH81" i="6"/>
  <c r="CM82" i="6"/>
  <c r="G74" i="21" s="1"/>
  <c r="CJ80" i="6"/>
  <c r="CJ24" i="6" s="1"/>
  <c r="AA85" i="7"/>
  <c r="AQ82" i="8" s="1"/>
  <c r="BB85" i="6"/>
  <c r="CL80" i="6"/>
  <c r="CL24" i="6" s="1"/>
  <c r="AC46" i="8"/>
  <c r="AC45" i="8" s="1"/>
  <c r="AC43" i="8" s="1"/>
  <c r="AC42" i="8" s="1"/>
  <c r="AE47" i="7"/>
  <c r="AE45" i="7" s="1"/>
  <c r="AE44" i="7" s="1"/>
  <c r="AE22" i="7" s="1"/>
  <c r="M47" i="7"/>
  <c r="M45" i="7" s="1"/>
  <c r="AD33" i="7"/>
  <c r="AD29" i="7" s="1"/>
  <c r="AD28" i="7" s="1"/>
  <c r="AN33" i="7"/>
  <c r="AN29" i="7" s="1"/>
  <c r="AN28" i="7" s="1"/>
  <c r="Y50" i="6"/>
  <c r="AX51" i="8"/>
  <c r="AX45" i="8" s="1"/>
  <c r="AX43" i="8" s="1"/>
  <c r="AX42" i="8" s="1"/>
  <c r="AH47" i="7"/>
  <c r="AH45" i="7" s="1"/>
  <c r="AH44" i="7" s="1"/>
  <c r="AH90" i="7"/>
  <c r="AH26" i="7" s="1"/>
  <c r="AC92" i="7"/>
  <c r="X47" i="6"/>
  <c r="X46" i="6" s="1"/>
  <c r="X45" i="6" s="1"/>
  <c r="X44" i="6" s="1"/>
  <c r="X22" i="6" s="1"/>
  <c r="V48" i="6"/>
  <c r="AT48" i="6"/>
  <c r="AT44" i="6" s="1"/>
  <c r="CM58" i="6"/>
  <c r="P80" i="6"/>
  <c r="P24" i="6" s="1"/>
  <c r="AJ80" i="6"/>
  <c r="AJ24" i="6" s="1"/>
  <c r="AO87" i="7"/>
  <c r="CK90" i="6"/>
  <c r="CK26" i="6" s="1"/>
  <c r="AC47" i="7"/>
  <c r="AC45" i="7" s="1"/>
  <c r="AC44" i="7" s="1"/>
  <c r="K47" i="7"/>
  <c r="K45" i="7" s="1"/>
  <c r="K44" i="7" s="1"/>
  <c r="I80" i="7"/>
  <c r="CH50" i="6"/>
  <c r="CK48" i="6"/>
  <c r="CK44" i="6" s="1"/>
  <c r="BE52" i="8"/>
  <c r="AO54" i="7"/>
  <c r="AC81" i="7"/>
  <c r="AO84" i="7"/>
  <c r="CH86" i="6"/>
  <c r="AY90" i="6"/>
  <c r="AY26" i="6" s="1"/>
  <c r="AH90" i="6"/>
  <c r="AH26" i="6" s="1"/>
  <c r="AE90" i="6"/>
  <c r="AE26" i="6" s="1"/>
  <c r="AD80" i="7"/>
  <c r="AD24" i="7" s="1"/>
  <c r="AJ45" i="8"/>
  <c r="AJ43" i="8" s="1"/>
  <c r="AF47" i="7"/>
  <c r="AF45" i="7" s="1"/>
  <c r="AF44" i="7" s="1"/>
  <c r="CH51" i="6"/>
  <c r="Y81" i="6"/>
  <c r="CH85" i="6"/>
  <c r="K86" i="7"/>
  <c r="AC86" i="7" s="1"/>
  <c r="F79" i="8"/>
  <c r="O79" i="8"/>
  <c r="AH76" i="10"/>
  <c r="CM59" i="6"/>
  <c r="G83" i="21"/>
  <c r="J80" i="7"/>
  <c r="J24" i="7" s="1"/>
  <c r="K84" i="7"/>
  <c r="AC84" i="7" s="1"/>
  <c r="AA90" i="7"/>
  <c r="AA26" i="7" s="1"/>
  <c r="V51" i="8"/>
  <c r="AJ88" i="8"/>
  <c r="CM92" i="6"/>
  <c r="V87" i="8"/>
  <c r="V27" i="8" s="1"/>
  <c r="AC83" i="8"/>
  <c r="O80" i="8"/>
  <c r="CU80" i="8" s="1"/>
  <c r="F80" i="8"/>
  <c r="AO82" i="7"/>
  <c r="AO83" i="7"/>
  <c r="AJ77" i="8"/>
  <c r="AJ25" i="8" s="1"/>
  <c r="O84" i="8"/>
  <c r="CU84" i="8" s="1"/>
  <c r="F84" i="8"/>
  <c r="AE90" i="7"/>
  <c r="AE26" i="7" s="1"/>
  <c r="AO96" i="7"/>
  <c r="AC78" i="8"/>
  <c r="AO97" i="7"/>
  <c r="AB82" i="7"/>
  <c r="AB83" i="7"/>
  <c r="AE41" i="32" l="1"/>
  <c r="AE20" i="32" s="1"/>
  <c r="AG41" i="32"/>
  <c r="H18" i="32"/>
  <c r="AQ26" i="32"/>
  <c r="AP73" i="32"/>
  <c r="AP25" i="32" s="1"/>
  <c r="Y18" i="32"/>
  <c r="AQ18" i="32"/>
  <c r="V26" i="32"/>
  <c r="AH26" i="32"/>
  <c r="L18" i="32"/>
  <c r="T18" i="32"/>
  <c r="W18" i="32"/>
  <c r="W26" i="32"/>
  <c r="U18" i="32"/>
  <c r="T26" i="32"/>
  <c r="CZ43" i="31"/>
  <c r="CZ42" i="31" s="1"/>
  <c r="CP26" i="31"/>
  <c r="AA26" i="31"/>
  <c r="CC41" i="31"/>
  <c r="CC20" i="31" s="1"/>
  <c r="BF18" i="31"/>
  <c r="AG18" i="31"/>
  <c r="BB18" i="31"/>
  <c r="Y26" i="31"/>
  <c r="BD41" i="31"/>
  <c r="BD20" i="31" s="1"/>
  <c r="BD18" i="31" s="1"/>
  <c r="AC18" i="31"/>
  <c r="AL18" i="31"/>
  <c r="AC26" i="31"/>
  <c r="AL26" i="31"/>
  <c r="R18" i="31"/>
  <c r="AP18" i="31"/>
  <c r="AS26" i="31"/>
  <c r="AG26" i="31"/>
  <c r="CE18" i="31"/>
  <c r="CQ18" i="31"/>
  <c r="AT49" i="31"/>
  <c r="AT21" i="31" s="1"/>
  <c r="L18" i="31"/>
  <c r="CQ26" i="31"/>
  <c r="AM18" i="31"/>
  <c r="AM26" i="31"/>
  <c r="CL26" i="31"/>
  <c r="CK18" i="31"/>
  <c r="DI19" i="14"/>
  <c r="AZ19" i="14"/>
  <c r="DH26" i="14"/>
  <c r="BN20" i="13"/>
  <c r="BP20" i="13"/>
  <c r="BX20" i="13"/>
  <c r="BS20" i="13"/>
  <c r="Y20" i="13"/>
  <c r="Z20" i="13"/>
  <c r="U20" i="13"/>
  <c r="AN20" i="13"/>
  <c r="AE20" i="13"/>
  <c r="AI20" i="13"/>
  <c r="AC20" i="13"/>
  <c r="AF20" i="13"/>
  <c r="AB20" i="13"/>
  <c r="F27" i="13"/>
  <c r="X30" i="10"/>
  <c r="BB28" i="8"/>
  <c r="AI22" i="8"/>
  <c r="AI21" i="8" s="1"/>
  <c r="AN21" i="8"/>
  <c r="CP28" i="8"/>
  <c r="M44" i="7"/>
  <c r="M27" i="7" s="1"/>
  <c r="L19" i="14"/>
  <c r="AO19" i="14"/>
  <c r="AJ19" i="14"/>
  <c r="I27" i="13"/>
  <c r="L27" i="13"/>
  <c r="CN22" i="8"/>
  <c r="S28" i="8"/>
  <c r="W28" i="8"/>
  <c r="BF21" i="8"/>
  <c r="W21" i="8"/>
  <c r="AW21" i="8"/>
  <c r="R15" i="21"/>
  <c r="M26" i="14"/>
  <c r="DH19" i="14"/>
  <c r="BU19" i="14"/>
  <c r="BG19" i="14"/>
  <c r="BS19" i="14"/>
  <c r="R27" i="13"/>
  <c r="H21" i="13"/>
  <c r="S27" i="13"/>
  <c r="Z27" i="13"/>
  <c r="Z21" i="8"/>
  <c r="N28" i="8"/>
  <c r="AF30" i="12"/>
  <c r="K28" i="8"/>
  <c r="BC21" i="8"/>
  <c r="Q28" i="8"/>
  <c r="AK21" i="8"/>
  <c r="AN28" i="8"/>
  <c r="J28" i="8"/>
  <c r="S17" i="21"/>
  <c r="S15" i="21" s="1"/>
  <c r="T17" i="21"/>
  <c r="T15" i="21" s="1"/>
  <c r="Q15" i="21"/>
  <c r="DL19" i="14"/>
  <c r="AR19" i="14"/>
  <c r="BV19" i="14"/>
  <c r="H23" i="14"/>
  <c r="H19" i="14" s="1"/>
  <c r="AI19" i="14"/>
  <c r="N26" i="14"/>
  <c r="BM19" i="14"/>
  <c r="AB19" i="14"/>
  <c r="BR19" i="14"/>
  <c r="J19" i="14"/>
  <c r="K19" i="14"/>
  <c r="BD19" i="14"/>
  <c r="X19" i="14"/>
  <c r="BC19" i="14"/>
  <c r="AQ19" i="14"/>
  <c r="BP19" i="14"/>
  <c r="AX19" i="14"/>
  <c r="DA19" i="14"/>
  <c r="DJ39" i="14"/>
  <c r="DJ26" i="14" s="1"/>
  <c r="BQ19" i="14"/>
  <c r="DL26" i="14"/>
  <c r="AY19" i="14"/>
  <c r="CZ19" i="14"/>
  <c r="AA19" i="14"/>
  <c r="AF19" i="14"/>
  <c r="P19" i="14"/>
  <c r="L26" i="14"/>
  <c r="DB19" i="14"/>
  <c r="DC26" i="14"/>
  <c r="P26" i="14"/>
  <c r="F26" i="14"/>
  <c r="AL19" i="14"/>
  <c r="T19" i="14"/>
  <c r="BI19" i="14"/>
  <c r="DC19" i="14"/>
  <c r="J26" i="14"/>
  <c r="DG19" i="14"/>
  <c r="AU26" i="14"/>
  <c r="K26" i="14"/>
  <c r="CZ26" i="14"/>
  <c r="AE19" i="14"/>
  <c r="BJ19" i="14"/>
  <c r="G19" i="14"/>
  <c r="DI26" i="14"/>
  <c r="DB26" i="14"/>
  <c r="G26" i="14"/>
  <c r="DE26" i="14"/>
  <c r="DE21" i="14"/>
  <c r="DE19" i="14" s="1"/>
  <c r="I26" i="14"/>
  <c r="I23" i="14"/>
  <c r="I19" i="14" s="1"/>
  <c r="DF26" i="14"/>
  <c r="DF21" i="14"/>
  <c r="DF19" i="14" s="1"/>
  <c r="DA26" i="14"/>
  <c r="O26" i="14"/>
  <c r="O23" i="14"/>
  <c r="O19" i="14" s="1"/>
  <c r="DG26" i="14"/>
  <c r="DK26" i="14"/>
  <c r="DK21" i="14"/>
  <c r="DK19" i="14" s="1"/>
  <c r="DD26" i="14"/>
  <c r="DD21" i="14"/>
  <c r="DD19" i="14" s="1"/>
  <c r="E26" i="14"/>
  <c r="E23" i="14"/>
  <c r="E19" i="14" s="1"/>
  <c r="CY26" i="14"/>
  <c r="CY21" i="14"/>
  <c r="CY19" i="14" s="1"/>
  <c r="X27" i="13"/>
  <c r="AE27" i="13"/>
  <c r="BN27" i="13"/>
  <c r="BU27" i="13"/>
  <c r="M27" i="13"/>
  <c r="AK27" i="13"/>
  <c r="AL27" i="13"/>
  <c r="AJ27" i="13"/>
  <c r="BU21" i="13"/>
  <c r="BT27" i="13"/>
  <c r="BP27" i="13"/>
  <c r="AE21" i="13"/>
  <c r="BO27" i="13"/>
  <c r="AD27" i="13"/>
  <c r="AF27" i="13"/>
  <c r="Y27" i="13"/>
  <c r="G27" i="13"/>
  <c r="BV21" i="13"/>
  <c r="N27" i="13"/>
  <c r="AM27" i="13"/>
  <c r="BW27" i="13"/>
  <c r="N21" i="13"/>
  <c r="BR27" i="13"/>
  <c r="J27" i="13"/>
  <c r="W27" i="13"/>
  <c r="W21" i="13"/>
  <c r="AG27" i="13"/>
  <c r="BX27" i="13"/>
  <c r="BX21" i="13"/>
  <c r="AC27" i="13"/>
  <c r="AC21" i="13"/>
  <c r="AJ24" i="13"/>
  <c r="AJ20" i="13" s="1"/>
  <c r="O27" i="13"/>
  <c r="AN27" i="13"/>
  <c r="AN21" i="13"/>
  <c r="BY27" i="13"/>
  <c r="BY21" i="13"/>
  <c r="Q27" i="13"/>
  <c r="Q21" i="13"/>
  <c r="BQ27" i="13"/>
  <c r="P27" i="13"/>
  <c r="P21" i="13"/>
  <c r="AH27" i="13"/>
  <c r="AH21" i="13"/>
  <c r="BS27" i="13"/>
  <c r="BS21" i="13"/>
  <c r="K21" i="13"/>
  <c r="K27" i="13"/>
  <c r="AA27" i="13"/>
  <c r="AB27" i="13"/>
  <c r="AB21" i="13"/>
  <c r="BM27" i="13"/>
  <c r="BM21" i="13"/>
  <c r="E21" i="13"/>
  <c r="E27" i="13"/>
  <c r="V27" i="13"/>
  <c r="V21" i="13"/>
  <c r="AI27" i="13"/>
  <c r="AI21" i="13"/>
  <c r="U27" i="13"/>
  <c r="Z25" i="12"/>
  <c r="Z30" i="12"/>
  <c r="U30" i="12"/>
  <c r="R30" i="12"/>
  <c r="AI23" i="12"/>
  <c r="AG24" i="12"/>
  <c r="AG23" i="12" s="1"/>
  <c r="Z23" i="12"/>
  <c r="F30" i="12"/>
  <c r="N24" i="12"/>
  <c r="N23" i="12" s="1"/>
  <c r="T23" i="12"/>
  <c r="O24" i="12"/>
  <c r="O23" i="12" s="1"/>
  <c r="P23" i="12"/>
  <c r="AM30" i="12"/>
  <c r="H23" i="12"/>
  <c r="L30" i="12"/>
  <c r="V30" i="12"/>
  <c r="P30" i="12"/>
  <c r="I24" i="12"/>
  <c r="I23" i="12" s="1"/>
  <c r="T30" i="12"/>
  <c r="AM23" i="12"/>
  <c r="X30" i="12"/>
  <c r="AJ30" i="12"/>
  <c r="AJ24" i="12"/>
  <c r="AJ23" i="12" s="1"/>
  <c r="Y23" i="11"/>
  <c r="V23" i="11"/>
  <c r="L30" i="11"/>
  <c r="H23" i="11"/>
  <c r="J23" i="11"/>
  <c r="J30" i="11"/>
  <c r="P23" i="11"/>
  <c r="AJ23" i="11"/>
  <c r="F30" i="11"/>
  <c r="X23" i="11"/>
  <c r="F24" i="11"/>
  <c r="F23" i="11" s="1"/>
  <c r="P30" i="11"/>
  <c r="AC23" i="11"/>
  <c r="T30" i="11"/>
  <c r="Y30" i="11"/>
  <c r="AC30" i="11"/>
  <c r="R30" i="11"/>
  <c r="L23" i="11"/>
  <c r="U30" i="11"/>
  <c r="R23" i="11"/>
  <c r="Z23" i="11"/>
  <c r="AG23" i="11"/>
  <c r="AF30" i="11"/>
  <c r="I30" i="11"/>
  <c r="U23" i="11"/>
  <c r="X30" i="11"/>
  <c r="O23" i="11"/>
  <c r="AL30" i="11"/>
  <c r="AE30" i="11"/>
  <c r="M30" i="11"/>
  <c r="AE23" i="11"/>
  <c r="G23" i="11"/>
  <c r="N30" i="11"/>
  <c r="V30" i="11"/>
  <c r="T24" i="11"/>
  <c r="T23" i="11" s="1"/>
  <c r="S30" i="11"/>
  <c r="S24" i="11"/>
  <c r="S23" i="11" s="1"/>
  <c r="N24" i="11"/>
  <c r="N23" i="11" s="1"/>
  <c r="I23" i="11"/>
  <c r="AF24" i="11"/>
  <c r="AF23" i="11" s="1"/>
  <c r="AJ30" i="11"/>
  <c r="AL24" i="11"/>
  <c r="AL23" i="11" s="1"/>
  <c r="Z30" i="11"/>
  <c r="H30" i="11"/>
  <c r="O30" i="11"/>
  <c r="M23" i="11"/>
  <c r="G30" i="11"/>
  <c r="AG30" i="11"/>
  <c r="Q24" i="11"/>
  <c r="Q23" i="11" s="1"/>
  <c r="Q30" i="11"/>
  <c r="K24" i="11"/>
  <c r="K23" i="11" s="1"/>
  <c r="K30" i="11"/>
  <c r="E24" i="11"/>
  <c r="E23" i="11" s="1"/>
  <c r="E30" i="11"/>
  <c r="AM30" i="11"/>
  <c r="AM24" i="11"/>
  <c r="AM23" i="11" s="1"/>
  <c r="W24" i="11"/>
  <c r="W23" i="11" s="1"/>
  <c r="W30" i="11"/>
  <c r="AG23" i="10"/>
  <c r="Y23" i="10"/>
  <c r="AM23" i="10"/>
  <c r="W30" i="10"/>
  <c r="W25" i="10"/>
  <c r="W23" i="10" s="1"/>
  <c r="AI23" i="10"/>
  <c r="G23" i="10"/>
  <c r="F23" i="10"/>
  <c r="H30" i="10"/>
  <c r="AJ30" i="10"/>
  <c r="AI30" i="10"/>
  <c r="F30" i="10"/>
  <c r="S43" i="10"/>
  <c r="S25" i="10" s="1"/>
  <c r="S23" i="10" s="1"/>
  <c r="AC30" i="10"/>
  <c r="AC25" i="10"/>
  <c r="AC23" i="10" s="1"/>
  <c r="R23" i="10"/>
  <c r="Z25" i="10"/>
  <c r="Z23" i="10" s="1"/>
  <c r="Z30" i="10"/>
  <c r="E30" i="10"/>
  <c r="E25" i="10"/>
  <c r="E23" i="10" s="1"/>
  <c r="AK23" i="10"/>
  <c r="AF25" i="10"/>
  <c r="AF23" i="10" s="1"/>
  <c r="L30" i="10"/>
  <c r="R30" i="10"/>
  <c r="Q30" i="10"/>
  <c r="N23" i="10"/>
  <c r="AJ23" i="10"/>
  <c r="N30" i="10"/>
  <c r="U30" i="10"/>
  <c r="AE30" i="10"/>
  <c r="X25" i="10"/>
  <c r="X23" i="10" s="1"/>
  <c r="T30" i="10"/>
  <c r="O23" i="10"/>
  <c r="P43" i="10"/>
  <c r="P25" i="10" s="1"/>
  <c r="P23" i="10" s="1"/>
  <c r="L23" i="10"/>
  <c r="AL24" i="10"/>
  <c r="AL23" i="10" s="1"/>
  <c r="AL30" i="10"/>
  <c r="AG30" i="10"/>
  <c r="I30" i="10"/>
  <c r="V30" i="10"/>
  <c r="Q23" i="10"/>
  <c r="M30" i="10"/>
  <c r="J43" i="10"/>
  <c r="Y30" i="10"/>
  <c r="M23" i="10"/>
  <c r="O30" i="10"/>
  <c r="G30" i="10"/>
  <c r="AE23" i="10"/>
  <c r="AH43" i="10"/>
  <c r="AH25" i="10" s="1"/>
  <c r="AB23" i="10"/>
  <c r="AB30" i="10"/>
  <c r="K30" i="10"/>
  <c r="K25" i="10"/>
  <c r="K23" i="10" s="1"/>
  <c r="AM30" i="10"/>
  <c r="AD30" i="10"/>
  <c r="CY23" i="8"/>
  <c r="BN24" i="13"/>
  <c r="CT28" i="8"/>
  <c r="AO28" i="8"/>
  <c r="CQ28" i="8"/>
  <c r="CY28" i="8"/>
  <c r="AB30" i="12"/>
  <c r="BI21" i="8"/>
  <c r="CS23" i="8"/>
  <c r="CR28" i="8"/>
  <c r="CO28" i="8"/>
  <c r="BB21" i="8"/>
  <c r="T28" i="8"/>
  <c r="CW22" i="8"/>
  <c r="CW23" i="8"/>
  <c r="AF28" i="8"/>
  <c r="AF21" i="8"/>
  <c r="K21" i="8"/>
  <c r="AS28" i="8"/>
  <c r="CV28" i="8"/>
  <c r="AM28" i="8"/>
  <c r="AU28" i="8"/>
  <c r="AK30" i="10"/>
  <c r="BI28" i="8"/>
  <c r="BC28" i="8"/>
  <c r="AV28" i="8"/>
  <c r="AR21" i="8"/>
  <c r="AZ21" i="8"/>
  <c r="AE30" i="12"/>
  <c r="AE25" i="12"/>
  <c r="AE23" i="12" s="1"/>
  <c r="AU22" i="8"/>
  <c r="AU21" i="8" s="1"/>
  <c r="AY28" i="8"/>
  <c r="BF28" i="8"/>
  <c r="AY22" i="8"/>
  <c r="AY21" i="8" s="1"/>
  <c r="CW28" i="8"/>
  <c r="CZ28" i="8"/>
  <c r="AD24" i="13"/>
  <c r="AD20" i="13" s="1"/>
  <c r="AH28" i="8"/>
  <c r="CO23" i="8"/>
  <c r="AD28" i="8"/>
  <c r="CM28" i="8"/>
  <c r="CR23" i="8"/>
  <c r="AD21" i="8"/>
  <c r="CS28" i="8"/>
  <c r="AB23" i="12"/>
  <c r="AZ28" i="8"/>
  <c r="CV22" i="8"/>
  <c r="BG28" i="8"/>
  <c r="AR28" i="8"/>
  <c r="AC30" i="12"/>
  <c r="T24" i="13"/>
  <c r="T20" i="13" s="1"/>
  <c r="T27" i="13"/>
  <c r="I28" i="8"/>
  <c r="BG21" i="8"/>
  <c r="Y28" i="8"/>
  <c r="AK28" i="8"/>
  <c r="CX23" i="8"/>
  <c r="AE21" i="8"/>
  <c r="AE28" i="8"/>
  <c r="CQ23" i="8"/>
  <c r="AW28" i="8"/>
  <c r="CZ23" i="8"/>
  <c r="Y21" i="8"/>
  <c r="BJ28" i="8"/>
  <c r="CV23" i="8"/>
  <c r="AH21" i="8"/>
  <c r="BA28" i="8"/>
  <c r="BA21" i="8"/>
  <c r="AL28" i="8"/>
  <c r="BD28" i="8"/>
  <c r="CP23" i="8"/>
  <c r="CR22" i="8"/>
  <c r="CR21" i="8" s="1"/>
  <c r="AK75" i="51"/>
  <c r="AK74" i="51" s="1"/>
  <c r="AD74" i="51"/>
  <c r="H28" i="8"/>
  <c r="H23" i="8"/>
  <c r="H21" i="8" s="1"/>
  <c r="P28" i="8"/>
  <c r="R21" i="8"/>
  <c r="AK74" i="12"/>
  <c r="AK73" i="12" s="1"/>
  <c r="AD73" i="12"/>
  <c r="AK71" i="52"/>
  <c r="AK70" i="52" s="1"/>
  <c r="AD70" i="52"/>
  <c r="BH28" i="8"/>
  <c r="AI73" i="11"/>
  <c r="AB73" i="11"/>
  <c r="AG28" i="8"/>
  <c r="AG22" i="8"/>
  <c r="AG21" i="8" s="1"/>
  <c r="BH21" i="8"/>
  <c r="CX78" i="8"/>
  <c r="CX77" i="8" s="1"/>
  <c r="CX28" i="8" s="1"/>
  <c r="AT77" i="8"/>
  <c r="AA28" i="8"/>
  <c r="AA22" i="8"/>
  <c r="AA21" i="8" s="1"/>
  <c r="Z28" i="8"/>
  <c r="CV25" i="8"/>
  <c r="P21" i="8"/>
  <c r="U28" i="8"/>
  <c r="U22" i="8"/>
  <c r="U21" i="8" s="1"/>
  <c r="R28" i="8"/>
  <c r="AM21" i="8"/>
  <c r="CQ22" i="8"/>
  <c r="AL21" i="8"/>
  <c r="CP22" i="8"/>
  <c r="CZ22" i="8"/>
  <c r="AV21" i="8"/>
  <c r="AO21" i="8"/>
  <c r="CX22" i="8"/>
  <c r="V20" i="7"/>
  <c r="X20" i="7"/>
  <c r="AI33" i="7"/>
  <c r="AI29" i="7" s="1"/>
  <c r="AI28" i="7" s="1"/>
  <c r="AI21" i="7" s="1"/>
  <c r="AU20" i="6"/>
  <c r="Q20" i="6"/>
  <c r="E20" i="3"/>
  <c r="AC20" i="5"/>
  <c r="V20" i="5"/>
  <c r="AN20" i="5"/>
  <c r="E20" i="5"/>
  <c r="AO20" i="5"/>
  <c r="U20" i="5"/>
  <c r="Q20" i="5"/>
  <c r="AH20" i="5"/>
  <c r="F20" i="5"/>
  <c r="AG20" i="5"/>
  <c r="AI20" i="5"/>
  <c r="L20" i="5"/>
  <c r="R20" i="5"/>
  <c r="AZ20" i="5"/>
  <c r="AA20" i="5"/>
  <c r="K20" i="5"/>
  <c r="AK21" i="5"/>
  <c r="AK20" i="5" s="1"/>
  <c r="AM20" i="5"/>
  <c r="W20" i="5"/>
  <c r="AI30" i="12"/>
  <c r="P20" i="5"/>
  <c r="AL20" i="5"/>
  <c r="Z21" i="5"/>
  <c r="Z20" i="5" s="1"/>
  <c r="AY21" i="5"/>
  <c r="AY20" i="5" s="1"/>
  <c r="O20" i="5"/>
  <c r="AR21" i="5"/>
  <c r="AR20" i="5" s="1"/>
  <c r="AF20" i="5"/>
  <c r="AU20" i="5"/>
  <c r="E27" i="5"/>
  <c r="N20" i="5"/>
  <c r="T21" i="5"/>
  <c r="T20" i="5" s="1"/>
  <c r="H21" i="5"/>
  <c r="H20" i="5" s="1"/>
  <c r="F20" i="4"/>
  <c r="L27" i="4"/>
  <c r="AR20" i="4"/>
  <c r="H20" i="4"/>
  <c r="AS20" i="4"/>
  <c r="AC20" i="4"/>
  <c r="AS27" i="4"/>
  <c r="V20" i="4"/>
  <c r="T27" i="4"/>
  <c r="F27" i="4"/>
  <c r="AP20" i="4"/>
  <c r="Y27" i="4"/>
  <c r="AD20" i="4"/>
  <c r="E20" i="4"/>
  <c r="W27" i="4"/>
  <c r="AF20" i="4"/>
  <c r="K20" i="4"/>
  <c r="AJ20" i="4"/>
  <c r="Y21" i="4"/>
  <c r="Y20" i="4" s="1"/>
  <c r="AB20" i="4"/>
  <c r="AG20" i="4"/>
  <c r="AI20" i="4"/>
  <c r="S27" i="4"/>
  <c r="W20" i="4"/>
  <c r="K27" i="4"/>
  <c r="M20" i="4"/>
  <c r="S20" i="4"/>
  <c r="AK27" i="4"/>
  <c r="G20" i="4"/>
  <c r="AQ27" i="4"/>
  <c r="G27" i="4"/>
  <c r="R27" i="4"/>
  <c r="AG27" i="4"/>
  <c r="AK20" i="4"/>
  <c r="AQ20" i="4"/>
  <c r="M27" i="4"/>
  <c r="O27" i="4"/>
  <c r="O20" i="4"/>
  <c r="E27" i="4"/>
  <c r="AY20" i="4"/>
  <c r="N20" i="4"/>
  <c r="AL20" i="4"/>
  <c r="AL27" i="4"/>
  <c r="Q27" i="4"/>
  <c r="AA20" i="4"/>
  <c r="Z27" i="4"/>
  <c r="T21" i="4"/>
  <c r="T20" i="4" s="1"/>
  <c r="AE27" i="4"/>
  <c r="AV27" i="4"/>
  <c r="AE20" i="4"/>
  <c r="AI27" i="4"/>
  <c r="AW20" i="4"/>
  <c r="AZ20" i="4"/>
  <c r="Q20" i="4"/>
  <c r="AJ27" i="4"/>
  <c r="AC27" i="4"/>
  <c r="Z21" i="4"/>
  <c r="Z20" i="4" s="1"/>
  <c r="AW27" i="4"/>
  <c r="AR27" i="4"/>
  <c r="X27" i="4"/>
  <c r="AU20" i="4"/>
  <c r="AV20" i="4"/>
  <c r="AD27" i="4"/>
  <c r="AA27" i="4"/>
  <c r="AO20" i="4"/>
  <c r="N27" i="4"/>
  <c r="AM27" i="4"/>
  <c r="AU27" i="4"/>
  <c r="AF27" i="4"/>
  <c r="AT27" i="4"/>
  <c r="AO27" i="4"/>
  <c r="AN20" i="4"/>
  <c r="AP27" i="4"/>
  <c r="P27" i="4"/>
  <c r="AZ27" i="4"/>
  <c r="AY27" i="4"/>
  <c r="AB27" i="4"/>
  <c r="AH27" i="4"/>
  <c r="AT20" i="4"/>
  <c r="P20" i="4"/>
  <c r="AM20" i="4"/>
  <c r="J22" i="4"/>
  <c r="J20" i="4" s="1"/>
  <c r="J27" i="4"/>
  <c r="AN27" i="4"/>
  <c r="V27" i="4"/>
  <c r="AH20" i="4"/>
  <c r="U27" i="4"/>
  <c r="AI27" i="3"/>
  <c r="W27" i="3"/>
  <c r="W20" i="3"/>
  <c r="AK20" i="3"/>
  <c r="V27" i="3"/>
  <c r="Q27" i="3"/>
  <c r="P20" i="3"/>
  <c r="AV27" i="3"/>
  <c r="AI20" i="3"/>
  <c r="K20" i="3"/>
  <c r="AH20" i="3"/>
  <c r="L27" i="3"/>
  <c r="BA21" i="3"/>
  <c r="AO20" i="3"/>
  <c r="AB27" i="3"/>
  <c r="AP20" i="3"/>
  <c r="R20" i="3"/>
  <c r="P27" i="3"/>
  <c r="AQ27" i="3"/>
  <c r="Q20" i="3"/>
  <c r="AT27" i="3"/>
  <c r="AB20" i="3"/>
  <c r="Y27" i="3"/>
  <c r="E27" i="3"/>
  <c r="AU27" i="3"/>
  <c r="AC27" i="3"/>
  <c r="K27" i="3"/>
  <c r="AT20" i="3"/>
  <c r="G27" i="3"/>
  <c r="G21" i="3" s="1"/>
  <c r="G20" i="3" s="1"/>
  <c r="AU20" i="3"/>
  <c r="AC20" i="3"/>
  <c r="AN27" i="3"/>
  <c r="AO27" i="3"/>
  <c r="AK27" i="3"/>
  <c r="AE27" i="3"/>
  <c r="V20" i="3"/>
  <c r="M27" i="3"/>
  <c r="AZ27" i="3"/>
  <c r="AH27" i="3"/>
  <c r="X27" i="3"/>
  <c r="AD27" i="10"/>
  <c r="AD23" i="10" s="1"/>
  <c r="BA28" i="3"/>
  <c r="AZ20" i="3"/>
  <c r="AW27" i="3"/>
  <c r="S27" i="3"/>
  <c r="AP27" i="3"/>
  <c r="F27" i="3"/>
  <c r="AJ20" i="3"/>
  <c r="AD27" i="3"/>
  <c r="AJ27" i="3"/>
  <c r="R27" i="3"/>
  <c r="Z22" i="3"/>
  <c r="Z20" i="3" s="1"/>
  <c r="Z27" i="3"/>
  <c r="O22" i="3"/>
  <c r="O20" i="3" s="1"/>
  <c r="O27" i="3"/>
  <c r="AG22" i="3"/>
  <c r="AG20" i="3" s="1"/>
  <c r="AG27" i="3"/>
  <c r="T22" i="3"/>
  <c r="T20" i="3" s="1"/>
  <c r="T27" i="3"/>
  <c r="AA22" i="3"/>
  <c r="AA20" i="3" s="1"/>
  <c r="AA27" i="3"/>
  <c r="AS22" i="3"/>
  <c r="AS20" i="3" s="1"/>
  <c r="AS27" i="3"/>
  <c r="AX40" i="3"/>
  <c r="BA41" i="3"/>
  <c r="N22" i="3"/>
  <c r="N20" i="3" s="1"/>
  <c r="N27" i="3"/>
  <c r="AM27" i="3"/>
  <c r="AF22" i="3"/>
  <c r="AF20" i="3" s="1"/>
  <c r="AF27" i="3"/>
  <c r="AR22" i="3"/>
  <c r="AR20" i="3" s="1"/>
  <c r="AR27" i="3"/>
  <c r="U27" i="3"/>
  <c r="AL22" i="3"/>
  <c r="AL20" i="3" s="1"/>
  <c r="AL27" i="3"/>
  <c r="AY22" i="3"/>
  <c r="AY20" i="3" s="1"/>
  <c r="AY27" i="3"/>
  <c r="L26" i="32"/>
  <c r="S18" i="32"/>
  <c r="AH18" i="32"/>
  <c r="V18" i="32"/>
  <c r="P49" i="32"/>
  <c r="P21" i="32" s="1"/>
  <c r="N18" i="32"/>
  <c r="N26" i="32"/>
  <c r="X18" i="32"/>
  <c r="K49" i="32"/>
  <c r="K26" i="32" s="1"/>
  <c r="U26" i="32"/>
  <c r="X26" i="32"/>
  <c r="O26" i="32"/>
  <c r="Y26" i="32"/>
  <c r="S26" i="32"/>
  <c r="O20" i="32"/>
  <c r="O18" i="32" s="1"/>
  <c r="AS73" i="32"/>
  <c r="AS25" i="32" s="1"/>
  <c r="AT26" i="32"/>
  <c r="AP50" i="32"/>
  <c r="AP49" i="32" s="1"/>
  <c r="AP21" i="32" s="1"/>
  <c r="AT18" i="32"/>
  <c r="AE70" i="32"/>
  <c r="AE66" i="32" s="1"/>
  <c r="AE23" i="32" s="1"/>
  <c r="AF26" i="32"/>
  <c r="Q26" i="32"/>
  <c r="Q18" i="32"/>
  <c r="AJ18" i="31"/>
  <c r="AT41" i="31"/>
  <c r="AT20" i="31" s="1"/>
  <c r="AT18" i="31" s="1"/>
  <c r="DB26" i="31"/>
  <c r="M18" i="31"/>
  <c r="K26" i="31"/>
  <c r="Y18" i="31"/>
  <c r="DF26" i="31"/>
  <c r="BE26" i="31"/>
  <c r="AI26" i="31"/>
  <c r="AX26" i="31"/>
  <c r="AG20" i="32"/>
  <c r="R26" i="31"/>
  <c r="M26" i="31"/>
  <c r="BG26" i="31"/>
  <c r="BH18" i="31"/>
  <c r="I18" i="31"/>
  <c r="BF26" i="31"/>
  <c r="CK26" i="31"/>
  <c r="CX18" i="31"/>
  <c r="AH18" i="31"/>
  <c r="BC26" i="31"/>
  <c r="X18" i="31"/>
  <c r="CD26" i="31"/>
  <c r="AY26" i="31"/>
  <c r="V18" i="31"/>
  <c r="CD20" i="31"/>
  <c r="CD18" i="31" s="1"/>
  <c r="CF26" i="31"/>
  <c r="AO18" i="31"/>
  <c r="CF18" i="31"/>
  <c r="AA19" i="31"/>
  <c r="AA18" i="31" s="1"/>
  <c r="CX26" i="31"/>
  <c r="W26" i="31"/>
  <c r="CL19" i="31"/>
  <c r="CL18" i="31" s="1"/>
  <c r="BE19" i="31"/>
  <c r="BE18" i="31" s="1"/>
  <c r="AD18" i="31"/>
  <c r="CN18" i="31"/>
  <c r="S26" i="31"/>
  <c r="AY18" i="31"/>
  <c r="AH26" i="31"/>
  <c r="BC19" i="31"/>
  <c r="BC18" i="31" s="1"/>
  <c r="L26" i="31"/>
  <c r="H18" i="31"/>
  <c r="AX19" i="31"/>
  <c r="AX18" i="31" s="1"/>
  <c r="V26" i="31"/>
  <c r="H26" i="32"/>
  <c r="CT18" i="31"/>
  <c r="AW18" i="31"/>
  <c r="K18" i="31"/>
  <c r="CE26" i="31"/>
  <c r="BB26" i="31"/>
  <c r="AR70" i="32"/>
  <c r="AR66" i="32" s="1"/>
  <c r="AR23" i="32" s="1"/>
  <c r="DD19" i="31"/>
  <c r="DD18" i="31" s="1"/>
  <c r="DD26" i="31"/>
  <c r="AN19" i="31"/>
  <c r="AN18" i="31" s="1"/>
  <c r="AN26" i="31"/>
  <c r="N26" i="31"/>
  <c r="N19" i="31"/>
  <c r="N18" i="31" s="1"/>
  <c r="AO18" i="32"/>
  <c r="CN26" i="31"/>
  <c r="CV19" i="31"/>
  <c r="CV18" i="31" s="1"/>
  <c r="CV26" i="31"/>
  <c r="BH26" i="31"/>
  <c r="AR46" i="32"/>
  <c r="AR41" i="32" s="1"/>
  <c r="I26" i="31"/>
  <c r="AS19" i="31"/>
  <c r="AS18" i="31" s="1"/>
  <c r="AD26" i="31"/>
  <c r="CH26" i="31"/>
  <c r="AW26" i="31"/>
  <c r="AQ26" i="31"/>
  <c r="Z18" i="31"/>
  <c r="AK18" i="31"/>
  <c r="AK26" i="31"/>
  <c r="AR18" i="31"/>
  <c r="AI18" i="31"/>
  <c r="AJ26" i="31"/>
  <c r="X26" i="31"/>
  <c r="AR26" i="31"/>
  <c r="AZ19" i="31"/>
  <c r="AZ18" i="31" s="1"/>
  <c r="AZ26" i="31"/>
  <c r="AQ18" i="31"/>
  <c r="DC19" i="31"/>
  <c r="DC18" i="31" s="1"/>
  <c r="DC26" i="31"/>
  <c r="BG20" i="31"/>
  <c r="BG18" i="31" s="1"/>
  <c r="DA26" i="31"/>
  <c r="H26" i="31"/>
  <c r="U18" i="31"/>
  <c r="S19" i="31"/>
  <c r="S18" i="31" s="1"/>
  <c r="AB19" i="31"/>
  <c r="AB18" i="31" s="1"/>
  <c r="AB26" i="31"/>
  <c r="CM41" i="31"/>
  <c r="CM20" i="31" s="1"/>
  <c r="CM18" i="31" s="1"/>
  <c r="CH18" i="31"/>
  <c r="CW50" i="31"/>
  <c r="CW49" i="31" s="1"/>
  <c r="CW21" i="31" s="1"/>
  <c r="W18" i="31"/>
  <c r="AF26" i="31"/>
  <c r="AF19" i="31"/>
  <c r="AF18" i="31" s="1"/>
  <c r="CS19" i="31"/>
  <c r="CS18" i="31" s="1"/>
  <c r="CS26" i="31"/>
  <c r="CT26" i="31"/>
  <c r="CO26" i="31"/>
  <c r="CO19" i="31"/>
  <c r="CO18" i="31" s="1"/>
  <c r="AD20" i="32"/>
  <c r="M21" i="32"/>
  <c r="M18" i="32" s="1"/>
  <c r="M26" i="32"/>
  <c r="CR41" i="31"/>
  <c r="U26" i="31"/>
  <c r="CI19" i="31"/>
  <c r="CI18" i="31" s="1"/>
  <c r="CI26" i="31"/>
  <c r="CG26" i="31"/>
  <c r="CG19" i="31"/>
  <c r="CG18" i="31" s="1"/>
  <c r="AS43" i="32"/>
  <c r="AS41" i="32" s="1"/>
  <c r="AG50" i="32"/>
  <c r="AG49" i="32" s="1"/>
  <c r="AG21" i="32" s="1"/>
  <c r="I26" i="32"/>
  <c r="I20" i="32"/>
  <c r="I18" i="32" s="1"/>
  <c r="AB70" i="32"/>
  <c r="AB66" i="32" s="1"/>
  <c r="AB23" i="32" s="1"/>
  <c r="O20" i="31"/>
  <c r="O18" i="31" s="1"/>
  <c r="O26" i="31"/>
  <c r="AC20" i="32"/>
  <c r="CJ20" i="31"/>
  <c r="CJ18" i="31" s="1"/>
  <c r="CJ26" i="31"/>
  <c r="AB50" i="32"/>
  <c r="AB49" i="32" s="1"/>
  <c r="CC19" i="31"/>
  <c r="Z26" i="31"/>
  <c r="T73" i="31"/>
  <c r="T25" i="31" s="1"/>
  <c r="Z73" i="32"/>
  <c r="Z25" i="32" s="1"/>
  <c r="Z46" i="32"/>
  <c r="T41" i="31"/>
  <c r="DA21" i="31"/>
  <c r="DA18" i="31" s="1"/>
  <c r="CW73" i="31"/>
  <c r="CW25" i="31" s="1"/>
  <c r="CZ73" i="31"/>
  <c r="CZ25" i="31" s="1"/>
  <c r="AC73" i="32"/>
  <c r="AC25" i="32" s="1"/>
  <c r="AR73" i="32"/>
  <c r="AR25" i="32" s="1"/>
  <c r="AV21" i="31"/>
  <c r="AV18" i="31" s="1"/>
  <c r="AV26" i="31"/>
  <c r="AE50" i="31"/>
  <c r="AE49" i="31" s="1"/>
  <c r="DE26" i="31"/>
  <c r="DE19" i="31"/>
  <c r="DE18" i="31" s="1"/>
  <c r="BA26" i="31"/>
  <c r="BA19" i="31"/>
  <c r="BA18" i="31" s="1"/>
  <c r="CZ50" i="31"/>
  <c r="CZ49" i="31" s="1"/>
  <c r="CZ21" i="31" s="1"/>
  <c r="AO26" i="31"/>
  <c r="AP26" i="31"/>
  <c r="AA26" i="32"/>
  <c r="AA21" i="32"/>
  <c r="AA18" i="32" s="1"/>
  <c r="AE50" i="32"/>
  <c r="AE49" i="32" s="1"/>
  <c r="J26" i="32"/>
  <c r="J20" i="32"/>
  <c r="J18" i="32" s="1"/>
  <c r="AC70" i="32"/>
  <c r="AC66" i="32" s="1"/>
  <c r="AC23" i="32" s="1"/>
  <c r="AO26" i="32"/>
  <c r="AD50" i="32"/>
  <c r="AD49" i="32" s="1"/>
  <c r="AD21" i="32" s="1"/>
  <c r="AS50" i="32"/>
  <c r="CY26" i="31"/>
  <c r="CY19" i="31"/>
  <c r="CY18" i="31" s="1"/>
  <c r="AU26" i="31"/>
  <c r="AU19" i="31"/>
  <c r="AU18" i="31" s="1"/>
  <c r="AP70" i="32"/>
  <c r="AP66" i="32" s="1"/>
  <c r="AP23" i="32" s="1"/>
  <c r="CW70" i="31"/>
  <c r="CW66" i="31" s="1"/>
  <c r="CW23" i="31" s="1"/>
  <c r="CZ70" i="31"/>
  <c r="CZ66" i="31" s="1"/>
  <c r="CZ23" i="31" s="1"/>
  <c r="CU26" i="31"/>
  <c r="CU21" i="31"/>
  <c r="CU18" i="31" s="1"/>
  <c r="CP20" i="31"/>
  <c r="CP18" i="31" s="1"/>
  <c r="AP20" i="32"/>
  <c r="CW46" i="31"/>
  <c r="AM21" i="7"/>
  <c r="AM20" i="7" s="1"/>
  <c r="AL20" i="7"/>
  <c r="W27" i="7"/>
  <c r="AJ42" i="8"/>
  <c r="AJ23" i="8" s="1"/>
  <c r="X27" i="7"/>
  <c r="Y20" i="7"/>
  <c r="Y27" i="7"/>
  <c r="U27" i="7"/>
  <c r="AJ27" i="7"/>
  <c r="T20" i="7"/>
  <c r="AL27" i="7"/>
  <c r="T27" i="7"/>
  <c r="AD44" i="7"/>
  <c r="AD22" i="7" s="1"/>
  <c r="BG20" i="6"/>
  <c r="V27" i="7"/>
  <c r="U20" i="7"/>
  <c r="N80" i="7"/>
  <c r="N27" i="7" s="1"/>
  <c r="S20" i="7"/>
  <c r="AK27" i="7"/>
  <c r="W21" i="7"/>
  <c r="W20" i="7" s="1"/>
  <c r="S27" i="7"/>
  <c r="AK20" i="7"/>
  <c r="Z20" i="7"/>
  <c r="AJ20" i="7"/>
  <c r="Z27" i="7"/>
  <c r="O27" i="7"/>
  <c r="O20" i="7"/>
  <c r="Q20" i="7"/>
  <c r="R20" i="7"/>
  <c r="Q27" i="7"/>
  <c r="R27" i="7"/>
  <c r="AG27" i="6"/>
  <c r="CO20" i="6"/>
  <c r="AS27" i="6"/>
  <c r="BE20" i="6"/>
  <c r="Y47" i="6"/>
  <c r="Y46" i="6" s="1"/>
  <c r="AA20" i="6"/>
  <c r="BA27" i="6"/>
  <c r="AF20" i="6"/>
  <c r="AF90" i="7"/>
  <c r="AF26" i="7" s="1"/>
  <c r="BE25" i="8"/>
  <c r="CM47" i="6"/>
  <c r="CM46" i="6" s="1"/>
  <c r="CM45" i="6" s="1"/>
  <c r="AX20" i="6"/>
  <c r="I27" i="6"/>
  <c r="F82" i="8"/>
  <c r="V80" i="6"/>
  <c r="V24" i="6" s="1"/>
  <c r="AC90" i="7"/>
  <c r="AC26" i="7" s="1"/>
  <c r="U47" i="6"/>
  <c r="U46" i="6" s="1"/>
  <c r="U45" i="6" s="1"/>
  <c r="U44" i="6" s="1"/>
  <c r="U22" i="6" s="1"/>
  <c r="U20" i="6" s="1"/>
  <c r="I20" i="6"/>
  <c r="AB20" i="6"/>
  <c r="BB49" i="6"/>
  <c r="CP49" i="6" s="1"/>
  <c r="BJ27" i="6"/>
  <c r="S27" i="6"/>
  <c r="AG20" i="6"/>
  <c r="L80" i="7"/>
  <c r="L24" i="7" s="1"/>
  <c r="AS21" i="6"/>
  <c r="AS20" i="6" s="1"/>
  <c r="AI27" i="6"/>
  <c r="AZ27" i="6"/>
  <c r="BE27" i="6"/>
  <c r="AA27" i="6"/>
  <c r="F87" i="8"/>
  <c r="F27" i="8" s="1"/>
  <c r="AU27" i="6"/>
  <c r="AK20" i="6"/>
  <c r="AB27" i="6"/>
  <c r="AN20" i="6"/>
  <c r="AI21" i="6"/>
  <c r="AI20" i="6" s="1"/>
  <c r="BJ20" i="6"/>
  <c r="CO27" i="6"/>
  <c r="BK27" i="6"/>
  <c r="AK27" i="6"/>
  <c r="AL20" i="6"/>
  <c r="Z20" i="6"/>
  <c r="AL27" i="6"/>
  <c r="T27" i="6"/>
  <c r="CH90" i="6"/>
  <c r="CH26" i="6" s="1"/>
  <c r="AC20" i="6"/>
  <c r="Q27" i="6"/>
  <c r="E39" i="21"/>
  <c r="E36" i="21" s="1"/>
  <c r="E35" i="21" s="1"/>
  <c r="E17" i="21" s="1"/>
  <c r="X20" i="6"/>
  <c r="AB80" i="7"/>
  <c r="AB24" i="7" s="1"/>
  <c r="AZ22" i="6"/>
  <c r="AZ20" i="6" s="1"/>
  <c r="AC27" i="6"/>
  <c r="AE44" i="6"/>
  <c r="AE22" i="6" s="1"/>
  <c r="AE20" i="6" s="1"/>
  <c r="BA21" i="6"/>
  <c r="BA20" i="6" s="1"/>
  <c r="BK21" i="6"/>
  <c r="BK20" i="6" s="1"/>
  <c r="AM27" i="6"/>
  <c r="AW20" i="6"/>
  <c r="AN27" i="6"/>
  <c r="W20" i="6"/>
  <c r="L20" i="6"/>
  <c r="AW27" i="6"/>
  <c r="AF27" i="6"/>
  <c r="AR20" i="6"/>
  <c r="BG27" i="6"/>
  <c r="CL27" i="6"/>
  <c r="BM27" i="6"/>
  <c r="AB90" i="7"/>
  <c r="AB26" i="7" s="1"/>
  <c r="AR27" i="6"/>
  <c r="BF20" i="6"/>
  <c r="AM20" i="6"/>
  <c r="BH20" i="6"/>
  <c r="BF27" i="6"/>
  <c r="L27" i="6"/>
  <c r="CN27" i="6"/>
  <c r="CN20" i="6"/>
  <c r="AV20" i="6"/>
  <c r="E72" i="21"/>
  <c r="E19" i="21" s="1"/>
  <c r="R27" i="6"/>
  <c r="Z27" i="6"/>
  <c r="BD20" i="6"/>
  <c r="M27" i="6"/>
  <c r="M21" i="6"/>
  <c r="M20" i="6" s="1"/>
  <c r="W27" i="6"/>
  <c r="BD27" i="6"/>
  <c r="CH48" i="6"/>
  <c r="CH44" i="6" s="1"/>
  <c r="CH22" i="6" s="1"/>
  <c r="L47" i="7"/>
  <c r="L45" i="7" s="1"/>
  <c r="L44" i="7" s="1"/>
  <c r="L22" i="7" s="1"/>
  <c r="R20" i="6"/>
  <c r="CI27" i="6"/>
  <c r="AX27" i="6"/>
  <c r="AQ27" i="6"/>
  <c r="AQ21" i="6"/>
  <c r="AQ20" i="6" s="1"/>
  <c r="O87" i="8"/>
  <c r="O27" i="8" s="1"/>
  <c r="CU27" i="8" s="1"/>
  <c r="AO90" i="7"/>
  <c r="AO26" i="7" s="1"/>
  <c r="CU87" i="8"/>
  <c r="CM90" i="6"/>
  <c r="CM26" i="6" s="1"/>
  <c r="BM21" i="6"/>
  <c r="BM20" i="6" s="1"/>
  <c r="AX28" i="5"/>
  <c r="BA29" i="5"/>
  <c r="BA45" i="5"/>
  <c r="AX44" i="5"/>
  <c r="AO22" i="6"/>
  <c r="AO20" i="6" s="1"/>
  <c r="AO27" i="6"/>
  <c r="AT22" i="6"/>
  <c r="AT20" i="6" s="1"/>
  <c r="AT27" i="6"/>
  <c r="CK22" i="6"/>
  <c r="CK20" i="6" s="1"/>
  <c r="CK27" i="6"/>
  <c r="J27" i="6"/>
  <c r="M22" i="7"/>
  <c r="M20" i="7" s="1"/>
  <c r="CH80" i="6"/>
  <c r="CH24" i="6" s="1"/>
  <c r="J27" i="7"/>
  <c r="P20" i="6"/>
  <c r="CJ20" i="6"/>
  <c r="AD27" i="6"/>
  <c r="J20" i="6"/>
  <c r="AP27" i="6"/>
  <c r="AF22" i="7"/>
  <c r="AH22" i="7"/>
  <c r="AH20" i="7" s="1"/>
  <c r="AH27" i="7"/>
  <c r="AN21" i="7"/>
  <c r="CP85" i="6"/>
  <c r="BB80" i="6"/>
  <c r="BB24" i="6" s="1"/>
  <c r="AY85" i="6"/>
  <c r="AG85" i="7" s="1"/>
  <c r="AO85" i="7" s="1"/>
  <c r="J20" i="7"/>
  <c r="G82" i="21"/>
  <c r="G21" i="21" s="1"/>
  <c r="N82" i="21"/>
  <c r="N21" i="21" s="1"/>
  <c r="P27" i="6"/>
  <c r="CJ27" i="6"/>
  <c r="AD20" i="6"/>
  <c r="AP20" i="6"/>
  <c r="AJ87" i="8"/>
  <c r="AJ27" i="8" s="1"/>
  <c r="O81" i="8"/>
  <c r="CU81" i="8" s="1"/>
  <c r="F81" i="8"/>
  <c r="O83" i="8"/>
  <c r="CU83" i="8" s="1"/>
  <c r="F83" i="8"/>
  <c r="K80" i="7"/>
  <c r="K24" i="7" s="1"/>
  <c r="CU52" i="8"/>
  <c r="CU79" i="8"/>
  <c r="AN80" i="7"/>
  <c r="AN24" i="7" s="1"/>
  <c r="E77" i="8"/>
  <c r="E25" i="8" s="1"/>
  <c r="AA81" i="7"/>
  <c r="BC81" i="6"/>
  <c r="P90" i="7"/>
  <c r="L91" i="7"/>
  <c r="L90" i="7" s="1"/>
  <c r="L26" i="7" s="1"/>
  <c r="CP52" i="6"/>
  <c r="I24" i="7"/>
  <c r="I20" i="7" s="1"/>
  <c r="I27" i="7"/>
  <c r="AX23" i="8"/>
  <c r="AD21" i="7"/>
  <c r="AC23" i="8"/>
  <c r="CU82" i="8"/>
  <c r="AV27" i="6"/>
  <c r="AX29" i="4"/>
  <c r="BA32" i="4"/>
  <c r="AA56" i="7"/>
  <c r="BB53" i="6"/>
  <c r="AH27" i="6"/>
  <c r="X27" i="6"/>
  <c r="AH80" i="10"/>
  <c r="AH78" i="10" s="1"/>
  <c r="AH29" i="10" s="1"/>
  <c r="AA78" i="10"/>
  <c r="AA29" i="10" s="1"/>
  <c r="K22" i="7"/>
  <c r="AA49" i="7"/>
  <c r="Y48" i="6"/>
  <c r="V52" i="8"/>
  <c r="AB47" i="7"/>
  <c r="AB45" i="7" s="1"/>
  <c r="AB44" i="7" s="1"/>
  <c r="AE27" i="7"/>
  <c r="AE21" i="7"/>
  <c r="AE20" i="7" s="1"/>
  <c r="AC22" i="7"/>
  <c r="BL24" i="6"/>
  <c r="AC77" i="8"/>
  <c r="AC25" i="8" s="1"/>
  <c r="AX87" i="8"/>
  <c r="AX27" i="8" s="1"/>
  <c r="AJ22" i="6"/>
  <c r="AJ20" i="6" s="1"/>
  <c r="AJ27" i="6"/>
  <c r="CM21" i="6"/>
  <c r="AH20" i="6"/>
  <c r="V77" i="8"/>
  <c r="V25" i="8" s="1"/>
  <c r="CN25" i="8" s="1"/>
  <c r="AN26" i="7"/>
  <c r="E87" i="8"/>
  <c r="E27" i="8" s="1"/>
  <c r="AC80" i="7"/>
  <c r="AC24" i="7" s="1"/>
  <c r="CL20" i="6"/>
  <c r="CI20" i="6"/>
  <c r="F34" i="8"/>
  <c r="AG33" i="7"/>
  <c r="AG29" i="7" s="1"/>
  <c r="AG28" i="7" s="1"/>
  <c r="AO33" i="7"/>
  <c r="AO29" i="7" s="1"/>
  <c r="AO28" i="7" s="1"/>
  <c r="BH27" i="6"/>
  <c r="AS49" i="32" l="1"/>
  <c r="AS21" i="32" s="1"/>
  <c r="CW43" i="31"/>
  <c r="CW42" i="31" s="1"/>
  <c r="CW41" i="31" s="1"/>
  <c r="CW26" i="31" s="1"/>
  <c r="CC26" i="31"/>
  <c r="CC18" i="31"/>
  <c r="BD26" i="31"/>
  <c r="K21" i="32"/>
  <c r="K18" i="32" s="1"/>
  <c r="AT26" i="31"/>
  <c r="CV21" i="8"/>
  <c r="DJ21" i="14"/>
  <c r="DJ19" i="14" s="1"/>
  <c r="BY20" i="13"/>
  <c r="S30" i="10"/>
  <c r="P30" i="10"/>
  <c r="J25" i="10"/>
  <c r="J23" i="10" s="1"/>
  <c r="J30" i="10"/>
  <c r="CW21" i="8"/>
  <c r="CO22" i="8"/>
  <c r="CO21" i="8" s="1"/>
  <c r="CS22" i="8"/>
  <c r="CS21" i="8" s="1"/>
  <c r="CY22" i="8"/>
  <c r="CY21" i="8" s="1"/>
  <c r="CQ21" i="8"/>
  <c r="CZ21" i="8"/>
  <c r="CP21" i="8"/>
  <c r="AK73" i="11"/>
  <c r="AD73" i="11"/>
  <c r="AT25" i="8"/>
  <c r="AT28" i="8"/>
  <c r="AI30" i="11"/>
  <c r="AI27" i="11"/>
  <c r="AI23" i="11" s="1"/>
  <c r="AD27" i="12"/>
  <c r="AD23" i="12" s="1"/>
  <c r="AD30" i="12"/>
  <c r="AK27" i="52"/>
  <c r="AK23" i="52" s="1"/>
  <c r="AK30" i="52"/>
  <c r="AD27" i="51"/>
  <c r="AD23" i="51" s="1"/>
  <c r="AD30" i="51"/>
  <c r="AK27" i="51"/>
  <c r="AK23" i="51" s="1"/>
  <c r="AK30" i="51"/>
  <c r="AB30" i="11"/>
  <c r="AB27" i="11"/>
  <c r="AB23" i="11" s="1"/>
  <c r="AK27" i="12"/>
  <c r="AK23" i="12" s="1"/>
  <c r="AK30" i="12"/>
  <c r="AD27" i="52"/>
  <c r="AD23" i="52" s="1"/>
  <c r="AD30" i="52"/>
  <c r="AA74" i="51"/>
  <c r="AH74" i="51"/>
  <c r="AA70" i="52"/>
  <c r="AH70" i="52"/>
  <c r="AH81" i="51"/>
  <c r="AH29" i="51" s="1"/>
  <c r="AA81" i="51"/>
  <c r="AA29" i="51" s="1"/>
  <c r="AH75" i="52"/>
  <c r="AH29" i="52" s="1"/>
  <c r="AA75" i="52"/>
  <c r="AA29" i="52" s="1"/>
  <c r="AX22" i="3"/>
  <c r="AX27" i="3"/>
  <c r="BA27" i="3" s="1"/>
  <c r="BA40" i="3"/>
  <c r="AF20" i="32"/>
  <c r="AF18" i="32" s="1"/>
  <c r="AS70" i="32"/>
  <c r="AS66" i="32" s="1"/>
  <c r="AS23" i="32" s="1"/>
  <c r="AP18" i="32"/>
  <c r="AG18" i="32"/>
  <c r="AG26" i="32"/>
  <c r="AD18" i="32"/>
  <c r="CM26" i="31"/>
  <c r="CR20" i="31"/>
  <c r="CR18" i="31" s="1"/>
  <c r="CR26" i="31"/>
  <c r="Z26" i="32"/>
  <c r="Z20" i="32"/>
  <c r="Z18" i="32" s="1"/>
  <c r="AE21" i="31"/>
  <c r="AE18" i="31" s="1"/>
  <c r="AE26" i="31"/>
  <c r="AR50" i="32"/>
  <c r="AR49" i="32" s="1"/>
  <c r="AR21" i="32" s="1"/>
  <c r="AC50" i="32"/>
  <c r="AC49" i="32" s="1"/>
  <c r="AB26" i="32"/>
  <c r="AB21" i="32"/>
  <c r="AB18" i="32" s="1"/>
  <c r="AR20" i="32"/>
  <c r="AS20" i="32"/>
  <c r="CZ41" i="31"/>
  <c r="CZ26" i="31" s="1"/>
  <c r="R73" i="32"/>
  <c r="P73" i="32"/>
  <c r="AE21" i="32"/>
  <c r="AE18" i="32" s="1"/>
  <c r="AE26" i="32"/>
  <c r="T20" i="31"/>
  <c r="T18" i="31" s="1"/>
  <c r="T26" i="31"/>
  <c r="Q41" i="31"/>
  <c r="P26" i="31"/>
  <c r="P20" i="31"/>
  <c r="P18" i="31" s="1"/>
  <c r="AD26" i="32"/>
  <c r="AP26" i="32"/>
  <c r="N24" i="7"/>
  <c r="N20" i="7" s="1"/>
  <c r="AD20" i="7"/>
  <c r="AD27" i="7"/>
  <c r="U27" i="6"/>
  <c r="V47" i="6"/>
  <c r="V46" i="6" s="1"/>
  <c r="V45" i="6" s="1"/>
  <c r="V44" i="6" s="1"/>
  <c r="V27" i="6" s="1"/>
  <c r="AE27" i="6"/>
  <c r="AF20" i="7"/>
  <c r="Y80" i="6"/>
  <c r="Y24" i="6" s="1"/>
  <c r="AY49" i="6"/>
  <c r="CN27" i="8"/>
  <c r="AF27" i="7"/>
  <c r="AX28" i="8"/>
  <c r="K20" i="7"/>
  <c r="CH20" i="6"/>
  <c r="AC28" i="8"/>
  <c r="O77" i="8"/>
  <c r="O25" i="8" s="1"/>
  <c r="CN77" i="8"/>
  <c r="AC20" i="7"/>
  <c r="CH27" i="6"/>
  <c r="AA47" i="7"/>
  <c r="AA45" i="7" s="1"/>
  <c r="AA44" i="7" s="1"/>
  <c r="Y45" i="6"/>
  <c r="Y44" i="6" s="1"/>
  <c r="Y22" i="6" s="1"/>
  <c r="AH75" i="10"/>
  <c r="AH27" i="10" s="1"/>
  <c r="E15" i="21"/>
  <c r="K27" i="7"/>
  <c r="E22" i="21"/>
  <c r="AJ28" i="8"/>
  <c r="BA44" i="5"/>
  <c r="AX22" i="5"/>
  <c r="BA22" i="5" s="1"/>
  <c r="BA28" i="5"/>
  <c r="BA27" i="5"/>
  <c r="AX21" i="5"/>
  <c r="AB22" i="7"/>
  <c r="AB20" i="7" s="1"/>
  <c r="AB27" i="7"/>
  <c r="CN87" i="8"/>
  <c r="L82" i="21"/>
  <c r="L21" i="21" s="1"/>
  <c r="AN47" i="7"/>
  <c r="AN45" i="7" s="1"/>
  <c r="AN44" i="7" s="1"/>
  <c r="CM52" i="6"/>
  <c r="AQ78" i="8"/>
  <c r="AA80" i="7"/>
  <c r="AA24" i="7" s="1"/>
  <c r="CM49" i="6"/>
  <c r="E45" i="8"/>
  <c r="E43" i="8" s="1"/>
  <c r="E42" i="8" s="1"/>
  <c r="F78" i="8"/>
  <c r="F77" i="8" s="1"/>
  <c r="F25" i="8" s="1"/>
  <c r="AX21" i="8"/>
  <c r="AJ21" i="8"/>
  <c r="BE53" i="8"/>
  <c r="AO55" i="7"/>
  <c r="F53" i="8" s="1"/>
  <c r="AO21" i="7"/>
  <c r="AX28" i="4"/>
  <c r="BA29" i="4"/>
  <c r="AC21" i="8"/>
  <c r="P26" i="7"/>
  <c r="P20" i="7" s="1"/>
  <c r="P27" i="7"/>
  <c r="AH80" i="11"/>
  <c r="AH29" i="11" s="1"/>
  <c r="AA80" i="11"/>
  <c r="AA29" i="11" s="1"/>
  <c r="V45" i="8"/>
  <c r="V43" i="8" s="1"/>
  <c r="V42" i="8" s="1"/>
  <c r="AA75" i="10"/>
  <c r="AC27" i="7"/>
  <c r="AG21" i="7"/>
  <c r="AA73" i="12"/>
  <c r="AA27" i="12" s="1"/>
  <c r="AH73" i="12"/>
  <c r="AH27" i="12" s="1"/>
  <c r="BI24" i="6"/>
  <c r="CP50" i="6"/>
  <c r="BL48" i="6"/>
  <c r="BL44" i="6" s="1"/>
  <c r="CP53" i="6"/>
  <c r="AY53" i="6"/>
  <c r="AY81" i="6"/>
  <c r="BC80" i="6"/>
  <c r="CQ81" i="6"/>
  <c r="CM85" i="6"/>
  <c r="CP80" i="6"/>
  <c r="CP24" i="6" s="1"/>
  <c r="CN45" i="8"/>
  <c r="CN43" i="8" s="1"/>
  <c r="CN42" i="8" s="1"/>
  <c r="L20" i="7"/>
  <c r="AQ34" i="8"/>
  <c r="F33" i="8"/>
  <c r="F30" i="8" s="1"/>
  <c r="F29" i="8" s="1"/>
  <c r="AH78" i="12"/>
  <c r="AH29" i="12" s="1"/>
  <c r="AA78" i="12"/>
  <c r="AA29" i="12" s="1"/>
  <c r="BB48" i="6"/>
  <c r="BB44" i="6" s="1"/>
  <c r="L27" i="7"/>
  <c r="AG48" i="7" l="1"/>
  <c r="AQ46" i="8" s="1"/>
  <c r="AK27" i="11"/>
  <c r="AK23" i="11" s="1"/>
  <c r="AK30" i="11"/>
  <c r="CX25" i="8"/>
  <c r="CX21" i="8" s="1"/>
  <c r="AT21" i="8"/>
  <c r="AD27" i="11"/>
  <c r="AD23" i="11" s="1"/>
  <c r="AD30" i="11"/>
  <c r="AA51" i="51"/>
  <c r="V22" i="6"/>
  <c r="V20" i="6" s="1"/>
  <c r="AH27" i="52"/>
  <c r="AA27" i="52"/>
  <c r="AA27" i="51"/>
  <c r="AH27" i="51"/>
  <c r="AX20" i="3"/>
  <c r="BA22" i="3"/>
  <c r="AS18" i="32"/>
  <c r="P25" i="32"/>
  <c r="P18" i="32" s="1"/>
  <c r="P26" i="32"/>
  <c r="R25" i="32"/>
  <c r="R18" i="32" s="1"/>
  <c r="R26" i="32"/>
  <c r="CZ20" i="31"/>
  <c r="CZ18" i="31" s="1"/>
  <c r="AC21" i="32"/>
  <c r="AC18" i="32" s="1"/>
  <c r="AC26" i="32"/>
  <c r="AR26" i="32"/>
  <c r="AS26" i="32"/>
  <c r="Q20" i="31"/>
  <c r="Q18" i="31" s="1"/>
  <c r="Q26" i="31"/>
  <c r="AR18" i="32"/>
  <c r="CW20" i="31"/>
  <c r="CW18" i="31" s="1"/>
  <c r="AY48" i="6"/>
  <c r="AY44" i="6" s="1"/>
  <c r="AY22" i="6" s="1"/>
  <c r="Y20" i="6"/>
  <c r="O28" i="8"/>
  <c r="Y27" i="6"/>
  <c r="AH30" i="10"/>
  <c r="AA27" i="7"/>
  <c r="CN28" i="8"/>
  <c r="AA22" i="7"/>
  <c r="AA20" i="7" s="1"/>
  <c r="BA21" i="5"/>
  <c r="AX20" i="5"/>
  <c r="BC24" i="6"/>
  <c r="BC20" i="6" s="1"/>
  <c r="BC27" i="6"/>
  <c r="CM50" i="6"/>
  <c r="V28" i="8"/>
  <c r="V23" i="8"/>
  <c r="G40" i="21"/>
  <c r="BA28" i="4"/>
  <c r="AX21" i="4"/>
  <c r="AA51" i="12"/>
  <c r="CU53" i="8"/>
  <c r="BB22" i="6"/>
  <c r="BB20" i="6" s="1"/>
  <c r="BB27" i="6"/>
  <c r="G77" i="21"/>
  <c r="J72" i="21"/>
  <c r="J19" i="21" s="1"/>
  <c r="AG81" i="7"/>
  <c r="AY80" i="6"/>
  <c r="AY24" i="6" s="1"/>
  <c r="AX71" i="4"/>
  <c r="F22" i="8"/>
  <c r="AG56" i="7"/>
  <c r="AX44" i="4"/>
  <c r="AI80" i="7"/>
  <c r="AI24" i="7" s="1"/>
  <c r="O21" i="8"/>
  <c r="AQ77" i="8"/>
  <c r="AQ25" i="8" s="1"/>
  <c r="CU25" i="8" s="1"/>
  <c r="CU78" i="8"/>
  <c r="CM53" i="6"/>
  <c r="E23" i="8"/>
  <c r="E21" i="8" s="1"/>
  <c r="E28" i="8"/>
  <c r="AO48" i="7"/>
  <c r="BI48" i="6"/>
  <c r="BI44" i="6" s="1"/>
  <c r="CP48" i="6"/>
  <c r="CP44" i="6" s="1"/>
  <c r="AQ33" i="8"/>
  <c r="AQ30" i="8" s="1"/>
  <c r="AQ29" i="8" s="1"/>
  <c r="CU34" i="8"/>
  <c r="CU33" i="8" s="1"/>
  <c r="CQ80" i="6"/>
  <c r="CM81" i="6"/>
  <c r="BL22" i="6"/>
  <c r="BL20" i="6" s="1"/>
  <c r="BL27" i="6"/>
  <c r="AA30" i="10"/>
  <c r="AA27" i="10"/>
  <c r="AA23" i="10" s="1"/>
  <c r="AN22" i="7"/>
  <c r="AN20" i="7" s="1"/>
  <c r="AN27" i="7"/>
  <c r="AG47" i="7" l="1"/>
  <c r="AG45" i="7" s="1"/>
  <c r="AG44" i="7" s="1"/>
  <c r="AG22" i="7" s="1"/>
  <c r="CM48" i="6"/>
  <c r="CM44" i="6" s="1"/>
  <c r="CM22" i="6" s="1"/>
  <c r="AY27" i="6"/>
  <c r="AY20" i="6"/>
  <c r="CQ24" i="6"/>
  <c r="CQ20" i="6" s="1"/>
  <c r="CQ27" i="6"/>
  <c r="BE51" i="8"/>
  <c r="AI47" i="7"/>
  <c r="AI45" i="7" s="1"/>
  <c r="AI44" i="7" s="1"/>
  <c r="AO49" i="7"/>
  <c r="F51" i="8" s="1"/>
  <c r="AX41" i="4"/>
  <c r="BA44" i="4"/>
  <c r="BA21" i="4"/>
  <c r="AQ22" i="8"/>
  <c r="L72" i="21"/>
  <c r="L19" i="21" s="1"/>
  <c r="CU77" i="8"/>
  <c r="G36" i="21"/>
  <c r="G35" i="21" s="1"/>
  <c r="CP22" i="6"/>
  <c r="CP20" i="6" s="1"/>
  <c r="CP27" i="6"/>
  <c r="AH73" i="11"/>
  <c r="AH27" i="11" s="1"/>
  <c r="AA73" i="11"/>
  <c r="AA27" i="11" s="1"/>
  <c r="J36" i="21"/>
  <c r="J35" i="21" s="1"/>
  <c r="CU30" i="8"/>
  <c r="CU29" i="8" s="1"/>
  <c r="CU46" i="8"/>
  <c r="F46" i="8"/>
  <c r="AA35" i="11"/>
  <c r="AA32" i="11" s="1"/>
  <c r="AA31" i="11" s="1"/>
  <c r="AH35" i="11"/>
  <c r="AH32" i="11" s="1"/>
  <c r="AH31" i="11" s="1"/>
  <c r="AX24" i="4"/>
  <c r="BA24" i="4" s="1"/>
  <c r="BA71" i="4"/>
  <c r="CM80" i="6"/>
  <c r="CM24" i="6" s="1"/>
  <c r="BI22" i="6"/>
  <c r="BI20" i="6" s="1"/>
  <c r="BI27" i="6"/>
  <c r="AQ54" i="8"/>
  <c r="AQ45" i="8" s="1"/>
  <c r="AQ43" i="8" s="1"/>
  <c r="AQ42" i="8" s="1"/>
  <c r="AQ23" i="8" s="1"/>
  <c r="AO56" i="7"/>
  <c r="F54" i="8" s="1"/>
  <c r="AG80" i="7"/>
  <c r="AG24" i="7" s="1"/>
  <c r="AO81" i="7"/>
  <c r="AO80" i="7" s="1"/>
  <c r="AO24" i="7" s="1"/>
  <c r="CN23" i="8"/>
  <c r="CN21" i="8" s="1"/>
  <c r="V21" i="8"/>
  <c r="F45" i="8" l="1"/>
  <c r="F43" i="8" s="1"/>
  <c r="F42" i="8" s="1"/>
  <c r="F28" i="8" s="1"/>
  <c r="AO47" i="7"/>
  <c r="AO45" i="7" s="1"/>
  <c r="AO44" i="7" s="1"/>
  <c r="AO22" i="7" s="1"/>
  <c r="AO20" i="7" s="1"/>
  <c r="AG27" i="7"/>
  <c r="BE43" i="8"/>
  <c r="BE42" i="8" s="1"/>
  <c r="CU51" i="8"/>
  <c r="K72" i="21"/>
  <c r="G73" i="21"/>
  <c r="AG20" i="7"/>
  <c r="AH24" i="11"/>
  <c r="BA41" i="4"/>
  <c r="AX40" i="4"/>
  <c r="CM20" i="6"/>
  <c r="CU54" i="8"/>
  <c r="AA53" i="11"/>
  <c r="AA24" i="11"/>
  <c r="AQ28" i="8"/>
  <c r="J17" i="21"/>
  <c r="J15" i="21" s="1"/>
  <c r="J22" i="21"/>
  <c r="CM27" i="6"/>
  <c r="CU22" i="8"/>
  <c r="AQ21" i="8"/>
  <c r="AI22" i="7"/>
  <c r="AI20" i="7" s="1"/>
  <c r="AI27" i="7"/>
  <c r="G17" i="21"/>
  <c r="AH48" i="52" l="1"/>
  <c r="AH44" i="52" s="1"/>
  <c r="AH43" i="52" s="1"/>
  <c r="AA48" i="52"/>
  <c r="AA44" i="52" s="1"/>
  <c r="AA43" i="52" s="1"/>
  <c r="AA48" i="51"/>
  <c r="AA44" i="51" s="1"/>
  <c r="AA43" i="51" s="1"/>
  <c r="AH48" i="51"/>
  <c r="AH44" i="51" s="1"/>
  <c r="AH43" i="51" s="1"/>
  <c r="F23" i="8"/>
  <c r="F21" i="8" s="1"/>
  <c r="CU45" i="8"/>
  <c r="CU43" i="8" s="1"/>
  <c r="CU42" i="8" s="1"/>
  <c r="CU28" i="8" s="1"/>
  <c r="AO27" i="7"/>
  <c r="AH47" i="11"/>
  <c r="AH45" i="11" s="1"/>
  <c r="AH44" i="11" s="1"/>
  <c r="AH48" i="12"/>
  <c r="AH44" i="12" s="1"/>
  <c r="AH43" i="12" s="1"/>
  <c r="AA48" i="12"/>
  <c r="AA44" i="12" s="1"/>
  <c r="AA43" i="12" s="1"/>
  <c r="AA47" i="11"/>
  <c r="AA45" i="11" s="1"/>
  <c r="AA44" i="11" s="1"/>
  <c r="BA40" i="4"/>
  <c r="AX22" i="4"/>
  <c r="AX27" i="4"/>
  <c r="BA27" i="4" s="1"/>
  <c r="G72" i="21"/>
  <c r="N72" i="21"/>
  <c r="N19" i="21" s="1"/>
  <c r="BE23" i="8"/>
  <c r="BE28" i="8"/>
  <c r="K22" i="21"/>
  <c r="K19" i="21"/>
  <c r="K15" i="21" s="1"/>
  <c r="AH25" i="52" l="1"/>
  <c r="AH23" i="52" s="1"/>
  <c r="AH30" i="52"/>
  <c r="AH25" i="51"/>
  <c r="AH23" i="51" s="1"/>
  <c r="AH30" i="51"/>
  <c r="AA25" i="51"/>
  <c r="AA23" i="51" s="1"/>
  <c r="AA30" i="51"/>
  <c r="AA25" i="52"/>
  <c r="AA23" i="52" s="1"/>
  <c r="AA30" i="52"/>
  <c r="L36" i="21"/>
  <c r="L35" i="21" s="1"/>
  <c r="L17" i="21" s="1"/>
  <c r="L15" i="21" s="1"/>
  <c r="N36" i="21"/>
  <c r="N35" i="21" s="1"/>
  <c r="N17" i="21" s="1"/>
  <c r="N15" i="21" s="1"/>
  <c r="AH25" i="11"/>
  <c r="AH23" i="11" s="1"/>
  <c r="AH30" i="11"/>
  <c r="BE21" i="8"/>
  <c r="CU23" i="8"/>
  <c r="CU21" i="8" s="1"/>
  <c r="AA25" i="11"/>
  <c r="AA23" i="11" s="1"/>
  <c r="AA30" i="11"/>
  <c r="G19" i="21"/>
  <c r="G15" i="21" s="1"/>
  <c r="G22" i="21"/>
  <c r="AA30" i="12"/>
  <c r="AA25" i="12"/>
  <c r="AA23" i="12" s="1"/>
  <c r="BA22" i="4"/>
  <c r="AX20" i="4"/>
  <c r="AH30" i="12"/>
  <c r="AH25" i="12"/>
  <c r="AH23" i="12" s="1"/>
  <c r="L22" i="21" l="1"/>
  <c r="N22"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Оксана Г. Ушакова</author>
  </authors>
  <commentList>
    <comment ref="F43" authorId="0" shapeId="0" xr:uid="{84C4CD8C-F96C-4A44-B521-E9D0D034A916}">
      <text>
        <r>
          <rPr>
            <b/>
            <sz val="9"/>
            <color indexed="81"/>
            <rFont val="Tahoma"/>
            <family val="2"/>
            <charset val="204"/>
          </rPr>
          <t>Оксана Г. Ушакова:</t>
        </r>
        <r>
          <rPr>
            <sz val="9"/>
            <color indexed="81"/>
            <rFont val="Tahoma"/>
            <family val="2"/>
            <charset val="204"/>
          </rPr>
          <t xml:space="preserve">
данные с января по ноябрь 2021г.
</t>
        </r>
      </text>
    </comment>
    <comment ref="B44" authorId="0" shapeId="0" xr:uid="{675A912B-AB43-4E41-A003-71FEA6CC9B1F}">
      <text>
        <r>
          <rPr>
            <b/>
            <sz val="9"/>
            <color indexed="81"/>
            <rFont val="Tahoma"/>
            <family val="2"/>
            <charset val="204"/>
          </rPr>
          <t>Оксана Г. Ушакова:</t>
        </r>
        <r>
          <rPr>
            <sz val="9"/>
            <color indexed="81"/>
            <rFont val="Tahoma"/>
            <family val="2"/>
            <charset val="204"/>
          </rPr>
          <t xml:space="preserve">
Оборонэнерго</t>
        </r>
      </text>
    </comment>
    <comment ref="F44" authorId="0" shapeId="0" xr:uid="{A8916051-AE68-4234-A0F3-40557DCB1B16}">
      <text>
        <r>
          <rPr>
            <b/>
            <sz val="9"/>
            <color indexed="81"/>
            <rFont val="Tahoma"/>
            <family val="2"/>
            <charset val="204"/>
          </rPr>
          <t>Оксана Г. Ушакова:</t>
        </r>
        <r>
          <rPr>
            <sz val="9"/>
            <color indexed="81"/>
            <rFont val="Tahoma"/>
            <family val="2"/>
            <charset val="204"/>
          </rPr>
          <t xml:space="preserve">
факт январь-ноябрь+прогноз на декабрь (134,508 мВт -ноябрь+30=164,508мВт*4980,00руб.=819 249,84)
</t>
        </r>
      </text>
    </comment>
    <comment ref="F46" authorId="0" shapeId="0" xr:uid="{52361256-E29F-4C51-843D-14769D9C9DDC}">
      <text>
        <r>
          <rPr>
            <b/>
            <sz val="9"/>
            <color indexed="81"/>
            <rFont val="Tahoma"/>
            <family val="2"/>
            <charset val="204"/>
          </rPr>
          <t>Оксана Г. Ушакова:</t>
        </r>
        <r>
          <rPr>
            <sz val="9"/>
            <color indexed="81"/>
            <rFont val="Tahoma"/>
            <family val="2"/>
            <charset val="204"/>
          </rPr>
          <t xml:space="preserve">
Сумма за январь-ноябрь 2021г.
</t>
        </r>
      </text>
    </comment>
    <comment ref="F52" authorId="0" shapeId="0" xr:uid="{67A64B73-C554-4AB0-AB8E-15C95559545D}">
      <text>
        <r>
          <rPr>
            <b/>
            <sz val="9"/>
            <color indexed="81"/>
            <rFont val="Tahoma"/>
            <family val="2"/>
            <charset val="204"/>
          </rPr>
          <t>Оксана Г. Ушакова:</t>
        </r>
        <r>
          <rPr>
            <sz val="9"/>
            <color indexed="81"/>
            <rFont val="Tahoma"/>
            <family val="2"/>
            <charset val="204"/>
          </rPr>
          <t xml:space="preserve">
Сумма за январь-ноябрь 2021г.</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Владимир В. Кириллов</author>
    <author>Алена А. Чендемерова</author>
  </authors>
  <commentList>
    <comment ref="H5" authorId="0" shapeId="0" xr:uid="{9C555363-7541-4A0C-817F-764755C893DF}">
      <text>
        <r>
          <rPr>
            <b/>
            <sz val="9"/>
            <color indexed="81"/>
            <rFont val="Tahoma"/>
            <family val="2"/>
            <charset val="204"/>
          </rPr>
          <t>Владимир В. Кириллов:</t>
        </r>
        <r>
          <rPr>
            <sz val="9"/>
            <color indexed="81"/>
            <rFont val="Tahoma"/>
            <family val="2"/>
            <charset val="204"/>
          </rPr>
          <t xml:space="preserve">
амортизация</t>
        </r>
      </text>
    </comment>
    <comment ref="W6" authorId="1" shapeId="0" xr:uid="{40642CA4-98C0-4EFA-AB1E-1C59B32FFD20}">
      <text>
        <r>
          <rPr>
            <b/>
            <sz val="8"/>
            <color indexed="81"/>
            <rFont val="Tahoma"/>
            <charset val="1"/>
          </rPr>
          <t>Алена А. Чендемерова:</t>
        </r>
        <r>
          <rPr>
            <sz val="8"/>
            <color indexed="81"/>
            <rFont val="Tahoma"/>
            <charset val="1"/>
          </rPr>
          <t xml:space="preserve">
сумма 2023-2027 (5 лет)
</t>
        </r>
      </text>
    </comment>
  </commentList>
</comments>
</file>

<file path=xl/sharedStrings.xml><?xml version="1.0" encoding="utf-8"?>
<sst xmlns="http://schemas.openxmlformats.org/spreadsheetml/2006/main" count="21490" uniqueCount="2022">
  <si>
    <t>Приложение  № 1</t>
  </si>
  <si>
    <t>к приказу Минэнерго России</t>
  </si>
  <si>
    <t>от «05» мая 2016 г. № 380</t>
  </si>
  <si>
    <t>Форма 1. Перечени инвестиционных проектов</t>
  </si>
  <si>
    <t>полное наименование субъекта электроэнергетики</t>
  </si>
  <si>
    <t>Год раскрытия информации: 2019 год</t>
  </si>
  <si>
    <t>реквизиты решения органа исполнительной власти, утвердившего инвестиционную программу</t>
  </si>
  <si>
    <t>Номер группы инвести-ционных проектов</t>
  </si>
  <si>
    <t xml:space="preserve">  Наименование инвестиционного проекта (группы инвестиционных проектов)</t>
  </si>
  <si>
    <t>Идентифика-тор инвестицион-ного проекта</t>
  </si>
  <si>
    <t>Цели реализации инвестиционных проектов и плановые (фактические) значения количественных показателей, характеризующие достижение таких целей</t>
  </si>
  <si>
    <t>Развитие электрической сети/усиление существующей электрической сети, связанное с подключением новых потребителей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</si>
  <si>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</si>
  <si>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</si>
  <si>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</si>
  <si>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</si>
  <si>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</si>
  <si>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</si>
  <si>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</si>
  <si>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t>
  </si>
  <si>
    <t>Показатель увеличения протяженности линий электропередачи, не связанного с осуществлением технологического присоединения к электрическим сетям</t>
  </si>
  <si>
    <t>Показатель увеличения протяженности линий электропередачи в рамках осуществления технологического присоединения к электрическим сетям</t>
  </si>
  <si>
    <t>Показатель максимальной мощности присоединяемых потребителей электрической энергии</t>
  </si>
  <si>
    <t>Показатель максимальной мощности присоединяемых объектов по производству электрической энергии</t>
  </si>
  <si>
    <t>Показатель максимальной мощности энергопринимающих устройств при осуществлении технологического присоединения объектов электросетевого хозяйства, принадлежащих иным сетевым организациям или иным лицам</t>
  </si>
  <si>
    <t>Показатель степени загрузки трансформаторной подстанции</t>
  </si>
  <si>
    <t>Показатель замены силовых (авто-) трансформаторов</t>
  </si>
  <si>
    <t>Показатель замены линий электропередачи</t>
  </si>
  <si>
    <t>Показатель замены выключателей</t>
  </si>
  <si>
    <t>Показатель замены устройств компенсации реактивной мощности</t>
  </si>
  <si>
    <t>Показатель оценки изменения доли полезного отпуска электрической энергии, который формируется посредством приборов учета электрической энергии, включенных в систему сбора и передачи данных</t>
  </si>
  <si>
    <t>Показатель оценки изменения средней продолжительности прекращения передачи электрической энергии потребителям услуг</t>
  </si>
  <si>
    <t>Показатель оценки изменения средней частоты прекращения передачи электрической энергии потребителям услуг</t>
  </si>
  <si>
    <t>Показатель оценки изменения объема недоотпущенной электрической энергии</t>
  </si>
  <si>
    <t>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t>
  </si>
  <si>
    <t>Показатель числа обязательств сетевой организации по осуществлению технологического присоединения, исполненных в рамках инвестиционной программы с нарушением установленного срока технологического присоединения</t>
  </si>
  <si>
    <t>Показатель объема финансовых потребностей, необходимых для реализации мероприятий, направленных на выполнение требований законодательства</t>
  </si>
  <si>
    <t>Показатель объема финансовых потребностей, необходимых для реализации мероприятий, направленных на выполнение предписаний органов исполнительной власти</t>
  </si>
  <si>
    <t>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t>
  </si>
  <si>
    <t>Показатель объема финансовых потребностей, необходимых для реализации мероприятий, направленных на развитие информационной инфраструктуры</t>
  </si>
  <si>
    <t>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t>
  </si>
  <si>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t>
  </si>
  <si>
    <t xml:space="preserve">План
</t>
  </si>
  <si>
    <t>Предложение по корректировке утвержденного плана</t>
  </si>
  <si>
    <t>4.1</t>
  </si>
  <si>
    <t>4.2</t>
  </si>
  <si>
    <t>4.3</t>
  </si>
  <si>
    <t>4.4</t>
  </si>
  <si>
    <t>4.5</t>
  </si>
  <si>
    <t>4.6</t>
  </si>
  <si>
    <t>4.7</t>
  </si>
  <si>
    <t>4.8</t>
  </si>
  <si>
    <t>4.9</t>
  </si>
  <si>
    <t>4.10</t>
  </si>
  <si>
    <t>4.11</t>
  </si>
  <si>
    <t>4.12</t>
  </si>
  <si>
    <t>4.13</t>
  </si>
  <si>
    <t>4.14</t>
  </si>
  <si>
    <t>4.15</t>
  </si>
  <si>
    <t>4.16</t>
  </si>
  <si>
    <t>5.1</t>
  </si>
  <si>
    <t>5.2</t>
  </si>
  <si>
    <t>5.3</t>
  </si>
  <si>
    <t>5.4</t>
  </si>
  <si>
    <t>5.5</t>
  </si>
  <si>
    <t>5.6</t>
  </si>
  <si>
    <t>5.7</t>
  </si>
  <si>
    <t>5.8</t>
  </si>
  <si>
    <t>5.9</t>
  </si>
  <si>
    <t>5.10</t>
  </si>
  <si>
    <t>6.1</t>
  </si>
  <si>
    <t>6.2</t>
  </si>
  <si>
    <t>6.3</t>
  </si>
  <si>
    <t>6.4</t>
  </si>
  <si>
    <t>6.5</t>
  </si>
  <si>
    <t>6.6</t>
  </si>
  <si>
    <t>7.1</t>
  </si>
  <si>
    <t>7.2</t>
  </si>
  <si>
    <t>7.3</t>
  </si>
  <si>
    <t>7.4</t>
  </si>
  <si>
    <t>8.1</t>
  </si>
  <si>
    <t>8.2</t>
  </si>
  <si>
    <t>8.3</t>
  </si>
  <si>
    <t>8.4</t>
  </si>
  <si>
    <t>8.5</t>
  </si>
  <si>
    <t>8.6</t>
  </si>
  <si>
    <t>9.1</t>
  </si>
  <si>
    <t>9.2</t>
  </si>
  <si>
    <t>9.3</t>
  </si>
  <si>
    <t>9.4</t>
  </si>
  <si>
    <t>10.1</t>
  </si>
  <si>
    <t>10.2</t>
  </si>
  <si>
    <t>ВСЕГО по инвестиционной программе, в том числе:</t>
  </si>
  <si>
    <t>Г</t>
  </si>
  <si>
    <t>0.1</t>
  </si>
  <si>
    <t>Технологическое присоединение, всего</t>
  </si>
  <si>
    <t>0.2</t>
  </si>
  <si>
    <t>Реконструкция, модернизация, техническое перевооружение, всего</t>
  </si>
  <si>
    <t>0.3</t>
  </si>
  <si>
    <t>Инвестиционные проекты, 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</si>
  <si>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</si>
  <si>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 всего</t>
  </si>
  <si>
    <t>0.5</t>
  </si>
  <si>
    <t>Покупка земельных участков для целей реализации инвестиционных проектов, всего</t>
  </si>
  <si>
    <t>0.6</t>
  </si>
  <si>
    <t>Прочие инвестиционные проекты, всего</t>
  </si>
  <si>
    <t>1</t>
  </si>
  <si>
    <t>НАО</t>
  </si>
  <si>
    <t>1.1</t>
  </si>
  <si>
    <t>Технологическое присоединение, всего, в том числе:</t>
  </si>
  <si>
    <t>1.1.1</t>
  </si>
  <si>
    <t>Технологическое присоединение энергопринимающих устройств потребителей, всего, в том числе:</t>
  </si>
  <si>
    <t>1.1.1.1</t>
  </si>
  <si>
    <t>Технологическое присоединение энергопринимающих устройств потребителей максимальной мощностью до 15 кВт включительно, всего</t>
  </si>
  <si>
    <t>1.1.1.2</t>
  </si>
  <si>
    <t>Технологическое присоединение энергопринимающих устройств потребителей максимальной мощностью до 150 кВт включительно, всего</t>
  </si>
  <si>
    <t>1.1.1.3</t>
  </si>
  <si>
    <t>Технологическое присоединение энергопринимающих устройств потребителей свыше 150 кВт, всего, в том числе:</t>
  </si>
  <si>
    <t>1.1.2</t>
  </si>
  <si>
    <t>Технологическое присоединение объектов электросетевого хозяйства, всего, в том числе:</t>
  </si>
  <si>
    <t>1.1.2.1</t>
  </si>
  <si>
    <t>Технологическое присоединение объектов электросетевого хозяйства, принадлежащих  иным сетевым организациям и иным лицам, всего, в том числе:</t>
  </si>
  <si>
    <t>1.1.2.2</t>
  </si>
  <si>
    <t>Технологическое присоединение к электрическим сетям иных сетевых организаций, всего, в том числе:</t>
  </si>
  <si>
    <t>1.1.3</t>
  </si>
  <si>
    <t>Технологическое присоединение объектов по производству электрической энергии всего, в том числе:</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</si>
  <si>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</si>
  <si>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</si>
  <si>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</si>
  <si>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</si>
  <si>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1.2</t>
  </si>
  <si>
    <t>Реконструкция, модернизация, техническое перевооружение всего, в том числе:</t>
  </si>
  <si>
    <t>1.2.1</t>
  </si>
  <si>
    <t>Реконструкция, модернизация, техническое перевооружение  трансформаторных и иных подстанций, распределительных пунктов, всего, в том числе:</t>
  </si>
  <si>
    <t>1.2.1.1</t>
  </si>
  <si>
    <t>Реконструкция трансформаторных и иных подстанций, всего, в том числе:</t>
  </si>
  <si>
    <t>1.2.1.1.1</t>
  </si>
  <si>
    <t>Архангельская область, Ненецкий автономный округ, г. Нарьян-Мар, в/г №5. Объект - ТП № 2 ЗВС. Приобретение и монтаж хоз.способом трансформатора ТМГ-63/6 кВ</t>
  </si>
  <si>
    <t>K/СЕВ/83/03/1.2.1.1.1</t>
  </si>
  <si>
    <t>1.2.1.2</t>
  </si>
  <si>
    <t>Модернизация, техническое перевооружение трансформаторных и иных подстанций, распределительных пунктов, всего, в том числе:</t>
  </si>
  <si>
    <t>1.2.2</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</si>
  <si>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</si>
  <si>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</si>
  <si>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</si>
  <si>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1.2.2.1.1</t>
  </si>
  <si>
    <t xml:space="preserve">Архангельская область, Ненецкий автономный округ, г. Нарьян-Мар. Объект - "КЛ 6кВ от ВЛ 6 кВ ф. Факел  до КТП". Приобретение и монтаж хоз. способом АСБЛ 6-3х50 в количестве 139 м </t>
  </si>
  <si>
    <t>L/СЕВ/83/01/1.2.2.1.1</t>
  </si>
  <si>
    <t>1.2.2.2</t>
  </si>
  <si>
    <t>Модернизация, техническое перевооружение линий электропередачи, всего, в том числе:</t>
  </si>
  <si>
    <t>1.2.3</t>
  </si>
  <si>
    <t>Развитие и модернизация учета электрической энергии (мощности), всего, в том числе:</t>
  </si>
  <si>
    <t>1.2.3.1</t>
  </si>
  <si>
    <t>«Установка приборов учета, класс напряжения 0,22 (0,4) кВ, всего, в том числе:»</t>
  </si>
  <si>
    <t>1.2.3.2</t>
  </si>
  <si>
    <t>«Установка приборов учета, класс напряжения 6 (10) кВ, всего, в том числе:»</t>
  </si>
  <si>
    <t>1.2.3.3</t>
  </si>
  <si>
    <t>«Установка приборов учета, класс напряжения 35 кВ, всего, в том числе:»</t>
  </si>
  <si>
    <t>1.2.3.4</t>
  </si>
  <si>
    <t>«Установка приборов учета, класс напряжения 110 кВ и выше, всего, в том числе:»</t>
  </si>
  <si>
    <t>1.2.3.5</t>
  </si>
  <si>
    <t>«Включение приборов учета в систему сбора и передачи данных, класс напряжения 0,22 (0,4) кВ, всего, в том числе:»</t>
  </si>
  <si>
    <t>1.2.3.5.1</t>
  </si>
  <si>
    <t>Архангельская область. Ненецкий автономный округ. Создание интеллектуальной системы учета электроэнергии.</t>
  </si>
  <si>
    <t>K/СЕВ/29/03/1.2.3.5.1</t>
  </si>
  <si>
    <t>1.2.3.6</t>
  </si>
  <si>
    <t>«Включение приборов учета в систему сбора и передачи данных, класс напряжения 6 (10) кВ, всего, в том числе:»</t>
  </si>
  <si>
    <t>1.2.3.7</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</si>
  <si>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</si>
  <si>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</si>
  <si>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</si>
  <si>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</si>
  <si>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</si>
  <si>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</si>
  <si>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</si>
  <si>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1.2.4.2</t>
  </si>
  <si>
    <t>Модернизация, техническое перевооружение прочих объектов основных средств, всего, в том числе:</t>
  </si>
  <si>
    <t>1.3</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</si>
  <si>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</si>
  <si>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1.3.1</t>
  </si>
  <si>
    <t>Инвестиционные проекты, предусмотренные схемой и программой развития Единой энергетической системы России, всего, в том числе:</t>
  </si>
  <si>
    <t>1.3.2</t>
  </si>
  <si>
    <t>Инвестиционные проекты, предусмотренные схемой и программой развития НАО, всего, в том числе:</t>
  </si>
  <si>
    <t>1.4</t>
  </si>
  <si>
    <t>Прочее новое строительство объектов электросетевого хозяйства, всего, в том числе:</t>
  </si>
  <si>
    <t>1.5</t>
  </si>
  <si>
    <t>Покупка земельных участков для целей реализации инвестиционных проектов, всего, в том числе:</t>
  </si>
  <si>
    <t>1.6</t>
  </si>
  <si>
    <t>Прочие инвестиционные проекты, всего, в том числе:</t>
  </si>
  <si>
    <t>1.6.1</t>
  </si>
  <si>
    <t>нд</t>
  </si>
  <si>
    <t>1.2.1.1.2</t>
  </si>
  <si>
    <t>на год 2022</t>
  </si>
  <si>
    <t>Приложение  № 2</t>
  </si>
  <si>
    <t>Форма 2. План финансирования капитальных вложений по инвестиционным проектам</t>
  </si>
  <si>
    <t>Идентификатор инвестицион-ного проекта</t>
  </si>
  <si>
    <t>Текущая стадия реализации инвестиционного проекта</t>
  </si>
  <si>
    <t>Год начала  реализации инвестиционного проекта</t>
  </si>
  <si>
    <t>Год окончания реализации инвестицион-ного проекта</t>
  </si>
  <si>
    <t>Полная сметная стоимость инвестиционного проекта в соответствии с утвержденной проектной документацией</t>
  </si>
  <si>
    <t>Размер платы за технологическое присоединение (подключение), млн рублей</t>
  </si>
  <si>
    <r>
      <t>Оценка полной стоимости инвестиционного проекта в соответствии с укрупненными нормативами цены (</t>
    </r>
    <r>
      <rPr>
        <b/>
        <sz val="12"/>
        <color rgb="FFFF0000"/>
        <rFont val="Times New Roman"/>
        <family val="1"/>
        <charset val="204"/>
      </rPr>
      <t>УНЦ</t>
    </r>
    <r>
      <rPr>
        <b/>
        <sz val="12"/>
        <rFont val="Times New Roman"/>
        <family val="1"/>
        <charset val="204"/>
      </rPr>
      <t>) типовых технологических решений капитального строительства объектов электроэнергетики</t>
    </r>
  </si>
  <si>
    <t xml:space="preserve">Оценка полной стоимости инвестиционного проекта в прогнозных ценах соответствующих лет, млн. рублей (с НДС) </t>
  </si>
  <si>
    <t xml:space="preserve">Остаток финансирования капитальных вложений в прогнозных ценах соответствующих лет, млн. рублей 
(с НДС) </t>
  </si>
  <si>
    <t>Финансирование капитальных вложений в прогнозных ценах соответствующих лет, млн рублей (с НДС)</t>
  </si>
  <si>
    <t>Краткое обоснование  корректировки утвержденного плана</t>
  </si>
  <si>
    <t>План</t>
  </si>
  <si>
    <t>Утвержденный план</t>
  </si>
  <si>
    <t>Факт</t>
  </si>
  <si>
    <t>Итого за период реализации инвестиционной программы
утвержденный план (план)</t>
  </si>
  <si>
    <t>Итого за период реализации инвестиционной программы
(с учетом предложений по корректировке утвержденного плана (плана))</t>
  </si>
  <si>
    <t xml:space="preserve">Утвержденный план </t>
  </si>
  <si>
    <t>Предложение по корректировке утвержденного плана (плана)</t>
  </si>
  <si>
    <t>в базисном уровне цен, млн рублей 
(с НДС)</t>
  </si>
  <si>
    <t>в ценах, сложившихся ко времени составления сметной документации, млн рублей (с НДС)</t>
  </si>
  <si>
    <t>месяц и год составления сметной документации</t>
  </si>
  <si>
    <t>в ценах, сложившихся ко времени составления сметной документации, млн. рублей (с НДС)</t>
  </si>
  <si>
    <t xml:space="preserve">в текущих ценах, млн рублей (с НДС) </t>
  </si>
  <si>
    <t xml:space="preserve">в прогнозных ценах соответствующих лет, млн рублей 
(с НДС) </t>
  </si>
  <si>
    <t xml:space="preserve">Предложение по корректировке утвержденного плана </t>
  </si>
  <si>
    <t>План 
на 01.01.2019</t>
  </si>
  <si>
    <t>Общий объем финансирования, в том числе за счет:</t>
  </si>
  <si>
    <t>федерального бюджета</t>
  </si>
  <si>
    <t>бюджетов субъектов Российской Федерации и муниципальных образований</t>
  </si>
  <si>
    <t>средств, полученных от оказания услуг, реализации товаров по регулируемым государством ценам (тарифам)</t>
  </si>
  <si>
    <t>иных источников финансирования</t>
  </si>
  <si>
    <t>3</t>
  </si>
  <si>
    <t>16.1</t>
  </si>
  <si>
    <t>16.2</t>
  </si>
  <si>
    <t>16.3</t>
  </si>
  <si>
    <t>16.4</t>
  </si>
  <si>
    <t>22</t>
  </si>
  <si>
    <t>23</t>
  </si>
  <si>
    <t>24</t>
  </si>
  <si>
    <t>25</t>
  </si>
  <si>
    <t>26</t>
  </si>
  <si>
    <t>27</t>
  </si>
  <si>
    <t>28</t>
  </si>
  <si>
    <t>29</t>
  </si>
  <si>
    <t>30</t>
  </si>
  <si>
    <t>31</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</si>
  <si>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</si>
  <si>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</si>
  <si>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</si>
  <si>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</si>
  <si>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</si>
  <si>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</si>
  <si>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</si>
  <si>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</si>
  <si>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</si>
  <si>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</si>
  <si>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</si>
  <si>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</si>
  <si>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</si>
  <si>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</si>
  <si>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</si>
  <si>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</si>
  <si>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</si>
  <si>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</si>
  <si>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</si>
  <si>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</si>
  <si>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</si>
  <si>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</si>
  <si>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</si>
  <si>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</si>
  <si>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</si>
  <si>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33</t>
  </si>
  <si>
    <t>34</t>
  </si>
  <si>
    <t>35</t>
  </si>
  <si>
    <t>36</t>
  </si>
  <si>
    <t>37</t>
  </si>
  <si>
    <t>38</t>
  </si>
  <si>
    <t>39</t>
  </si>
  <si>
    <t>40</t>
  </si>
  <si>
    <t>41</t>
  </si>
  <si>
    <t>42</t>
  </si>
  <si>
    <t>43</t>
  </si>
  <si>
    <t>1.1.4.1</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</si>
  <si>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</si>
  <si>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Н</t>
  </si>
  <si>
    <t>С</t>
  </si>
  <si>
    <t>Приложение  № 3</t>
  </si>
  <si>
    <t>Разде 3. План освоения капитальных вложений по инвестиционным проектам</t>
  </si>
  <si>
    <t xml:space="preserve">Текущая стадия реализации инвестиционного проекта  </t>
  </si>
  <si>
    <t>Год окончания реализации инвестиционного проекта</t>
  </si>
  <si>
    <r>
      <t>Полная сметная стоимость инвестиционного проекта в соответствии с утвержденной проектной документацией</t>
    </r>
    <r>
      <rPr>
        <b/>
        <vertAlign val="superscript"/>
        <sz val="12"/>
        <rFont val="Times New Roman"/>
        <family val="1"/>
        <charset val="204"/>
      </rPr>
      <t xml:space="preserve"> </t>
    </r>
    <r>
      <rPr>
        <b/>
        <sz val="12"/>
        <rFont val="Times New Roman"/>
        <family val="1"/>
        <charset val="204"/>
      </rPr>
      <t xml:space="preserve">в базисном уровне цен, млн рублей </t>
    </r>
    <r>
      <rPr>
        <b/>
        <sz val="12"/>
        <color rgb="FFFF0000"/>
        <rFont val="Times New Roman"/>
        <family val="1"/>
        <charset val="204"/>
      </rPr>
      <t>(без НДС)</t>
    </r>
  </si>
  <si>
    <r>
      <t xml:space="preserve">Остаток освоения капитальных вложений, 
млн рублей </t>
    </r>
    <r>
      <rPr>
        <b/>
        <sz val="12"/>
        <color rgb="FFFF0000"/>
        <rFont val="Times New Roman"/>
        <family val="1"/>
        <charset val="204"/>
      </rPr>
      <t>(без НДС)</t>
    </r>
  </si>
  <si>
    <r>
      <t xml:space="preserve">Освоение капитальных вложений в прогнозных ценах соответствующих лет, млн рублей  </t>
    </r>
    <r>
      <rPr>
        <b/>
        <sz val="12"/>
        <color rgb="FFFF0000"/>
        <rFont val="Times New Roman"/>
        <family val="1"/>
        <charset val="204"/>
      </rPr>
      <t>(без НДС)</t>
    </r>
  </si>
  <si>
    <t>Краткое обоснование корректировки утвержденного плана</t>
  </si>
  <si>
    <t xml:space="preserve">План 
на 01.01.2019 года </t>
  </si>
  <si>
    <t>2020 год</t>
  </si>
  <si>
    <t>2021 год</t>
  </si>
  <si>
    <t>2022 год</t>
  </si>
  <si>
    <t>2023 год</t>
  </si>
  <si>
    <t>2024 год</t>
  </si>
  <si>
    <t>Итого за период реализации инвестиционной программы
Утвержденный план (план)</t>
  </si>
  <si>
    <t>Итого за период реализации инвестиционной программы
(предложение по корректировке утвержденного плана)</t>
  </si>
  <si>
    <t xml:space="preserve">
План</t>
  </si>
  <si>
    <t>Всего, в т.ч.:</t>
  </si>
  <si>
    <t>проектно-изыскательские работы</t>
  </si>
  <si>
    <t>строительные работы, реконструкция, монтаж оборудования</t>
  </si>
  <si>
    <t>оборудование</t>
  </si>
  <si>
    <t>прочие затраты</t>
  </si>
  <si>
    <t xml:space="preserve">в базисном уровне цен </t>
  </si>
  <si>
    <t>в прогнозных ценах соответствующих лет</t>
  </si>
  <si>
    <t>в базисном уровне цен</t>
  </si>
  <si>
    <t xml:space="preserve"> План </t>
  </si>
  <si>
    <t>29.3</t>
  </si>
  <si>
    <t>29.4</t>
  </si>
  <si>
    <t>29.5</t>
  </si>
  <si>
    <t>29.6</t>
  </si>
  <si>
    <t>29.7</t>
  </si>
  <si>
    <t>29.8</t>
  </si>
  <si>
    <t>29.9</t>
  </si>
  <si>
    <t>29.10</t>
  </si>
  <si>
    <t>29.11</t>
  </si>
  <si>
    <t>29.12</t>
  </si>
  <si>
    <t>2021</t>
  </si>
  <si>
    <t>2022</t>
  </si>
  <si>
    <t>Приложение  № 4</t>
  </si>
  <si>
    <t>от «05» мая 2016 г. №380</t>
  </si>
  <si>
    <t>Форма 4. План ввода основных средств</t>
  </si>
  <si>
    <r>
      <t xml:space="preserve">Первоначальная стоимость принимаемых к учету основных средств и нематериальных активов, млн рублей </t>
    </r>
    <r>
      <rPr>
        <b/>
        <sz val="12"/>
        <color rgb="FFFF0000"/>
        <rFont val="Times New Roman"/>
        <family val="1"/>
        <charset val="204"/>
      </rPr>
      <t>(без НДС)</t>
    </r>
  </si>
  <si>
    <t>Принятие основных средств и нематериальных активов к бухгалтерскому учету</t>
  </si>
  <si>
    <t>Итого за период реализации инвестиционной программы</t>
  </si>
  <si>
    <t xml:space="preserve">План </t>
  </si>
  <si>
    <t>нематериальные активы</t>
  </si>
  <si>
    <t>основные средства</t>
  </si>
  <si>
    <r>
      <t xml:space="preserve">млн рублей </t>
    </r>
    <r>
      <rPr>
        <b/>
        <sz val="12"/>
        <color rgb="FFFF0000"/>
        <rFont val="Times New Roman"/>
        <family val="1"/>
        <charset val="204"/>
      </rPr>
      <t>(без НДС)</t>
    </r>
  </si>
  <si>
    <t>МВ×А</t>
  </si>
  <si>
    <t>Мвар</t>
  </si>
  <si>
    <t>км ЛЭП</t>
  </si>
  <si>
    <t>МВт</t>
  </si>
  <si>
    <t>Другое</t>
  </si>
  <si>
    <r>
      <t>млн рублей</t>
    </r>
    <r>
      <rPr>
        <b/>
        <sz val="12"/>
        <color rgb="FFFF0000"/>
        <rFont val="Times New Roman"/>
        <family val="1"/>
        <charset val="204"/>
      </rPr>
      <t xml:space="preserve"> (без НДС)</t>
    </r>
  </si>
  <si>
    <t>6.1.1</t>
  </si>
  <si>
    <t>6.1.2</t>
  </si>
  <si>
    <t>6.1.3</t>
  </si>
  <si>
    <t>6.1.4</t>
  </si>
  <si>
    <t>6.1.5</t>
  </si>
  <si>
    <t>6.1.6</t>
  </si>
  <si>
    <t>6.1.7</t>
  </si>
  <si>
    <t>6.2.1</t>
  </si>
  <si>
    <t>6.2.2</t>
  </si>
  <si>
    <t>6.2.3</t>
  </si>
  <si>
    <t>6.2.4</t>
  </si>
  <si>
    <t>6.2.5</t>
  </si>
  <si>
    <t>6.2.6</t>
  </si>
  <si>
    <t>6.2.7</t>
  </si>
  <si>
    <t>7.1.1</t>
  </si>
  <si>
    <t>7.1.2</t>
  </si>
  <si>
    <t>7.1.3</t>
  </si>
  <si>
    <t>7.1.4</t>
  </si>
  <si>
    <t>7.1.5</t>
  </si>
  <si>
    <t>7.1.6</t>
  </si>
  <si>
    <t>7.1.7</t>
  </si>
  <si>
    <t>7.2.1</t>
  </si>
  <si>
    <t>7.2.2</t>
  </si>
  <si>
    <t>7.2.3</t>
  </si>
  <si>
    <t>7.2.4</t>
  </si>
  <si>
    <t>7.2.5</t>
  </si>
  <si>
    <t>7.2.6</t>
  </si>
  <si>
    <t>7.2.7</t>
  </si>
  <si>
    <t>7.3.1</t>
  </si>
  <si>
    <t>7.3.2</t>
  </si>
  <si>
    <t>7.3.3</t>
  </si>
  <si>
    <t>7.3.4</t>
  </si>
  <si>
    <t>7.3.5</t>
  </si>
  <si>
    <t>7.3.6</t>
  </si>
  <si>
    <t>7.3.7</t>
  </si>
  <si>
    <t>7.4.1</t>
  </si>
  <si>
    <t>7.4.2</t>
  </si>
  <si>
    <t>7.4.3</t>
  </si>
  <si>
    <t>7.4.4</t>
  </si>
  <si>
    <t>7.4.5</t>
  </si>
  <si>
    <t>7.4.6</t>
  </si>
  <si>
    <t>7.4.7</t>
  </si>
  <si>
    <t>7.5.1</t>
  </si>
  <si>
    <t>7.5.2</t>
  </si>
  <si>
    <t>7.5.3</t>
  </si>
  <si>
    <t>7.5.4</t>
  </si>
  <si>
    <t>7.5.5</t>
  </si>
  <si>
    <t>7.5.6</t>
  </si>
  <si>
    <t>7.5.7</t>
  </si>
  <si>
    <t>7.6.1</t>
  </si>
  <si>
    <t>7.6.2</t>
  </si>
  <si>
    <t>7.6.3</t>
  </si>
  <si>
    <t>7.6.4</t>
  </si>
  <si>
    <t>7.6.5</t>
  </si>
  <si>
    <t>7.6.6</t>
  </si>
  <si>
    <t>7.6.7</t>
  </si>
  <si>
    <t>8.1.1</t>
  </si>
  <si>
    <t>8.1.2</t>
  </si>
  <si>
    <t>8.1.3</t>
  </si>
  <si>
    <t>8.1.4</t>
  </si>
  <si>
    <t>8.1.5</t>
  </si>
  <si>
    <t>8.1.6</t>
  </si>
  <si>
    <t>8.1.7</t>
  </si>
  <si>
    <t>8.2.1</t>
  </si>
  <si>
    <t>8.2.2</t>
  </si>
  <si>
    <t>8.2.3</t>
  </si>
  <si>
    <t>8.2.4</t>
  </si>
  <si>
    <t>8.2.5</t>
  </si>
  <si>
    <t>8.2.6</t>
  </si>
  <si>
    <t>8.2.7</t>
  </si>
  <si>
    <t>9</t>
  </si>
  <si>
    <t>Приложение  № 5</t>
  </si>
  <si>
    <t>Форма 5. План ввода основных средств (с распределением по кварталам)</t>
  </si>
  <si>
    <t>I кв.</t>
  </si>
  <si>
    <t>II кв.</t>
  </si>
  <si>
    <t>III кв.</t>
  </si>
  <si>
    <t>IV кв.</t>
  </si>
  <si>
    <t>млн рублей (без НДС)</t>
  </si>
  <si>
    <t>4.1.1</t>
  </si>
  <si>
    <t>4.1.2</t>
  </si>
  <si>
    <t>4.1.3</t>
  </si>
  <si>
    <t>4.1.4</t>
  </si>
  <si>
    <t>4.1.5</t>
  </si>
  <si>
    <t>4.1.6</t>
  </si>
  <si>
    <t>4.1.7</t>
  </si>
  <si>
    <t>4.2.1</t>
  </si>
  <si>
    <t>4.2.2</t>
  </si>
  <si>
    <t>4.2.3</t>
  </si>
  <si>
    <t>4.2.4</t>
  </si>
  <si>
    <t>4.2.5</t>
  </si>
  <si>
    <t>4.2.6</t>
  </si>
  <si>
    <t>4.2.7</t>
  </si>
  <si>
    <t>4.3.1</t>
  </si>
  <si>
    <t>4.3.2</t>
  </si>
  <si>
    <t>4.3.3</t>
  </si>
  <si>
    <t>4.3.4</t>
  </si>
  <si>
    <t>4.3.5</t>
  </si>
  <si>
    <t>4.3.6</t>
  </si>
  <si>
    <t>4.3.7</t>
  </si>
  <si>
    <t>4.4.1</t>
  </si>
  <si>
    <t>4.4.2</t>
  </si>
  <si>
    <t>4.4.3</t>
  </si>
  <si>
    <t>4.4.4</t>
  </si>
  <si>
    <t>4.4.5</t>
  </si>
  <si>
    <t>4.4.6</t>
  </si>
  <si>
    <t>4.4.7</t>
  </si>
  <si>
    <t>5</t>
  </si>
  <si>
    <t>6</t>
  </si>
  <si>
    <t>7</t>
  </si>
  <si>
    <t>8</t>
  </si>
  <si>
    <t>10</t>
  </si>
  <si>
    <t>11</t>
  </si>
  <si>
    <t>Приложение  № 6</t>
  </si>
  <si>
    <t>Форма 6. Краткое описание инвестиционной программы. 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</si>
  <si>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</si>
  <si>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год 2020</t>
  </si>
  <si>
    <t>год 2021</t>
  </si>
  <si>
    <t>год 2022</t>
  </si>
  <si>
    <t>Квартал</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</si>
  <si>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</si>
  <si>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</si>
  <si>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</si>
  <si>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</si>
  <si>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</si>
  <si>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</si>
  <si>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</si>
  <si>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</si>
  <si>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</si>
  <si>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</si>
  <si>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</si>
  <si>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</si>
  <si>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</si>
  <si>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</si>
  <si>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</si>
  <si>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</si>
  <si>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</si>
  <si>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</si>
  <si>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</si>
  <si>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</si>
  <si>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</si>
  <si>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</si>
  <si>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</si>
  <si>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</si>
  <si>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</si>
  <si>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</si>
  <si>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</si>
  <si>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</si>
  <si>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</si>
  <si>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</si>
  <si>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5.6.1</t>
  </si>
  <si>
    <t>5.6.2</t>
  </si>
  <si>
    <t>5.6.3</t>
  </si>
  <si>
    <t>5.6.4</t>
  </si>
  <si>
    <t>5.6.5</t>
  </si>
  <si>
    <t>5.6.6</t>
  </si>
  <si>
    <t>IV</t>
  </si>
  <si>
    <t>Приложение  № 7</t>
  </si>
  <si>
    <t>Форма 7. Краткое описание инвестиционной программы. Ввод объектов инвестиционной деятельности (мощностей) в эксплуатацию</t>
  </si>
  <si>
    <t>Характеристики объекта электроэнергетики (объекта инвестиционной деятельности)</t>
  </si>
  <si>
    <t>Ввод объектов инвестиционной деятельности (мощностей) в эксплуатацию</t>
  </si>
  <si>
    <t xml:space="preserve">Итого за период реализации инвестиционной программы </t>
  </si>
  <si>
    <t>км ВЛ
 1-цеп</t>
  </si>
  <si>
    <t>км ВЛ
 2-цеп</t>
  </si>
  <si>
    <t>км КЛ</t>
  </si>
  <si>
    <t>5.1.7</t>
  </si>
  <si>
    <t>5.2.7</t>
  </si>
  <si>
    <t>6.3.1</t>
  </si>
  <si>
    <t>6.3.2</t>
  </si>
  <si>
    <t>6.3.3</t>
  </si>
  <si>
    <t>6.3.4</t>
  </si>
  <si>
    <t>6.3.5</t>
  </si>
  <si>
    <t>6.3.6</t>
  </si>
  <si>
    <t>6.3.7</t>
  </si>
  <si>
    <t>6.4.1</t>
  </si>
  <si>
    <t>6.4.2</t>
  </si>
  <si>
    <t>6.4.3</t>
  </si>
  <si>
    <t>6.4.4</t>
  </si>
  <si>
    <t>6.4.5</t>
  </si>
  <si>
    <t>6.4.6</t>
  </si>
  <si>
    <t>6.4.7</t>
  </si>
  <si>
    <t>Приложение  № 8</t>
  </si>
  <si>
    <t>Форма 8. Краткое описание инвестиционной программы. Вывод объектов инвестиционной деятельности (мощностей) из эксплуатации</t>
  </si>
  <si>
    <t>Наименование объекта, выводимого из эксплуатации</t>
  </si>
  <si>
    <t>Вывод объектов инвестиционной деятельности (мощностей) из эксплуатации</t>
  </si>
  <si>
    <t>План (Факт)</t>
  </si>
  <si>
    <t>Приложение  № 9</t>
  </si>
  <si>
    <t>Форма 9. Краткое описание инвестиционной программы. Показатели энергетической эффективности</t>
  </si>
  <si>
    <t>реквизиты решения уполномоченного органа исполнительной власти, утвердившего требования к программам в области энергосбережения и повышения энергетической эффективности организаций, осуществляющих регулируемые виды деятельности</t>
  </si>
  <si>
    <t>Идентификатор инвестиционного проекта</t>
  </si>
  <si>
    <t>Плановые значения показателей энергетической эффективности строящихся (реконструируемых, приобретаемых) объектов (показатели энергетической эффективности объектов, предусмотренные требованиями к программам в области энергосбережения и повышения энергетической эффективности, установленными уполномоченным органом исполнительной власти)</t>
  </si>
  <si>
    <t>Примечание</t>
  </si>
  <si>
    <t>Снижение фактического процента технологического расхода электрической энергии в электрических сетях сетевой организации по отношению к фактическому проценту технологического расхода в предшествуешем году реализации программы, достигнутое по итогам реализации программы сокращения потерь</t>
  </si>
  <si>
    <t>Значение</t>
  </si>
  <si>
    <t>Размерность</t>
  </si>
  <si>
    <t>%</t>
  </si>
  <si>
    <t>Приложение  № 10</t>
  </si>
  <si>
    <t>Форма 10. Краткое описание инвестиционной программы. Места расположения объектов инвестиционной деятельности и другие показатели инвестиционных проектов</t>
  </si>
  <si>
    <t>Федеральные округа, на территории 
которых 
реализуется 
инвестиционный 
проект</t>
  </si>
  <si>
    <t>Субъекты Российской Федерации, 
на территории 
которых 
реализуется 
инвестиционный 
проект</t>
  </si>
  <si>
    <t>Территории муниципальных образований, на территории которых реализуется инвестиционный проект</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</si>
  <si>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</si>
  <si>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
(+; -; не требуется)</t>
  </si>
  <si>
    <t>Наличие решения  об изъятии земельных участков для государственных или муниципальных нужд
(+; -; не требуется)</t>
  </si>
  <si>
    <t>Наличие решения о переводе земель или земельных участков из одной категории в другую
(+; -; не требуется)</t>
  </si>
  <si>
    <t>Наличие  правоустанав-ливающих документов на земельный участок
(+; -; не требуется)</t>
  </si>
  <si>
    <t>Наличие утвержденной документации по планировке территории
(+; -; не требуется)</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</si>
  <si>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 
(федеральный; региональный; местный; не относится)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</si>
  <si>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 
(+; -; не требуется)</t>
  </si>
  <si>
    <t>Наличие заключения по результатам 
технологического и ценового аудита инвестиционного проекта
(+; -; не требуется)</t>
  </si>
  <si>
    <t>Наличие положительного заключения 
экспертизы проектной документации
(+; -; не требуется)</t>
  </si>
  <si>
    <t>Наличие утвержденной  
проектной 
документации
(+; -; не требуется)</t>
  </si>
  <si>
    <t>Наличие разрешения 
на строи-
тельство
(+; -; не требуется)</t>
  </si>
  <si>
    <t>Северо-Западный</t>
  </si>
  <si>
    <t>Архангельская область</t>
  </si>
  <si>
    <t>не требуется</t>
  </si>
  <si>
    <t>не относится</t>
  </si>
  <si>
    <t>Инвестиционные проекты, предусмотренные схемой и программой развития Архангельской области, всего, в том числе:</t>
  </si>
  <si>
    <t xml:space="preserve">                           </t>
  </si>
  <si>
    <t>Форма 11. Краткое описание инвестиционной программы. Обоснование необходимости реализации инвестиционных проектов</t>
  </si>
  <si>
    <t>Раздел 1. Технологическое присоединение к электрическим сетям энергопринимающих устройств потребителей максимальной мощностью 150 кВт</t>
  </si>
  <si>
    <t xml:space="preserve"> полное наименование субъекта электроэнергетики</t>
  </si>
  <si>
    <t>Наличие заключенного договора об осуществлении технологического присоединения</t>
  </si>
  <si>
    <t>Размер платы за технологическое присоединение (в соответствии с договором об осуществлении технологического присоединения), млн рублей</t>
  </si>
  <si>
    <t>Сроки осуществления мероприятий по технологическому присоединению</t>
  </si>
  <si>
    <t>Технологическое присоединение объектов по производству электрической энергии</t>
  </si>
  <si>
    <t>Технологическое присоединение объектов электросетевого хозяйства</t>
  </si>
  <si>
    <t>Наименование трансформаторной или иной подстанции (распределительного устройства объекта по производству электрической энергии), реконструкция (модернизация или техническое перевооружение) которой осуществляется в рамках инвестиционного проекта</t>
  </si>
  <si>
    <t>Нагрузка трансформаторной или иной подстанции (распределительного устройства объекта по производству электрической энергии) по результатам контрольных замеров, МВт</t>
  </si>
  <si>
    <t>Аварийная нагрузка, %</t>
  </si>
  <si>
    <t>Максимальная мощность энергопринимающих устройств  потребителей услуг  по документам о технологическом присоединении, МВт</t>
  </si>
  <si>
    <t>Мощность трансформаторной или иной подстанции, строительство (реконструкция) которой осуществляется в рамках инвестиционного проекта, МВА</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</si>
  <si>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2017 году</t>
  </si>
  <si>
    <t>Схема и программа развития электроэнергетики субъекта Российской Федерации, утвержденные в 2019 году</t>
  </si>
  <si>
    <t>Идентификаторы инвестиционных проектов, предусматривающих выполнение мероприятий по технологическому присоединению, которые содержатся в качестве обязательства сетевой организации по выполнению требований к усилению существующей электрической сети  в договоре об осуществлении технологического присоединения к электрическим сетям, указанном в столбцах 4 и 5</t>
  </si>
  <si>
    <t>Реквизиты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t>
  </si>
  <si>
    <t>Количество заключенных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выполнения требований к усилению существующей электрической сети (распределительного устройства объекта по производству электрической энергии)</t>
  </si>
  <si>
    <t xml:space="preserve">Срок осуществления мероприятий по технологическому присоединению, выполняемых в рамках инвестиционного проекта  (в соответствии с договором об осуществлении технологического присоединения)
</t>
  </si>
  <si>
    <t>Планируемый в инвестиционной программе срок постановки объектов электросетевого хозяйства под напряжение</t>
  </si>
  <si>
    <t>Планируемый в инвестиционной программе срок ввода объектов электросетевого хозяйства в эксплуатацию, год</t>
  </si>
  <si>
    <t>Планируемый в инвестиционной программе срок принятия законченных строительством объектов электросетевого хозяйства к бухгалтерскому учету, год</t>
  </si>
  <si>
    <t xml:space="preserve">Наименование  присоединяемых объектов по производству электрической энергии </t>
  </si>
  <si>
    <t>Наименование заявителя по договору об осуществлении технологического присоединения объекта по производству электрической энергии</t>
  </si>
  <si>
    <t>Мощность присоединенных объектов по производству электрической энергии по документам о технологическом присоединении, МВт</t>
  </si>
  <si>
    <t>Наименование  присоединяемых объектов электросетевого хозяйства</t>
  </si>
  <si>
    <t>Наименование заявителя по договору об осуществлении технологического присоединения  объекта электросетевого хозяйства</t>
  </si>
  <si>
    <t>Максимальная мощность энергопринимающих устройств по документам о технологическом присоединении, МВт</t>
  </si>
  <si>
    <t>всего</t>
  </si>
  <si>
    <t>всего за вычетом мощности  наиболее крупного (авто-) трансформатора</t>
  </si>
  <si>
    <t>Срок ввода объекта в эксплуатацию, предусмотренный схемой и программой развития электроэнергетики субъекта Российской Федерации</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</si>
  <si>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соответствующих положений  схемы и программы</t>
  </si>
  <si>
    <t>Дата</t>
  </si>
  <si>
    <t>Номер</t>
  </si>
  <si>
    <t>год</t>
  </si>
  <si>
    <t>квартал</t>
  </si>
  <si>
    <t>до</t>
  </si>
  <si>
    <t>после</t>
  </si>
  <si>
    <t>МВхА</t>
  </si>
  <si>
    <t>Дата контрольного замерного дня</t>
  </si>
  <si>
    <t>До</t>
  </si>
  <si>
    <t>После</t>
  </si>
  <si>
    <t>Приложение  № 12</t>
  </si>
  <si>
    <t>Форма 12. Краткое описание инвестиционной программы. Обоснование необходимости реализации инвестиционных проектов</t>
  </si>
  <si>
    <t>Идентифика-
тор инвестицион-ного проекта</t>
  </si>
  <si>
    <t>Год ввода в эксплуатацию трансформаторной или иной подстанции, линии электропередачи 
(до реализации инвестиционного проекта)</t>
  </si>
  <si>
    <t>Показатель оценки технического состояния</t>
  </si>
  <si>
    <t>Показатель оценки последствий отказа</t>
  </si>
  <si>
    <t>Год определения показателей оценки технического состояния и последствий отказа</t>
  </si>
  <si>
    <t>Инвестиционным проектом предусматривается выполнение:</t>
  </si>
  <si>
    <t>Реализация инвестиционного проекта обсулавливается необходимостью выполнения требований:</t>
  </si>
  <si>
    <t>Инвестиционным проектом осуществляются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и
 обеспечивающие достижение утвержденных целевых показателей энергосбережения и повышения энергетической эффективности
(+;-)</t>
  </si>
  <si>
    <t xml:space="preserve">Инвестиционным проектом осуществляются  обязательные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
</t>
  </si>
  <si>
    <t>Наименование трансформаторной или иной подстанции, линии электропередачи (участка линии электропередачи), реконструкция (модернизация или техническое перевооружение) которой осуществляется в рамках инвестиционного проекта</t>
  </si>
  <si>
    <t>Нагрузка по результатам контрольных замеров трансформаторной или иной подстанции, реконструкция (модернизация, техническое перевооружение, которой предусматривается инвестиционным проектом</t>
  </si>
  <si>
    <t>Максимальная мощность энергопринимающих устройств потребителей услуг  по документам о технологическом присоединении</t>
  </si>
  <si>
    <t>Мощность трансформаторной или иной подстанции, реконструкция (модернизация или техническое перевооружение) которой осуществляется в рамках инвестиционного проекта</t>
  </si>
  <si>
    <t>Проектный высший класс напряжения (рабочее высшее  напряжение), кВ</t>
  </si>
  <si>
    <t>Задачи, решаемые в рамках реализации инвестиционного проекта</t>
  </si>
  <si>
    <t>Неудовлетворительное техническое состояние подтверждается  результатами:</t>
  </si>
  <si>
    <t>противоаварийных мероприятий, предусмотренных актами о расследовании причин аварии (реквизиты актов)</t>
  </si>
  <si>
    <t xml:space="preserve">предписаний федерального органа исполнительной власти, уполномоченного на осуществление федерального государственного энергетического надзора вынесенных по результатам расследования причин аварий (реквизиты предписаний)
</t>
  </si>
  <si>
    <t>иных  предписаний федерального органа исполнительной власти, уполномоченного на осуществление федерального государственного энергетического надзора (реквизиты предписаний)</t>
  </si>
  <si>
    <t>предписаний иных органов государственной власти (указать наименования органов исполнительной власти)</t>
  </si>
  <si>
    <t>всего, МВхА</t>
  </si>
  <si>
    <t>всего за вычетом мощности  наиболее крупного (авто-) трансформатора, МВхА</t>
  </si>
  <si>
    <t>всего, Мвар</t>
  </si>
  <si>
    <t>законодательства Российской Федерации (+;-)</t>
  </si>
  <si>
    <t>регламентов рынков электрической энергии  (+;-)</t>
  </si>
  <si>
    <t>технического освидетельст-вования (+;-)</t>
  </si>
  <si>
    <t>технического обследования (+;-)</t>
  </si>
  <si>
    <t>-</t>
  </si>
  <si>
    <t>+</t>
  </si>
  <si>
    <t>Повышение качества технических характеристик оборудования или объекта</t>
  </si>
  <si>
    <t>Приложение  № 13</t>
  </si>
  <si>
    <t>Форма 13. Краткое описание инвестиционной программы. Обоснование необходимости реализации инвестиционных проектов</t>
  </si>
  <si>
    <t>Планируемый в инвестиционной программе срок постановки объектов электросетевого хозяйства под напряжение (включения объектов капитального строительства для проведения пусконаладочных работ), год</t>
  </si>
  <si>
    <t>Планируемый в инвестиционной программе срок ввода объектов электросетевого хозяйства (объектов теплоснабжения) в эксплуатацию, год</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</si>
  <si>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 2017
(срок ввода объекта теплоснабжения в соответствии со схемой теплоснабжения поселения, городского округа с численностью населения пятьсот тысяч человек и более или города федерального значения, утвержденной федеральным органом исполнительной власти), год</t>
  </si>
  <si>
    <r>
      <t>Схема и программа развития электроэнергетики субъекта Российской Федерации, утвержденные в год 2017</t>
    </r>
    <r>
      <rPr>
        <b/>
        <vertAlign val="superscript"/>
        <sz val="12"/>
        <rFont val="Times New Roman"/>
        <family val="1"/>
        <charset val="204"/>
      </rPr>
      <t xml:space="preserve"> </t>
    </r>
    <r>
      <rPr>
        <b/>
        <sz val="12"/>
        <rFont val="Times New Roman"/>
        <family val="1"/>
        <charset val="204"/>
      </rPr>
      <t>(схема теплоснабжения поселения (городского округа), утвержденная органом местного самоуправления)</t>
    </r>
  </si>
  <si>
    <t>Реализация инвестиционного проекта предусматривается решением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t>
  </si>
  <si>
    <t>Срок ввода объекта в эксплуатацию, предусмотренный схемой и программой развития электроэнергетики субъекта Российской Федерации, утвержденные в год 2017
(схемой теплоснабжения поселения (городского округа), утвержденной органом местного самоуправления), год</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</si>
  <si>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 (реквизиты решения  органа местного самоуправления об утверждении схемы теплоснабжения
 и указание на структурные единицы      схемы теплоснабжения)</t>
  </si>
  <si>
    <t>Приложение  № 14</t>
  </si>
  <si>
    <t>Форма 14. Краткое описание инвестиционной программы. Обоснование необходимости реализации инвестиционных проектов</t>
  </si>
  <si>
    <t xml:space="preserve">                                              полное наименование субъекта электроэнергетики</t>
  </si>
  <si>
    <t xml:space="preserve">Оценка полной стоимости инвестиционного проекта в прогнозных ценах соответствующих лет. млн рублей (с НДС) </t>
  </si>
  <si>
    <t>Наименование документа. обосновывающего оценку полной стоимости инвестиционного проекта</t>
  </si>
  <si>
    <t>Финансирование капитальных вложений в прогнозных ценах соответствующих лет итого за период реализации инвестиционной программы. млн рублей (с НДС)</t>
  </si>
  <si>
    <r>
      <t xml:space="preserve">Освоение капитальных вложений в прогнозных ценах соответствующих лет итого за период реализации инвестиционной программы. млн рублей </t>
    </r>
    <r>
      <rPr>
        <b/>
        <sz val="12"/>
        <color rgb="FFFF0000"/>
        <rFont val="Times New Roman"/>
        <family val="1"/>
        <charset val="204"/>
      </rPr>
      <t xml:space="preserve"> (без НДС)</t>
    </r>
  </si>
  <si>
    <t>Принятие основных средств (нематериальных активов) к бухгалтерскому учету</t>
  </si>
  <si>
    <t>Задачи. решаемые в рамках инвестиционного проекта</t>
  </si>
  <si>
    <t>Идентификатор инвестиционного проекта  для целей реализации которого инвестиционным проектом предусматривается покупка земельного участка</t>
  </si>
  <si>
    <t>Характеристики объектов инвестиционной деятельности</t>
  </si>
  <si>
    <t>Протяженность линий. км</t>
  </si>
  <si>
    <t>Мощность. МВхА</t>
  </si>
  <si>
    <t>Общий объем финансирования. в том числе за счет:</t>
  </si>
  <si>
    <t>бюджетов субъектов Российской Федерации</t>
  </si>
  <si>
    <t>средств. полученных от оказания услуг. реализации товаров по регулируемым государством ценам (тарифам)</t>
  </si>
  <si>
    <t>Год принятия к бухгалтерскому учету</t>
  </si>
  <si>
    <t>Первоначальная стоимость. млн рублей</t>
  </si>
  <si>
    <t>значение до</t>
  </si>
  <si>
    <t>значение после</t>
  </si>
  <si>
    <t>16.1.1</t>
  </si>
  <si>
    <t>16.1.2</t>
  </si>
  <si>
    <t>16.2.1</t>
  </si>
  <si>
    <t>16.3.1</t>
  </si>
  <si>
    <t>Укрупненный сметный расчет № 1, согласно сборника "Укрупненные нормативы цены строительства". Приказ от 14.12.17 г. №260</t>
  </si>
  <si>
    <t>0</t>
  </si>
  <si>
    <t>Инвестиционные проекты, предусмотренные схемой и программой развития субъекта Российской Федерации, всего, в том числе:</t>
  </si>
  <si>
    <t>Форма 17. Краткое описание инвестиционной программы. Индексы-дефляторы инвестиций в основной капитал (капитальных вложений)</t>
  </si>
  <si>
    <t>№ п/п</t>
  </si>
  <si>
    <t>Наименование</t>
  </si>
  <si>
    <t xml:space="preserve">Наименование документа - источника данных </t>
  </si>
  <si>
    <t>Реквизиты документа</t>
  </si>
  <si>
    <t>Годы</t>
  </si>
  <si>
    <t>Индексы- дефляторы, предусмотренные прогнозом социально-экономического развития Российской Федерации на среднесрочный период (в %, к предыдущему году)</t>
  </si>
  <si>
    <t>Индексы-дефляторы Министерства экономического развития по строке «Инвестиции в основной капитал (Капитальные вложения)» (от 01.10.2018 г.)</t>
  </si>
  <si>
    <t>Прогноз социально-экономического развития Российской Федерации на период до 2024 года от 01.10.2018</t>
  </si>
  <si>
    <t>Форма 18. Значения целевых показателей, установленные для целей формирования инвестиционной программы</t>
  </si>
  <si>
    <t>Архангельская область (НАО)</t>
  </si>
  <si>
    <t>______________________________________________________________________________________________________________________________________________________________________________</t>
  </si>
  <si>
    <t>Наименование целевого показателя</t>
  </si>
  <si>
    <t>Период реализации инвестиционной программы</t>
  </si>
  <si>
    <t>Плановый показатель средней продолжительности прекращения передачи электрической энергии на точку поставки (Пsaidi)</t>
  </si>
  <si>
    <t>Плановый показатель средней частоты прекращения передачи электрической энергии на точку поставки (Пsaifi)</t>
  </si>
  <si>
    <t>Плановый показатель уровня качества осуществляемого технологического присоединения к сети (Птпр)</t>
  </si>
  <si>
    <t>Приложение  № 19</t>
  </si>
  <si>
    <t>Форма 19. Перечень субъектов Российской Федерации, на территории которых инвестиционной программой (проектом инвестиционной программы) организации по управлению единой национальной (общероссийской) электрической сетью предусматривается строительство (реконструкция, модернизация, техническое перевооружение) объектов электросетевого хозяйства, а также находятся объекты электросетевого хозяйства, входящие в единую национальную (общероссийскую) электрическую сеть и не принадлежащие на праве собственности указанной организации</t>
  </si>
  <si>
    <t xml:space="preserve">Наименование субъекта Российской Федерации </t>
  </si>
  <si>
    <t>Инвестиционная программа  ГУП НАО "Нарьян-Марская электростанция"</t>
  </si>
  <si>
    <t>Приборы и измерительная аппаратура</t>
  </si>
  <si>
    <t xml:space="preserve">План км
</t>
  </si>
  <si>
    <t>Предложение по корректировке утвержденного плана км</t>
  </si>
  <si>
    <t xml:space="preserve">План МВА
</t>
  </si>
  <si>
    <t xml:space="preserve">План КВт
</t>
  </si>
  <si>
    <t xml:space="preserve">План млн.руб
</t>
  </si>
  <si>
    <t>Предложение по корректировке утвержденного плана млн.руб</t>
  </si>
  <si>
    <t>Строительство автоматизированной информационно-измерительной системы коммерческого учета электроэнергии (АСКУЭ)</t>
  </si>
  <si>
    <t>Трансформаторная подстанция ТП №17 "Печорская". Модернизация оборудования РУ 6 кВ, РУ 0,4 кВ</t>
  </si>
  <si>
    <t>ЭM/Э-3/1.2.1.2</t>
  </si>
  <si>
    <t>П</t>
  </si>
  <si>
    <t>2025</t>
  </si>
  <si>
    <t>Ненецкий автономный округ, г. Нарьян-Мар</t>
  </si>
  <si>
    <t>Ненецкий автономный округ, п. Искателей</t>
  </si>
  <si>
    <t>ГУП НАО "Нарьян-Марская электростанция"</t>
  </si>
  <si>
    <t>местный</t>
  </si>
  <si>
    <t xml:space="preserve">  Инвестиционная программа  ГУП НАО "Нарьян-Марская электростанция"</t>
  </si>
  <si>
    <t>Электрооборудование изношено 100%</t>
  </si>
  <si>
    <t>Новое строительство</t>
  </si>
  <si>
    <t>Новое приобритение</t>
  </si>
  <si>
    <t>ТП №51 "Налоговая"</t>
  </si>
  <si>
    <t>ТП №43 "Водозабор"</t>
  </si>
  <si>
    <t xml:space="preserve"> ТП №17 "Печорская"</t>
  </si>
  <si>
    <t>ТП-22 "Поселок РБК"</t>
  </si>
  <si>
    <t>ТП-21 "Старая Арктика".</t>
  </si>
  <si>
    <t>Увеличение мощности потребителя</t>
  </si>
  <si>
    <t>Освобождение земельного участка от ВЛ</t>
  </si>
  <si>
    <t>Износ 100%</t>
  </si>
  <si>
    <t>Для обеспечения электроснобжения нового микрорайона</t>
  </si>
  <si>
    <t>Приобритение нового оборудования</t>
  </si>
  <si>
    <t>ЛСР</t>
  </si>
  <si>
    <t>Коммерческое предложение</t>
  </si>
  <si>
    <t>Технологическое присоединение новых мощностей</t>
  </si>
  <si>
    <t>Утвержденные плановые значения показателей приведены в соответствии с:  "решение об утверждении инвестиционной программы отсутствует"</t>
  </si>
  <si>
    <t>ЭL/Э-3/1.2.3.2</t>
  </si>
  <si>
    <t>Раздел 2. Технологическое присоединение к электрическим сетям энергопринимающих устройств потребителей максимальной мощностью до 150 кВт включительно</t>
  </si>
  <si>
    <t xml:space="preserve">                                                         полное наименование субъекта электроэнергетики</t>
  </si>
  <si>
    <t>Утвержденные плановые значения показателей приведены в соответствии с  ______________________________________________________________________________</t>
  </si>
  <si>
    <t xml:space="preserve">                                                                                                                                                                  реквизиты решения органа исполнительной власти, утвердившего инвестиционную программу</t>
  </si>
  <si>
    <t>Наименование показателя</t>
  </si>
  <si>
    <t>Единица измерения</t>
  </si>
  <si>
    <t>Фактические данные о реализации мероприятий по технологическому присоединению</t>
  </si>
  <si>
    <t xml:space="preserve">Среднее за 3 года значение фактических данных о реализации мероприятий по технологическому присоединению </t>
  </si>
  <si>
    <t>План
(Утвержденный план)</t>
  </si>
  <si>
    <t xml:space="preserve">Факт 
(Предложение по корректировке утвержденного плана) </t>
  </si>
  <si>
    <t>Факт 
(Предложение по корректировке плана)</t>
  </si>
  <si>
    <t>Наименование субъекта Российской Федерации</t>
  </si>
  <si>
    <r>
      <t>нд</t>
    </r>
    <r>
      <rPr>
        <vertAlign val="superscript"/>
        <sz val="12"/>
        <color theme="1"/>
        <rFont val="Times New Roman"/>
        <family val="1"/>
        <charset val="204"/>
      </rPr>
      <t>3)</t>
    </r>
  </si>
  <si>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</si>
  <si>
    <t>Наличие обязательств по исполнению договоров об осуществлении технологического присоединения к электрическим сетям по состоянию на 1 января  соответствующего года</t>
  </si>
  <si>
    <r>
      <t>шт.</t>
    </r>
    <r>
      <rPr>
        <vertAlign val="superscript"/>
        <sz val="12"/>
        <color theme="1"/>
        <rFont val="Times New Roman"/>
        <family val="1"/>
        <charset val="204"/>
      </rPr>
      <t>1)</t>
    </r>
  </si>
  <si>
    <r>
      <t>МВт</t>
    </r>
    <r>
      <rPr>
        <vertAlign val="superscript"/>
        <sz val="12"/>
        <color theme="1"/>
        <rFont val="Times New Roman"/>
        <family val="1"/>
        <charset val="204"/>
      </rPr>
      <t>2)</t>
    </r>
  </si>
  <si>
    <t xml:space="preserve">          в том числе не предусматривающие выполнение работ со стороны сетевой организации</t>
  </si>
  <si>
    <t xml:space="preserve">          в том числе только с реконструкцией объектов электросетевого хозяйства</t>
  </si>
  <si>
    <t xml:space="preserve">          в том числе с реконструкцией и новым строительством объектов электросетевого хозяйства</t>
  </si>
  <si>
    <t>1.1.1.4</t>
  </si>
  <si>
    <t xml:space="preserve">          в том числе только с новым строительством объектов электросетевого хозяйства</t>
  </si>
  <si>
    <t>Принято обязательств по исполнению договоров об осуществлении технологического присоединения к электрическим сетям за планируемый (истекший) год</t>
  </si>
  <si>
    <t>1.1.2.3</t>
  </si>
  <si>
    <t>1.1.2.4</t>
  </si>
  <si>
    <t>Исполнено обязательств по договорам об осуществлении технологического присоединения к электрическим сетям за планируемый (истекший) год</t>
  </si>
  <si>
    <t>1.1.3.1</t>
  </si>
  <si>
    <t>1.1.3.2</t>
  </si>
  <si>
    <t>1.1.3.3</t>
  </si>
  <si>
    <t>1.1.3.4</t>
  </si>
  <si>
    <t>Освоение капитальных вложений по мероприятиям, реализуемым в рамках исполнения договоров об осуществлении технологического присоединения к электрическим сетям</t>
  </si>
  <si>
    <t>млн рублей
без НДС</t>
  </si>
  <si>
    <t xml:space="preserve">          в том числе затраты на проектно изыскательские работы</t>
  </si>
  <si>
    <t xml:space="preserve">          в том числе затраты на реконструкцию объектов электросетевого хозяйства</t>
  </si>
  <si>
    <t>1.1.4.3</t>
  </si>
  <si>
    <t xml:space="preserve">          в том числе затраты на новое строительство объектов электросетевого хозяйства</t>
  </si>
  <si>
    <t>1.1.4.4</t>
  </si>
  <si>
    <t xml:space="preserve">          в том числе затраты не включаемые в плату за технологическое присоединение</t>
  </si>
  <si>
    <t>1.1.5</t>
  </si>
  <si>
    <t>Постановка объектов электросетевого хозяйства под напряжение в рамках исполнения договоров об осуществлении технологического присоединения к электрическим сетям</t>
  </si>
  <si>
    <t>МВА</t>
  </si>
  <si>
    <t>км</t>
  </si>
  <si>
    <t>1.1.5.1</t>
  </si>
  <si>
    <t>1.1.5.2</t>
  </si>
  <si>
    <t>1.1.5.3</t>
  </si>
  <si>
    <t>1.1.6</t>
  </si>
  <si>
    <t>Ввод объектов инвестиционной деятельности (мощностей) в эксплуатацию в рамках исполнения договоров об осуществлении технологического присоединения к электрическим сетям</t>
  </si>
  <si>
    <t>1.1.6.1</t>
  </si>
  <si>
    <t>1.1.6.2</t>
  </si>
  <si>
    <t>1.1.6.3</t>
  </si>
  <si>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</si>
  <si>
    <t>1.2.1.3</t>
  </si>
  <si>
    <t>1.2.1.4</t>
  </si>
  <si>
    <t>1.2.2.3</t>
  </si>
  <si>
    <t>1.2.2.4</t>
  </si>
  <si>
    <t>1.2.4.3</t>
  </si>
  <si>
    <t>1.2.4.4</t>
  </si>
  <si>
    <t>1.2.5</t>
  </si>
  <si>
    <t>1.2.5.1</t>
  </si>
  <si>
    <t>1.2.5.2</t>
  </si>
  <si>
    <t>1.2.5.3</t>
  </si>
  <si>
    <t>1.2.6</t>
  </si>
  <si>
    <t>1.2.6.1</t>
  </si>
  <si>
    <t>1.2.6.2</t>
  </si>
  <si>
    <t>1.2.6.3</t>
  </si>
  <si>
    <t>2</t>
  </si>
  <si>
    <r>
      <t>…</t>
    </r>
    <r>
      <rPr>
        <vertAlign val="superscript"/>
        <sz val="12"/>
        <color theme="1"/>
        <rFont val="Times New Roman"/>
        <family val="1"/>
        <charset val="204"/>
      </rPr>
      <t>4)</t>
    </r>
  </si>
  <si>
    <r>
      <rPr>
        <vertAlign val="superscript"/>
        <sz val="11"/>
        <color theme="1"/>
        <rFont val="Times New Roman"/>
        <family val="1"/>
        <charset val="204"/>
      </rPr>
      <t xml:space="preserve">1) </t>
    </r>
    <r>
      <rPr>
        <sz val="11"/>
        <color theme="1"/>
        <rFont val="Times New Roman"/>
        <family val="1"/>
        <charset val="204"/>
      </rPr>
      <t>шт. договоров об осуществлении технологического присоединения к электрическим сетям</t>
    </r>
  </si>
  <si>
    <r>
      <rPr>
        <vertAlign val="superscript"/>
        <sz val="11"/>
        <color theme="1"/>
        <rFont val="Times New Roman"/>
        <family val="1"/>
        <charset val="204"/>
      </rPr>
      <t xml:space="preserve">2) </t>
    </r>
    <r>
      <rPr>
        <sz val="11"/>
        <color theme="1"/>
        <rFont val="Times New Roman"/>
        <family val="1"/>
        <charset val="204"/>
      </rPr>
      <t xml:space="preserve">МВт максимальной мощности энергопринимающих устройств потребителей  </t>
    </r>
  </si>
  <si>
    <r>
      <rPr>
        <vertAlign val="superscript"/>
        <sz val="11"/>
        <color theme="1"/>
        <rFont val="Times New Roman"/>
        <family val="1"/>
        <charset val="204"/>
      </rPr>
      <t xml:space="preserve">3) </t>
    </r>
    <r>
      <rPr>
        <sz val="11"/>
        <color theme="1"/>
        <rFont val="Times New Roman"/>
        <family val="1"/>
        <charset val="204"/>
      </rPr>
      <t>Ячейки, в которых указано слово "нд", заполнению не подлежат</t>
    </r>
  </si>
  <si>
    <r>
      <rPr>
        <vertAlign val="superscript"/>
        <sz val="11"/>
        <color theme="1"/>
        <rFont val="Times New Roman"/>
        <family val="1"/>
        <charset val="204"/>
      </rPr>
      <t>4)</t>
    </r>
    <r>
      <rPr>
        <sz val="11"/>
        <color theme="1"/>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</si>
  <si>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r>
      <rPr>
        <vertAlign val="superscript"/>
        <sz val="11"/>
        <color theme="1"/>
        <rFont val="Times New Roman"/>
        <family val="1"/>
        <charset val="204"/>
      </rPr>
      <t>5)</t>
    </r>
    <r>
      <rPr>
        <sz val="11"/>
        <color theme="1"/>
        <rFont val="Times New Roman"/>
        <family val="1"/>
        <charset val="204"/>
      </rPr>
      <t xml:space="preserve"> При необходимости указания единиц измерения отличных от МВт, МВА и км вместо слова "Другое" указывается наименование иной единицы измерения</t>
    </r>
  </si>
  <si>
    <t>Раздел 3. Оценка расходов на технологическое присоединение к электрическим сетям энергопринимающих устройств потребителей максимальной мощностью до 150 кВт включительно</t>
  </si>
  <si>
    <t>Фактические значения показателей мощности, протяженности, кВт (км)</t>
  </si>
  <si>
    <r>
      <t>Среднее за 3 года значение фактических показателей мощности, протяженности, кВт (км)</t>
    </r>
    <r>
      <rPr>
        <vertAlign val="superscript"/>
        <sz val="12"/>
        <color theme="1"/>
        <rFont val="Times New Roman"/>
        <family val="1"/>
        <charset val="204"/>
      </rPr>
      <t>1)</t>
    </r>
  </si>
  <si>
    <t>Индекс сметной стоимости</t>
  </si>
  <si>
    <r>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r>
    <r>
      <rPr>
        <vertAlign val="superscript"/>
        <sz val="12"/>
        <color theme="1"/>
        <rFont val="Times New Roman"/>
        <family val="1"/>
        <charset val="204"/>
      </rPr>
      <t>4)</t>
    </r>
    <r>
      <rPr>
        <sz val="12"/>
        <color theme="1"/>
        <rFont val="Times New Roman"/>
        <family val="1"/>
        <charset val="204"/>
      </rPr>
      <t xml:space="preserve"> [п.1.1.1+п.1.1.2+п.1.1.3+
п.1.1.4+п.1.1.5]:</t>
    </r>
  </si>
  <si>
    <t>строительство воздушных линий, на уровне напряжения i</t>
  </si>
  <si>
    <t xml:space="preserve">строительство кабельных линий, на уровне напряжения i </t>
  </si>
  <si>
    <t xml:space="preserve">строительство пунктов секционирования, на уровне напряжения i и (или) диапазоне мощности j  </t>
  </si>
  <si>
    <t xml:space="preserve">строительство комплектных трансформаторных подстанций (КТП), распределительных трансформаторных подстанций (РТП) с уровнем напряжения до 35 кВ,  на уровне напряжения i и (или) диапазоне мощности j  </t>
  </si>
  <si>
    <t>строительство центров питания, подстанций уровнем напряжения 35 кВ и выше (ПС), на уровне напряжения i и (или) диапазоне мощности j</t>
  </si>
  <si>
    <r>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r>
    <r>
      <rPr>
        <vertAlign val="superscript"/>
        <sz val="12"/>
        <color theme="1"/>
        <rFont val="Times New Roman"/>
        <family val="1"/>
        <charset val="204"/>
      </rPr>
      <t>5)</t>
    </r>
    <r>
      <rPr>
        <sz val="12"/>
        <color theme="1"/>
        <rFont val="Times New Roman"/>
        <family val="1"/>
        <charset val="204"/>
      </rPr>
      <t xml:space="preserve"> [п.1.2.1+п.1.2.2+п.1.2.3+
п.1.2.4+п.1.2.5]</t>
    </r>
  </si>
  <si>
    <r>
      <t>…</t>
    </r>
    <r>
      <rPr>
        <vertAlign val="superscript"/>
        <sz val="11"/>
        <color theme="1"/>
        <rFont val="Times New Roman"/>
        <family val="1"/>
        <charset val="204"/>
      </rPr>
      <t>7)</t>
    </r>
  </si>
  <si>
    <r>
      <rPr>
        <vertAlign val="superscript"/>
        <sz val="11"/>
        <color theme="1"/>
        <rFont val="Times New Roman"/>
        <family val="1"/>
        <charset val="204"/>
      </rPr>
      <t xml:space="preserve">1) </t>
    </r>
    <r>
      <rPr>
        <sz val="11"/>
        <color theme="1"/>
        <rFont val="Times New Roman"/>
        <family val="1"/>
        <charset val="204"/>
      </rPr>
      <t>Определяется как (столбец (ст.)3+ст.4+ст.5)/3</t>
    </r>
  </si>
  <si>
    <r>
      <rPr>
        <vertAlign val="superscript"/>
        <sz val="11"/>
        <color theme="1"/>
        <rFont val="Times New Roman"/>
        <family val="1"/>
        <charset val="204"/>
      </rPr>
      <t xml:space="preserve">2) </t>
    </r>
    <r>
      <rPr>
        <sz val="11"/>
        <color theme="1"/>
        <rFont val="Times New Roman"/>
        <family val="1"/>
        <charset val="204"/>
      </rPr>
      <t>Определяется как ст.6*ст.7*ст.8/1000, за исключением пункта (п.) 1.1 и п.1.2 (Группа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 и Группа инвестиционных проектов "Технологическое присоединение энергопринимающих устройств потребителей максимальной мощностью от 15 до 150 кВт включительно, всего")</t>
    </r>
  </si>
  <si>
    <r>
      <rPr>
        <vertAlign val="superscript"/>
        <sz val="11"/>
        <color theme="1"/>
        <rFont val="Times New Roman"/>
        <family val="1"/>
        <charset val="204"/>
      </rPr>
      <t xml:space="preserve">4) </t>
    </r>
    <r>
      <rPr>
        <sz val="11"/>
        <color theme="1"/>
        <rFont val="Times New Roman"/>
        <family val="1"/>
        <charset val="204"/>
      </rPr>
      <t>В п.1.1 в столбцах 3, 4, 5 и 9 указывются значения, определяюемые как сумма значений, указанных в пунктах 1.1.1 - 1.1.5 соответствующих столбцов</t>
    </r>
  </si>
  <si>
    <r>
      <rPr>
        <vertAlign val="superscript"/>
        <sz val="11"/>
        <color theme="1"/>
        <rFont val="Times New Roman"/>
        <family val="1"/>
        <charset val="204"/>
      </rPr>
      <t xml:space="preserve">5) </t>
    </r>
    <r>
      <rPr>
        <sz val="11"/>
        <color theme="1"/>
        <rFont val="Times New Roman"/>
        <family val="1"/>
        <charset val="204"/>
      </rPr>
      <t xml:space="preserve"> В п.1.2 в столбцах 3, 4, 5 и 9 указывются значения, определяюемые как сумма значений, указанных в пунктах 1.2.1 - 1.2.5 соответствующих столбцов</t>
    </r>
  </si>
  <si>
    <r>
      <rPr>
        <vertAlign val="superscript"/>
        <sz val="11"/>
        <color theme="1"/>
        <rFont val="Times New Roman"/>
        <family val="1"/>
        <charset val="204"/>
      </rPr>
      <t>6)</t>
    </r>
    <r>
      <rPr>
        <sz val="11"/>
        <color theme="1"/>
        <rFont val="Times New Roman"/>
        <family val="1"/>
        <charset val="204"/>
      </rPr>
      <t xml:space="preserve"> Словосочетания вида «год X», «год (X-1)» заменя.тся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 минус количество лет, равных числу указанному в словосочетании после знака «-».</t>
    </r>
  </si>
  <si>
    <r>
      <rPr>
        <vertAlign val="superscript"/>
        <sz val="11"/>
        <color theme="1"/>
        <rFont val="Times New Roman"/>
        <family val="1"/>
        <charset val="204"/>
      </rPr>
      <t>7)</t>
    </r>
    <r>
      <rPr>
        <sz val="11"/>
        <color theme="1"/>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</si>
  <si>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t>Ненецкий автономный округ</t>
  </si>
  <si>
    <t>Значения стандартизированных ставок за год 2018, тыс. рублей</t>
  </si>
  <si>
    <r>
      <t>Плановые значения стоимости на год 2019</t>
    </r>
    <r>
      <rPr>
        <vertAlign val="superscript"/>
        <sz val="12"/>
        <color theme="1"/>
        <rFont val="Times New Roman"/>
        <family val="1"/>
        <charset val="204"/>
      </rPr>
      <t>6)</t>
    </r>
    <r>
      <rPr>
        <sz val="12"/>
        <color theme="1"/>
        <rFont val="Times New Roman"/>
        <family val="1"/>
        <charset val="204"/>
      </rPr>
      <t>, 
тыс. рублей</t>
    </r>
    <r>
      <rPr>
        <vertAlign val="superscript"/>
        <sz val="12"/>
        <color theme="1"/>
        <rFont val="Times New Roman"/>
        <family val="1"/>
        <charset val="204"/>
      </rPr>
      <t>2)</t>
    </r>
  </si>
  <si>
    <r>
      <t>Год 2016</t>
    </r>
    <r>
      <rPr>
        <vertAlign val="superscript"/>
        <sz val="12"/>
        <color theme="1"/>
        <rFont val="Times New Roman"/>
        <family val="1"/>
        <charset val="204"/>
      </rPr>
      <t>6)</t>
    </r>
  </si>
  <si>
    <r>
      <t>Год 2017</t>
    </r>
    <r>
      <rPr>
        <vertAlign val="superscript"/>
        <sz val="12"/>
        <color theme="1"/>
        <rFont val="Times New Roman"/>
        <family val="1"/>
        <charset val="204"/>
      </rPr>
      <t>6)</t>
    </r>
  </si>
  <si>
    <r>
      <t>Год 2018</t>
    </r>
    <r>
      <rPr>
        <vertAlign val="superscript"/>
        <sz val="12"/>
        <color theme="1"/>
        <rFont val="Times New Roman"/>
        <family val="1"/>
        <charset val="204"/>
      </rPr>
      <t>6)</t>
    </r>
  </si>
  <si>
    <t>Инвестиционная программа ГУП НАО Нарьян-Марская электростанция</t>
  </si>
  <si>
    <t>от «__» _____ 2016 г. №___</t>
  </si>
  <si>
    <t>Форма 1. Перечни инвестиционных проектов и план финансирования капитальных вложений по ним</t>
  </si>
  <si>
    <t>Инвестиционная программа ГУП НАО "Нарьян-Марская электростанция"</t>
  </si>
  <si>
    <t xml:space="preserve">                                                                                                                                                             реквизиты решения органа исполнительной власти, утвердившего инвестиционную программу</t>
  </si>
  <si>
    <t xml:space="preserve">Оценка полной стоимости инвестиционного проекта в прогнозных ценах соответствующих лет, млн рублей (с НДС) </t>
  </si>
  <si>
    <t xml:space="preserve">Остаток финансирования капитальных вложений в прогнозных ценах соответствующих лет,  млн рублей 
(с НДС) </t>
  </si>
  <si>
    <t>Факт 2020 года</t>
  </si>
  <si>
    <t>Факт 2021 года</t>
  </si>
  <si>
    <t>Факт 2022 года</t>
  </si>
  <si>
    <t>Итого за период реализации инвестиционной программы
(план)</t>
  </si>
  <si>
    <t>Итого за период реализации инвестиционной программы
(с учетом предложений по корректировке утвержденного плана)</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</si>
  <si>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</si>
  <si>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</si>
  <si>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</si>
  <si>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</si>
  <si>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</si>
  <si>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</si>
  <si>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</si>
  <si>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</si>
  <si>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</si>
  <si>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</si>
  <si>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</si>
  <si>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</si>
  <si>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</si>
  <si>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</si>
  <si>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</si>
  <si>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</si>
  <si>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</si>
  <si>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</si>
  <si>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</si>
  <si>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</si>
  <si>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</si>
  <si>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</si>
  <si>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</si>
  <si>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</si>
  <si>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</si>
  <si>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</si>
  <si>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</si>
  <si>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</si>
  <si>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</si>
  <si>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</si>
  <si>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Технологическое присоединение (подключение), всего</t>
  </si>
  <si>
    <t>Реконструкция, всего</t>
  </si>
  <si>
    <t>Модернизация, техническое перевооружение, всего</t>
  </si>
  <si>
    <t>Инвестиционные проекты, реализация которых обуславливается схемами теплоснабжения, всего</t>
  </si>
  <si>
    <t>Новое строительство, всего</t>
  </si>
  <si>
    <t>0.7</t>
  </si>
  <si>
    <t>Ненецкий Автономный Округ</t>
  </si>
  <si>
    <t>Технологическое присоединение (подключение), всего, в том числе:</t>
  </si>
  <si>
    <t>Технологическое присоединение энергопринимающих устройств потребителей, объектов электросетевого хозяйства к распределительным устройствам объектов по производству электрической энергии, всего, в том числе:</t>
  </si>
  <si>
    <t>Наименование объекта по производству электрической энергии, всего, в том числе:</t>
  </si>
  <si>
    <t>Технологическое присоединение объектов по производству электрической энергии к электрическим сетям, всего, в том числе:</t>
  </si>
  <si>
    <t>Наименование объекта по производству электрической энергии,  всего, в том числе:</t>
  </si>
  <si>
    <t>Подключение теплопотребляющих установок потребителей тепловой энергии к системе теплоснабжения, всего, в том числе:</t>
  </si>
  <si>
    <t>Подключение теплопотребляющих установок потребителей тепловой энергии, подключаемая тепловая нагрузка которых не превышает 0,1 Гкал/ч, к системе теплоснабжения, всего, в том числе:</t>
  </si>
  <si>
    <t>Подключение теплопотребляющих установок потребителей тепловой энергии, подключаемая тепловая нагрузка которых более 0,1 Гкал/ч и не превышает 1,5 Гкал/ч, к системе теплоснабжения, всего, в том числе:</t>
  </si>
  <si>
    <t>Подключение теплопотребляющих установок потребителей тепловой энергии, подключаемая тепловая нагрузка которых  более 1,5 Гкал/ч, к системе теплоснабжения, всего, в том числе:</t>
  </si>
  <si>
    <t>Строительство, реконструкция, модернизация и (или) техническое перевооружение источников тепловой энергии в целях подключения теплопотребляющих установок потребителей тепловой энергии к системе теплоснабжения, всего, в том числе:</t>
  </si>
  <si>
    <t>1.1.3.5</t>
  </si>
  <si>
    <t>Строительство, реконструкция, модернизация и (или) техническое перевооружение тепловых сетей в целях подключения теплопотребляющих установок потребителей тепловой энергии к системе теплоснабжения, всего, в том числе:</t>
  </si>
  <si>
    <t>Подключение объектов теплоснабжения к системам теплоснабжения, всего, в том числе:</t>
  </si>
  <si>
    <t>Реконструкция объектов по производству электрической энергии, объектов теплоснабжения и прочих объектов основных средств, всего, в том числе:</t>
  </si>
  <si>
    <t>Реконструкция объектов по производству электрической энергии всего, в том числе:</t>
  </si>
  <si>
    <t>Реконструкция котельных, всего, в том числе:</t>
  </si>
  <si>
    <t>Реконструкция тепловых сетей, всего, в том числе:</t>
  </si>
  <si>
    <t>Модернизация, техническое перевооружение, всего, в том числе:</t>
  </si>
  <si>
    <t>Модернизация, техническое перевооружение объектов по производству электрической энергии, всего, в том числе:</t>
  </si>
  <si>
    <t>Модернизация, техническое перевооружение котельных, всего, в том числе:</t>
  </si>
  <si>
    <t>1.3.3</t>
  </si>
  <si>
    <t>Модернизация, техническое перевооружение тепловых сетей, всего, в том числе:</t>
  </si>
  <si>
    <t>1.3.4</t>
  </si>
  <si>
    <t>Инвестиционные проекты, реализация которых обуславливается схемами теплоснабжения, всего, в том числе:</t>
  </si>
  <si>
    <t>1.4.1</t>
  </si>
  <si>
    <t>Наименование поселения (городского округа)</t>
  </si>
  <si>
    <t>1.4.1.1</t>
  </si>
  <si>
    <t>Строительство, реконструкция, модернизация и техническое перевооружение источников тепловой энергии, всего, в том числе:</t>
  </si>
  <si>
    <t>1.4.1.2</t>
  </si>
  <si>
    <t>Строительство, реконструкция, модернизация и техническое перевооружение тепловых сетей, всего, в том числе:</t>
  </si>
  <si>
    <t>1.4.2</t>
  </si>
  <si>
    <t>1.4.2.1</t>
  </si>
  <si>
    <t>1.4.2.2</t>
  </si>
  <si>
    <t>Новое строительство, всего, в том числе:</t>
  </si>
  <si>
    <t>1.5.1</t>
  </si>
  <si>
    <t>Новое строительство объектов по производству электрической энергии, всего, в том числе:</t>
  </si>
  <si>
    <t>1.5.2</t>
  </si>
  <si>
    <t>Новое строительство котельных, всего, в том числе:</t>
  </si>
  <si>
    <t>1.5.3</t>
  </si>
  <si>
    <t>Новое строительство тепловых сетей, всего, в том числе:</t>
  </si>
  <si>
    <t>1.5.4</t>
  </si>
  <si>
    <t>Прочее новое строительство, всего, в том числе:</t>
  </si>
  <si>
    <t>1.7</t>
  </si>
  <si>
    <r>
      <rPr>
        <vertAlign val="superscript"/>
        <sz val="12"/>
        <rFont val="Times New Roman"/>
        <family val="1"/>
        <charset val="204"/>
      </rPr>
      <t>1)</t>
    </r>
    <r>
      <rPr>
        <sz val="12"/>
        <rFont val="Times New Roman"/>
        <family val="1"/>
        <charset val="204"/>
      </rPr>
      <t xml:space="preserve"> Вместо слов «Факт (Предложение по корректировке утвержденного плана)» указывается слово «Факт», если год, в отношении которого заполняется столбец, будет завершен по состоянию на дату раскрытия информации об инвестиционной программе (о проекте инвестиционной программы и (или) проекте изменений, вносимых в инвестиционную программу), либо в противном случае – слова «Предложение по корректировке утвержденного плана».</t>
    </r>
  </si>
  <si>
    <r>
      <rPr>
        <vertAlign val="superscript"/>
        <sz val="12"/>
        <rFont val="Times New Roman"/>
        <family val="1"/>
        <charset val="204"/>
      </rPr>
      <t>2)</t>
    </r>
    <r>
      <rPr>
        <sz val="12"/>
        <rFont val="Times New Roman"/>
        <family val="1"/>
        <charset val="204"/>
      </rPr>
      <t xml:space="preserve"> Вместо слов «План (Утвержденный план)» указывается слово «План», если на год, в отношении которого заполняется столбец, отсутствует утвержденная инвестиционная программа, либо в противном случае – слова «Утвержденный план».</t>
    </r>
  </si>
  <si>
    <r>
      <rPr>
        <vertAlign val="superscript"/>
        <sz val="12"/>
        <rFont val="Times New Roman"/>
        <family val="1"/>
        <charset val="204"/>
      </rPr>
      <t>3)</t>
    </r>
    <r>
      <rPr>
        <sz val="12"/>
        <rFont val="Times New Roman"/>
        <family val="1"/>
        <charset val="204"/>
      </rPr>
      <t xml:space="preserve"> Словосочетания вида «год N», «год (N-1)», «год (N+1)» в различных падежах заменяются указанием года (четыре цифры и слово «год» в соответствующем падеже), который определяется как первый год реализации инвестиционной программы (проекта инвестиционной программы и (или) проекта изменений, вносимых в инвестиционную программу) плюс или минус количество лет, равных числу указанному в словосочетании соответственно после знака «+» или «-».</t>
    </r>
  </si>
  <si>
    <r>
      <rPr>
        <vertAlign val="superscript"/>
        <sz val="12"/>
        <rFont val="Times New Roman"/>
        <family val="1"/>
        <charset val="204"/>
      </rPr>
      <t>4)</t>
    </r>
    <r>
      <rPr>
        <sz val="12"/>
        <rFont val="Times New Roman"/>
        <family val="1"/>
        <charset val="204"/>
      </rPr>
      <t xml:space="preserve"> «год X» заменяется указанием года (четыре цифры и слово «год» в соответствующем падеже), который определяется как год, в котором раскрывается информация об инвестиционной программе (о проекте инвестиционной программе и (или) проекте изменений, вносимых в инвестиционную программу).</t>
    </r>
  </si>
  <si>
    <t>Форма 2. Перечни инвестиционных проектов и план освоения капитальных вложений по ним</t>
  </si>
  <si>
    <t xml:space="preserve">                                                                                                              реквизиты решения органа исполнительной власти, утвердившего инвестиционную программу</t>
  </si>
  <si>
    <r>
      <t>Полная сметная стоимость инвестиционного проекта в соответствии с утвержденной проектной документацией</t>
    </r>
    <r>
      <rPr>
        <vertAlign val="superscript"/>
        <sz val="12"/>
        <rFont val="Times New Roman"/>
        <family val="1"/>
        <charset val="204"/>
      </rPr>
      <t xml:space="preserve"> </t>
    </r>
    <r>
      <rPr>
        <sz val="12"/>
        <rFont val="Times New Roman"/>
        <family val="1"/>
        <charset val="204"/>
      </rPr>
      <t>в базисном уровне цен, млн рублей (без НДС)</t>
    </r>
  </si>
  <si>
    <t>Оценка полной стоимости в прогнозных ценах соответствующих лет, 
млн рублей (без НДС)</t>
  </si>
  <si>
    <t>Остаток освоения капитальных вложений, 
млн рублей (без НДС)</t>
  </si>
  <si>
    <t>Освоение капитальных вложений в прогнозных ценах соответствующих лет, млн рублей  (без НДС)</t>
  </si>
  <si>
    <t>Предложение по корректировке утвержденного  плана</t>
  </si>
  <si>
    <t xml:space="preserve">План 
на 01.01.2020 года </t>
  </si>
  <si>
    <t xml:space="preserve">
План </t>
  </si>
  <si>
    <t xml:space="preserve">Факт </t>
  </si>
  <si>
    <t>29.1</t>
  </si>
  <si>
    <t>29.2</t>
  </si>
  <si>
    <t>Приложение № 1</t>
  </si>
  <si>
    <t>от 13.04.2017 № 310</t>
  </si>
  <si>
    <t xml:space="preserve">         реквизиты решения органа исполнительной власти,утвердившего инвестиционную программу</t>
  </si>
  <si>
    <t xml:space="preserve">              </t>
  </si>
  <si>
    <t>1. Финансово-экономическая модель деятельности субъекта электроэнергетики</t>
  </si>
  <si>
    <t>Показатель</t>
  </si>
  <si>
    <t>Ед. изм.</t>
  </si>
  <si>
    <t>2017 год</t>
  </si>
  <si>
    <t>2018 год</t>
  </si>
  <si>
    <t>2019 год</t>
  </si>
  <si>
    <t>Прогноз (Факт)</t>
  </si>
  <si>
    <t>План (Утвержденный план)</t>
  </si>
  <si>
    <t>Факт (Предложение по корректировке утвержденного плана</t>
  </si>
  <si>
    <t>БЮДЖЕТ ДОХОДОВ И РАСХОДОВ</t>
  </si>
  <si>
    <t>I</t>
  </si>
  <si>
    <t>Выручка от реализации товаров (работ, услуг) всего, в том числе &lt;*&gt;:</t>
  </si>
  <si>
    <t>млн рублей</t>
  </si>
  <si>
    <t>Производство и поставка электрической энергии и мощности всего, в том числе:</t>
  </si>
  <si>
    <t>производство и поставка электрической энергии на оптовом рынке электрической энергии и мощности</t>
  </si>
  <si>
    <t>производство и поставка электрической мощности на оптовом рынке электрической энергии и мощности</t>
  </si>
  <si>
    <t>производство и поставка электрической энергии (мощности) на розничных рынках электрической энергии</t>
  </si>
  <si>
    <t>Производство и поставка тепловой энергии (мощности)</t>
  </si>
  <si>
    <t>Оказание услуг по передаче электрической энергии</t>
  </si>
  <si>
    <t>Оказание услуг по передаче тепловой энергии, теплоносителя</t>
  </si>
  <si>
    <t>Оказание услуг по технологическому присоединению</t>
  </si>
  <si>
    <t>Реализация электрической энергии и мощности</t>
  </si>
  <si>
    <t>Реализации тепловой энергии (мощности)</t>
  </si>
  <si>
    <t>1.8</t>
  </si>
  <si>
    <t>Оказание услуг по оперативно-диспетчерскому управлению в электроэнергетике всего, в том числе:</t>
  </si>
  <si>
    <t>1.8.1</t>
  </si>
  <si>
    <t>в части управления технологическими режимами</t>
  </si>
  <si>
    <t>1.8.2</t>
  </si>
  <si>
    <t>в части обеспечения надежности</t>
  </si>
  <si>
    <t>1.9</t>
  </si>
  <si>
    <t>Прочая деятельность</t>
  </si>
  <si>
    <t>II</t>
  </si>
  <si>
    <t>Себестоимость товаров (работ, услуг), коммерческие и управленческие расходы всего, в том числе:</t>
  </si>
  <si>
    <t>2.1</t>
  </si>
  <si>
    <t>2.1.1</t>
  </si>
  <si>
    <t>2.1.2</t>
  </si>
  <si>
    <t>2.1.3</t>
  </si>
  <si>
    <t>2.2</t>
  </si>
  <si>
    <t>2.3</t>
  </si>
  <si>
    <t>2.4</t>
  </si>
  <si>
    <t>2.5</t>
  </si>
  <si>
    <t>2.6</t>
  </si>
  <si>
    <t>2.7</t>
  </si>
  <si>
    <t>2.8</t>
  </si>
  <si>
    <t>2.8.1</t>
  </si>
  <si>
    <t>2.8.2</t>
  </si>
  <si>
    <t>2.9</t>
  </si>
  <si>
    <t>II.I</t>
  </si>
  <si>
    <t>Материальные расходы всего, в том числе:</t>
  </si>
  <si>
    <t>расходы на топливо на технологические цели</t>
  </si>
  <si>
    <t>покупная энергия, в том числе:</t>
  </si>
  <si>
    <t>2.1.2.1</t>
  </si>
  <si>
    <t>покупная электрическая энергия (мощность) всего, в том числе:</t>
  </si>
  <si>
    <t>2.1.2.1.1</t>
  </si>
  <si>
    <t>на технологические цели, включая энергию на компенсацию потерь при ее передаче</t>
  </si>
  <si>
    <t>2.1.2.1.2</t>
  </si>
  <si>
    <t>для последующей перепродажи</t>
  </si>
  <si>
    <t>2.1.2.2</t>
  </si>
  <si>
    <t>покупная тепловая энергия (мощность)</t>
  </si>
  <si>
    <t>сырье, материалы, запасные части, инструменты</t>
  </si>
  <si>
    <t>2.1.4</t>
  </si>
  <si>
    <t>прочие материальные расходы</t>
  </si>
  <si>
    <t>II.II</t>
  </si>
  <si>
    <t>Работы и услуги производственного характера всего, в том числе:</t>
  </si>
  <si>
    <t>2.2.1</t>
  </si>
  <si>
    <t>услуги по передаче электрической энергии по единой (национальной) общероссийской электрической сети</t>
  </si>
  <si>
    <t>2.2.2</t>
  </si>
  <si>
    <t>услуги по передаче электрической энергии по сетям территориальной сетевой организации</t>
  </si>
  <si>
    <t>2.2.3</t>
  </si>
  <si>
    <t>услуги по передаче тепловой энергии, теплоносителя</t>
  </si>
  <si>
    <t>2.2.4</t>
  </si>
  <si>
    <t>услуги инфраструктурных организаций &lt;*****&gt;</t>
  </si>
  <si>
    <t>2.2.5</t>
  </si>
  <si>
    <t>прочие услуги производственного характера</t>
  </si>
  <si>
    <t>II.III</t>
  </si>
  <si>
    <t>Расходы на оплату труда с учетом страховых взносов</t>
  </si>
  <si>
    <t>II.IV</t>
  </si>
  <si>
    <t>Амортизация основных средств и нематериальных активов</t>
  </si>
  <si>
    <t>II.V</t>
  </si>
  <si>
    <t>Налоги и сборы всего, в том числе:</t>
  </si>
  <si>
    <t>2.5.1</t>
  </si>
  <si>
    <t>налог на имущество организации</t>
  </si>
  <si>
    <t>2.5.2</t>
  </si>
  <si>
    <t>прочие налоги и сборы</t>
  </si>
  <si>
    <t>II.VI</t>
  </si>
  <si>
    <t>Прочие расходы всего, в том числе:</t>
  </si>
  <si>
    <t>2.6.1</t>
  </si>
  <si>
    <t>работы и услуги непроизводственного характера</t>
  </si>
  <si>
    <t>2.6.2</t>
  </si>
  <si>
    <t>арендная плата, лизинговые платежи</t>
  </si>
  <si>
    <t>2.6.3</t>
  </si>
  <si>
    <t>иные прочие расходы</t>
  </si>
  <si>
    <t>II.VII</t>
  </si>
  <si>
    <t>Иные сведения:</t>
  </si>
  <si>
    <t>2.7.1</t>
  </si>
  <si>
    <t>Расходы на ремонт</t>
  </si>
  <si>
    <t>2.7.2</t>
  </si>
  <si>
    <t>Коммерческие расходы</t>
  </si>
  <si>
    <t>2.7.3</t>
  </si>
  <si>
    <t>Управленческие расходы</t>
  </si>
  <si>
    <t>III</t>
  </si>
  <si>
    <t>Прибыль (убыток) от продаж (строка I - строка II) всего, в том числе:</t>
  </si>
  <si>
    <t>3.1</t>
  </si>
  <si>
    <t>3.1.1</t>
  </si>
  <si>
    <t>3.1.2</t>
  </si>
  <si>
    <t>3.1.3</t>
  </si>
  <si>
    <t>3.2</t>
  </si>
  <si>
    <t>3.3</t>
  </si>
  <si>
    <t>3.4</t>
  </si>
  <si>
    <t>3.5</t>
  </si>
  <si>
    <t>3.6</t>
  </si>
  <si>
    <t>3.7</t>
  </si>
  <si>
    <t>3.8</t>
  </si>
  <si>
    <t>3.8.1</t>
  </si>
  <si>
    <t>3.8.2</t>
  </si>
  <si>
    <t>3.9</t>
  </si>
  <si>
    <t>Прочие доходы и расходы (сальдо) (строка 4.1 - строка 4.2)</t>
  </si>
  <si>
    <t>Прочие доходы всего, в том числе:</t>
  </si>
  <si>
    <t>доходы от участия в других организациях</t>
  </si>
  <si>
    <t>проценты к получению</t>
  </si>
  <si>
    <t>восстановление резервов всего, в том числе:</t>
  </si>
  <si>
    <t>4.1.3.1</t>
  </si>
  <si>
    <t>по сомнительным долгам</t>
  </si>
  <si>
    <t>прочие внереализационные доходы</t>
  </si>
  <si>
    <t>расходы, связанные с персоналом</t>
  </si>
  <si>
    <t>проценты к уплате</t>
  </si>
  <si>
    <t>создание резервов всего, в том числе:</t>
  </si>
  <si>
    <t>4.2.3.1</t>
  </si>
  <si>
    <t>прочие внереализационные расходы</t>
  </si>
  <si>
    <t>V</t>
  </si>
  <si>
    <t>Прибыль (убыток) до налогообложения (строка III + строка IV) всего, в том числе:</t>
  </si>
  <si>
    <t>Производство и поставка электрической энергии на оптовом рынке электрической энергии и мощности</t>
  </si>
  <si>
    <t>5.8.1</t>
  </si>
  <si>
    <t>5.8.2</t>
  </si>
  <si>
    <t>VI</t>
  </si>
  <si>
    <t>Налог на прибыль всего, в том числе:</t>
  </si>
  <si>
    <t>Производство и поставка тепловой энергии (мощности);</t>
  </si>
  <si>
    <t>Оказание услуг по передаче электрической энергии;</t>
  </si>
  <si>
    <t>Оказание услуг по передаче тепловой энергии, теплоносителя;</t>
  </si>
  <si>
    <t>Оказание услуг по технологическому присоединению;</t>
  </si>
  <si>
    <t>Реализация электрической энергии и мощности;</t>
  </si>
  <si>
    <t>6.7</t>
  </si>
  <si>
    <t>Реализации тепловой энергии (мощности);</t>
  </si>
  <si>
    <t>6.8</t>
  </si>
  <si>
    <t>6.8.1</t>
  </si>
  <si>
    <t>6.8.2</t>
  </si>
  <si>
    <t>6.9</t>
  </si>
  <si>
    <t>Прочая деятельность;</t>
  </si>
  <si>
    <t>VII</t>
  </si>
  <si>
    <t>Чистая прибыль (убыток) всего, в том числе:</t>
  </si>
  <si>
    <t>7.5</t>
  </si>
  <si>
    <t>7.6</t>
  </si>
  <si>
    <t>7.7</t>
  </si>
  <si>
    <t>7.8</t>
  </si>
  <si>
    <t>7.8.1</t>
  </si>
  <si>
    <t>7.8.2</t>
  </si>
  <si>
    <t>7.9</t>
  </si>
  <si>
    <t>VIII</t>
  </si>
  <si>
    <t>Направления использования чистой прибыли</t>
  </si>
  <si>
    <t>На инвестиции</t>
  </si>
  <si>
    <t>Резервный фонд</t>
  </si>
  <si>
    <t>Выплата дивидендов</t>
  </si>
  <si>
    <t>Остаток на развитие</t>
  </si>
  <si>
    <t>IX</t>
  </si>
  <si>
    <t>Прибыль до налогообложения без учета процентов к уплате и амортизации (строка V + строка 4.2.2 + строка II.IV)</t>
  </si>
  <si>
    <t>Долг (кредиты и займы) на начало периода всего, в том числе:</t>
  </si>
  <si>
    <t>9.2.1</t>
  </si>
  <si>
    <t>краткосрочные кредиты и займы на начало периода</t>
  </si>
  <si>
    <t>Долг (кредиты и займы) на конец периода, в том числе</t>
  </si>
  <si>
    <t>9.3.1</t>
  </si>
  <si>
    <t>краткосрочные кредиты и займы на конец периода</t>
  </si>
  <si>
    <t>Отношение долга (кредиты и займы) на конец периода (строка 9.3) к прибыли до налогообложения без учета процентов к уплате и амортизации (строка 9.1)</t>
  </si>
  <si>
    <t>БЮДЖЕТ ДВИЖЕНИЯ ДЕНЕЖНЫХ СРЕДСТВ</t>
  </si>
  <si>
    <t>X</t>
  </si>
  <si>
    <t>Поступления от текущих операций всего, в том числе:</t>
  </si>
  <si>
    <t>10.1.1</t>
  </si>
  <si>
    <t>10.1.2</t>
  </si>
  <si>
    <t>10.1.3</t>
  </si>
  <si>
    <t>10.3</t>
  </si>
  <si>
    <t>10.4</t>
  </si>
  <si>
    <t>10.5</t>
  </si>
  <si>
    <t>10.6</t>
  </si>
  <si>
    <t>10.7</t>
  </si>
  <si>
    <t>10.8</t>
  </si>
  <si>
    <t>10.8.1</t>
  </si>
  <si>
    <t>10.8.2</t>
  </si>
  <si>
    <t>10.9</t>
  </si>
  <si>
    <t>Поступления денежных средств за счет средств бюджетов бюджетной системы Российской Федерации (субсидия) всего, в том числе:</t>
  </si>
  <si>
    <t>10.9.1</t>
  </si>
  <si>
    <t>за счет средств федерального бюджета</t>
  </si>
  <si>
    <t>10.9.2</t>
  </si>
  <si>
    <t>за счет средств консолидированного бюджета субъекта Российской Федерации</t>
  </si>
  <si>
    <t>10.10</t>
  </si>
  <si>
    <t>XI</t>
  </si>
  <si>
    <t>Платежи по текущим операциям всего, в том числе:</t>
  </si>
  <si>
    <t>11.1</t>
  </si>
  <si>
    <t>Оплата поставщикам топлива</t>
  </si>
  <si>
    <t>11.2</t>
  </si>
  <si>
    <t>Оплата покупной энергии всего, в том числе:</t>
  </si>
  <si>
    <t>11.2.1</t>
  </si>
  <si>
    <t>на оптовом рынке электрической энергии и мощности</t>
  </si>
  <si>
    <t>11.2.2</t>
  </si>
  <si>
    <t>на розничных рынках электрической энергии</t>
  </si>
  <si>
    <t>11.2.3</t>
  </si>
  <si>
    <t>на компенсацию потерь</t>
  </si>
  <si>
    <t>11.3</t>
  </si>
  <si>
    <t>Оплата услуг по передаче электрической энергии по единой (национальной) общероссийской электрической сети</t>
  </si>
  <si>
    <t>11.4</t>
  </si>
  <si>
    <t>Оплата услуг по передаче электрической энергии по сетям территориальных сетевых организаций</t>
  </si>
  <si>
    <t>11.5</t>
  </si>
  <si>
    <t>Оплата услуг по передаче тепловой энергии, теплоносителя</t>
  </si>
  <si>
    <t>11.6</t>
  </si>
  <si>
    <t>Оплата труда</t>
  </si>
  <si>
    <t>11.7</t>
  </si>
  <si>
    <t>Страховые взносы</t>
  </si>
  <si>
    <t>11.8</t>
  </si>
  <si>
    <t>Оплата налогов и сборов всего, в том числе:</t>
  </si>
  <si>
    <t>11.8.1</t>
  </si>
  <si>
    <t>налог на прибыль</t>
  </si>
  <si>
    <t>11.9</t>
  </si>
  <si>
    <t>Оплата сырья, материалов, запасных частей, инструментов</t>
  </si>
  <si>
    <t>11.10</t>
  </si>
  <si>
    <t>Оплата прочих услуг производственного характера</t>
  </si>
  <si>
    <t>11.11</t>
  </si>
  <si>
    <t>Арендная плата и лизинговые платежи</t>
  </si>
  <si>
    <t>11.12</t>
  </si>
  <si>
    <t>Проценты по долговым обязательствам (за исключением процентов по долговым обязательствам, включаемым в стоимость инвестиционного актива)</t>
  </si>
  <si>
    <t>11.13</t>
  </si>
  <si>
    <t>Прочие платежи по текущей деятельности</t>
  </si>
  <si>
    <t>XII</t>
  </si>
  <si>
    <t>Поступления от инвестиционных операций всего, в том числе:</t>
  </si>
  <si>
    <t>12.1</t>
  </si>
  <si>
    <t>Поступления от реализации имущества и имущественных прав</t>
  </si>
  <si>
    <t>12.2</t>
  </si>
  <si>
    <t>Поступления по заключенным инвестиционным соглашениям, в том числе</t>
  </si>
  <si>
    <t>12.2.1</t>
  </si>
  <si>
    <t>по использованию средств бюджетов бюджетной системы Российской Федерации всего, в том числе:</t>
  </si>
  <si>
    <t>12.2.1.1</t>
  </si>
  <si>
    <t>средства федерального бюджета</t>
  </si>
  <si>
    <t>12.2.1.2</t>
  </si>
  <si>
    <t>средства консолидированного бюджета субъекта Российской Федерации</t>
  </si>
  <si>
    <t>12.3</t>
  </si>
  <si>
    <t>Прочие поступления по инвестиционным операциям</t>
  </si>
  <si>
    <t>XIII</t>
  </si>
  <si>
    <t>Платежи по инвестиционным операциям всего, в том числе:</t>
  </si>
  <si>
    <t>13.1</t>
  </si>
  <si>
    <t>Инвестиции в основной капитал всего, в том числе:</t>
  </si>
  <si>
    <t>13.1.1</t>
  </si>
  <si>
    <t>техническое перевооружение и реконструкция</t>
  </si>
  <si>
    <t>13.1.2</t>
  </si>
  <si>
    <t>новое строительство и расширение</t>
  </si>
  <si>
    <t>13.1.3</t>
  </si>
  <si>
    <t>проектно-изыскательные работы для объектов нового строительства будущих лет</t>
  </si>
  <si>
    <t>13.1.4</t>
  </si>
  <si>
    <t>приобретение объектов основных средств, земельных участков</t>
  </si>
  <si>
    <t>13.1.5</t>
  </si>
  <si>
    <t>проведение научно-исследовательских и опытно-конструкторских разработок</t>
  </si>
  <si>
    <t>13.1.6</t>
  </si>
  <si>
    <t>прочие выплаты, связанные с инвестициями в основной капитал</t>
  </si>
  <si>
    <t>13.2</t>
  </si>
  <si>
    <t>Приобретение нематериальных активов</t>
  </si>
  <si>
    <t>13.3</t>
  </si>
  <si>
    <t>Прочие платежи по инвестиционным операциям всего, в том числе:</t>
  </si>
  <si>
    <t>13.4</t>
  </si>
  <si>
    <t>13.4.1</t>
  </si>
  <si>
    <t>проценты по долговым обязательствам, включаемым в стоимость инвестиционного актива</t>
  </si>
  <si>
    <t>XIV</t>
  </si>
  <si>
    <t>Поступления от финансовых операций всего, в том числе:</t>
  </si>
  <si>
    <t>14.1</t>
  </si>
  <si>
    <t>Процентные поступления</t>
  </si>
  <si>
    <t>14.2</t>
  </si>
  <si>
    <t>Поступления по полученным кредитам всего, в том числе:</t>
  </si>
  <si>
    <t>14.2.1</t>
  </si>
  <si>
    <t>на текущую деятельность</t>
  </si>
  <si>
    <t>14.2.2</t>
  </si>
  <si>
    <t>на инвестиционные операции</t>
  </si>
  <si>
    <t>14.2.3</t>
  </si>
  <si>
    <t>на рефинансирование кредитов и займов</t>
  </si>
  <si>
    <t>14.3</t>
  </si>
  <si>
    <t>Поступления от эмиссии акций &lt;**&gt;</t>
  </si>
  <si>
    <t>14.4</t>
  </si>
  <si>
    <t>Поступления от реализации финансовых инструментов всего, в том числе:</t>
  </si>
  <si>
    <t>14.4.1</t>
  </si>
  <si>
    <t>облигационные займы</t>
  </si>
  <si>
    <t>14.4.2</t>
  </si>
  <si>
    <t>векселя</t>
  </si>
  <si>
    <t>14.5</t>
  </si>
  <si>
    <t>Поступления от займов организаций</t>
  </si>
  <si>
    <t>14.6</t>
  </si>
  <si>
    <t>Поступления за счет средств инвесторов</t>
  </si>
  <si>
    <t>14.7</t>
  </si>
  <si>
    <t>Прочие поступления по финансовым операциям</t>
  </si>
  <si>
    <t>XV</t>
  </si>
  <si>
    <t>Платежи по финансовым операциям всего, в том числе:</t>
  </si>
  <si>
    <t>15.1</t>
  </si>
  <si>
    <t>Погашение кредитов и займов всего всего, в том числе:</t>
  </si>
  <si>
    <t>15.1.1</t>
  </si>
  <si>
    <t>15.1.2</t>
  </si>
  <si>
    <t>15.1.3</t>
  </si>
  <si>
    <t>15.2</t>
  </si>
  <si>
    <t>15.3</t>
  </si>
  <si>
    <t>Прочие выплаты по финансовым операциям</t>
  </si>
  <si>
    <t>XVI</t>
  </si>
  <si>
    <t>Сальдо денежных средств по операционной деятельности (строка X - строка XI) всего, в том числе:</t>
  </si>
  <si>
    <t>XVII</t>
  </si>
  <si>
    <t>Сальдо денежных средств по инвестиционным операциям всего (строка XII - строка XIII), всего в том числе</t>
  </si>
  <si>
    <t>17.1</t>
  </si>
  <si>
    <t>Сальдо денежных средств по инвестиционным операциям</t>
  </si>
  <si>
    <t>17.2</t>
  </si>
  <si>
    <t>Сальдо денежных средств по прочей деятельности</t>
  </si>
  <si>
    <t>XVIII</t>
  </si>
  <si>
    <t>Сальдо денежных средств по финансовым операциям всего (строка XIV - строка XV), в том числе</t>
  </si>
  <si>
    <t>18.1</t>
  </si>
  <si>
    <t>Сальдо денежных средств по привлечению и погашению кредитов и займов</t>
  </si>
  <si>
    <t>18.2</t>
  </si>
  <si>
    <t>Сальдо денежных средств по прочей финансовой деятельности</t>
  </si>
  <si>
    <t>XIX</t>
  </si>
  <si>
    <t>Сальдо денежных средств от транзитных операций</t>
  </si>
  <si>
    <t>XX</t>
  </si>
  <si>
    <t>Итого сальдо денежных средств (строка XVI + строка XVII + строка XVIII + строка XIX)</t>
  </si>
  <si>
    <t>XXI</t>
  </si>
  <si>
    <t>Остаток денежных средств на начало периода</t>
  </si>
  <si>
    <t>XXII</t>
  </si>
  <si>
    <t>Остаток денежных средств на конец периода</t>
  </si>
  <si>
    <t>XXIII</t>
  </si>
  <si>
    <t>23.1</t>
  </si>
  <si>
    <t>Дебиторская задолженность на конец периода всего, в том числе:</t>
  </si>
  <si>
    <t>23.1.1</t>
  </si>
  <si>
    <t>производство и поставка электрической энергии и мощности всего, в том числе:</t>
  </si>
  <si>
    <t>23.1.1.а</t>
  </si>
  <si>
    <t>из нее просроченная</t>
  </si>
  <si>
    <t>23.1.1.1</t>
  </si>
  <si>
    <t>23.1.1.1.а</t>
  </si>
  <si>
    <t>23.1.1.2</t>
  </si>
  <si>
    <t>23.1.1.2.а</t>
  </si>
  <si>
    <t>23.1.1.3</t>
  </si>
  <si>
    <t>23.1.1.3.а</t>
  </si>
  <si>
    <t>23.1.2</t>
  </si>
  <si>
    <t>производство и поставка тепловой энергии (мощности)</t>
  </si>
  <si>
    <t>23.1.2.а</t>
  </si>
  <si>
    <t>23.1.3</t>
  </si>
  <si>
    <t>оказание услуг по передаче электрической энергии</t>
  </si>
  <si>
    <t>23.1.3.а</t>
  </si>
  <si>
    <t>23.1.4</t>
  </si>
  <si>
    <t>оказание услуг по передаче тепловой энергии, теплоносителя</t>
  </si>
  <si>
    <t>23.1.4.а</t>
  </si>
  <si>
    <t>23.1.5</t>
  </si>
  <si>
    <t>оказание услуг по технологическому присоединению</t>
  </si>
  <si>
    <t>23.1.5.а</t>
  </si>
  <si>
    <t>23.1.6</t>
  </si>
  <si>
    <t>реализация электрической энергии и мощности</t>
  </si>
  <si>
    <t>23.1.6.а</t>
  </si>
  <si>
    <t>23.1.7</t>
  </si>
  <si>
    <t>реализации тепловой энергии (мощности)</t>
  </si>
  <si>
    <t>23.1.7.а</t>
  </si>
  <si>
    <t>23.1.8</t>
  </si>
  <si>
    <t>оказание услуг по оперативно-диспетчерскому управлению в электроэнергетике всего, в том числе:</t>
  </si>
  <si>
    <t>23.1.8.а</t>
  </si>
  <si>
    <t>23.1.8.1</t>
  </si>
  <si>
    <t>23.1.8.1.а</t>
  </si>
  <si>
    <t>23.1.8.2</t>
  </si>
  <si>
    <t>23.1.8.2.а</t>
  </si>
  <si>
    <t>23.1.9</t>
  </si>
  <si>
    <t>прочая деятельность</t>
  </si>
  <si>
    <t>23.1.9.а</t>
  </si>
  <si>
    <t>23.2</t>
  </si>
  <si>
    <t>Кредиторская задолженность на конец периода всего, в том числе:</t>
  </si>
  <si>
    <t>23.2.1</t>
  </si>
  <si>
    <t>поставщикам топлива на технологические цели</t>
  </si>
  <si>
    <t>23.2.1.а</t>
  </si>
  <si>
    <t>23.2.2</t>
  </si>
  <si>
    <t>поставщикам покупной энергии всего, в том числе:</t>
  </si>
  <si>
    <t>23.2.2.1</t>
  </si>
  <si>
    <t>23.2.2.1.а</t>
  </si>
  <si>
    <t>23.2.2.2</t>
  </si>
  <si>
    <t>на розничных рынках</t>
  </si>
  <si>
    <t>23.2.2.2.а</t>
  </si>
  <si>
    <t>23.2.3</t>
  </si>
  <si>
    <t>по оплате услуг на передачу электрической энергии по единой (национальной) общероссийской электрической сети</t>
  </si>
  <si>
    <t>23.2.3.а</t>
  </si>
  <si>
    <t>23.2.4</t>
  </si>
  <si>
    <t>по оплате услуг территориальных сетевых организаций</t>
  </si>
  <si>
    <t>23.2.4.а</t>
  </si>
  <si>
    <t>23.2.5</t>
  </si>
  <si>
    <t>перед персоналом по оплате труда</t>
  </si>
  <si>
    <t>23.2.5.а</t>
  </si>
  <si>
    <t>23.2.6</t>
  </si>
  <si>
    <t>перед бюджетами и внебюджетными фондами</t>
  </si>
  <si>
    <t>23.2.6.а</t>
  </si>
  <si>
    <t>23.2.7</t>
  </si>
  <si>
    <t>по договорам технологического присоединения</t>
  </si>
  <si>
    <t>23.2.7.а</t>
  </si>
  <si>
    <t>23.2.8</t>
  </si>
  <si>
    <t>по обязательствам перед поставщиками и подрядчиками по исполнению инвестиционной программы</t>
  </si>
  <si>
    <t>23.2.8.а</t>
  </si>
  <si>
    <t>23.2.9</t>
  </si>
  <si>
    <t>прочая кредиторская задолженность</t>
  </si>
  <si>
    <t>23.2.9.а</t>
  </si>
  <si>
    <t>23.3</t>
  </si>
  <si>
    <t>Отношение поступлений денежных средств к выручке от реализованных товаров и оказанных услуг (с учетом НДС) всего, в том числе:</t>
  </si>
  <si>
    <t>23.3.1</t>
  </si>
  <si>
    <t>от производства и поставки электрической энергии и мощности</t>
  </si>
  <si>
    <t>23.3.1.1</t>
  </si>
  <si>
    <t>от производства и поставки электрической энергии на оптовом рынке электрической энергии и мощности</t>
  </si>
  <si>
    <t>23.3.1.2</t>
  </si>
  <si>
    <t>от производства и поставки электрической мощности на оптовом рынке электрической энергии и мощности</t>
  </si>
  <si>
    <t>23.3.1.3</t>
  </si>
  <si>
    <t>от производства и поставки электрической энергии (мощности) на розничных рынках электрической энергии</t>
  </si>
  <si>
    <t>23.3.2</t>
  </si>
  <si>
    <t>от производства и поставки тепловой энергии (мощности)</t>
  </si>
  <si>
    <t>23.3.3</t>
  </si>
  <si>
    <t>от оказания услуг по передаче электрической энергии</t>
  </si>
  <si>
    <t>23.3.4</t>
  </si>
  <si>
    <t>от оказания услуг по передаче тепловой энергии, теплоносителя</t>
  </si>
  <si>
    <t>23.3.5</t>
  </si>
  <si>
    <t>от реализации электрической энергии и мощности</t>
  </si>
  <si>
    <t>23.3.6</t>
  </si>
  <si>
    <t>от реализации тепловой энергии (мощности)</t>
  </si>
  <si>
    <t>23.3.7</t>
  </si>
  <si>
    <t>от оказания услуг по оперативно-диспетчерскому управлению в электроэнергетике всего, в том числе:</t>
  </si>
  <si>
    <t>23.3.7.1</t>
  </si>
  <si>
    <t>23.3.7.2</t>
  </si>
  <si>
    <t>ТЕХНИКО-ЭКОНОМИЧЕСКИЕ ПОКАЗАТЕЛИ</t>
  </si>
  <si>
    <t>XXIV</t>
  </si>
  <si>
    <t>В отношении деятельности по производству электрической, тепловой энергии (мощности)</t>
  </si>
  <si>
    <t>x</t>
  </si>
  <si>
    <t>24.1</t>
  </si>
  <si>
    <t>Установленная электрическая мощность</t>
  </si>
  <si>
    <t>24.2</t>
  </si>
  <si>
    <t>Установленная тепловая мощность</t>
  </si>
  <si>
    <t>Гкал/час</t>
  </si>
  <si>
    <t>24.3</t>
  </si>
  <si>
    <t>Располагаемая электрическая мощность</t>
  </si>
  <si>
    <t>24.4</t>
  </si>
  <si>
    <t>Присоединенная тепловая мощность</t>
  </si>
  <si>
    <t>24.5</t>
  </si>
  <si>
    <t>Объем выработанной электрической энергии</t>
  </si>
  <si>
    <t>млн.кВт.ч</t>
  </si>
  <si>
    <t>24.6</t>
  </si>
  <si>
    <t>Объем продукции отпущенной с шин (коллекторов)</t>
  </si>
  <si>
    <t>24.6.1</t>
  </si>
  <si>
    <t>электрической энергии</t>
  </si>
  <si>
    <t>24.6.2</t>
  </si>
  <si>
    <t>тепловой энергии</t>
  </si>
  <si>
    <t>тыс.Гкал</t>
  </si>
  <si>
    <t>24.7</t>
  </si>
  <si>
    <t>Объем покупной продукции для последующей продажи</t>
  </si>
  <si>
    <t>24.7.1</t>
  </si>
  <si>
    <t>24.7.2</t>
  </si>
  <si>
    <t>электрической мощности</t>
  </si>
  <si>
    <t>24.7.3</t>
  </si>
  <si>
    <t>24.8</t>
  </si>
  <si>
    <t>Объем покупной продукции на технологические цели</t>
  </si>
  <si>
    <t>24.8.1</t>
  </si>
  <si>
    <t>24.8.2</t>
  </si>
  <si>
    <t>24.9</t>
  </si>
  <si>
    <t>Объем продукции отпущенной (проданной) потребителям</t>
  </si>
  <si>
    <t>24.9.1</t>
  </si>
  <si>
    <t>24.9.2</t>
  </si>
  <si>
    <t>24.9.3</t>
  </si>
  <si>
    <t>XXV</t>
  </si>
  <si>
    <t>В отношении деятельности по передаче электрической энергии</t>
  </si>
  <si>
    <t>25.1</t>
  </si>
  <si>
    <t>Объем отпуска электрической энергии из сети (полезный отпуск) всего, в том числе:</t>
  </si>
  <si>
    <t>25.1.1</t>
  </si>
  <si>
    <t>потребителям, присоединенным к единой (национальной) общероссийской электрической сети всего, в том числе:</t>
  </si>
  <si>
    <t>25.1.1.1</t>
  </si>
  <si>
    <t>территориальные сетевые организации</t>
  </si>
  <si>
    <t>25.1.1.2</t>
  </si>
  <si>
    <t>потребители, не являющиеся территориальными сетевыми организациями</t>
  </si>
  <si>
    <t>25.2</t>
  </si>
  <si>
    <t>Объем технологического расхода (потерь) при передаче электрической энергии</t>
  </si>
  <si>
    <t>25.3</t>
  </si>
  <si>
    <t>Заявленная мощность &lt;***&gt;/фактическая мощность всего, в том числе:</t>
  </si>
  <si>
    <t>25.3.1</t>
  </si>
  <si>
    <t>потребителей, присоединенных к единой (национальной) общероссийской электрической сети всего, в том числе:</t>
  </si>
  <si>
    <t>25.3.1.1</t>
  </si>
  <si>
    <t>25.3.1.2</t>
  </si>
  <si>
    <t>25.4</t>
  </si>
  <si>
    <t>Количество условных единиц обслуживаемого электросетевого оборудования</t>
  </si>
  <si>
    <t>у.е.</t>
  </si>
  <si>
    <t>25.5</t>
  </si>
  <si>
    <t>Необходимая валовая выручка сетевой организации в части содержания (строка 1.3 - строка 2.2.1 - строка 2.2.2 - строка 2.1.2.1.1)</t>
  </si>
  <si>
    <t>XXVI</t>
  </si>
  <si>
    <t>В отношении сбытовой деятельности</t>
  </si>
  <si>
    <t>26.1</t>
  </si>
  <si>
    <t>Полезный отпуск электрической энергии потребителям</t>
  </si>
  <si>
    <t>26.2</t>
  </si>
  <si>
    <t>Отпуск тепловой энергии потребителям</t>
  </si>
  <si>
    <t>26.3</t>
  </si>
  <si>
    <t>Необходимая валовая выручка сбытовой организации без учета покупной электрической энергии (мощности) для последующей перепродажи и оплаты услуг по передаче электрической энергии</t>
  </si>
  <si>
    <t>26.4</t>
  </si>
  <si>
    <t>Необходимая валовая выручка сбытовой организации без учета затрат на покупку тепловой энергии и оплаты услуг по ее передаче</t>
  </si>
  <si>
    <t>XXVII</t>
  </si>
  <si>
    <t>В отношении деятельности по оперативно-диспетчерскому управлению</t>
  </si>
  <si>
    <t>27.1</t>
  </si>
  <si>
    <t>Установленная мощность в Единой энергетической системе России, в том числе</t>
  </si>
  <si>
    <t>27.1.1</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</si>
  <si>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оптовом рынке</t>
  </si>
  <si>
    <t>27.1.2</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</si>
  <si>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розничном рынке</t>
  </si>
  <si>
    <t>27.1.3</t>
  </si>
  <si>
    <t>средняя мощность поставки электрической энергии по группам точек поставки импорта на оптовом рынке</t>
  </si>
  <si>
    <t>27.2</t>
  </si>
  <si>
    <t>Объем потребления в Единой энергетической системе России, в том числе</t>
  </si>
  <si>
    <t>27.2.1</t>
  </si>
  <si>
    <t>суммарный объем потребления (покупки) электрической энергии по всем группам точек поставки, зарегистрированным на оптовом рынке</t>
  </si>
  <si>
    <t>27.2.2</t>
  </si>
  <si>
    <t>суммарный объем поставки электрической энергии на экспорт из России</t>
  </si>
  <si>
    <t>27.3</t>
  </si>
  <si>
    <t>Собственная необходимая валовая выручка субъекта оперативно-диспетчерского управления, всего в том числе</t>
  </si>
  <si>
    <t>27.3.1</t>
  </si>
  <si>
    <t>27.3.2</t>
  </si>
  <si>
    <t>XXVIII</t>
  </si>
  <si>
    <t>Среднесписочная численность работников</t>
  </si>
  <si>
    <t>чел</t>
  </si>
  <si>
    <t>заемные средства, направляемые на инвестиции</t>
  </si>
  <si>
    <t>3.2.3</t>
  </si>
  <si>
    <t>доход на инвестированный капитал, направляемый на инвестиции</t>
  </si>
  <si>
    <t>3.2.2</t>
  </si>
  <si>
    <t>возврат инвестированного капитала, направляемый на инвестиции</t>
  </si>
  <si>
    <t>3.2.1</t>
  </si>
  <si>
    <t>Для субъектов электроэнергетики, осуществляющих регулируемые виды деятельности с использованием метода доходности инвестированного капитала</t>
  </si>
  <si>
    <t>кредитов</t>
  </si>
  <si>
    <t>амортизации, учтенной в ценах (тарифах) на услуги по передаче электрической энергии;</t>
  </si>
  <si>
    <t>цен (тарифов) на услуги по передаче электрической энергии;</t>
  </si>
  <si>
    <t>Объем финансирования мероприятий по технологическому присоединению льготных категорий заявителей максимальной присоединяемой мощностью до 150 кВт, в том числе за счет:</t>
  </si>
  <si>
    <t>3.1.</t>
  </si>
  <si>
    <t>Прочие привлеченные средства</t>
  </si>
  <si>
    <t>Использование лизинга</t>
  </si>
  <si>
    <t>в том числе средства консолидированного бюджета субъекта Российской Федерации, недоиспользованные в прошлых периодах</t>
  </si>
  <si>
    <t>2.5.2.1</t>
  </si>
  <si>
    <t>в том числе средства федерального бюджета, недоиспользованные в прошлых периодах</t>
  </si>
  <si>
    <t>2.5.1.1</t>
  </si>
  <si>
    <t>Бюджетное финансирование</t>
  </si>
  <si>
    <t>Займы организаций</t>
  </si>
  <si>
    <t>Вексели</t>
  </si>
  <si>
    <t>Облигационные займы</t>
  </si>
  <si>
    <t>Кредиты</t>
  </si>
  <si>
    <t>Привлеченные средства всего, в том числе:</t>
  </si>
  <si>
    <t>остаток собственных средств на начало года</t>
  </si>
  <si>
    <t>средства от эмиссии акций</t>
  </si>
  <si>
    <t>Прочие собственные средства всего, в том числе:</t>
  </si>
  <si>
    <t>Возврат налога на добавленную стоимость &lt;****&gt;</t>
  </si>
  <si>
    <t>1.2.3.7.2</t>
  </si>
  <si>
    <t>1.2.3.7.1</t>
  </si>
  <si>
    <t>1.2.3.1.2</t>
  </si>
  <si>
    <t>1.2.3.1.2.</t>
  </si>
  <si>
    <t>1.2.3.1.1</t>
  </si>
  <si>
    <t>производство и поставка электрической энергии и мощности</t>
  </si>
  <si>
    <t>недоиспользованная амортизация прошлых лет всего, в том числе:</t>
  </si>
  <si>
    <t>прочая текущая амортизация</t>
  </si>
  <si>
    <t>1.2.1.7.2</t>
  </si>
  <si>
    <t>1.2.1.7.1</t>
  </si>
  <si>
    <t>1.2.1.7</t>
  </si>
  <si>
    <t>1.2.1.6</t>
  </si>
  <si>
    <t>1.2.1.5</t>
  </si>
  <si>
    <t>1.2.1.1.3</t>
  </si>
  <si>
    <t>текущая амортизация, учтенная в ценах (тарифах) всего, в том числе:</t>
  </si>
  <si>
    <t>Амортизация основных средств всего, в том числе:</t>
  </si>
  <si>
    <t>прочая прибыль</t>
  </si>
  <si>
    <t>прибыль от продажи электрической энергии (мощности) по нерегулируемым ценам, всего в том числе:</t>
  </si>
  <si>
    <t>1.1.1.8.2</t>
  </si>
  <si>
    <t>1.1.1.8.1</t>
  </si>
  <si>
    <t>оказания услуг по оперативно-диспетчерскому управлению в электроэнергетике всего, в том числе:</t>
  </si>
  <si>
    <t>1.1.1.8</t>
  </si>
  <si>
    <t>1.1.1.7</t>
  </si>
  <si>
    <t>реализации электрической энергии и мощности</t>
  </si>
  <si>
    <t>1.1.1.6</t>
  </si>
  <si>
    <t>авансовое использование прибыли</t>
  </si>
  <si>
    <t>1.1.1.5.2.а</t>
  </si>
  <si>
    <t>от технологического присоединения потребителей</t>
  </si>
  <si>
    <t>1.1.1.5.2</t>
  </si>
  <si>
    <t>1.1.1.5.1.а</t>
  </si>
  <si>
    <t>от технологического присоединения объектов по производству электрической и тепловой энергии</t>
  </si>
  <si>
    <t>1.1.1.5.1</t>
  </si>
  <si>
    <t>от технологического присоединения, в том числе</t>
  </si>
  <si>
    <t>1.1.1.5</t>
  </si>
  <si>
    <t>оказания услуг по передаче тепловой энергии, теплоносителя</t>
  </si>
  <si>
    <t>оказания услуг по передаче электрической энергии</t>
  </si>
  <si>
    <t>производства и поставки тепловой энергии (мощности)</t>
  </si>
  <si>
    <t>1.1.1.1.3</t>
  </si>
  <si>
    <t>1.1.1.1.2</t>
  </si>
  <si>
    <t>1.1.1.1.1</t>
  </si>
  <si>
    <t>производства и поставки электрической энергии и мощности</t>
  </si>
  <si>
    <t>полученная от реализации продукции и оказанных услуг по регулируемым ценам (тарифам):</t>
  </si>
  <si>
    <t>Прибыль, направляемая на инвестиции, в том числе:</t>
  </si>
  <si>
    <t>Собственные средства всего, в том числе:</t>
  </si>
  <si>
    <t>Источники финансирования инвестиционной программы всего (строка I + строка II) всего, в том числе:</t>
  </si>
  <si>
    <t>N п/п</t>
  </si>
  <si>
    <t>2 Источники финансирования инвестиционной программы субъекта электроэнергетики</t>
  </si>
  <si>
    <t>Финансово-экономическая модель деятельности субъекта электроэнергетики</t>
  </si>
  <si>
    <t>Форма N __ Финансовый план субъекта электроэнергетики</t>
  </si>
  <si>
    <t xml:space="preserve">                              полное наименование субъекта электроэнергетики</t>
  </si>
  <si>
    <t xml:space="preserve">                                   </t>
  </si>
  <si>
    <t xml:space="preserve">       Субъект Российской Федерации: __________________________</t>
  </si>
  <si>
    <t>Утвержденные плановые значения показателей приведены в соответствии</t>
  </si>
  <si>
    <t>с _____________________________________________________________________________________</t>
  </si>
  <si>
    <t>Год раскрытия информации: 2020 год</t>
  </si>
  <si>
    <t>2023</t>
  </si>
  <si>
    <t>Трансформаторная подстанция ТП-67 "Школа №5". Модернизация оборудования РУ-6кВ, РУ-0,4 кВ</t>
  </si>
  <si>
    <t>Реконструкция здания Электростанции (Котельная)</t>
  </si>
  <si>
    <t>Корректировка</t>
  </si>
  <si>
    <t>Утвержденные плановые значения показателей приведены в соответствии с приказом от 01.04.2015 г. № 1916 заместителем Департамента строительства, жилищно-коммунального хозяйства, энергетики и транспорта НАО</t>
  </si>
  <si>
    <t>Требования отсутствуют</t>
  </si>
  <si>
    <t>ТП-67 "Школа №5".</t>
  </si>
  <si>
    <t>ТП-7 "Столовая".</t>
  </si>
  <si>
    <t>Инвестиционная программа ___________________________________________________________</t>
  </si>
  <si>
    <t xml:space="preserve">                   Год раскрытия (предоставления) информации: ____ год</t>
  </si>
  <si>
    <t xml:space="preserve">Факт 
</t>
  </si>
  <si>
    <t>2024</t>
  </si>
  <si>
    <t>Год раскрытия информации: 2021 год</t>
  </si>
  <si>
    <r>
      <t xml:space="preserve">Оценка полной сметной стоимости в прогнозных ценах соответствующих лет, 
млн рублей </t>
    </r>
    <r>
      <rPr>
        <b/>
        <sz val="12"/>
        <color rgb="FFFF0000"/>
        <rFont val="Times New Roman"/>
        <family val="1"/>
        <charset val="204"/>
      </rPr>
      <t>(без НДС)</t>
    </r>
  </si>
  <si>
    <t xml:space="preserve">Фактический объем освоения капитальных вложений на 31.12.2020 года , млн рублей 
(без НДС) </t>
  </si>
  <si>
    <t>Инструмент для снятия внешней оболочки и изоляции кабелей среднего напряжения</t>
  </si>
  <si>
    <t>Клапан редукционный маслосистемы турбогенератора В60708210</t>
  </si>
  <si>
    <t>Сигнализатор Садко 44 ТЖИУ</t>
  </si>
  <si>
    <t>ЭК/ЦЭС-14/1.4</t>
  </si>
  <si>
    <t>ЭК/АТЦ-36/1.6</t>
  </si>
  <si>
    <t>ЭМ/ГТЦ-20/1.7</t>
  </si>
  <si>
    <t>ЭМ/ГТЦ-21/1.7</t>
  </si>
  <si>
    <t>ЭМ/ТПиР-22/1.7</t>
  </si>
  <si>
    <t>ЭK/МТС-23/1.7</t>
  </si>
  <si>
    <t>ЭK/ЭЦ/ГТЦ/ТМЦ/-24/1.7</t>
  </si>
  <si>
    <t>Трансформаторная подстанция ТП №4 "АТС" ул. Выучейского у дома 19А. Модернизация оборудования РУ 6 кВ, РУ 0,4 кВ.</t>
  </si>
  <si>
    <t>Трансформаторная подстанция ТП-7 "Столовая". Модернизация оборудования РУ-6 кВ</t>
  </si>
  <si>
    <t>Трансформаторная подстанция ТП-10 "Маслозавод". Модернизация оборудования РУ-6 кВ, РУ-0,4 кВ.</t>
  </si>
  <si>
    <t>Трансформаторная подстанция ТП-14 "Баня". Модернизация оборудования РУ-6кВ, РУ-0,4 кВ</t>
  </si>
  <si>
    <t>Трансформаторная подстанция ТП-24 "Каменные дома". Модернизация оборудования РУ-6кВ, РУ-0,4 кВ</t>
  </si>
  <si>
    <t>Трансформаторная подстанция ТП-39 "Котельная №12". Модернизация оборудования РУ-6кВ, РУ-0,4 кВ</t>
  </si>
  <si>
    <t>Трансформаторная подстанция ТП-47 "Овощехранилище". Модернизация оборудования РУ-6кВ, РУ-0,4 кВ</t>
  </si>
  <si>
    <t>Трансформаторная подстанция ТП-82 "Бассейн". Модернизация оборудования РУ-6кВ, РУ-0,4 кВ</t>
  </si>
  <si>
    <t>Трансформаторная подстанция ТП-118 "Мясокомбинат". Модернизация оборудования РУ-6кВ, РУ-0,4 кВ</t>
  </si>
  <si>
    <t xml:space="preserve">Строительство ВЛИ-0,4кВ от ТП-38 "Новый поселок" </t>
  </si>
  <si>
    <t>Индикатор короткого замыкания ИКЗ-В34Л-У3, 4 комплекта с программным обеспечением</t>
  </si>
  <si>
    <t>Модернизация распределительного устройства РУ-6 кВ ГТЭС-12 ГУП НАО "Нарьян-Марская электростанция"</t>
  </si>
  <si>
    <t xml:space="preserve">Модернизация третьей очереди реконструкции Нарьян-марской электростанции в части: главной схемы электрических соединений для устранения несиметрии фазового напряжения в электрической сети 6,3 кВ. </t>
  </si>
  <si>
    <t xml:space="preserve">Модернизация системы питания щита постоянного тока ГТЭС-18 </t>
  </si>
  <si>
    <t>Мегаомметр ПСИ-2530</t>
  </si>
  <si>
    <t xml:space="preserve">Модернизация РУСН-0,4 кВ ГТЭС-12 ГУП НАО "Нарьян-Марская электростанция" ПСД </t>
  </si>
  <si>
    <t>Выполнения работ по изменению схемы газоснабжения ДККС (с заменой ресивера).</t>
  </si>
  <si>
    <t>Сигнализатор Садко 107</t>
  </si>
  <si>
    <t xml:space="preserve">Датчик давления разности ТЖИУ-406Д-1Ех-22-1-1-1-2 </t>
  </si>
  <si>
    <t>Источник бесперебойного питания 200 В для БУД ГТА-5, 4 (2 шт.)</t>
  </si>
  <si>
    <t>Модуль газового пожаротушения на ГТЭС-18</t>
  </si>
  <si>
    <t xml:space="preserve">Модернизация сервера системы АСУТП </t>
  </si>
  <si>
    <t>Источник питания TDK-Lambda ZWQ 130-5224/А  (5 шт БУД, БУГ)</t>
  </si>
  <si>
    <t>Система для опрессовки сбросных клапанов, задвижек</t>
  </si>
  <si>
    <t>Трансформаторная подстанция ТП-115 с питающими кабельными линиями 6кВ в г. Нарьян-Мар</t>
  </si>
  <si>
    <t xml:space="preserve">"Трансформаторная подстанция ТП 6/0,4 кВ с пииающими кабельными и воздушными линиями 6 и 0,4 кВ в районе пер. Озерный п. Искателей </t>
  </si>
  <si>
    <t>Воздушные линии изолированные 0,4 кВ от ТП №75, фидер "Нефтяников, 18"</t>
  </si>
  <si>
    <t xml:space="preserve">Кабельная линия 6 кВ от ТП 50 "Виладж" до ТП 49/1 "Пер. Ленинградский" </t>
  </si>
  <si>
    <t>Строительство ВЛИ 0,4 кВ от ТП №67 фидер "Перьмдорстрой" с демонтажом ТП №53</t>
  </si>
  <si>
    <t>Строительство ВЛИ 0,4 кВ от ТП №16/1 "Мирный"</t>
  </si>
  <si>
    <t>Строительство ВЛИ 0,4 кВ от ТП №100 "Малый Качгорт"</t>
  </si>
  <si>
    <t>Оргтехника, компьютерная техника</t>
  </si>
  <si>
    <t>Сварочный аппарат инверторного типа</t>
  </si>
  <si>
    <t>Диафрагменный насос Gematech GT2</t>
  </si>
  <si>
    <t>Токарный станок по металлу 16К20</t>
  </si>
  <si>
    <t>Мини-погрузчик JCB с навесным оборудованием</t>
  </si>
  <si>
    <t>Автомобиль ГАЗ-27527</t>
  </si>
  <si>
    <t>Прицеп ЛАВ 81012</t>
  </si>
  <si>
    <t>Автогидроподъемник на базе автомобиля КАМАЗ</t>
  </si>
  <si>
    <t>Двух цепная ВЛЗ 6 кВ фидер "Нефтебаза", фидер "АТП" от реклоузера №2 до ТП №48</t>
  </si>
  <si>
    <t>Строительство РВС-400 м3 (ПСД)</t>
  </si>
  <si>
    <t xml:space="preserve">Верстак слесарный Гефест-ВС-5005 </t>
  </si>
  <si>
    <t>на год 2023</t>
  </si>
  <si>
    <t>Год раскрытия информации: 2022 год</t>
  </si>
  <si>
    <t>на год 2024</t>
  </si>
  <si>
    <t>на год 2025</t>
  </si>
  <si>
    <t xml:space="preserve"> на год 2025</t>
  </si>
  <si>
    <t xml:space="preserve"> на год 2024</t>
  </si>
  <si>
    <t xml:space="preserve"> на год 2023</t>
  </si>
  <si>
    <t xml:space="preserve"> на год 2026</t>
  </si>
  <si>
    <t>ЭN/ЦЭС-1/1.2.1.2</t>
  </si>
  <si>
    <t>ЭN/ЦЭС-2/1.2.1.2</t>
  </si>
  <si>
    <t>ЭN/ЦЭС-3/1.2.1.2</t>
  </si>
  <si>
    <t>ЭN/ЦЭС-4/1.2.1.2</t>
  </si>
  <si>
    <t>ЭN/ЦЭС-5/1.2.1.2</t>
  </si>
  <si>
    <t>ЭN/ЦЭС-6/1.3.2</t>
  </si>
  <si>
    <t>ЭN/ЦЭС-7/1.4</t>
  </si>
  <si>
    <t>ЭN/ЦЭС-8/1.6</t>
  </si>
  <si>
    <t>ЭN/ЦЭС-9/1.6</t>
  </si>
  <si>
    <t>ЭN/ЦЭС-10/1.6</t>
  </si>
  <si>
    <t>ЭN/АТЦ-11/1.6</t>
  </si>
  <si>
    <t>ЭN/АТЦ-12/1.6</t>
  </si>
  <si>
    <t>ЭN/АТЦ-13/1.6</t>
  </si>
  <si>
    <t>ЭО/ЦЭС-1/1.2.1.2</t>
  </si>
  <si>
    <t>ЭО/ЦЭС-6/1.2.1.2</t>
  </si>
  <si>
    <t>ЭО/ЦЭС-2/1.2.1.2</t>
  </si>
  <si>
    <t>ЭО/ЦЭС-3/1.2.1.2</t>
  </si>
  <si>
    <t>ЭО/ЦЭС-4/1.2.1.2</t>
  </si>
  <si>
    <t>ЭО/ЦЭС-5/1.2.1.2</t>
  </si>
  <si>
    <t>ЭО/ЦЭС-7/1.3.2</t>
  </si>
  <si>
    <t>ЭО/ЦЭС-8/1.3.2</t>
  </si>
  <si>
    <t>ЭО/АТЦ-9/1.3.2</t>
  </si>
  <si>
    <t>ЭО/АТЦ-10/1.3.2</t>
  </si>
  <si>
    <t>ЭО/АТЦ-11/1.3.2</t>
  </si>
  <si>
    <t>ЭО/АТЦ-12/1.3.2</t>
  </si>
  <si>
    <t>ЭР/ЦЭС-1/1.2.1.2</t>
  </si>
  <si>
    <t>ЭР/ЦЭС-2/1.2.1.2</t>
  </si>
  <si>
    <t>ЭР/ЦЭС-3/1.2.1.2</t>
  </si>
  <si>
    <t>ЭР/ЦЭС-4/1.2.1.2</t>
  </si>
  <si>
    <t>ЭР/ЦЭС-5/1.4</t>
  </si>
  <si>
    <t>ЭР/ЦЭС-6/1.4</t>
  </si>
  <si>
    <t>ЭР/ЦЭС-7/1.4</t>
  </si>
  <si>
    <t>ЭР/ЦЭС-8/1.6</t>
  </si>
  <si>
    <t>ЭР/АТЦ-9/1.6</t>
  </si>
  <si>
    <t>ЭР/АТЦ-10/1.6</t>
  </si>
  <si>
    <t>ЭР/АТЦ-11/1.6</t>
  </si>
  <si>
    <t>ЭQ/ЦЭС-1/1.2.1.2</t>
  </si>
  <si>
    <t>ЭQ/ЦЭС-2/1.2.1.2</t>
  </si>
  <si>
    <t>ЭQ/ЦЭС-3/1.2.1.2</t>
  </si>
  <si>
    <t>ЭQ/ЦЭС-4/1.4</t>
  </si>
  <si>
    <t>ЭQ/ЦЭС-5/1.4</t>
  </si>
  <si>
    <t>ЭQ/ЦЭС-6/1.4</t>
  </si>
  <si>
    <t>ЭQ/ЦЭС-7/1.4</t>
  </si>
  <si>
    <t>ЭQ/ЦЭС-8/1.4</t>
  </si>
  <si>
    <t>ЭQ/ЦЭС-9/1.6</t>
  </si>
  <si>
    <t>ЭQ/АТЦ-10/1.6</t>
  </si>
  <si>
    <t>ЭQ/АТЦ-11/1.6</t>
  </si>
  <si>
    <t>ЭQ/АТЦ-12/1.6</t>
  </si>
  <si>
    <t>ЭR/ЦЭС-1/1.2.1.2</t>
  </si>
  <si>
    <t>ЭR/ЦЭС-2/1.4</t>
  </si>
  <si>
    <t>ЭR/ЦЭС-3/1.4</t>
  </si>
  <si>
    <t>ЭR/ЦЭС-4/1.4</t>
  </si>
  <si>
    <t>ЭR/ЦЭС-5/1.6</t>
  </si>
  <si>
    <t>ЭR/АТЦ-6/1.6</t>
  </si>
  <si>
    <t>ЭR/АТЦ-7/1.6</t>
  </si>
  <si>
    <t>ЭR/АТЦ-8/1.6</t>
  </si>
  <si>
    <t xml:space="preserve"> на год 2027</t>
  </si>
  <si>
    <t>ЭN,ЭО/ЦЭС-1/1.2.1.2</t>
  </si>
  <si>
    <t>ЭN,ЭО/ЦЭС-6/1.2.1.2</t>
  </si>
  <si>
    <t>ЭN,ЭО/ЦЭС-5/1.2.1.2</t>
  </si>
  <si>
    <t>ЭО,ЭР/ЦЭС-7/1.2.1.2</t>
  </si>
  <si>
    <t>ЭО,ЭР/ЦЭС-8/1.2.1.2</t>
  </si>
  <si>
    <t>ЭР,ЭQ/ЦЭС-9/1.2.1.2</t>
  </si>
  <si>
    <t>ЭР,ЭQ/ЦЭС-10/1.2.1.2</t>
  </si>
  <si>
    <t>ЭR/ЦЭС-11/1.2.1.2</t>
  </si>
  <si>
    <t>ЭN,ЭО/ЦЭС-12/1.3.2</t>
  </si>
  <si>
    <t>ЭR/ЦЭС-13/1.4</t>
  </si>
  <si>
    <t>ЭР,ЭQ/ЦЭС-14/1.4</t>
  </si>
  <si>
    <t>ЭN/ЦЭС-15/1.4</t>
  </si>
  <si>
    <t>ЭР/ЦЭС-16/1.4</t>
  </si>
  <si>
    <t>ЭQ/ЦЭС-17/1.4</t>
  </si>
  <si>
    <t>ЭР,ЭQ/ЦЭС-18/1.4</t>
  </si>
  <si>
    <t>ЭQ,ЭR/ЦЭС-19/1.4</t>
  </si>
  <si>
    <t>ЭQ,ЭR/ЦЭС-20/1.4</t>
  </si>
  <si>
    <t>ЭN,ЭО,ЭР,ЭQ,ЭR/ЦЭС-21/1.6</t>
  </si>
  <si>
    <t>ЭN,ЭО,ЭР,ЭQ,ЭR/АТЦ-22/1.6</t>
  </si>
  <si>
    <t>ЭN,ЭО,ЭР,ЭQ,ЭR/АТЦ-23/1.6</t>
  </si>
  <si>
    <t>ЭО/ЦЭС-8/1.6</t>
  </si>
  <si>
    <t>ЭО/АТЦ-9/1.6</t>
  </si>
  <si>
    <t>ЭО/АТЦ-10/1.6</t>
  </si>
  <si>
    <t>ЭО/АТЦ-11/1.6</t>
  </si>
  <si>
    <t>ЭО/АТЦ-12/1.6</t>
  </si>
  <si>
    <t>ЭО/АТЦ-24/1.6</t>
  </si>
  <si>
    <t>ЭN,ЭО,ЭР,ЭQ,ЭR/АТЦ-25/1.6</t>
  </si>
  <si>
    <t>ЭN/ЦЭС-26/1.6</t>
  </si>
  <si>
    <t>ЭN/ЦЭС-27/1.6</t>
  </si>
  <si>
    <t>2023-ЭN</t>
  </si>
  <si>
    <t>2024-ЭО</t>
  </si>
  <si>
    <t>2025-ЭР</t>
  </si>
  <si>
    <t>2026-ЭQ</t>
  </si>
  <si>
    <t>2027-ЭR</t>
  </si>
  <si>
    <t>2026</t>
  </si>
  <si>
    <t>2027</t>
  </si>
  <si>
    <t>2 квартал 2015</t>
  </si>
  <si>
    <t xml:space="preserve">Фактический объем финансирования на 31.12.2021 года, млн.рублей 
(с НДС) </t>
  </si>
  <si>
    <t>4 квартал 2020</t>
  </si>
  <si>
    <t>Финансирование капитальных вложений 2023
года в прогнозных ценах, млн рублей (с НДС)</t>
  </si>
  <si>
    <t>Предложения по корректировке Факта</t>
  </si>
  <si>
    <t>План
2023 года</t>
  </si>
  <si>
    <t xml:space="preserve">Предложение по корректировке плана
 2023 года </t>
  </si>
  <si>
    <t>План
2024 года</t>
  </si>
  <si>
    <t xml:space="preserve">Предложение по корректировке плана
 2024 года </t>
  </si>
  <si>
    <t>План
2025 года</t>
  </si>
  <si>
    <t xml:space="preserve">Предложение по корректировке плана
 2025 года </t>
  </si>
  <si>
    <t>План
2026 года</t>
  </si>
  <si>
    <t xml:space="preserve">Предложение по корректировке плана
 2026 года </t>
  </si>
  <si>
    <t>План
2027 года</t>
  </si>
  <si>
    <t xml:space="preserve">Предложение по корректировке плана
 2027 года </t>
  </si>
  <si>
    <t>План 
на 01.01.2020</t>
  </si>
  <si>
    <t>Предложение по корректировке утвержденного плана на 01.12.2021</t>
  </si>
  <si>
    <t>2 квартал 2020</t>
  </si>
  <si>
    <r>
      <t xml:space="preserve">Фактический объем освоения капитальных вложений на 31.12.2021 года , млн рублей 
</t>
    </r>
    <r>
      <rPr>
        <b/>
        <sz val="12"/>
        <color rgb="FFFF0000"/>
        <rFont val="Times New Roman"/>
        <family val="1"/>
        <charset val="204"/>
      </rPr>
      <t>(без НДС)</t>
    </r>
    <r>
      <rPr>
        <b/>
        <sz val="12"/>
        <rFont val="Times New Roman"/>
        <family val="1"/>
        <charset val="204"/>
      </rPr>
      <t xml:space="preserve"> </t>
    </r>
  </si>
  <si>
    <t xml:space="preserve">Предложение по корректировке утвержденного плана 
на 01.12.2021 года </t>
  </si>
  <si>
    <r>
      <t xml:space="preserve">Освоение капитальных вложений 2023 года в прогнозных ценах соответствующих лет, млн рублей </t>
    </r>
    <r>
      <rPr>
        <b/>
        <sz val="12"/>
        <color rgb="FFFF0000"/>
        <rFont val="Times New Roman"/>
        <family val="1"/>
        <charset val="204"/>
      </rPr>
      <t>(без НДС)</t>
    </r>
  </si>
  <si>
    <t>2025 год</t>
  </si>
  <si>
    <t>2026 год</t>
  </si>
  <si>
    <t>2027 год</t>
  </si>
  <si>
    <t xml:space="preserve">Принятие основных средств и нематериальных активов к бухгалтерскому учету 2023 год </t>
  </si>
  <si>
    <t xml:space="preserve"> Год 2023</t>
  </si>
  <si>
    <t xml:space="preserve"> Год 2024</t>
  </si>
  <si>
    <t>Год 2025</t>
  </si>
  <si>
    <t>Год 2026</t>
  </si>
  <si>
    <t>Год 2027</t>
  </si>
  <si>
    <t>План  принятия основных средств и нематериальных активов к бухгалтерскому учету на 2023 год</t>
  </si>
  <si>
    <t>Итого план
за 2023 год</t>
  </si>
  <si>
    <t>План  принятия основных средств и нематериальных активов к бухгалтерскому учету на 2024 год</t>
  </si>
  <si>
    <t>План  принятия основных средств и нематериальных активов к бухгалтерскому учету на 2025 год</t>
  </si>
  <si>
    <t>Итого план
за 2025 год</t>
  </si>
  <si>
    <t>План  принятия основных средств и нематериальных активов к бухгалтерскому учету на 2026 год</t>
  </si>
  <si>
    <t>Итого план
за 2026 год</t>
  </si>
  <si>
    <t>План  принятия основных средств и нематериальных активов к бухгалтерскому учету на 2027 год</t>
  </si>
  <si>
    <t>Итого план
за 2027 год</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</si>
  <si>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2023 году</t>
  </si>
  <si>
    <t>год 2023</t>
  </si>
  <si>
    <t>год 2024</t>
  </si>
  <si>
    <t>год 2025</t>
  </si>
  <si>
    <t>год 2026</t>
  </si>
  <si>
    <t>год 2027</t>
  </si>
  <si>
    <t>Итого план
за 2024 год</t>
  </si>
  <si>
    <t xml:space="preserve">Ввод объектов инвестиционной деятельности (мощностей) в эксплуатацию в 2022 год </t>
  </si>
  <si>
    <t>Год 2023</t>
  </si>
  <si>
    <t>Год 2024</t>
  </si>
  <si>
    <t>Вывод объектов инвестиционной деятельности (мощностей) из эксплуатации в 2022 год</t>
  </si>
  <si>
    <t>6.5.1</t>
  </si>
  <si>
    <t>6.5.2</t>
  </si>
  <si>
    <t>6.5.3</t>
  </si>
  <si>
    <t>6.5.4</t>
  </si>
  <si>
    <t>6.5.5</t>
  </si>
  <si>
    <t>Развитие сетей ГУП НАО "Нарьян-Марская электростанция"</t>
  </si>
  <si>
    <t>2023,2024,2025,2026,2027</t>
  </si>
  <si>
    <t>ЭР/ТМЦ-1/1.2.2</t>
  </si>
  <si>
    <t>ЭQ,ЭR/ГТЦ-2/1.2.4</t>
  </si>
  <si>
    <t>ЭР/ЭЦ-6/1.3.1</t>
  </si>
  <si>
    <t>Новый технологический трубопровод для перекачки дизельного топлива</t>
  </si>
  <si>
    <t>ЭQ/ТМЦ-3/1.2.4</t>
  </si>
  <si>
    <t>ЭN/ЭЦ-4/1.3.1</t>
  </si>
  <si>
    <t>ЭN,ЭО/ЭЦ-5/1.3.1</t>
  </si>
  <si>
    <t>ЭР/ЭЦ-7/1.3.1</t>
  </si>
  <si>
    <t>ЭО/ГТЦ-8/1.3.1</t>
  </si>
  <si>
    <t>ЭР,ЭQ/ТМЦ-9/1.5.4</t>
  </si>
  <si>
    <t>ЭN/ЭЦ-10/1.7</t>
  </si>
  <si>
    <t>ЭQ/ТМЦ-11/1.7</t>
  </si>
  <si>
    <t>ЭN/ГТЦ-12/1.7</t>
  </si>
  <si>
    <t>ЭО/ГТЦ-13/1.7</t>
  </si>
  <si>
    <t>ЭN/ГТЦ-14/1.7</t>
  </si>
  <si>
    <t>ЭN/ГТЦ-15/1.7</t>
  </si>
  <si>
    <t>ЭN/ГТЦ-16/1.7</t>
  </si>
  <si>
    <t>ЭN/ГТЦ-17/1.7</t>
  </si>
  <si>
    <t>ЭО/ГТЦ-18/1.7</t>
  </si>
  <si>
    <t>План 2023 года</t>
  </si>
  <si>
    <t xml:space="preserve">Фактический объем финансирования на 31.12.2021, млн рублей 
(с НДС) </t>
  </si>
  <si>
    <t>План 
на 01.01.2021</t>
  </si>
  <si>
    <t>Финансирование капитальных вложений 
года 2023 в прогнозных ценах, млн рублей (с НДС)</t>
  </si>
  <si>
    <t>Корректеровка 2023 года</t>
  </si>
  <si>
    <t>План 2024 года</t>
  </si>
  <si>
    <t>Корректеровка 2024 года</t>
  </si>
  <si>
    <t>План 2025 года</t>
  </si>
  <si>
    <t>Корректеровка 2025 года</t>
  </si>
  <si>
    <t>План 2026 года</t>
  </si>
  <si>
    <t>Корректеровка 2026 года</t>
  </si>
  <si>
    <t>План 2027 года</t>
  </si>
  <si>
    <t>Корректеровка 2027 года</t>
  </si>
  <si>
    <t xml:space="preserve">План на 01.01.2020 года </t>
  </si>
  <si>
    <t xml:space="preserve">План 
на 01.01.2021 года </t>
  </si>
  <si>
    <t>Освоение капитальных вложений 2023 года в прогнозных ценах соответствующих лет, млн рублей (без НДС)</t>
  </si>
  <si>
    <t>на год 2026</t>
  </si>
  <si>
    <t>на год 2027</t>
  </si>
  <si>
    <t>2020 год с НДС</t>
  </si>
  <si>
    <t xml:space="preserve">2020 год </t>
  </si>
  <si>
    <t>1.1.</t>
  </si>
  <si>
    <t>1.1.1.</t>
  </si>
  <si>
    <t>1.1.2.</t>
  </si>
  <si>
    <t>1.1.3.</t>
  </si>
  <si>
    <t>1.2.</t>
  </si>
  <si>
    <t>1.3.</t>
  </si>
  <si>
    <t>1.4.</t>
  </si>
  <si>
    <t>1.6.</t>
  </si>
  <si>
    <t>1.7.</t>
  </si>
  <si>
    <t>1.8.</t>
  </si>
  <si>
    <t>1.8.1.</t>
  </si>
  <si>
    <t>1.8.2.</t>
  </si>
  <si>
    <t>1.9.</t>
  </si>
  <si>
    <t>2.1.</t>
  </si>
  <si>
    <t>2.1.1.</t>
  </si>
  <si>
    <t>2.1.2.</t>
  </si>
  <si>
    <t>2.1.3.</t>
  </si>
  <si>
    <t>2.2.</t>
  </si>
  <si>
    <t>2.3.</t>
  </si>
  <si>
    <t>2.4.</t>
  </si>
  <si>
    <t>2.5.</t>
  </si>
  <si>
    <t>2.6.</t>
  </si>
  <si>
    <t>2.7.</t>
  </si>
  <si>
    <t>2.8.</t>
  </si>
  <si>
    <t>2.8.1.</t>
  </si>
  <si>
    <t>2.8.2.</t>
  </si>
  <si>
    <t>2.9.</t>
  </si>
  <si>
    <t>2.1.2.1.</t>
  </si>
  <si>
    <t>2.1.2.1.1.</t>
  </si>
  <si>
    <t>2.1.2.1.2.</t>
  </si>
  <si>
    <t>2.1.2.2.</t>
  </si>
  <si>
    <t>2.1.4.</t>
  </si>
  <si>
    <t>2.2.1.</t>
  </si>
  <si>
    <t>2.2.2.</t>
  </si>
  <si>
    <t>2.2.3.</t>
  </si>
  <si>
    <t>2.2.4.</t>
  </si>
  <si>
    <t>2.2.5.</t>
  </si>
  <si>
    <t>2.5.1.</t>
  </si>
  <si>
    <t>2.5.2.</t>
  </si>
  <si>
    <t>2.6.1.</t>
  </si>
  <si>
    <t>2.6.2.</t>
  </si>
  <si>
    <t>2.6.3.</t>
  </si>
  <si>
    <t>2.7.1.</t>
  </si>
  <si>
    <t>2.7.2.</t>
  </si>
  <si>
    <t>2.7.3.</t>
  </si>
  <si>
    <t>3.1.1.</t>
  </si>
  <si>
    <t>3.1.2.</t>
  </si>
  <si>
    <t>3.1.3.</t>
  </si>
  <si>
    <t>3.2.</t>
  </si>
  <si>
    <t>3.3.</t>
  </si>
  <si>
    <t>3.4.</t>
  </si>
  <si>
    <t>3.6.</t>
  </si>
  <si>
    <t>3.7.</t>
  </si>
  <si>
    <t>3.8.</t>
  </si>
  <si>
    <t>3.8.1.</t>
  </si>
  <si>
    <t>3.8.2.</t>
  </si>
  <si>
    <t>3.9.</t>
  </si>
  <si>
    <t>4.1.</t>
  </si>
  <si>
    <t>4.1.1.</t>
  </si>
  <si>
    <t>4.1.2.</t>
  </si>
  <si>
    <t>4.1.3.</t>
  </si>
  <si>
    <t>4.1.3.1.</t>
  </si>
  <si>
    <t>4.1.4.</t>
  </si>
  <si>
    <t>4.2.</t>
  </si>
  <si>
    <t>4.2.1.</t>
  </si>
  <si>
    <t>4.2.2.</t>
  </si>
  <si>
    <t>4.2.3.</t>
  </si>
  <si>
    <t>4.2.3.1.</t>
  </si>
  <si>
    <t>4.2.4.</t>
  </si>
  <si>
    <t>5.1.</t>
  </si>
  <si>
    <t>5.1.1.</t>
  </si>
  <si>
    <t>5.1.2.</t>
  </si>
  <si>
    <t>5.1.3.</t>
  </si>
  <si>
    <t>5.2.</t>
  </si>
  <si>
    <t>5.3.</t>
  </si>
  <si>
    <t>5.4.</t>
  </si>
  <si>
    <t>5.5.</t>
  </si>
  <si>
    <t>5.6.</t>
  </si>
  <si>
    <t>5.7.</t>
  </si>
  <si>
    <t>5.8.</t>
  </si>
  <si>
    <t>5.8.1.</t>
  </si>
  <si>
    <t>5.8.2.</t>
  </si>
  <si>
    <t>5.9.</t>
  </si>
  <si>
    <t>6.1.</t>
  </si>
  <si>
    <t>6.1.1.</t>
  </si>
  <si>
    <t>6.1.2.</t>
  </si>
  <si>
    <t>6.1.3.</t>
  </si>
  <si>
    <t>6.2.</t>
  </si>
  <si>
    <t>6.3.</t>
  </si>
  <si>
    <t>6.4.</t>
  </si>
  <si>
    <t>6.5.</t>
  </si>
  <si>
    <t>6.6.</t>
  </si>
  <si>
    <t>6.7.</t>
  </si>
  <si>
    <t>6.8.</t>
  </si>
  <si>
    <t>6.8.1.</t>
  </si>
  <si>
    <t>6.8.2.</t>
  </si>
  <si>
    <t>6.9.</t>
  </si>
  <si>
    <t>7.1.</t>
  </si>
  <si>
    <t>7.1.1.</t>
  </si>
  <si>
    <t>7.1.2.</t>
  </si>
  <si>
    <t>7.1.3.</t>
  </si>
  <si>
    <t>7.2.</t>
  </si>
  <si>
    <t>7.3.</t>
  </si>
  <si>
    <t>7.4.</t>
  </si>
  <si>
    <t>7.5.</t>
  </si>
  <si>
    <t>7.6.</t>
  </si>
  <si>
    <t>7.7.</t>
  </si>
  <si>
    <t>7.8.</t>
  </si>
  <si>
    <t>7.8.1.</t>
  </si>
  <si>
    <t>7.8.2.</t>
  </si>
  <si>
    <t>7.9.</t>
  </si>
  <si>
    <t>8.1.</t>
  </si>
  <si>
    <t>8.2.</t>
  </si>
  <si>
    <t>8.3.</t>
  </si>
  <si>
    <t>8.4.</t>
  </si>
  <si>
    <t>9.1.</t>
  </si>
  <si>
    <t>9.2.</t>
  </si>
  <si>
    <t>9.2.1.</t>
  </si>
  <si>
    <t>9.3.</t>
  </si>
  <si>
    <t>9.3.1.</t>
  </si>
  <si>
    <t>9.4.</t>
  </si>
  <si>
    <t>10.1.</t>
  </si>
  <si>
    <t>10.1.1.</t>
  </si>
  <si>
    <t>10.1.2.</t>
  </si>
  <si>
    <t>10.1.3.</t>
  </si>
  <si>
    <t>10.2.</t>
  </si>
  <si>
    <t>10.3.</t>
  </si>
  <si>
    <t>10.4.</t>
  </si>
  <si>
    <t>10.5.</t>
  </si>
  <si>
    <t>10.6.</t>
  </si>
  <si>
    <t>10.7.</t>
  </si>
  <si>
    <t>10.8.</t>
  </si>
  <si>
    <t>10.8.1.</t>
  </si>
  <si>
    <t>10.8.2.</t>
  </si>
  <si>
    <t>10.9.</t>
  </si>
  <si>
    <t>10.9.1.</t>
  </si>
  <si>
    <t>10.9.2.</t>
  </si>
  <si>
    <t>10.10.</t>
  </si>
  <si>
    <t>11.1.</t>
  </si>
  <si>
    <t>11.2.</t>
  </si>
  <si>
    <t>11.2.1.</t>
  </si>
  <si>
    <t>11.2.2.</t>
  </si>
  <si>
    <t>11.2.3.</t>
  </si>
  <si>
    <t>11.3.</t>
  </si>
  <si>
    <t>11.4.</t>
  </si>
  <si>
    <t>11.5.</t>
  </si>
  <si>
    <t>11.6.</t>
  </si>
  <si>
    <t>11.7.</t>
  </si>
  <si>
    <t>11.8.</t>
  </si>
  <si>
    <t>11.8.1.</t>
  </si>
  <si>
    <t>11.9.</t>
  </si>
  <si>
    <t>11.10.</t>
  </si>
  <si>
    <t>11.11.</t>
  </si>
  <si>
    <t>11.12.</t>
  </si>
  <si>
    <t>11.13.</t>
  </si>
  <si>
    <t>12.1.</t>
  </si>
  <si>
    <t>12.2.</t>
  </si>
  <si>
    <t>12.2.1.</t>
  </si>
  <si>
    <t>12.2.1.1.</t>
  </si>
  <si>
    <t>12.2.1.2.</t>
  </si>
  <si>
    <t>12.3.</t>
  </si>
  <si>
    <t>13.1.</t>
  </si>
  <si>
    <t>13.1.1.</t>
  </si>
  <si>
    <t>13.1.2.</t>
  </si>
  <si>
    <t>13.1.3.</t>
  </si>
  <si>
    <t>13.1.4.</t>
  </si>
  <si>
    <t>13.1.5.</t>
  </si>
  <si>
    <t>13.1.6.</t>
  </si>
  <si>
    <t>13.2.</t>
  </si>
  <si>
    <t>13.3.</t>
  </si>
  <si>
    <t>13.4.</t>
  </si>
  <si>
    <t>13.4.1.</t>
  </si>
  <si>
    <t>14.1.</t>
  </si>
  <si>
    <t>14.2.</t>
  </si>
  <si>
    <t>14.2.1.</t>
  </si>
  <si>
    <t>14.2.2.</t>
  </si>
  <si>
    <t>14.2.3.</t>
  </si>
  <si>
    <t>14.3.</t>
  </si>
  <si>
    <t>14.4.</t>
  </si>
  <si>
    <t>14.4.1.</t>
  </si>
  <si>
    <t>14.4.2.</t>
  </si>
  <si>
    <t>14.5.</t>
  </si>
  <si>
    <t>14.6.</t>
  </si>
  <si>
    <t>14.7.</t>
  </si>
  <si>
    <t>15.1.</t>
  </si>
  <si>
    <t>15.1.1.</t>
  </si>
  <si>
    <t>15.1.2.</t>
  </si>
  <si>
    <t>15.1.3.</t>
  </si>
  <si>
    <t>15.2.</t>
  </si>
  <si>
    <t>15.3.</t>
  </si>
  <si>
    <t>23.1.</t>
  </si>
  <si>
    <t>23.1.1.</t>
  </si>
  <si>
    <t>23.1.1.1.</t>
  </si>
  <si>
    <t>23.1.1.2.</t>
  </si>
  <si>
    <t>23.1.1.3.</t>
  </si>
  <si>
    <t>23.1.2.</t>
  </si>
  <si>
    <t>23.1.3.</t>
  </si>
  <si>
    <t>23.1.4.</t>
  </si>
  <si>
    <t>23.1.5.</t>
  </si>
  <si>
    <t>23.1.6.</t>
  </si>
  <si>
    <t>23.1.7.</t>
  </si>
  <si>
    <t>23.1.8.</t>
  </si>
  <si>
    <t>23.1.8.1.</t>
  </si>
  <si>
    <t>23.1.8.2.</t>
  </si>
  <si>
    <t>23.1.9.</t>
  </si>
  <si>
    <t>23.2.</t>
  </si>
  <si>
    <t>23.2.1.</t>
  </si>
  <si>
    <t>23.2.2.</t>
  </si>
  <si>
    <t>23.2.2.1.</t>
  </si>
  <si>
    <t>23.2.2.2.</t>
  </si>
  <si>
    <t>23.2.3.</t>
  </si>
  <si>
    <t>23.2.4.</t>
  </si>
  <si>
    <t>23.2.5.</t>
  </si>
  <si>
    <t>23.2.6.</t>
  </si>
  <si>
    <t>23.2.7.</t>
  </si>
  <si>
    <t>23.2.8.</t>
  </si>
  <si>
    <t>23.2.9.</t>
  </si>
  <si>
    <t>23.3.</t>
  </si>
  <si>
    <t>23.3.1.</t>
  </si>
  <si>
    <t>23.3.1.1.</t>
  </si>
  <si>
    <t>23.3.1.2.</t>
  </si>
  <si>
    <t>23.3.1.3.</t>
  </si>
  <si>
    <t>23.3.2.</t>
  </si>
  <si>
    <t>23.3.3.</t>
  </si>
  <si>
    <t>23.3.4.</t>
  </si>
  <si>
    <t>23.3.5.</t>
  </si>
  <si>
    <t>23.3.6.</t>
  </si>
  <si>
    <t>23.3.7.</t>
  </si>
  <si>
    <t>23.3.7.1.</t>
  </si>
  <si>
    <t>23.3.7.2.</t>
  </si>
  <si>
    <t xml:space="preserve">год 2019 </t>
  </si>
  <si>
    <t>шт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</si>
</sst>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р_._-;\-* #,##0_р_._-;_-* &quot;-&quot;_р_._-;_-@_-"/>
    <numFmt numFmtId="165" formatCode="_-* #,##0.00_р_._-;\-* #,##0.00_р_._-;_-* &quot;-&quot;??_р_._-;_-@_-"/>
    <numFmt numFmtId="166" formatCode="#,##0.000"/>
    <numFmt numFmtId="167" formatCode="0.000"/>
    <numFmt numFmtId="168" formatCode="0.0000"/>
    <numFmt numFmtId="169" formatCode="_-* #,##0.00_р_._-;\-* #,##0.00_р_._-;_-* &quot;-&quot;_р_._-;_-@_-"/>
    <numFmt numFmtId="170" formatCode="#,##0.00,"/>
    <numFmt numFmtId="171" formatCode="_-* #,##0.00[$€-1]_-;\-* #,##0.00[$€-1]_-;_-* &quot;-&quot;??[$€-1]_-"/>
    <numFmt numFmtId="172" formatCode="#,##0.0000000"/>
    <numFmt numFmtId="173" formatCode="#,##0.00000000"/>
    <numFmt numFmtId="174" formatCode="0.00000000"/>
    <numFmt numFmtId="175" formatCode="0.000000000"/>
    <numFmt numFmtId="176" formatCode="#,##0_ ;\-#,##0\ "/>
    <numFmt numFmtId="177" formatCode="_-* #,##0.00\ _р_._-;\-* #,##0.00\ _р_._-;_-* &quot;-&quot;??\ _р_._-;_-@_-"/>
    <numFmt numFmtId="178" formatCode="#,##0.0"/>
    <numFmt numFmtId="179" formatCode="0.0"/>
    <numFmt numFmtId="180" formatCode="[$-419]mmmm\ yyyy;@"/>
    <numFmt numFmtId="181" formatCode="#,##0.0000"/>
  </numFmts>
  <fonts count="77" x14ac:knownFonts="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2"/>
      <color theme="1"/>
      <name val="Times New Roman"/>
      <family val="1"/>
      <charset val="204"/>
    </font>
    <font>
      <sz val="12"/>
      <name val="Times New Roman"/>
      <family val="1"/>
      <charset val="204"/>
    </font>
    <font>
      <sz val="12"/>
      <name val="Times New Roman"/>
      <family val="1"/>
      <charset val="204"/>
    </font>
    <font>
      <sz val="12"/>
      <color theme="0"/>
      <name val="Times New Roman"/>
      <family val="1"/>
      <charset val="204"/>
    </font>
    <font>
      <b/>
      <sz val="12"/>
      <color theme="1"/>
      <name val="Times New Roman"/>
      <family val="1"/>
      <charset val="204"/>
    </font>
    <font>
      <sz val="10"/>
      <color theme="1"/>
      <name val="Times New Roman"/>
      <family val="1"/>
      <charset val="204"/>
    </font>
    <font>
      <b/>
      <sz val="12"/>
      <name val="Times New Roman"/>
      <family val="1"/>
      <charset val="204"/>
    </font>
    <font>
      <b/>
      <sz val="12"/>
      <color theme="0"/>
      <name val="Times New Roman"/>
      <family val="1"/>
      <charset val="204"/>
    </font>
    <font>
      <b/>
      <sz val="12"/>
      <color rgb="FFFF0000"/>
      <name val="Times New Roman"/>
      <family val="1"/>
      <charset val="204"/>
    </font>
    <font>
      <sz val="14"/>
      <name val="Times New Roman"/>
      <family val="1"/>
      <charset val="204"/>
    </font>
    <font>
      <b/>
      <sz val="14"/>
      <name val="Times New Roman"/>
      <family val="1"/>
      <charset val="204"/>
    </font>
    <font>
      <b/>
      <sz val="16"/>
      <name val="Times New Roman"/>
      <family val="1"/>
      <charset val="204"/>
    </font>
    <font>
      <sz val="11"/>
      <name val="Times New Roman"/>
      <family val="1"/>
      <charset val="204"/>
    </font>
    <font>
      <sz val="11"/>
      <color theme="1"/>
      <name val="Times New Roman"/>
      <family val="1"/>
      <charset val="204"/>
    </font>
    <font>
      <sz val="10"/>
      <name val="Times New Roman"/>
      <family val="1"/>
      <charset val="204"/>
    </font>
    <font>
      <sz val="14"/>
      <color theme="1"/>
      <name val="Times New Roman"/>
      <family val="1"/>
      <charset val="204"/>
    </font>
    <font>
      <b/>
      <vertAlign val="superscript"/>
      <sz val="12"/>
      <name val="Times New Roman"/>
      <family val="1"/>
      <charset val="204"/>
    </font>
    <font>
      <sz val="12"/>
      <color theme="0" tint="-0.14999847407452621"/>
      <name val="Times New Roman"/>
      <family val="1"/>
      <charset val="204"/>
    </font>
    <font>
      <b/>
      <sz val="14"/>
      <color theme="1"/>
      <name val="Times New Roman"/>
      <family val="1"/>
      <charset val="204"/>
    </font>
    <font>
      <sz val="11"/>
      <color rgb="FF000000"/>
      <name val="SimSun"/>
      <family val="2"/>
      <charset val="204"/>
    </font>
    <font>
      <b/>
      <sz val="12"/>
      <color rgb="FF000000"/>
      <name val="Times New Roman"/>
      <family val="1"/>
      <charset val="204"/>
    </font>
    <font>
      <b/>
      <sz val="14"/>
      <color rgb="FF000000"/>
      <name val="Times New Roman"/>
      <family val="1"/>
      <charset val="204"/>
    </font>
    <font>
      <sz val="12"/>
      <color rgb="FF000000"/>
      <name val="Times New Roman"/>
      <family val="1"/>
      <charset val="204"/>
    </font>
    <font>
      <sz val="12"/>
      <color rgb="FF000000"/>
      <name val="Calibri"/>
      <family val="2"/>
      <charset val="204"/>
    </font>
    <font>
      <sz val="13"/>
      <name val="Times New Roman"/>
      <family val="1"/>
      <charset val="204"/>
    </font>
    <font>
      <b/>
      <sz val="12"/>
      <color rgb="FF000000"/>
      <name val="Calibri"/>
      <family val="2"/>
      <charset val="204"/>
    </font>
    <font>
      <b/>
      <sz val="11"/>
      <color theme="1"/>
      <name val="Times New Roman"/>
      <family val="1"/>
      <charset val="204"/>
    </font>
    <font>
      <sz val="10"/>
      <name val="Arial Cyr"/>
      <charset val="204"/>
    </font>
    <font>
      <sz val="12"/>
      <name val="Arial"/>
      <family val="2"/>
      <charset val="204"/>
    </font>
    <font>
      <sz val="12"/>
      <name val="Arial Cyr"/>
      <charset val="204"/>
    </font>
    <font>
      <sz val="12"/>
      <color theme="1"/>
      <name val="Arial Cyr"/>
      <charset val="204"/>
    </font>
    <font>
      <sz val="10"/>
      <name val="Arial Cyr"/>
      <family val="2"/>
      <charset val="204"/>
    </font>
    <font>
      <sz val="12"/>
      <color rgb="FF0000FF"/>
      <name val="Arial Cyr"/>
      <charset val="204"/>
    </font>
    <font>
      <b/>
      <sz val="12"/>
      <name val="Arial"/>
      <family val="2"/>
      <charset val="204"/>
    </font>
    <font>
      <b/>
      <sz val="12"/>
      <color rgb="FF0000FF"/>
      <name val="Arial Cyr"/>
      <charset val="204"/>
    </font>
    <font>
      <sz val="8"/>
      <color rgb="FF0000FF"/>
      <name val="Times New Roman Cyr"/>
      <family val="1"/>
      <charset val="204"/>
    </font>
    <font>
      <b/>
      <sz val="13"/>
      <color theme="1"/>
      <name val="Times New Roman"/>
      <family val="1"/>
      <charset val="204"/>
    </font>
    <font>
      <sz val="16"/>
      <color theme="1"/>
      <name val="Times New Roman"/>
      <family val="1"/>
      <charset val="204"/>
    </font>
    <font>
      <b/>
      <sz val="12"/>
      <color theme="0" tint="-0.14999847407452621"/>
      <name val="Times New Roman"/>
      <family val="1"/>
      <charset val="204"/>
    </font>
    <font>
      <sz val="11"/>
      <color theme="5" tint="0.39997558519241921"/>
      <name val="Times New Roman"/>
      <family val="1"/>
      <charset val="204"/>
    </font>
    <font>
      <b/>
      <sz val="16"/>
      <color theme="1"/>
      <name val="Times New Roman"/>
      <family val="1"/>
      <charset val="204"/>
    </font>
    <font>
      <sz val="12"/>
      <name val="Times New Roman"/>
      <family val="1"/>
      <charset val="204"/>
    </font>
    <font>
      <vertAlign val="superscript"/>
      <sz val="12"/>
      <color theme="1"/>
      <name val="Times New Roman"/>
      <family val="1"/>
      <charset val="204"/>
    </font>
    <font>
      <vertAlign val="superscript"/>
      <sz val="11"/>
      <color theme="1"/>
      <name val="Times New Roman"/>
      <family val="1"/>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0"/>
      <name val="Helv"/>
    </font>
    <font>
      <sz val="11"/>
      <color indexed="10"/>
      <name val="Calibri"/>
      <family val="2"/>
      <charset val="204"/>
    </font>
    <font>
      <sz val="11"/>
      <color indexed="17"/>
      <name val="Calibri"/>
      <family val="2"/>
      <charset val="204"/>
    </font>
    <font>
      <vertAlign val="superscript"/>
      <sz val="12"/>
      <name val="Times New Roman"/>
      <family val="1"/>
      <charset val="204"/>
    </font>
    <font>
      <sz val="8"/>
      <name val="Calibri"/>
      <family val="2"/>
      <charset val="204"/>
      <scheme val="minor"/>
    </font>
    <font>
      <sz val="13"/>
      <color theme="1"/>
      <name val="Times New Roman"/>
      <family val="1"/>
      <charset val="204"/>
    </font>
    <font>
      <b/>
      <sz val="9"/>
      <color indexed="81"/>
      <name val="Tahoma"/>
      <family val="2"/>
      <charset val="204"/>
    </font>
    <font>
      <sz val="9"/>
      <color indexed="81"/>
      <name val="Tahoma"/>
      <family val="2"/>
      <charset val="204"/>
    </font>
    <font>
      <b/>
      <sz val="8"/>
      <color indexed="81"/>
      <name val="Tahoma"/>
      <charset val="1"/>
    </font>
    <font>
      <sz val="8"/>
      <color indexed="81"/>
      <name val="Tahoma"/>
      <charset val="1"/>
    </font>
    <font>
      <sz val="12"/>
      <name val="Times New Roman"/>
      <charset val="204"/>
    </font>
    <font>
      <sz val="12"/>
      <color rgb="FFFF0000"/>
      <name val="Times New Roman"/>
      <family val="1"/>
      <charset val="204"/>
    </font>
  </fonts>
  <fills count="39">
    <fill>
      <patternFill patternType="none"/>
    </fill>
    <fill>
      <patternFill patternType="gray125"/>
    </fill>
    <fill>
      <patternFill patternType="solid">
        <fgColor theme="0"/>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3" tint="0.39997558519241921"/>
        <bgColor indexed="64"/>
      </patternFill>
    </fill>
    <fill>
      <patternFill patternType="solid">
        <fgColor rgb="FFFFFFCC"/>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3" tint="0.59999389629810485"/>
        <bgColor indexed="64"/>
      </patternFill>
    </fill>
    <fill>
      <patternFill patternType="solid">
        <fgColor theme="4" tint="0.79998168889431442"/>
        <bgColor indexed="64"/>
      </patternFill>
    </fill>
  </fills>
  <borders count="86">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s>
  <cellStyleXfs count="249">
    <xf numFmtId="0" fontId="0" fillId="0" borderId="0"/>
    <xf numFmtId="0" fontId="3" fillId="0" borderId="0"/>
    <xf numFmtId="0" fontId="5" fillId="0" borderId="0"/>
    <xf numFmtId="0" fontId="3" fillId="0" borderId="0"/>
    <xf numFmtId="0" fontId="6" fillId="0" borderId="0"/>
    <xf numFmtId="0" fontId="1" fillId="0" borderId="0"/>
    <xf numFmtId="0" fontId="6" fillId="0" borderId="0"/>
    <xf numFmtId="0" fontId="23" fillId="0" borderId="0"/>
    <xf numFmtId="0" fontId="23" fillId="0" borderId="0"/>
    <xf numFmtId="0" fontId="31" fillId="0" borderId="0"/>
    <xf numFmtId="0" fontId="35" fillId="0" borderId="0"/>
    <xf numFmtId="0" fontId="6" fillId="0" borderId="0"/>
    <xf numFmtId="171" fontId="39"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1" fillId="0" borderId="0"/>
    <xf numFmtId="9" fontId="6" fillId="0" borderId="0" applyFont="0" applyFill="0" applyBorder="0" applyAlignment="0" applyProtection="0"/>
    <xf numFmtId="0" fontId="5" fillId="0" borderId="0"/>
    <xf numFmtId="0" fontId="45" fillId="0" borderId="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18" borderId="0" applyNumberFormat="0" applyBorder="0" applyAlignment="0" applyProtection="0"/>
    <xf numFmtId="0" fontId="48" fillId="21" borderId="0" applyNumberFormat="0" applyBorder="0" applyAlignment="0" applyProtection="0"/>
    <xf numFmtId="0" fontId="48" fillId="24" borderId="0" applyNumberFormat="0" applyBorder="0" applyAlignment="0" applyProtection="0"/>
    <xf numFmtId="0" fontId="49" fillId="25"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8" borderId="0" applyNumberFormat="0" applyBorder="0" applyAlignment="0" applyProtection="0"/>
    <xf numFmtId="0" fontId="50" fillId="0" borderId="0"/>
    <xf numFmtId="0" fontId="49" fillId="29" borderId="0" applyNumberFormat="0" applyBorder="0" applyAlignment="0" applyProtection="0"/>
    <xf numFmtId="0" fontId="49" fillId="30" borderId="0" applyNumberFormat="0" applyBorder="0" applyAlignment="0" applyProtection="0"/>
    <xf numFmtId="0" fontId="49" fillId="31"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32" borderId="0" applyNumberFormat="0" applyBorder="0" applyAlignment="0" applyProtection="0"/>
    <xf numFmtId="0" fontId="51" fillId="20" borderId="77" applyNumberFormat="0" applyAlignment="0" applyProtection="0"/>
    <xf numFmtId="0" fontId="52" fillId="33" borderId="78" applyNumberFormat="0" applyAlignment="0" applyProtection="0"/>
    <xf numFmtId="0" fontId="53" fillId="33" borderId="77" applyNumberFormat="0" applyAlignment="0" applyProtection="0"/>
    <xf numFmtId="0" fontId="54" fillId="0" borderId="79" applyNumberFormat="0" applyFill="0" applyAlignment="0" applyProtection="0"/>
    <xf numFmtId="0" fontId="55" fillId="0" borderId="80" applyNumberFormat="0" applyFill="0" applyAlignment="0" applyProtection="0"/>
    <xf numFmtId="0" fontId="56" fillId="0" borderId="81" applyNumberFormat="0" applyFill="0" applyAlignment="0" applyProtection="0"/>
    <xf numFmtId="0" fontId="56" fillId="0" borderId="0" applyNumberFormat="0" applyFill="0" applyBorder="0" applyAlignment="0" applyProtection="0"/>
    <xf numFmtId="0" fontId="57" fillId="0" borderId="82" applyNumberFormat="0" applyFill="0" applyAlignment="0" applyProtection="0"/>
    <xf numFmtId="0" fontId="58" fillId="34" borderId="83" applyNumberFormat="0" applyAlignment="0" applyProtection="0"/>
    <xf numFmtId="0" fontId="59" fillId="0" borderId="0" applyNumberFormat="0" applyFill="0" applyBorder="0" applyAlignment="0" applyProtection="0"/>
    <xf numFmtId="0" fontId="60" fillId="35" borderId="0" applyNumberFormat="0" applyBorder="0" applyAlignment="0" applyProtection="0"/>
    <xf numFmtId="0" fontId="61" fillId="0" borderId="0"/>
    <xf numFmtId="0" fontId="31" fillId="0" borderId="0"/>
    <xf numFmtId="0" fontId="6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16" borderId="0" applyNumberFormat="0" applyBorder="0" applyAlignment="0" applyProtection="0"/>
    <xf numFmtId="0" fontId="63" fillId="0" borderId="0" applyNumberFormat="0" applyFill="0" applyBorder="0" applyAlignment="0" applyProtection="0"/>
    <xf numFmtId="0" fontId="48" fillId="36" borderId="84" applyNumberFormat="0" applyFont="0" applyAlignment="0" applyProtection="0"/>
    <xf numFmtId="9" fontId="5" fillId="0" borderId="0" applyFont="0" applyFill="0" applyBorder="0" applyAlignment="0" applyProtection="0"/>
    <xf numFmtId="0" fontId="64" fillId="0" borderId="85" applyNumberFormat="0" applyFill="0" applyAlignment="0" applyProtection="0"/>
    <xf numFmtId="0" fontId="65" fillId="0" borderId="0"/>
    <xf numFmtId="0" fontId="66" fillId="0" borderId="0" applyNumberForma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67" fillId="17" borderId="0" applyNumberFormat="0" applyBorder="0" applyAlignment="0" applyProtection="0"/>
    <xf numFmtId="0" fontId="1" fillId="0" borderId="0"/>
    <xf numFmtId="0" fontId="5" fillId="0" borderId="0"/>
    <xf numFmtId="0" fontId="61" fillId="0" borderId="0"/>
    <xf numFmtId="0" fontId="61" fillId="0" borderId="0" applyFont="0" applyFill="0" applyBorder="0" applyAlignment="0" applyProtection="0"/>
    <xf numFmtId="0" fontId="75" fillId="0" borderId="0"/>
  </cellStyleXfs>
  <cellXfs count="1469">
    <xf numFmtId="0" fontId="0" fillId="0" borderId="0" xfId="0"/>
    <xf numFmtId="0" fontId="4" fillId="0" borderId="0" xfId="1" applyFont="1" applyFill="1" applyAlignment="1">
      <alignment horizontal="center" vertical="center"/>
    </xf>
    <xf numFmtId="0" fontId="5" fillId="0" borderId="0" xfId="2" applyFont="1" applyFill="1" applyAlignment="1">
      <alignment horizontal="right"/>
    </xf>
    <xf numFmtId="0" fontId="6" fillId="0" borderId="0" xfId="2" applyFont="1" applyFill="1" applyAlignment="1">
      <alignment horizontal="right"/>
    </xf>
    <xf numFmtId="0" fontId="7" fillId="0" borderId="0" xfId="1" applyFont="1" applyFill="1" applyAlignment="1">
      <alignment horizontal="center" vertical="center"/>
    </xf>
    <xf numFmtId="0" fontId="8" fillId="0" borderId="0" xfId="1" applyFont="1" applyFill="1" applyBorder="1" applyAlignment="1">
      <alignment horizontal="center" vertical="center" wrapText="1"/>
    </xf>
    <xf numFmtId="0" fontId="4" fillId="0" borderId="0" xfId="1" applyFont="1" applyFill="1" applyBorder="1" applyAlignment="1">
      <alignment horizontal="center" vertical="center"/>
    </xf>
    <xf numFmtId="0" fontId="4" fillId="2" borderId="0" xfId="1" applyFont="1" applyFill="1" applyAlignment="1">
      <alignment horizontal="center" vertical="center"/>
    </xf>
    <xf numFmtId="0" fontId="7" fillId="2" borderId="0" xfId="1" applyFont="1" applyFill="1" applyAlignment="1">
      <alignment horizontal="center" vertical="center"/>
    </xf>
    <xf numFmtId="0" fontId="6" fillId="2" borderId="0" xfId="1" applyFont="1" applyFill="1" applyAlignment="1">
      <alignment horizontal="center" vertical="center"/>
    </xf>
    <xf numFmtId="0" fontId="6" fillId="0" borderId="0" xfId="1" applyFont="1" applyFill="1" applyAlignment="1">
      <alignment horizontal="center" vertical="center"/>
    </xf>
    <xf numFmtId="0" fontId="8" fillId="0" borderId="14" xfId="1" applyFont="1" applyFill="1" applyBorder="1" applyAlignment="1">
      <alignment horizontal="center" vertical="center" wrapText="1"/>
    </xf>
    <xf numFmtId="0" fontId="8" fillId="0" borderId="15" xfId="1" applyFont="1" applyFill="1" applyBorder="1" applyAlignment="1">
      <alignment horizontal="center" vertical="center" wrapText="1"/>
    </xf>
    <xf numFmtId="0" fontId="8" fillId="0" borderId="16" xfId="1" applyFont="1" applyFill="1" applyBorder="1" applyAlignment="1">
      <alignment horizontal="center" vertical="center" wrapText="1"/>
    </xf>
    <xf numFmtId="0" fontId="8" fillId="2" borderId="14" xfId="1" applyFont="1" applyFill="1" applyBorder="1" applyAlignment="1">
      <alignment horizontal="center" vertical="center" wrapText="1"/>
    </xf>
    <xf numFmtId="0" fontId="8" fillId="2" borderId="15" xfId="1" applyFont="1" applyFill="1" applyBorder="1" applyAlignment="1">
      <alignment horizontal="center" vertical="center" wrapText="1"/>
    </xf>
    <xf numFmtId="0" fontId="8" fillId="2" borderId="16" xfId="1" applyFont="1" applyFill="1" applyBorder="1" applyAlignment="1">
      <alignment horizontal="center" vertical="center" wrapText="1"/>
    </xf>
    <xf numFmtId="0" fontId="8" fillId="2" borderId="17" xfId="1" applyFont="1" applyFill="1" applyBorder="1" applyAlignment="1">
      <alignment horizontal="center" vertical="center" wrapText="1"/>
    </xf>
    <xf numFmtId="49" fontId="8" fillId="3" borderId="19" xfId="1" applyNumberFormat="1" applyFont="1" applyFill="1" applyBorder="1" applyAlignment="1">
      <alignment horizontal="center" vertical="center"/>
    </xf>
    <xf numFmtId="49" fontId="8" fillId="3" borderId="21" xfId="1" applyNumberFormat="1" applyFont="1" applyFill="1" applyBorder="1" applyAlignment="1">
      <alignment horizontal="center" vertical="center"/>
    </xf>
    <xf numFmtId="49" fontId="8" fillId="3" borderId="23" xfId="1" applyNumberFormat="1" applyFont="1" applyFill="1" applyBorder="1" applyAlignment="1">
      <alignment horizontal="center" vertical="center"/>
    </xf>
    <xf numFmtId="0" fontId="8" fillId="2" borderId="0" xfId="1" applyFont="1" applyFill="1" applyAlignment="1">
      <alignment horizontal="center" vertical="center"/>
    </xf>
    <xf numFmtId="0" fontId="11" fillId="2" borderId="0" xfId="1" applyFont="1" applyFill="1" applyAlignment="1">
      <alignment horizontal="center" vertical="center"/>
    </xf>
    <xf numFmtId="167" fontId="12" fillId="2" borderId="0" xfId="1" applyNumberFormat="1" applyFont="1" applyFill="1" applyAlignment="1">
      <alignment horizontal="center" vertical="center"/>
    </xf>
    <xf numFmtId="0" fontId="8" fillId="5" borderId="0" xfId="1" applyFont="1" applyFill="1" applyAlignment="1">
      <alignment horizontal="center" vertical="center"/>
    </xf>
    <xf numFmtId="167" fontId="11" fillId="2" borderId="0" xfId="1" applyNumberFormat="1" applyFont="1" applyFill="1" applyAlignment="1">
      <alignment horizontal="center" vertical="center"/>
    </xf>
    <xf numFmtId="0" fontId="4" fillId="5" borderId="0" xfId="1" applyFont="1" applyFill="1" applyAlignment="1">
      <alignment horizontal="center" vertical="center"/>
    </xf>
    <xf numFmtId="167" fontId="11" fillId="0" borderId="0" xfId="1" applyNumberFormat="1" applyFont="1" applyFill="1" applyAlignment="1">
      <alignment horizontal="center" vertical="center"/>
    </xf>
    <xf numFmtId="49" fontId="6" fillId="2" borderId="0" xfId="4" applyNumberFormat="1" applyFont="1" applyFill="1" applyBorder="1" applyAlignment="1"/>
    <xf numFmtId="4" fontId="6" fillId="2" borderId="0" xfId="4" applyNumberFormat="1" applyFont="1" applyFill="1" applyBorder="1" applyAlignment="1">
      <alignment horizontal="left" wrapText="1"/>
    </xf>
    <xf numFmtId="0" fontId="6" fillId="2" borderId="0" xfId="4" applyFont="1" applyFill="1" applyBorder="1" applyAlignment="1"/>
    <xf numFmtId="166" fontId="6" fillId="2" borderId="0" xfId="4" applyNumberFormat="1" applyFont="1" applyFill="1" applyBorder="1" applyAlignment="1"/>
    <xf numFmtId="0" fontId="6" fillId="2" borderId="0" xfId="4" applyFont="1" applyFill="1" applyAlignment="1"/>
    <xf numFmtId="0" fontId="6" fillId="0" borderId="0" xfId="4" applyAlignment="1">
      <alignment horizontal="right"/>
    </xf>
    <xf numFmtId="0" fontId="6" fillId="0" borderId="0" xfId="4" applyFont="1" applyFill="1" applyAlignment="1">
      <alignment horizontal="right"/>
    </xf>
    <xf numFmtId="0" fontId="6" fillId="0" borderId="0" xfId="4" applyAlignment="1"/>
    <xf numFmtId="0" fontId="14" fillId="2" borderId="0" xfId="4" applyFont="1" applyFill="1" applyBorder="1" applyAlignment="1">
      <alignment horizontal="center" vertical="center"/>
    </xf>
    <xf numFmtId="0" fontId="6" fillId="0" borderId="0" xfId="4" applyFont="1" applyFill="1" applyAlignment="1"/>
    <xf numFmtId="0" fontId="4" fillId="2" borderId="0" xfId="1" applyFont="1" applyFill="1" applyBorder="1" applyAlignment="1">
      <alignment horizontal="center" vertical="center"/>
    </xf>
    <xf numFmtId="0" fontId="6" fillId="2" borderId="0" xfId="4" applyFill="1" applyAlignment="1">
      <alignment horizontal="center" vertical="center"/>
    </xf>
    <xf numFmtId="0" fontId="6" fillId="0" borderId="0" xfId="4" applyAlignment="1">
      <alignment horizontal="center" vertical="center"/>
    </xf>
    <xf numFmtId="0" fontId="16" fillId="0" borderId="0" xfId="4" applyFont="1" applyAlignment="1">
      <alignment horizontal="center" vertical="center"/>
    </xf>
    <xf numFmtId="0" fontId="17" fillId="2" borderId="0" xfId="1" applyFont="1" applyFill="1" applyAlignment="1">
      <alignment horizontal="center" vertical="center"/>
    </xf>
    <xf numFmtId="0" fontId="13" fillId="0" borderId="0" xfId="4" applyFont="1" applyFill="1" applyAlignment="1">
      <alignment horizontal="center" vertical="center"/>
    </xf>
    <xf numFmtId="0" fontId="16" fillId="0" borderId="0" xfId="4" applyFont="1" applyBorder="1" applyAlignment="1">
      <alignment horizontal="center" vertical="center"/>
    </xf>
    <xf numFmtId="0" fontId="6" fillId="0" borderId="0" xfId="4" applyFont="1" applyFill="1" applyBorder="1" applyAlignment="1">
      <alignment horizontal="center"/>
    </xf>
    <xf numFmtId="166" fontId="6" fillId="0" borderId="0" xfId="4" applyNumberFormat="1" applyFont="1" applyFill="1" applyBorder="1" applyAlignment="1">
      <alignment horizontal="center"/>
    </xf>
    <xf numFmtId="0" fontId="10" fillId="2" borderId="14" xfId="4" applyFont="1" applyFill="1" applyBorder="1" applyAlignment="1">
      <alignment horizontal="center" vertical="center" wrapText="1"/>
    </xf>
    <xf numFmtId="0" fontId="10" fillId="2" borderId="15" xfId="4" applyFont="1" applyFill="1" applyBorder="1" applyAlignment="1">
      <alignment horizontal="center" vertical="center" wrapText="1"/>
    </xf>
    <xf numFmtId="166" fontId="10" fillId="2" borderId="14" xfId="4" applyNumberFormat="1" applyFont="1" applyFill="1" applyBorder="1" applyAlignment="1">
      <alignment horizontal="center" vertical="center" wrapText="1"/>
    </xf>
    <xf numFmtId="166" fontId="10" fillId="2" borderId="53" xfId="4" applyNumberFormat="1" applyFont="1" applyFill="1" applyBorder="1" applyAlignment="1">
      <alignment horizontal="center" vertical="center" wrapText="1"/>
    </xf>
    <xf numFmtId="0" fontId="10" fillId="2" borderId="16" xfId="4" applyFont="1" applyFill="1" applyBorder="1" applyAlignment="1">
      <alignment horizontal="center" vertical="center" wrapText="1"/>
    </xf>
    <xf numFmtId="0" fontId="10" fillId="2" borderId="17" xfId="4" applyFont="1" applyFill="1" applyBorder="1" applyAlignment="1">
      <alignment horizontal="center" vertical="center" wrapText="1"/>
    </xf>
    <xf numFmtId="0" fontId="10" fillId="2" borderId="53" xfId="4" applyFont="1" applyFill="1" applyBorder="1" applyAlignment="1">
      <alignment horizontal="center" vertical="center" wrapText="1"/>
    </xf>
    <xf numFmtId="0" fontId="10" fillId="2" borderId="22" xfId="4" applyFont="1" applyFill="1" applyBorder="1" applyAlignment="1">
      <alignment horizontal="center" vertical="center" wrapText="1"/>
    </xf>
    <xf numFmtId="0" fontId="10" fillId="2" borderId="58" xfId="4" applyFont="1" applyFill="1" applyBorder="1" applyAlignment="1">
      <alignment horizontal="center" vertical="center" wrapText="1"/>
    </xf>
    <xf numFmtId="0" fontId="10" fillId="2" borderId="57" xfId="4" applyFont="1" applyFill="1" applyBorder="1" applyAlignment="1">
      <alignment horizontal="center" vertical="center" wrapText="1"/>
    </xf>
    <xf numFmtId="0" fontId="10" fillId="2" borderId="59" xfId="4" applyFont="1" applyFill="1" applyBorder="1" applyAlignment="1">
      <alignment horizontal="center" vertical="center" wrapText="1"/>
    </xf>
    <xf numFmtId="0" fontId="10" fillId="2" borderId="13" xfId="4" applyFont="1" applyFill="1" applyBorder="1" applyAlignment="1">
      <alignment horizontal="center" vertical="center" wrapText="1"/>
    </xf>
    <xf numFmtId="0" fontId="10" fillId="2" borderId="10" xfId="4" applyFont="1" applyFill="1" applyBorder="1" applyAlignment="1">
      <alignment horizontal="center" vertical="center" wrapText="1"/>
    </xf>
    <xf numFmtId="0" fontId="10" fillId="2" borderId="36" xfId="4" applyFont="1" applyFill="1" applyBorder="1" applyAlignment="1">
      <alignment horizontal="center" vertical="center" wrapText="1"/>
    </xf>
    <xf numFmtId="0" fontId="10" fillId="7" borderId="19" xfId="4" applyFont="1" applyFill="1" applyBorder="1" applyAlignment="1">
      <alignment horizontal="center" vertical="center" wrapText="1"/>
    </xf>
    <xf numFmtId="0" fontId="10" fillId="7" borderId="21" xfId="4" applyFont="1" applyFill="1" applyBorder="1" applyAlignment="1">
      <alignment horizontal="center" vertical="center" wrapText="1"/>
    </xf>
    <xf numFmtId="49" fontId="10" fillId="7" borderId="52" xfId="4" applyNumberFormat="1" applyFont="1" applyFill="1" applyBorder="1" applyAlignment="1">
      <alignment horizontal="center" vertical="center" wrapText="1"/>
    </xf>
    <xf numFmtId="49" fontId="10" fillId="7" borderId="39" xfId="4" applyNumberFormat="1" applyFont="1" applyFill="1" applyBorder="1" applyAlignment="1">
      <alignment horizontal="center" vertical="center" wrapText="1"/>
    </xf>
    <xf numFmtId="49" fontId="10" fillId="7" borderId="7" xfId="4" applyNumberFormat="1" applyFont="1" applyFill="1" applyBorder="1" applyAlignment="1">
      <alignment horizontal="center" vertical="center" wrapText="1"/>
    </xf>
    <xf numFmtId="49" fontId="10" fillId="7" borderId="19" xfId="4" applyNumberFormat="1" applyFont="1" applyFill="1" applyBorder="1" applyAlignment="1">
      <alignment horizontal="center" vertical="center" wrapText="1"/>
    </xf>
    <xf numFmtId="49" fontId="10" fillId="7" borderId="21" xfId="4" applyNumberFormat="1" applyFont="1" applyFill="1" applyBorder="1" applyAlignment="1">
      <alignment horizontal="center" vertical="center" wrapText="1"/>
    </xf>
    <xf numFmtId="49" fontId="10" fillId="7" borderId="48" xfId="4" applyNumberFormat="1" applyFont="1" applyFill="1" applyBorder="1" applyAlignment="1">
      <alignment horizontal="center" vertical="center" wrapText="1"/>
    </xf>
    <xf numFmtId="0" fontId="10" fillId="2" borderId="0" xfId="4" applyFont="1" applyFill="1" applyAlignment="1"/>
    <xf numFmtId="0" fontId="10" fillId="2" borderId="0" xfId="4" applyFont="1" applyFill="1" applyBorder="1" applyAlignment="1"/>
    <xf numFmtId="0" fontId="10" fillId="5" borderId="0" xfId="4" applyFont="1" applyFill="1" applyAlignment="1"/>
    <xf numFmtId="166" fontId="6" fillId="6" borderId="60" xfId="4" applyNumberFormat="1" applyFont="1" applyFill="1" applyBorder="1" applyAlignment="1">
      <alignment horizontal="center" vertical="center" wrapText="1"/>
    </xf>
    <xf numFmtId="167" fontId="6" fillId="6" borderId="60" xfId="4" applyNumberFormat="1" applyFont="1" applyFill="1" applyBorder="1" applyAlignment="1">
      <alignment horizontal="center" vertical="center" wrapText="1"/>
    </xf>
    <xf numFmtId="0" fontId="6" fillId="8" borderId="0" xfId="4" applyFont="1" applyFill="1" applyAlignment="1"/>
    <xf numFmtId="0" fontId="6" fillId="9" borderId="0" xfId="4" applyFont="1" applyFill="1" applyAlignment="1"/>
    <xf numFmtId="49" fontId="4" fillId="0" borderId="60" xfId="1" applyNumberFormat="1" applyFont="1" applyFill="1" applyBorder="1" applyAlignment="1">
      <alignment horizontal="center" vertical="center"/>
    </xf>
    <xf numFmtId="166" fontId="4" fillId="0" borderId="60" xfId="1" applyNumberFormat="1" applyFont="1" applyFill="1" applyBorder="1" applyAlignment="1">
      <alignment horizontal="center" vertical="center"/>
    </xf>
    <xf numFmtId="166" fontId="4" fillId="2" borderId="60" xfId="1" applyNumberFormat="1" applyFont="1" applyFill="1" applyBorder="1" applyAlignment="1">
      <alignment horizontal="center" vertical="center"/>
    </xf>
    <xf numFmtId="166" fontId="4" fillId="10" borderId="60" xfId="1" applyNumberFormat="1" applyFont="1" applyFill="1" applyBorder="1" applyAlignment="1">
      <alignment horizontal="center" vertical="center"/>
    </xf>
    <xf numFmtId="49" fontId="6" fillId="0" borderId="0" xfId="4" applyNumberFormat="1" applyFont="1" applyFill="1" applyAlignment="1"/>
    <xf numFmtId="4" fontId="6" fillId="0" borderId="0" xfId="4" applyNumberFormat="1" applyFont="1" applyFill="1" applyAlignment="1">
      <alignment horizontal="left" wrapText="1"/>
    </xf>
    <xf numFmtId="167" fontId="6" fillId="0" borderId="0" xfId="4" applyNumberFormat="1" applyFont="1" applyFill="1" applyAlignment="1"/>
    <xf numFmtId="166" fontId="6" fillId="0" borderId="0" xfId="4" applyNumberFormat="1" applyFont="1" applyFill="1" applyAlignment="1"/>
    <xf numFmtId="167" fontId="6" fillId="0" borderId="0" xfId="4" applyNumberFormat="1" applyFont="1" applyFill="1" applyBorder="1" applyAlignment="1"/>
    <xf numFmtId="167" fontId="6" fillId="0" borderId="0" xfId="4" applyNumberFormat="1" applyFont="1" applyFill="1" applyBorder="1" applyAlignment="1">
      <alignment wrapText="1"/>
    </xf>
    <xf numFmtId="167" fontId="6" fillId="0" borderId="0" xfId="4" applyNumberFormat="1" applyFont="1" applyFill="1" applyAlignment="1">
      <alignment wrapText="1"/>
    </xf>
    <xf numFmtId="167" fontId="6" fillId="0" borderId="0" xfId="4" applyNumberFormat="1" applyFont="1" applyFill="1" applyBorder="1" applyAlignment="1">
      <alignment horizontal="left" wrapText="1"/>
    </xf>
    <xf numFmtId="167" fontId="6" fillId="0" borderId="0" xfId="4" applyNumberFormat="1" applyFont="1" applyFill="1" applyAlignment="1">
      <alignment horizontal="left" wrapText="1"/>
    </xf>
    <xf numFmtId="167" fontId="6" fillId="0" borderId="0" xfId="4" applyNumberFormat="1" applyFont="1" applyFill="1" applyBorder="1" applyAlignment="1">
      <alignment horizontal="left"/>
    </xf>
    <xf numFmtId="4" fontId="6" fillId="0" borderId="0" xfId="4" applyNumberFormat="1" applyFont="1" applyFill="1" applyBorder="1" applyAlignment="1">
      <alignment horizontal="left" wrapText="1"/>
    </xf>
    <xf numFmtId="167" fontId="6" fillId="0" borderId="0" xfId="4" applyNumberFormat="1" applyFont="1" applyFill="1" applyAlignment="1">
      <alignment horizontal="left" vertical="center" wrapText="1"/>
    </xf>
    <xf numFmtId="167" fontId="6" fillId="0" borderId="0" xfId="4" applyNumberFormat="1" applyFont="1" applyFill="1" applyBorder="1" applyAlignment="1">
      <alignment horizontal="center"/>
    </xf>
    <xf numFmtId="167" fontId="6" fillId="0" borderId="0" xfId="4" applyNumberFormat="1" applyFont="1" applyFill="1" applyAlignment="1">
      <alignment horizontal="center"/>
    </xf>
    <xf numFmtId="0" fontId="6" fillId="0" borderId="0" xfId="4" applyFont="1" applyFill="1" applyBorder="1" applyAlignment="1"/>
    <xf numFmtId="49" fontId="6" fillId="0" borderId="0" xfId="4" applyNumberFormat="1" applyFont="1" applyFill="1" applyBorder="1" applyAlignment="1">
      <alignment horizontal="center" vertical="center"/>
    </xf>
    <xf numFmtId="4" fontId="6" fillId="0" borderId="0" xfId="4" applyNumberFormat="1" applyFont="1" applyFill="1" applyBorder="1" applyAlignment="1">
      <alignment horizontal="left" vertical="center" wrapText="1"/>
    </xf>
    <xf numFmtId="0" fontId="6" fillId="0" borderId="0" xfId="4" applyFont="1" applyFill="1" applyBorder="1" applyAlignment="1">
      <alignment horizontal="center" vertical="center"/>
    </xf>
    <xf numFmtId="166" fontId="6" fillId="0" borderId="0" xfId="4" applyNumberFormat="1" applyFont="1" applyFill="1" applyBorder="1" applyAlignment="1">
      <alignment horizontal="center" vertical="center"/>
    </xf>
    <xf numFmtId="0" fontId="6" fillId="2" borderId="0" xfId="4" applyFont="1" applyFill="1" applyBorder="1" applyAlignment="1">
      <alignment horizontal="center" vertical="center"/>
    </xf>
    <xf numFmtId="49" fontId="6" fillId="0" borderId="0" xfId="4" applyNumberFormat="1" applyFont="1" applyFill="1" applyBorder="1" applyAlignment="1"/>
    <xf numFmtId="166" fontId="6" fillId="0" borderId="0" xfId="4" applyNumberFormat="1" applyFont="1" applyFill="1" applyBorder="1" applyAlignment="1"/>
    <xf numFmtId="0" fontId="6" fillId="0" borderId="6" xfId="4" applyFont="1" applyFill="1" applyBorder="1" applyAlignment="1"/>
    <xf numFmtId="0" fontId="6" fillId="0" borderId="56" xfId="4" applyFont="1" applyFill="1" applyBorder="1" applyAlignment="1"/>
    <xf numFmtId="0" fontId="6" fillId="0" borderId="0" xfId="4" applyFont="1" applyFill="1" applyAlignment="1">
      <alignment horizontal="center" vertical="center"/>
    </xf>
    <xf numFmtId="0" fontId="6" fillId="2" borderId="0" xfId="4" applyFont="1" applyFill="1" applyAlignment="1">
      <alignment horizontal="center" vertical="center"/>
    </xf>
    <xf numFmtId="0" fontId="14" fillId="0" borderId="0" xfId="4" applyFont="1" applyFill="1" applyAlignment="1">
      <alignment horizontal="center" vertical="center"/>
    </xf>
    <xf numFmtId="0" fontId="16" fillId="0" borderId="0" xfId="4" applyFont="1" applyFill="1" applyAlignment="1">
      <alignment horizontal="center" vertical="top"/>
    </xf>
    <xf numFmtId="0" fontId="16" fillId="0" borderId="0" xfId="4" applyFont="1" applyAlignment="1">
      <alignment horizontal="center" vertical="top"/>
    </xf>
    <xf numFmtId="0" fontId="14" fillId="0" borderId="0" xfId="4" applyFont="1" applyFill="1" applyAlignment="1">
      <alignment horizontal="center" vertical="top"/>
    </xf>
    <xf numFmtId="0" fontId="14" fillId="0" borderId="0" xfId="4" applyFont="1" applyAlignment="1">
      <alignment horizontal="center" vertical="top"/>
    </xf>
    <xf numFmtId="166" fontId="14" fillId="0" borderId="0" xfId="4" applyNumberFormat="1" applyFont="1" applyAlignment="1">
      <alignment horizontal="center" vertical="top"/>
    </xf>
    <xf numFmtId="167" fontId="6" fillId="0" borderId="0" xfId="4" applyNumberFormat="1" applyFont="1" applyFill="1" applyAlignment="1">
      <alignment horizontal="center" vertical="center"/>
    </xf>
    <xf numFmtId="0" fontId="10" fillId="0" borderId="14" xfId="4" applyFont="1" applyFill="1" applyBorder="1" applyAlignment="1">
      <alignment horizontal="center" vertical="center" wrapText="1"/>
    </xf>
    <xf numFmtId="0" fontId="10" fillId="0" borderId="15" xfId="4" applyFont="1" applyFill="1" applyBorder="1" applyAlignment="1">
      <alignment horizontal="center" vertical="center" wrapText="1"/>
    </xf>
    <xf numFmtId="0" fontId="10" fillId="0" borderId="53" xfId="4" applyFont="1" applyFill="1" applyBorder="1" applyAlignment="1">
      <alignment horizontal="center" vertical="center" wrapText="1"/>
    </xf>
    <xf numFmtId="0" fontId="10" fillId="7" borderId="48" xfId="4" applyFont="1" applyFill="1" applyBorder="1" applyAlignment="1">
      <alignment horizontal="center" vertical="center" wrapText="1"/>
    </xf>
    <xf numFmtId="0" fontId="6" fillId="5" borderId="0" xfId="4" applyFont="1" applyFill="1" applyAlignment="1">
      <alignment horizontal="center" vertical="center"/>
    </xf>
    <xf numFmtId="166" fontId="6" fillId="2" borderId="60" xfId="4" applyNumberFormat="1" applyFont="1" applyFill="1" applyBorder="1" applyAlignment="1">
      <alignment horizontal="center" vertical="center"/>
    </xf>
    <xf numFmtId="0" fontId="13" fillId="0" borderId="0" xfId="4" applyFont="1" applyFill="1" applyAlignment="1">
      <alignment horizontal="right" vertical="center"/>
    </xf>
    <xf numFmtId="0" fontId="10" fillId="0" borderId="0" xfId="4" applyFont="1" applyFill="1" applyAlignment="1">
      <alignment horizontal="center" vertical="center"/>
    </xf>
    <xf numFmtId="0" fontId="22" fillId="2" borderId="0" xfId="1" applyFont="1" applyFill="1" applyAlignment="1">
      <alignment horizontal="center" vertical="center"/>
    </xf>
    <xf numFmtId="0" fontId="10" fillId="0" borderId="0" xfId="6" applyFont="1" applyFill="1" applyBorder="1" applyAlignment="1">
      <alignment horizontal="center" vertical="center"/>
    </xf>
    <xf numFmtId="167" fontId="6" fillId="0" borderId="0" xfId="6" applyNumberFormat="1" applyFont="1" applyFill="1" applyBorder="1" applyAlignment="1">
      <alignment horizontal="center" vertical="center"/>
    </xf>
    <xf numFmtId="166" fontId="10" fillId="0" borderId="0" xfId="6" applyNumberFormat="1" applyFont="1" applyFill="1" applyBorder="1" applyAlignment="1">
      <alignment horizontal="center" vertical="center"/>
    </xf>
    <xf numFmtId="0" fontId="24" fillId="0" borderId="0" xfId="7" applyFont="1" applyFill="1" applyBorder="1" applyAlignment="1">
      <alignment horizontal="center" vertical="center" wrapText="1"/>
    </xf>
    <xf numFmtId="0" fontId="24" fillId="0" borderId="18" xfId="7" applyFont="1" applyFill="1" applyBorder="1" applyAlignment="1">
      <alignment horizontal="center" vertical="center" wrapText="1"/>
    </xf>
    <xf numFmtId="0" fontId="10" fillId="0" borderId="18" xfId="4" applyFont="1" applyFill="1" applyBorder="1" applyAlignment="1">
      <alignment horizontal="center" vertical="center" textRotation="90" wrapText="1"/>
    </xf>
    <xf numFmtId="0" fontId="10" fillId="0" borderId="13" xfId="4" applyFont="1" applyFill="1" applyBorder="1" applyAlignment="1">
      <alignment horizontal="center" vertical="center" textRotation="90" wrapText="1"/>
    </xf>
    <xf numFmtId="0" fontId="24" fillId="0" borderId="58" xfId="7" applyFont="1" applyFill="1" applyBorder="1" applyAlignment="1">
      <alignment horizontal="center" vertical="center" textRotation="90" wrapText="1"/>
    </xf>
    <xf numFmtId="0" fontId="24" fillId="0" borderId="57" xfId="7" applyFont="1" applyFill="1" applyBorder="1" applyAlignment="1">
      <alignment horizontal="center" vertical="center" textRotation="90" wrapText="1"/>
    </xf>
    <xf numFmtId="0" fontId="24" fillId="0" borderId="59" xfId="7" applyFont="1" applyFill="1" applyBorder="1" applyAlignment="1">
      <alignment horizontal="center" vertical="center" textRotation="90" wrapText="1"/>
    </xf>
    <xf numFmtId="0" fontId="24" fillId="0" borderId="14" xfId="7" applyFont="1" applyFill="1" applyBorder="1" applyAlignment="1">
      <alignment horizontal="center" vertical="center" textRotation="90" wrapText="1"/>
    </xf>
    <xf numFmtId="0" fontId="24" fillId="0" borderId="53" xfId="7" applyFont="1" applyFill="1" applyBorder="1" applyAlignment="1">
      <alignment horizontal="center" vertical="center" textRotation="90" wrapText="1"/>
    </xf>
    <xf numFmtId="0" fontId="24" fillId="0" borderId="17" xfId="7" applyFont="1" applyFill="1" applyBorder="1" applyAlignment="1">
      <alignment horizontal="center" vertical="center" textRotation="90" wrapText="1"/>
    </xf>
    <xf numFmtId="0" fontId="24" fillId="0" borderId="15" xfId="7" applyFont="1" applyFill="1" applyBorder="1" applyAlignment="1">
      <alignment horizontal="center" vertical="center" textRotation="90" wrapText="1"/>
    </xf>
    <xf numFmtId="0" fontId="24" fillId="12" borderId="39" xfId="7" applyFont="1" applyFill="1" applyBorder="1" applyAlignment="1">
      <alignment horizontal="center" vertical="center"/>
    </xf>
    <xf numFmtId="0" fontId="24" fillId="12" borderId="40" xfId="7" applyFont="1" applyFill="1" applyBorder="1" applyAlignment="1">
      <alignment horizontal="center" vertical="center"/>
    </xf>
    <xf numFmtId="49" fontId="24" fillId="12" borderId="7" xfId="7" applyNumberFormat="1" applyFont="1" applyFill="1" applyBorder="1" applyAlignment="1">
      <alignment horizontal="center" vertical="center"/>
    </xf>
    <xf numFmtId="49" fontId="24" fillId="12" borderId="52" xfId="7" applyNumberFormat="1" applyFont="1" applyFill="1" applyBorder="1" applyAlignment="1">
      <alignment horizontal="center" vertical="center"/>
    </xf>
    <xf numFmtId="49" fontId="24" fillId="12" borderId="61" xfId="7" applyNumberFormat="1" applyFont="1" applyFill="1" applyBorder="1" applyAlignment="1">
      <alignment horizontal="center" vertical="center"/>
    </xf>
    <xf numFmtId="49" fontId="24" fillId="12" borderId="40" xfId="7" applyNumberFormat="1" applyFont="1" applyFill="1" applyBorder="1" applyAlignment="1">
      <alignment horizontal="center" vertical="center"/>
    </xf>
    <xf numFmtId="49" fontId="24" fillId="12" borderId="0" xfId="7" applyNumberFormat="1" applyFont="1" applyFill="1" applyBorder="1" applyAlignment="1">
      <alignment horizontal="center" vertical="center"/>
    </xf>
    <xf numFmtId="49" fontId="24" fillId="12" borderId="48" xfId="7" applyNumberFormat="1" applyFont="1" applyFill="1" applyBorder="1" applyAlignment="1">
      <alignment horizontal="center" vertical="center"/>
    </xf>
    <xf numFmtId="49" fontId="24" fillId="12" borderId="19" xfId="7" applyNumberFormat="1" applyFont="1" applyFill="1" applyBorder="1" applyAlignment="1">
      <alignment horizontal="center" vertical="center"/>
    </xf>
    <xf numFmtId="49" fontId="24" fillId="12" borderId="21" xfId="7" applyNumberFormat="1" applyFont="1" applyFill="1" applyBorder="1" applyAlignment="1">
      <alignment horizontal="center" vertical="center"/>
    </xf>
    <xf numFmtId="167" fontId="6" fillId="2" borderId="0" xfId="4" applyNumberFormat="1" applyFont="1" applyFill="1" applyAlignment="1">
      <alignment horizontal="center" vertical="center"/>
    </xf>
    <xf numFmtId="0" fontId="6" fillId="0" borderId="0" xfId="4" applyFont="1" applyFill="1"/>
    <xf numFmtId="0" fontId="6" fillId="2" borderId="0" xfId="4" applyFont="1" applyFill="1"/>
    <xf numFmtId="0" fontId="13" fillId="0" borderId="0" xfId="4" applyFont="1" applyFill="1" applyAlignment="1">
      <alignment horizontal="right"/>
    </xf>
    <xf numFmtId="0" fontId="10" fillId="0" borderId="0" xfId="4" applyFont="1" applyFill="1" applyAlignment="1">
      <alignment horizontal="center"/>
    </xf>
    <xf numFmtId="0" fontId="22" fillId="2" borderId="0" xfId="1" applyFont="1" applyFill="1" applyAlignment="1">
      <alignment vertical="center"/>
    </xf>
    <xf numFmtId="0" fontId="22" fillId="0" borderId="0" xfId="1" applyFont="1" applyFill="1" applyAlignment="1">
      <alignment vertical="center"/>
    </xf>
    <xf numFmtId="0" fontId="4" fillId="2" borderId="0" xfId="1" applyFont="1" applyFill="1" applyAlignment="1">
      <alignment vertical="top"/>
    </xf>
    <xf numFmtId="0" fontId="4" fillId="0" borderId="0" xfId="1" applyFont="1" applyFill="1" applyAlignment="1">
      <alignment vertical="top"/>
    </xf>
    <xf numFmtId="0" fontId="4" fillId="0" borderId="0" xfId="1" applyFont="1" applyFill="1" applyAlignment="1">
      <alignment horizontal="center" vertical="top"/>
    </xf>
    <xf numFmtId="0" fontId="24" fillId="2" borderId="0" xfId="8" applyFont="1" applyFill="1" applyBorder="1" applyAlignment="1"/>
    <xf numFmtId="0" fontId="24" fillId="0" borderId="0" xfId="8" applyFont="1" applyFill="1" applyBorder="1" applyAlignment="1"/>
    <xf numFmtId="0" fontId="22" fillId="0" borderId="0" xfId="1" applyFont="1" applyFill="1" applyAlignment="1">
      <alignment horizontal="center"/>
    </xf>
    <xf numFmtId="0" fontId="22" fillId="2" borderId="0" xfId="1" applyFont="1" applyFill="1" applyAlignment="1"/>
    <xf numFmtId="0" fontId="22" fillId="0" borderId="0" xfId="1" applyFont="1" applyFill="1" applyAlignment="1"/>
    <xf numFmtId="0" fontId="13" fillId="2" borderId="0" xfId="4" applyFont="1" applyFill="1" applyAlignment="1">
      <alignment vertical="center"/>
    </xf>
    <xf numFmtId="0" fontId="13" fillId="0" borderId="0" xfId="4" applyFont="1" applyFill="1" applyAlignment="1">
      <alignment vertical="center"/>
    </xf>
    <xf numFmtId="0" fontId="6" fillId="2" borderId="0" xfId="4" applyFont="1" applyFill="1" applyAlignment="1">
      <alignment vertical="center"/>
    </xf>
    <xf numFmtId="0" fontId="6" fillId="0" borderId="0" xfId="4" applyFont="1" applyFill="1" applyAlignment="1">
      <alignment vertical="center"/>
    </xf>
    <xf numFmtId="0" fontId="10" fillId="2" borderId="0" xfId="6" applyFont="1" applyFill="1" applyBorder="1" applyAlignment="1"/>
    <xf numFmtId="0" fontId="10" fillId="0" borderId="0" xfId="6" applyFont="1" applyFill="1" applyBorder="1" applyAlignment="1"/>
    <xf numFmtId="0" fontId="10" fillId="0" borderId="75" xfId="6" applyFont="1" applyFill="1" applyBorder="1" applyAlignment="1"/>
    <xf numFmtId="0" fontId="6" fillId="2" borderId="0" xfId="4" applyFont="1" applyFill="1" applyBorder="1"/>
    <xf numFmtId="0" fontId="6" fillId="0" borderId="0" xfId="4" applyFont="1" applyFill="1" applyBorder="1"/>
    <xf numFmtId="0" fontId="24" fillId="0" borderId="4" xfId="7" applyFont="1" applyFill="1" applyBorder="1" applyAlignment="1">
      <alignment horizontal="center" vertical="center" wrapText="1"/>
    </xf>
    <xf numFmtId="0" fontId="10" fillId="0" borderId="1" xfId="4" applyFont="1" applyFill="1" applyBorder="1" applyAlignment="1">
      <alignment horizontal="center" vertical="center" textRotation="90" wrapText="1"/>
    </xf>
    <xf numFmtId="0" fontId="24" fillId="0" borderId="39" xfId="7" applyFont="1" applyFill="1" applyBorder="1" applyAlignment="1">
      <alignment horizontal="center" vertical="center" textRotation="90" wrapText="1"/>
    </xf>
    <xf numFmtId="0" fontId="24" fillId="0" borderId="61" xfId="7" applyFont="1" applyFill="1" applyBorder="1" applyAlignment="1">
      <alignment horizontal="center" vertical="center" textRotation="90" wrapText="1"/>
    </xf>
    <xf numFmtId="0" fontId="24" fillId="0" borderId="40" xfId="7" applyFont="1" applyFill="1" applyBorder="1" applyAlignment="1">
      <alignment horizontal="center" vertical="center" textRotation="90" wrapText="1"/>
    </xf>
    <xf numFmtId="0" fontId="10" fillId="0" borderId="12" xfId="4" applyFont="1" applyFill="1" applyBorder="1" applyAlignment="1">
      <alignment horizontal="center" vertical="center" textRotation="90" wrapText="1"/>
    </xf>
    <xf numFmtId="0" fontId="24" fillId="0" borderId="19" xfId="7" applyFont="1" applyFill="1" applyBorder="1" applyAlignment="1">
      <alignment horizontal="center" vertical="center" textRotation="90" wrapText="1"/>
    </xf>
    <xf numFmtId="0" fontId="24" fillId="0" borderId="21" xfId="7" applyFont="1" applyFill="1" applyBorder="1" applyAlignment="1">
      <alignment horizontal="center" vertical="center" textRotation="90" wrapText="1"/>
    </xf>
    <xf numFmtId="0" fontId="24" fillId="0" borderId="48" xfId="7" applyFont="1" applyFill="1" applyBorder="1" applyAlignment="1">
      <alignment horizontal="center" vertical="center" textRotation="90" wrapText="1"/>
    </xf>
    <xf numFmtId="0" fontId="24" fillId="0" borderId="20" xfId="7" applyFont="1" applyFill="1" applyBorder="1" applyAlignment="1">
      <alignment horizontal="center" vertical="center" textRotation="90" wrapText="1"/>
    </xf>
    <xf numFmtId="0" fontId="24" fillId="0" borderId="22" xfId="7" applyFont="1" applyFill="1" applyBorder="1" applyAlignment="1">
      <alignment horizontal="center" vertical="center" textRotation="90" wrapText="1"/>
    </xf>
    <xf numFmtId="0" fontId="24" fillId="0" borderId="71" xfId="7" applyFont="1" applyFill="1" applyBorder="1" applyAlignment="1">
      <alignment horizontal="center" vertical="center" textRotation="90" wrapText="1"/>
    </xf>
    <xf numFmtId="0" fontId="10" fillId="0" borderId="5" xfId="4" applyFont="1" applyFill="1" applyBorder="1" applyAlignment="1">
      <alignment horizontal="center" vertical="center" textRotation="90" wrapText="1"/>
    </xf>
    <xf numFmtId="0" fontId="24" fillId="0" borderId="52" xfId="7" applyFont="1" applyFill="1" applyBorder="1" applyAlignment="1">
      <alignment horizontal="center" vertical="center" textRotation="90" wrapText="1"/>
    </xf>
    <xf numFmtId="49" fontId="24" fillId="12" borderId="39" xfId="7" applyNumberFormat="1" applyFont="1" applyFill="1" applyBorder="1" applyAlignment="1">
      <alignment horizontal="center" vertical="center"/>
    </xf>
    <xf numFmtId="49" fontId="24" fillId="12" borderId="54" xfId="7" applyNumberFormat="1" applyFont="1" applyFill="1" applyBorder="1" applyAlignment="1">
      <alignment horizontal="center" vertical="center"/>
    </xf>
    <xf numFmtId="49" fontId="24" fillId="12" borderId="68" xfId="7" applyNumberFormat="1" applyFont="1" applyFill="1" applyBorder="1" applyAlignment="1">
      <alignment horizontal="center" vertical="center"/>
    </xf>
    <xf numFmtId="0" fontId="6" fillId="5" borderId="0" xfId="4" applyFont="1" applyFill="1"/>
    <xf numFmtId="0" fontId="26" fillId="0" borderId="0" xfId="7" applyFont="1" applyFill="1" applyBorder="1" applyAlignment="1">
      <alignment horizontal="center" vertical="center" textRotation="90" wrapText="1"/>
    </xf>
    <xf numFmtId="0" fontId="6" fillId="0" borderId="0" xfId="4" applyFont="1" applyFill="1" applyBorder="1" applyAlignment="1">
      <alignment horizontal="center" vertical="center" textRotation="90" wrapText="1"/>
    </xf>
    <xf numFmtId="0" fontId="27" fillId="0" borderId="0" xfId="7" applyFont="1" applyFill="1" applyBorder="1" applyAlignment="1">
      <alignment horizontal="center" vertical="center"/>
    </xf>
    <xf numFmtId="0" fontId="22" fillId="0" borderId="0" xfId="1" applyFont="1" applyFill="1" applyAlignment="1">
      <alignment horizontal="center" vertical="center"/>
    </xf>
    <xf numFmtId="0" fontId="28" fillId="0" borderId="0" xfId="4" applyFont="1" applyFill="1" applyAlignment="1">
      <alignment horizontal="center" vertical="center"/>
    </xf>
    <xf numFmtId="0" fontId="24" fillId="0" borderId="15" xfId="7" applyFont="1" applyFill="1" applyBorder="1" applyAlignment="1">
      <alignment horizontal="center" vertical="center" wrapText="1"/>
    </xf>
    <xf numFmtId="0" fontId="10" fillId="0" borderId="20" xfId="4" applyFont="1" applyFill="1" applyBorder="1" applyAlignment="1">
      <alignment horizontal="center" vertical="center" wrapText="1"/>
    </xf>
    <xf numFmtId="0" fontId="10" fillId="0" borderId="22" xfId="4" applyFont="1" applyFill="1" applyBorder="1" applyAlignment="1">
      <alignment horizontal="center" vertical="center" wrapText="1"/>
    </xf>
    <xf numFmtId="0" fontId="24" fillId="0" borderId="71" xfId="7" applyFont="1" applyFill="1" applyBorder="1" applyAlignment="1">
      <alignment horizontal="center" vertical="center" wrapText="1"/>
    </xf>
    <xf numFmtId="0" fontId="10" fillId="0" borderId="19" xfId="4" applyFont="1" applyFill="1" applyBorder="1" applyAlignment="1">
      <alignment horizontal="center" vertical="center" wrapText="1"/>
    </xf>
    <xf numFmtId="0" fontId="10" fillId="0" borderId="21" xfId="4" applyFont="1" applyFill="1" applyBorder="1" applyAlignment="1">
      <alignment horizontal="center" vertical="center" wrapText="1"/>
    </xf>
    <xf numFmtId="0" fontId="24" fillId="0" borderId="48" xfId="7" applyFont="1" applyFill="1" applyBorder="1" applyAlignment="1">
      <alignment horizontal="center" vertical="center" wrapText="1"/>
    </xf>
    <xf numFmtId="0" fontId="10" fillId="0" borderId="16" xfId="4" applyFont="1" applyFill="1" applyBorder="1" applyAlignment="1">
      <alignment horizontal="center" vertical="center" wrapText="1"/>
    </xf>
    <xf numFmtId="0" fontId="24" fillId="12" borderId="56" xfId="7" applyFont="1" applyFill="1" applyBorder="1" applyAlignment="1">
      <alignment horizontal="center" vertical="center"/>
    </xf>
    <xf numFmtId="166" fontId="6" fillId="2" borderId="0" xfId="4" applyNumberFormat="1" applyFont="1" applyFill="1" applyAlignment="1">
      <alignment horizontal="center" vertical="center"/>
    </xf>
    <xf numFmtId="167" fontId="6" fillId="2" borderId="60" xfId="4" applyNumberFormat="1" applyFont="1" applyFill="1" applyBorder="1" applyAlignment="1">
      <alignment horizontal="center" vertical="center"/>
    </xf>
    <xf numFmtId="167" fontId="6" fillId="0" borderId="60" xfId="4" applyNumberFormat="1" applyFont="1" applyFill="1" applyBorder="1" applyAlignment="1">
      <alignment horizontal="center" vertical="center"/>
    </xf>
    <xf numFmtId="0" fontId="24" fillId="0" borderId="51" xfId="7" applyFont="1" applyFill="1" applyBorder="1" applyAlignment="1">
      <alignment horizontal="center" vertical="center" textRotation="90" wrapText="1"/>
    </xf>
    <xf numFmtId="0" fontId="24" fillId="0" borderId="41" xfId="7" applyFont="1" applyFill="1" applyBorder="1" applyAlignment="1">
      <alignment horizontal="center" vertical="center" textRotation="90" wrapText="1"/>
    </xf>
    <xf numFmtId="0" fontId="24" fillId="12" borderId="1" xfId="7" applyFont="1" applyFill="1" applyBorder="1" applyAlignment="1">
      <alignment horizontal="center" vertical="center"/>
    </xf>
    <xf numFmtId="0" fontId="6" fillId="6" borderId="60" xfId="4" applyFont="1" applyFill="1" applyBorder="1" applyAlignment="1">
      <alignment horizontal="center" vertical="center"/>
    </xf>
    <xf numFmtId="0" fontId="6" fillId="0" borderId="60" xfId="4" applyFont="1" applyFill="1" applyBorder="1" applyAlignment="1">
      <alignment horizontal="center" vertical="center"/>
    </xf>
    <xf numFmtId="0" fontId="8" fillId="0" borderId="0" xfId="1" applyFont="1" applyFill="1" applyAlignment="1">
      <alignment horizontal="center" vertical="center"/>
    </xf>
    <xf numFmtId="0" fontId="24" fillId="0" borderId="0" xfId="8" applyFont="1" applyFill="1" applyBorder="1" applyAlignment="1">
      <alignment horizontal="center" vertical="center"/>
    </xf>
    <xf numFmtId="0" fontId="17" fillId="0" borderId="0" xfId="4" applyFont="1" applyFill="1" applyAlignment="1">
      <alignment horizontal="center" vertical="center"/>
    </xf>
    <xf numFmtId="0" fontId="6" fillId="0" borderId="0" xfId="4" applyFont="1" applyFill="1" applyAlignment="1">
      <alignment horizontal="center" vertical="center" wrapText="1"/>
    </xf>
    <xf numFmtId="0" fontId="24" fillId="0" borderId="0" xfId="8" applyFont="1" applyFill="1" applyBorder="1" applyAlignment="1">
      <alignment horizontal="center" vertical="center" wrapText="1"/>
    </xf>
    <xf numFmtId="0" fontId="17" fillId="0" borderId="0" xfId="4" applyFont="1" applyFill="1" applyBorder="1" applyAlignment="1">
      <alignment horizontal="center" vertical="center"/>
    </xf>
    <xf numFmtId="0" fontId="17" fillId="2" borderId="0" xfId="4" applyFont="1" applyFill="1" applyAlignment="1">
      <alignment horizontal="center" vertical="center"/>
    </xf>
    <xf numFmtId="0" fontId="8" fillId="0" borderId="18" xfId="4" applyFont="1" applyFill="1" applyBorder="1" applyAlignment="1">
      <alignment horizontal="center" vertical="center" wrapText="1"/>
    </xf>
    <xf numFmtId="0" fontId="10" fillId="0" borderId="18" xfId="4" applyFont="1" applyFill="1" applyBorder="1" applyAlignment="1">
      <alignment horizontal="center" vertical="center" wrapText="1"/>
    </xf>
    <xf numFmtId="0" fontId="8" fillId="0" borderId="18" xfId="1" applyFont="1" applyFill="1" applyBorder="1" applyAlignment="1">
      <alignment horizontal="center" vertical="center" wrapText="1"/>
    </xf>
    <xf numFmtId="0" fontId="8" fillId="0" borderId="36" xfId="4" applyFont="1" applyFill="1" applyBorder="1" applyAlignment="1">
      <alignment horizontal="center" vertical="center"/>
    </xf>
    <xf numFmtId="0" fontId="17" fillId="5" borderId="0" xfId="4" applyFont="1" applyFill="1" applyAlignment="1">
      <alignment horizontal="center" vertical="center"/>
    </xf>
    <xf numFmtId="49" fontId="8" fillId="2" borderId="0" xfId="1" applyNumberFormat="1" applyFont="1" applyFill="1" applyBorder="1" applyAlignment="1">
      <alignment horizontal="center" vertical="center"/>
    </xf>
    <xf numFmtId="0" fontId="17" fillId="2" borderId="0" xfId="4" applyFont="1" applyFill="1" applyAlignment="1">
      <alignment horizontal="center" vertical="center" wrapText="1"/>
    </xf>
    <xf numFmtId="0" fontId="17" fillId="0" borderId="0" xfId="4" applyFont="1" applyFill="1" applyAlignment="1">
      <alignment horizontal="center" vertical="center" wrapText="1"/>
    </xf>
    <xf numFmtId="0" fontId="32" fillId="0" borderId="0" xfId="9" applyFont="1" applyFill="1" applyAlignment="1">
      <alignment vertical="top" wrapText="1"/>
    </xf>
    <xf numFmtId="0" fontId="32" fillId="0" borderId="0" xfId="9" applyFont="1" applyFill="1" applyAlignment="1">
      <alignment horizontal="left" vertical="center" wrapText="1"/>
    </xf>
    <xf numFmtId="49" fontId="32" fillId="0" borderId="0" xfId="9" applyNumberFormat="1" applyFont="1" applyFill="1" applyAlignment="1">
      <alignment wrapText="1"/>
    </xf>
    <xf numFmtId="0" fontId="33" fillId="0" borderId="0" xfId="9" applyFont="1" applyFill="1" applyAlignment="1">
      <alignment wrapText="1"/>
    </xf>
    <xf numFmtId="0" fontId="33" fillId="0" borderId="0" xfId="9" applyFont="1" applyFill="1"/>
    <xf numFmtId="169" fontId="33" fillId="0" borderId="0" xfId="9" applyNumberFormat="1" applyFont="1" applyFill="1"/>
    <xf numFmtId="0" fontId="34" fillId="0" borderId="0" xfId="9" applyFont="1" applyFill="1"/>
    <xf numFmtId="0" fontId="10" fillId="0" borderId="0" xfId="9" applyFont="1" applyFill="1" applyAlignment="1"/>
    <xf numFmtId="0" fontId="6" fillId="0" borderId="0" xfId="9" applyFont="1" applyFill="1"/>
    <xf numFmtId="0" fontId="10" fillId="0" borderId="0" xfId="9" applyFont="1" applyFill="1" applyAlignment="1">
      <alignment horizontal="center"/>
    </xf>
    <xf numFmtId="0" fontId="8" fillId="0" borderId="0" xfId="10" applyFont="1" applyFill="1" applyAlignment="1">
      <alignment vertical="center"/>
    </xf>
    <xf numFmtId="0" fontId="4" fillId="0" borderId="0" xfId="10" applyFont="1" applyFill="1" applyAlignment="1">
      <alignment vertical="top"/>
    </xf>
    <xf numFmtId="0" fontId="10" fillId="0" borderId="0" xfId="9" applyFont="1" applyFill="1" applyAlignment="1">
      <alignment horizontal="center" vertical="center"/>
    </xf>
    <xf numFmtId="167" fontId="36" fillId="0" borderId="0" xfId="9" applyNumberFormat="1" applyFont="1" applyFill="1"/>
    <xf numFmtId="167" fontId="36" fillId="0" borderId="0" xfId="9" applyNumberFormat="1" applyFont="1" applyFill="1" applyAlignment="1">
      <alignment horizontal="left" wrapText="1"/>
    </xf>
    <xf numFmtId="167" fontId="36" fillId="0" borderId="0" xfId="9" applyNumberFormat="1" applyFont="1" applyFill="1" applyAlignment="1">
      <alignment wrapText="1"/>
    </xf>
    <xf numFmtId="0" fontId="37" fillId="0" borderId="0" xfId="9" applyFont="1" applyFill="1" applyAlignment="1">
      <alignment vertical="center" wrapText="1"/>
    </xf>
    <xf numFmtId="0" fontId="37" fillId="0" borderId="0" xfId="9" applyFont="1" applyFill="1" applyAlignment="1">
      <alignment vertical="center"/>
    </xf>
    <xf numFmtId="164" fontId="34" fillId="0" borderId="0" xfId="9" applyNumberFormat="1" applyFont="1" applyFill="1"/>
    <xf numFmtId="169" fontId="34" fillId="0" borderId="0" xfId="9" applyNumberFormat="1" applyFont="1" applyFill="1"/>
    <xf numFmtId="1" fontId="36" fillId="0" borderId="0" xfId="9" applyNumberFormat="1" applyFont="1" applyFill="1"/>
    <xf numFmtId="3" fontId="38" fillId="0" borderId="0" xfId="9" applyNumberFormat="1" applyFont="1" applyFill="1"/>
    <xf numFmtId="0" fontId="4" fillId="0" borderId="0" xfId="10" applyFont="1" applyFill="1" applyAlignment="1">
      <alignment horizontal="center" vertical="top"/>
    </xf>
    <xf numFmtId="0" fontId="0" fillId="0" borderId="0" xfId="0" applyAlignment="1"/>
    <xf numFmtId="3" fontId="38" fillId="0" borderId="0" xfId="9" applyNumberFormat="1" applyFont="1" applyFill="1" applyAlignment="1">
      <alignment horizontal="left" wrapText="1"/>
    </xf>
    <xf numFmtId="3" fontId="38" fillId="0" borderId="0" xfId="9" applyNumberFormat="1" applyFont="1" applyFill="1" applyBorder="1" applyAlignment="1">
      <alignment wrapText="1"/>
    </xf>
    <xf numFmtId="3" fontId="38" fillId="0" borderId="0" xfId="9" applyNumberFormat="1" applyFont="1" applyFill="1" applyAlignment="1">
      <alignment wrapText="1"/>
    </xf>
    <xf numFmtId="164" fontId="38" fillId="0" borderId="0" xfId="9" applyNumberFormat="1" applyFont="1" applyFill="1"/>
    <xf numFmtId="169" fontId="38" fillId="0" borderId="0" xfId="9" applyNumberFormat="1" applyFont="1" applyFill="1"/>
    <xf numFmtId="0" fontId="33" fillId="2" borderId="0" xfId="9" applyFont="1" applyFill="1"/>
    <xf numFmtId="0" fontId="8" fillId="0" borderId="25" xfId="11" applyFont="1" applyFill="1" applyBorder="1" applyAlignment="1">
      <alignment horizontal="center" vertical="center" wrapText="1"/>
    </xf>
    <xf numFmtId="0" fontId="8" fillId="0" borderId="71" xfId="11" applyFont="1" applyFill="1" applyBorder="1" applyAlignment="1">
      <alignment horizontal="center" vertical="center" wrapText="1"/>
    </xf>
    <xf numFmtId="0" fontId="8" fillId="0" borderId="20" xfId="11" applyFont="1" applyFill="1" applyBorder="1" applyAlignment="1">
      <alignment horizontal="center" vertical="center" wrapText="1"/>
    </xf>
    <xf numFmtId="0" fontId="10" fillId="0" borderId="14" xfId="6" applyFont="1" applyFill="1" applyBorder="1" applyAlignment="1">
      <alignment horizontal="center" vertical="center" textRotation="90" wrapText="1"/>
    </xf>
    <xf numFmtId="0" fontId="10" fillId="0" borderId="15" xfId="6" applyFont="1" applyFill="1" applyBorder="1" applyAlignment="1">
      <alignment horizontal="center" vertical="center" textRotation="90" wrapText="1"/>
    </xf>
    <xf numFmtId="0" fontId="10" fillId="0" borderId="42" xfId="6" applyFont="1" applyFill="1" applyBorder="1" applyAlignment="1">
      <alignment horizontal="center" vertical="center" textRotation="90" wrapText="1"/>
    </xf>
    <xf numFmtId="0" fontId="10" fillId="0" borderId="43" xfId="6" applyFont="1" applyFill="1" applyBorder="1" applyAlignment="1">
      <alignment horizontal="center" vertical="center" textRotation="90" wrapText="1"/>
    </xf>
    <xf numFmtId="0" fontId="10" fillId="0" borderId="20" xfId="6" applyFont="1" applyFill="1" applyBorder="1" applyAlignment="1">
      <alignment horizontal="center" vertical="center" wrapText="1"/>
    </xf>
    <xf numFmtId="0" fontId="10" fillId="0" borderId="71" xfId="6" applyFont="1" applyFill="1" applyBorder="1" applyAlignment="1">
      <alignment horizontal="center" vertical="center" wrapText="1"/>
    </xf>
    <xf numFmtId="0" fontId="8" fillId="0" borderId="16" xfId="11" applyFont="1" applyFill="1" applyBorder="1" applyAlignment="1">
      <alignment horizontal="center" vertical="center" textRotation="90"/>
    </xf>
    <xf numFmtId="0" fontId="8" fillId="0" borderId="15" xfId="11" applyFont="1" applyFill="1" applyBorder="1" applyAlignment="1">
      <alignment horizontal="center" vertical="center" textRotation="90"/>
    </xf>
    <xf numFmtId="0" fontId="8" fillId="0" borderId="14" xfId="11" applyFont="1" applyFill="1" applyBorder="1" applyAlignment="1">
      <alignment horizontal="center" vertical="center" textRotation="90"/>
    </xf>
    <xf numFmtId="0" fontId="8" fillId="0" borderId="14" xfId="11" applyFont="1" applyFill="1" applyBorder="1" applyAlignment="1">
      <alignment horizontal="center" vertical="center" wrapText="1"/>
    </xf>
    <xf numFmtId="4" fontId="33" fillId="0" borderId="0" xfId="9" applyNumberFormat="1" applyFont="1" applyFill="1"/>
    <xf numFmtId="0" fontId="33" fillId="5" borderId="0" xfId="9" applyFont="1" applyFill="1"/>
    <xf numFmtId="4" fontId="33" fillId="5" borderId="0" xfId="9" applyNumberFormat="1" applyFont="1" applyFill="1"/>
    <xf numFmtId="0" fontId="33" fillId="0" borderId="0" xfId="9" applyFont="1" applyFill="1" applyAlignment="1">
      <alignment horizontal="left"/>
    </xf>
    <xf numFmtId="0" fontId="4" fillId="0" borderId="0" xfId="4" applyFont="1" applyFill="1" applyAlignment="1">
      <alignment horizontal="center" vertical="center"/>
    </xf>
    <xf numFmtId="0" fontId="8" fillId="0" borderId="0" xfId="4" applyFont="1" applyFill="1" applyAlignment="1">
      <alignment horizontal="center" vertical="center"/>
    </xf>
    <xf numFmtId="0" fontId="8" fillId="0" borderId="16" xfId="4" applyFont="1" applyFill="1" applyBorder="1" applyAlignment="1">
      <alignment horizontal="center" vertical="center" wrapText="1"/>
    </xf>
    <xf numFmtId="0" fontId="10" fillId="0" borderId="14" xfId="6" applyFont="1" applyFill="1" applyBorder="1" applyAlignment="1">
      <alignment horizontal="center" vertical="center" wrapText="1"/>
    </xf>
    <xf numFmtId="0" fontId="10" fillId="0" borderId="15" xfId="6" applyFont="1" applyFill="1" applyBorder="1" applyAlignment="1">
      <alignment horizontal="center" vertical="center" wrapText="1"/>
    </xf>
    <xf numFmtId="0" fontId="8" fillId="0" borderId="20" xfId="4" applyFont="1" applyFill="1" applyBorder="1" applyAlignment="1">
      <alignment horizontal="center" vertical="center" textRotation="90"/>
    </xf>
    <xf numFmtId="0" fontId="8" fillId="0" borderId="71" xfId="4" applyFont="1" applyFill="1" applyBorder="1" applyAlignment="1">
      <alignment horizontal="center" vertical="center" textRotation="90"/>
    </xf>
    <xf numFmtId="0" fontId="8" fillId="0" borderId="25" xfId="4" applyFont="1" applyFill="1" applyBorder="1" applyAlignment="1">
      <alignment horizontal="center" vertical="center" textRotation="90"/>
    </xf>
    <xf numFmtId="0" fontId="8" fillId="0" borderId="26" xfId="4" applyFont="1" applyFill="1" applyBorder="1" applyAlignment="1">
      <alignment horizontal="center" vertical="center" textRotation="90"/>
    </xf>
    <xf numFmtId="0" fontId="8" fillId="0" borderId="25" xfId="4" applyFont="1" applyFill="1" applyBorder="1" applyAlignment="1">
      <alignment horizontal="center" vertical="center" wrapText="1"/>
    </xf>
    <xf numFmtId="0" fontId="8" fillId="0" borderId="71" xfId="4" applyFont="1" applyFill="1" applyBorder="1" applyAlignment="1">
      <alignment horizontal="center" vertical="center"/>
    </xf>
    <xf numFmtId="0" fontId="8" fillId="0" borderId="35" xfId="4" applyFont="1" applyFill="1" applyBorder="1" applyAlignment="1">
      <alignment horizontal="center" vertical="center" wrapText="1"/>
    </xf>
    <xf numFmtId="0" fontId="10" fillId="0" borderId="14" xfId="9" applyFont="1" applyFill="1" applyBorder="1" applyAlignment="1">
      <alignment horizontal="center" vertical="center" wrapText="1"/>
    </xf>
    <xf numFmtId="0" fontId="8" fillId="0" borderId="19" xfId="1" applyFont="1" applyFill="1" applyBorder="1" applyAlignment="1">
      <alignment horizontal="center" vertical="center"/>
    </xf>
    <xf numFmtId="0" fontId="8" fillId="0" borderId="21" xfId="1" applyFont="1" applyFill="1" applyBorder="1" applyAlignment="1">
      <alignment horizontal="center" vertical="center"/>
    </xf>
    <xf numFmtId="0" fontId="8" fillId="0" borderId="48" xfId="1" applyFont="1" applyFill="1" applyBorder="1" applyAlignment="1">
      <alignment horizontal="center" vertical="center"/>
    </xf>
    <xf numFmtId="0" fontId="8" fillId="0" borderId="67" xfId="1" applyFont="1" applyFill="1" applyBorder="1" applyAlignment="1">
      <alignment horizontal="center" vertical="center"/>
    </xf>
    <xf numFmtId="0" fontId="8" fillId="0" borderId="68" xfId="1" applyFont="1" applyFill="1" applyBorder="1" applyAlignment="1">
      <alignment horizontal="center" vertical="center"/>
    </xf>
    <xf numFmtId="0" fontId="8" fillId="0" borderId="49" xfId="1" applyFont="1" applyFill="1" applyBorder="1" applyAlignment="1">
      <alignment horizontal="center" vertical="center"/>
    </xf>
    <xf numFmtId="0" fontId="8" fillId="0" borderId="50" xfId="1" applyFont="1" applyFill="1" applyBorder="1" applyAlignment="1">
      <alignment horizontal="center" vertical="center"/>
    </xf>
    <xf numFmtId="0" fontId="17" fillId="0" borderId="0" xfId="4" applyFont="1"/>
    <xf numFmtId="0" fontId="17" fillId="0" borderId="0" xfId="4" applyFont="1" applyAlignment="1">
      <alignment vertical="center"/>
    </xf>
    <xf numFmtId="0" fontId="17" fillId="0" borderId="0" xfId="4" applyFont="1" applyAlignment="1">
      <alignment horizontal="center" vertical="center"/>
    </xf>
    <xf numFmtId="0" fontId="13" fillId="0" borderId="0" xfId="4" applyFont="1" applyAlignment="1">
      <alignment horizontal="right" vertical="center"/>
    </xf>
    <xf numFmtId="0" fontId="13" fillId="0" borderId="0" xfId="4" applyFont="1" applyAlignment="1">
      <alignment horizontal="right"/>
    </xf>
    <xf numFmtId="0" fontId="17" fillId="0" borderId="0" xfId="4" applyFont="1" applyAlignment="1">
      <alignment horizontal="right" vertical="center"/>
    </xf>
    <xf numFmtId="0" fontId="8" fillId="0" borderId="0" xfId="1" applyFont="1" applyAlignment="1">
      <alignment vertical="center"/>
    </xf>
    <xf numFmtId="0" fontId="4" fillId="0" borderId="0" xfId="1" applyFont="1" applyAlignment="1">
      <alignment vertical="top"/>
    </xf>
    <xf numFmtId="0" fontId="40" fillId="0" borderId="0" xfId="4" applyFont="1" applyAlignment="1"/>
    <xf numFmtId="0" fontId="17" fillId="0" borderId="0" xfId="4" applyFont="1" applyFill="1"/>
    <xf numFmtId="0" fontId="17" fillId="0" borderId="0" xfId="4" applyFont="1" applyFill="1" applyAlignment="1">
      <alignment vertical="center"/>
    </xf>
    <xf numFmtId="0" fontId="17" fillId="2" borderId="0" xfId="4" applyFont="1" applyFill="1" applyAlignment="1">
      <alignment vertical="center"/>
    </xf>
    <xf numFmtId="0" fontId="10" fillId="0" borderId="12" xfId="4" applyFont="1" applyFill="1" applyBorder="1" applyAlignment="1">
      <alignment horizontal="center" vertical="center" wrapText="1"/>
    </xf>
    <xf numFmtId="0" fontId="8" fillId="0" borderId="18" xfId="1" applyFont="1" applyBorder="1" applyAlignment="1">
      <alignment horizontal="center" vertical="center" wrapText="1"/>
    </xf>
    <xf numFmtId="0" fontId="8" fillId="0" borderId="56" xfId="1" applyFont="1" applyBorder="1" applyAlignment="1">
      <alignment horizontal="center" vertical="center" wrapText="1"/>
    </xf>
    <xf numFmtId="0" fontId="17" fillId="5" borderId="0" xfId="4" applyFont="1" applyFill="1" applyAlignment="1">
      <alignment vertical="center"/>
    </xf>
    <xf numFmtId="0" fontId="17" fillId="5" borderId="0" xfId="4" applyFont="1" applyFill="1"/>
    <xf numFmtId="0" fontId="41" fillId="0" borderId="0" xfId="4" applyFont="1" applyFill="1" applyAlignment="1">
      <alignment horizontal="center" vertical="center"/>
    </xf>
    <xf numFmtId="0" fontId="10" fillId="0" borderId="58" xfId="4" applyFont="1" applyFill="1" applyBorder="1" applyAlignment="1">
      <alignment horizontal="center" vertical="center" textRotation="90" wrapText="1"/>
    </xf>
    <xf numFmtId="0" fontId="10" fillId="0" borderId="57" xfId="4" applyFont="1" applyFill="1" applyBorder="1" applyAlignment="1">
      <alignment horizontal="center" vertical="center" textRotation="90" wrapText="1"/>
    </xf>
    <xf numFmtId="0" fontId="10" fillId="10" borderId="57" xfId="4" applyFont="1" applyFill="1" applyBorder="1" applyAlignment="1">
      <alignment horizontal="center" vertical="center" textRotation="90" wrapText="1"/>
    </xf>
    <xf numFmtId="0" fontId="10" fillId="0" borderId="59" xfId="4" applyFont="1" applyFill="1" applyBorder="1" applyAlignment="1">
      <alignment horizontal="center" vertical="center" textRotation="90" wrapText="1"/>
    </xf>
    <xf numFmtId="0" fontId="10" fillId="0" borderId="58" xfId="4" applyFont="1" applyFill="1" applyBorder="1" applyAlignment="1">
      <alignment horizontal="center" vertical="center" wrapText="1"/>
    </xf>
    <xf numFmtId="0" fontId="10" fillId="0" borderId="59" xfId="4" applyFont="1" applyFill="1" applyBorder="1" applyAlignment="1">
      <alignment horizontal="center" vertical="center" wrapText="1"/>
    </xf>
    <xf numFmtId="0" fontId="10" fillId="0" borderId="14" xfId="4" applyFont="1" applyFill="1" applyBorder="1" applyAlignment="1">
      <alignment horizontal="center" vertical="center" textRotation="90" wrapText="1"/>
    </xf>
    <xf numFmtId="0" fontId="10" fillId="0" borderId="15" xfId="4" applyFont="1" applyFill="1" applyBorder="1" applyAlignment="1">
      <alignment horizontal="center" vertical="center" textRotation="90" wrapText="1"/>
    </xf>
    <xf numFmtId="0" fontId="10" fillId="0" borderId="16" xfId="4" applyFont="1" applyFill="1" applyBorder="1" applyAlignment="1">
      <alignment horizontal="center" vertical="center" textRotation="90" wrapText="1"/>
    </xf>
    <xf numFmtId="0" fontId="8" fillId="0" borderId="21" xfId="4" applyFont="1" applyFill="1" applyBorder="1" applyAlignment="1">
      <alignment horizontal="center" vertical="center"/>
    </xf>
    <xf numFmtId="0" fontId="8" fillId="0" borderId="48" xfId="4" applyFont="1" applyFill="1" applyBorder="1" applyAlignment="1">
      <alignment horizontal="center" vertical="center"/>
    </xf>
    <xf numFmtId="0" fontId="8" fillId="0" borderId="19" xfId="4" applyFont="1" applyFill="1" applyBorder="1" applyAlignment="1">
      <alignment horizontal="center" vertical="center"/>
    </xf>
    <xf numFmtId="49" fontId="8" fillId="0" borderId="41" xfId="4" applyNumberFormat="1" applyFont="1" applyFill="1" applyBorder="1" applyAlignment="1">
      <alignment horizontal="center" vertical="center"/>
    </xf>
    <xf numFmtId="49" fontId="8" fillId="0" borderId="21" xfId="4" applyNumberFormat="1" applyFont="1" applyFill="1" applyBorder="1" applyAlignment="1">
      <alignment horizontal="center" vertical="center"/>
    </xf>
    <xf numFmtId="49" fontId="8" fillId="0" borderId="23" xfId="4" applyNumberFormat="1" applyFont="1" applyFill="1" applyBorder="1" applyAlignment="1">
      <alignment horizontal="center" vertical="center"/>
    </xf>
    <xf numFmtId="166" fontId="21" fillId="6" borderId="60" xfId="1" applyNumberFormat="1" applyFont="1" applyFill="1" applyBorder="1" applyAlignment="1">
      <alignment horizontal="center" vertical="center"/>
    </xf>
    <xf numFmtId="166" fontId="4" fillId="6" borderId="60" xfId="1" applyNumberFormat="1" applyFont="1" applyFill="1" applyBorder="1" applyAlignment="1">
      <alignment horizontal="center" vertical="center"/>
    </xf>
    <xf numFmtId="167" fontId="21" fillId="6" borderId="60" xfId="1" applyNumberFormat="1" applyFont="1" applyFill="1" applyBorder="1" applyAlignment="1">
      <alignment horizontal="center" vertical="center"/>
    </xf>
    <xf numFmtId="166" fontId="41" fillId="0" borderId="0" xfId="4" applyNumberFormat="1" applyFont="1" applyFill="1" applyAlignment="1">
      <alignment horizontal="center" vertical="center"/>
    </xf>
    <xf numFmtId="166" fontId="4" fillId="0" borderId="60" xfId="4" applyNumberFormat="1" applyFont="1" applyFill="1" applyBorder="1" applyAlignment="1">
      <alignment horizontal="center" vertical="center"/>
    </xf>
    <xf numFmtId="0" fontId="4" fillId="10" borderId="60" xfId="1" applyFont="1" applyFill="1" applyBorder="1" applyAlignment="1">
      <alignment horizontal="center" vertical="center"/>
    </xf>
    <xf numFmtId="167" fontId="41" fillId="0" borderId="0" xfId="4" applyNumberFormat="1" applyFont="1" applyFill="1" applyAlignment="1">
      <alignment horizontal="center" vertical="center"/>
    </xf>
    <xf numFmtId="168" fontId="17" fillId="0" borderId="0" xfId="4" applyNumberFormat="1" applyFont="1" applyFill="1" applyAlignment="1">
      <alignment horizontal="center" vertical="center"/>
    </xf>
    <xf numFmtId="0" fontId="17" fillId="0" borderId="18" xfId="4" applyFont="1" applyBorder="1" applyAlignment="1">
      <alignment horizontal="center" vertical="center"/>
    </xf>
    <xf numFmtId="0" fontId="4" fillId="0" borderId="0" xfId="4" applyFont="1" applyAlignment="1">
      <alignment horizontal="center"/>
    </xf>
    <xf numFmtId="0" fontId="4" fillId="0" borderId="0" xfId="4" applyFont="1"/>
    <xf numFmtId="0" fontId="4" fillId="0" borderId="0" xfId="1" applyFont="1" applyAlignment="1">
      <alignment horizontal="center" vertical="top"/>
    </xf>
    <xf numFmtId="0" fontId="17" fillId="0" borderId="0" xfId="4" applyFont="1" applyAlignment="1">
      <alignment horizontal="center" vertical="center" wrapText="1"/>
    </xf>
    <xf numFmtId="0" fontId="30" fillId="0" borderId="0" xfId="4" applyFont="1" applyAlignment="1">
      <alignment horizontal="center" vertical="center" wrapText="1"/>
    </xf>
    <xf numFmtId="0" fontId="30" fillId="0" borderId="18" xfId="4" applyFont="1" applyBorder="1" applyAlignment="1">
      <alignment horizontal="center" vertical="center" wrapText="1"/>
    </xf>
    <xf numFmtId="0" fontId="30" fillId="0" borderId="18" xfId="20" applyFont="1" applyFill="1" applyBorder="1" applyAlignment="1">
      <alignment horizontal="center" vertical="center" wrapText="1"/>
    </xf>
    <xf numFmtId="49" fontId="30" fillId="0" borderId="18" xfId="4" applyNumberFormat="1" applyFont="1" applyBorder="1" applyAlignment="1">
      <alignment horizontal="center" vertical="center" wrapText="1"/>
    </xf>
    <xf numFmtId="0" fontId="17" fillId="0" borderId="18" xfId="4" applyFont="1" applyBorder="1" applyAlignment="1">
      <alignment vertical="center" wrapText="1"/>
    </xf>
    <xf numFmtId="0" fontId="17" fillId="0" borderId="18" xfId="11" applyFont="1" applyBorder="1" applyAlignment="1">
      <alignment vertical="center" wrapText="1"/>
    </xf>
    <xf numFmtId="0" fontId="43" fillId="0" borderId="0" xfId="4" applyFont="1" applyFill="1" applyAlignment="1">
      <alignment wrapText="1"/>
    </xf>
    <xf numFmtId="0" fontId="16" fillId="0" borderId="0" xfId="4" applyFont="1" applyFill="1" applyBorder="1" applyAlignment="1">
      <alignment horizontal="center" vertical="center"/>
    </xf>
    <xf numFmtId="0" fontId="17" fillId="0" borderId="0" xfId="4" applyFont="1" applyBorder="1" applyAlignment="1">
      <alignment horizontal="center" vertical="center"/>
    </xf>
    <xf numFmtId="0" fontId="17" fillId="0" borderId="0" xfId="4" applyFont="1" applyAlignment="1">
      <alignment horizontal="center"/>
    </xf>
    <xf numFmtId="0" fontId="6" fillId="0" borderId="0" xfId="13" applyFont="1"/>
    <xf numFmtId="0" fontId="6" fillId="0" borderId="0" xfId="13" applyFont="1" applyFill="1"/>
    <xf numFmtId="0" fontId="6" fillId="0" borderId="0" xfId="13" applyFont="1" applyAlignment="1">
      <alignment horizontal="right"/>
    </xf>
    <xf numFmtId="0" fontId="6" fillId="0" borderId="0" xfId="13" applyFont="1" applyFill="1" applyAlignment="1">
      <alignment horizontal="right"/>
    </xf>
    <xf numFmtId="0" fontId="4" fillId="0" borderId="0" xfId="1" applyFont="1" applyAlignment="1">
      <alignment vertical="center"/>
    </xf>
    <xf numFmtId="0" fontId="10" fillId="0" borderId="0" xfId="13" applyFont="1" applyFill="1" applyAlignment="1">
      <alignment horizontal="center"/>
    </xf>
    <xf numFmtId="0" fontId="6" fillId="0" borderId="0" xfId="13" applyFont="1" applyFill="1" applyAlignment="1">
      <alignment vertical="center"/>
    </xf>
    <xf numFmtId="0" fontId="26" fillId="0" borderId="1" xfId="7" applyFont="1" applyBorder="1" applyAlignment="1">
      <alignment horizontal="center" vertical="center"/>
    </xf>
    <xf numFmtId="0" fontId="6" fillId="0" borderId="1" xfId="13" applyFont="1" applyBorder="1" applyAlignment="1">
      <alignment horizontal="center" vertical="center" wrapText="1"/>
    </xf>
    <xf numFmtId="0" fontId="26" fillId="0" borderId="5" xfId="7" applyFont="1" applyFill="1" applyBorder="1" applyAlignment="1">
      <alignment horizontal="center" vertical="center"/>
    </xf>
    <xf numFmtId="0" fontId="6" fillId="0" borderId="0" xfId="13" applyFont="1" applyAlignment="1">
      <alignment horizontal="left"/>
    </xf>
    <xf numFmtId="0" fontId="6" fillId="0" borderId="0" xfId="4"/>
    <xf numFmtId="0" fontId="14" fillId="0" borderId="0" xfId="11" applyFont="1" applyAlignment="1">
      <alignment wrapText="1"/>
    </xf>
    <xf numFmtId="0" fontId="14" fillId="0" borderId="0" xfId="11" applyFont="1" applyAlignment="1">
      <alignment horizontal="center" wrapText="1"/>
    </xf>
    <xf numFmtId="0" fontId="6" fillId="0" borderId="18" xfId="4" applyFont="1" applyBorder="1" applyAlignment="1">
      <alignment horizontal="center" vertical="center"/>
    </xf>
    <xf numFmtId="0" fontId="6" fillId="0" borderId="18" xfId="4" applyFont="1" applyBorder="1" applyAlignment="1">
      <alignment horizontal="center" vertical="center" wrapText="1"/>
    </xf>
    <xf numFmtId="0" fontId="6" fillId="0" borderId="18" xfId="4" applyFont="1" applyBorder="1" applyAlignment="1">
      <alignment horizontal="center"/>
    </xf>
    <xf numFmtId="0" fontId="6" fillId="0" borderId="13" xfId="4" applyFont="1" applyBorder="1" applyAlignment="1">
      <alignment horizontal="center"/>
    </xf>
    <xf numFmtId="0" fontId="4" fillId="0" borderId="0" xfId="1" applyFont="1" applyFill="1" applyAlignment="1">
      <alignment horizontal="center" vertical="center"/>
    </xf>
    <xf numFmtId="172" fontId="6" fillId="0" borderId="0" xfId="13" applyNumberFormat="1" applyFont="1"/>
    <xf numFmtId="0" fontId="4" fillId="0" borderId="60" xfId="1" applyFont="1" applyFill="1" applyBorder="1" applyAlignment="1">
      <alignment horizontal="center" vertical="center"/>
    </xf>
    <xf numFmtId="0" fontId="4" fillId="2" borderId="60" xfId="1" applyFont="1" applyFill="1" applyBorder="1" applyAlignment="1">
      <alignment horizontal="center" vertical="center"/>
    </xf>
    <xf numFmtId="0" fontId="4" fillId="0" borderId="0" xfId="1" applyFont="1" applyFill="1" applyAlignment="1">
      <alignment horizontal="center" vertical="center"/>
    </xf>
    <xf numFmtId="0" fontId="4" fillId="0" borderId="0" xfId="1" applyFont="1" applyFill="1" applyAlignment="1">
      <alignment horizontal="center" vertical="center"/>
    </xf>
    <xf numFmtId="0" fontId="4" fillId="0" borderId="0" xfId="1" applyFont="1" applyFill="1" applyAlignment="1">
      <alignment horizontal="center" vertical="center"/>
    </xf>
    <xf numFmtId="166" fontId="8" fillId="0" borderId="60" xfId="1" applyNumberFormat="1" applyFont="1" applyFill="1" applyBorder="1" applyAlignment="1">
      <alignment horizontal="center" vertical="center"/>
    </xf>
    <xf numFmtId="166" fontId="6" fillId="0" borderId="60" xfId="2" applyNumberFormat="1" applyFont="1" applyFill="1" applyBorder="1" applyAlignment="1">
      <alignment horizontal="center" vertical="center"/>
    </xf>
    <xf numFmtId="166" fontId="6" fillId="0" borderId="60" xfId="2" applyNumberFormat="1" applyFont="1" applyFill="1" applyBorder="1" applyAlignment="1">
      <alignment vertical="center" wrapText="1"/>
    </xf>
    <xf numFmtId="49" fontId="6" fillId="0" borderId="60" xfId="1" applyNumberFormat="1" applyFont="1" applyFill="1" applyBorder="1" applyAlignment="1">
      <alignment horizontal="center" vertical="center"/>
    </xf>
    <xf numFmtId="0" fontId="6" fillId="2" borderId="60" xfId="1" applyFont="1" applyFill="1" applyBorder="1" applyAlignment="1">
      <alignment horizontal="center" vertical="center"/>
    </xf>
    <xf numFmtId="0" fontId="6" fillId="0" borderId="60" xfId="1" applyFont="1" applyFill="1" applyBorder="1" applyAlignment="1">
      <alignment horizontal="center" vertical="center"/>
    </xf>
    <xf numFmtId="0" fontId="6" fillId="2" borderId="60" xfId="1" applyFont="1" applyFill="1" applyBorder="1" applyAlignment="1">
      <alignment horizontal="left" vertical="center"/>
    </xf>
    <xf numFmtId="0" fontId="6" fillId="0" borderId="60" xfId="1" applyFont="1" applyFill="1" applyBorder="1" applyAlignment="1">
      <alignment horizontal="left" vertical="center"/>
    </xf>
    <xf numFmtId="167" fontId="4" fillId="2" borderId="60" xfId="1" applyNumberFormat="1" applyFont="1" applyFill="1" applyBorder="1" applyAlignment="1">
      <alignment horizontal="center" vertical="center"/>
    </xf>
    <xf numFmtId="49" fontId="8" fillId="4" borderId="60" xfId="1" applyNumberFormat="1" applyFont="1" applyFill="1" applyBorder="1" applyAlignment="1">
      <alignment horizontal="center" vertical="center"/>
    </xf>
    <xf numFmtId="4" fontId="8" fillId="4" borderId="60" xfId="1" applyNumberFormat="1" applyFont="1" applyFill="1" applyBorder="1" applyAlignment="1">
      <alignment horizontal="left" vertical="center" wrapText="1"/>
    </xf>
    <xf numFmtId="166" fontId="8" fillId="4" borderId="60" xfId="1" applyNumberFormat="1" applyFont="1" applyFill="1" applyBorder="1" applyAlignment="1">
      <alignment horizontal="center" vertical="center"/>
    </xf>
    <xf numFmtId="49" fontId="4" fillId="4" borderId="60" xfId="1" applyNumberFormat="1" applyFont="1" applyFill="1" applyBorder="1" applyAlignment="1">
      <alignment horizontal="center" vertical="center"/>
    </xf>
    <xf numFmtId="166" fontId="4" fillId="4" borderId="60" xfId="1" applyNumberFormat="1" applyFont="1" applyFill="1" applyBorder="1" applyAlignment="1">
      <alignment horizontal="center" vertical="center"/>
    </xf>
    <xf numFmtId="4" fontId="4" fillId="0" borderId="60" xfId="1" applyNumberFormat="1" applyFont="1" applyFill="1" applyBorder="1" applyAlignment="1">
      <alignment horizontal="left" vertical="center" wrapText="1"/>
    </xf>
    <xf numFmtId="49" fontId="8" fillId="0" borderId="60" xfId="1" applyNumberFormat="1" applyFont="1" applyFill="1" applyBorder="1" applyAlignment="1">
      <alignment horizontal="center" vertical="center"/>
    </xf>
    <xf numFmtId="167" fontId="8" fillId="0" borderId="60" xfId="1" applyNumberFormat="1" applyFont="1" applyFill="1" applyBorder="1" applyAlignment="1">
      <alignment horizontal="center" vertical="center"/>
    </xf>
    <xf numFmtId="167" fontId="4" fillId="0" borderId="60" xfId="1" applyNumberFormat="1" applyFont="1" applyFill="1" applyBorder="1" applyAlignment="1">
      <alignment horizontal="center" vertical="center"/>
    </xf>
    <xf numFmtId="167" fontId="6" fillId="0" borderId="60" xfId="2" applyNumberFormat="1" applyFont="1" applyFill="1" applyBorder="1" applyAlignment="1">
      <alignment horizontal="center" vertical="center" wrapText="1"/>
    </xf>
    <xf numFmtId="0" fontId="4" fillId="0" borderId="60" xfId="2" applyFont="1" applyFill="1" applyBorder="1" applyAlignment="1">
      <alignment horizontal="left" vertical="center" wrapText="1"/>
    </xf>
    <xf numFmtId="167" fontId="8" fillId="4" borderId="60" xfId="1" applyNumberFormat="1" applyFont="1" applyFill="1" applyBorder="1" applyAlignment="1">
      <alignment horizontal="center" vertical="center"/>
    </xf>
    <xf numFmtId="4" fontId="6" fillId="0" borderId="60" xfId="1" applyNumberFormat="1" applyFont="1" applyFill="1" applyBorder="1" applyAlignment="1">
      <alignment horizontal="left" vertical="center" wrapText="1"/>
    </xf>
    <xf numFmtId="166" fontId="6" fillId="0" borderId="60" xfId="4" applyNumberFormat="1" applyFont="1" applyFill="1" applyBorder="1" applyAlignment="1">
      <alignment horizontal="center" vertical="center"/>
    </xf>
    <xf numFmtId="166" fontId="10" fillId="4" borderId="60" xfId="4" applyNumberFormat="1" applyFont="1" applyFill="1" applyBorder="1" applyAlignment="1">
      <alignment horizontal="center" vertical="center"/>
    </xf>
    <xf numFmtId="3" fontId="10" fillId="4" borderId="60" xfId="4" applyNumberFormat="1" applyFont="1" applyFill="1" applyBorder="1" applyAlignment="1">
      <alignment horizontal="center" vertical="center"/>
    </xf>
    <xf numFmtId="1" fontId="6" fillId="0" borderId="60" xfId="4" applyNumberFormat="1" applyFont="1" applyFill="1" applyBorder="1" applyAlignment="1">
      <alignment horizontal="center" vertical="center"/>
    </xf>
    <xf numFmtId="14" fontId="4" fillId="0" borderId="60" xfId="1" applyNumberFormat="1" applyFont="1" applyFill="1" applyBorder="1" applyAlignment="1">
      <alignment horizontal="center" vertical="center"/>
    </xf>
    <xf numFmtId="49" fontId="4" fillId="2" borderId="60" xfId="1" applyNumberFormat="1" applyFont="1" applyFill="1" applyBorder="1" applyAlignment="1">
      <alignment horizontal="center" vertical="center"/>
    </xf>
    <xf numFmtId="166" fontId="6" fillId="2" borderId="60" xfId="4" applyNumberFormat="1" applyFont="1" applyFill="1" applyBorder="1" applyAlignment="1">
      <alignment horizontal="center" vertical="center" wrapText="1"/>
    </xf>
    <xf numFmtId="167" fontId="6" fillId="0" borderId="60" xfId="4" applyNumberFormat="1" applyFont="1" applyFill="1" applyBorder="1" applyAlignment="1">
      <alignment horizontal="center" vertical="center" wrapText="1"/>
    </xf>
    <xf numFmtId="167" fontId="6" fillId="2" borderId="60" xfId="4" applyNumberFormat="1" applyFont="1" applyFill="1" applyBorder="1" applyAlignment="1">
      <alignment horizontal="center" vertical="center" wrapText="1"/>
    </xf>
    <xf numFmtId="49" fontId="4" fillId="2" borderId="60" xfId="4" applyNumberFormat="1" applyFont="1" applyFill="1" applyBorder="1" applyAlignment="1" applyProtection="1">
      <alignment horizontal="left" vertical="center" wrapText="1"/>
    </xf>
    <xf numFmtId="166" fontId="6" fillId="0" borderId="60" xfId="4" applyNumberFormat="1" applyFont="1" applyFill="1" applyBorder="1" applyAlignment="1">
      <alignment horizontal="center" vertical="center" wrapText="1"/>
    </xf>
    <xf numFmtId="1" fontId="6" fillId="0" borderId="60" xfId="4" applyNumberFormat="1" applyFont="1" applyFill="1" applyBorder="1" applyAlignment="1">
      <alignment horizontal="center" vertical="center" wrapText="1"/>
    </xf>
    <xf numFmtId="1" fontId="6" fillId="2" borderId="60" xfId="4" applyNumberFormat="1" applyFont="1" applyFill="1" applyBorder="1" applyAlignment="1">
      <alignment horizontal="center" vertical="center" wrapText="1"/>
    </xf>
    <xf numFmtId="49" fontId="4" fillId="6" borderId="60" xfId="1" applyNumberFormat="1" applyFont="1" applyFill="1" applyBorder="1" applyAlignment="1">
      <alignment horizontal="center" vertical="center"/>
    </xf>
    <xf numFmtId="4" fontId="4" fillId="6" borderId="60" xfId="1" applyNumberFormat="1" applyFont="1" applyFill="1" applyBorder="1" applyAlignment="1">
      <alignment horizontal="left" vertical="center" wrapText="1"/>
    </xf>
    <xf numFmtId="167" fontId="4" fillId="6" borderId="60" xfId="1" applyNumberFormat="1" applyFont="1" applyFill="1" applyBorder="1" applyAlignment="1">
      <alignment horizontal="center" vertical="center"/>
    </xf>
    <xf numFmtId="49" fontId="8" fillId="6" borderId="60" xfId="1" applyNumberFormat="1" applyFont="1" applyFill="1" applyBorder="1" applyAlignment="1">
      <alignment horizontal="center" vertical="center"/>
    </xf>
    <xf numFmtId="4" fontId="8" fillId="6" borderId="60" xfId="1" applyNumberFormat="1" applyFont="1" applyFill="1" applyBorder="1" applyAlignment="1">
      <alignment horizontal="left" vertical="center" wrapText="1"/>
    </xf>
    <xf numFmtId="166" fontId="8" fillId="6" borderId="60" xfId="1" applyNumberFormat="1" applyFont="1" applyFill="1" applyBorder="1" applyAlignment="1">
      <alignment horizontal="center" vertical="center"/>
    </xf>
    <xf numFmtId="167" fontId="8" fillId="6" borderId="60" xfId="1" applyNumberFormat="1" applyFont="1" applyFill="1" applyBorder="1" applyAlignment="1">
      <alignment horizontal="center" vertical="center"/>
    </xf>
    <xf numFmtId="0" fontId="6" fillId="0" borderId="60" xfId="4" applyNumberFormat="1" applyFont="1" applyFill="1" applyBorder="1" applyAlignment="1" applyProtection="1">
      <alignment horizontal="left" vertical="center" wrapText="1"/>
    </xf>
    <xf numFmtId="49" fontId="8" fillId="11" borderId="60" xfId="1" applyNumberFormat="1" applyFont="1" applyFill="1" applyBorder="1" applyAlignment="1">
      <alignment horizontal="center" vertical="center"/>
    </xf>
    <xf numFmtId="4" fontId="8" fillId="11" borderId="60" xfId="1" applyNumberFormat="1" applyFont="1" applyFill="1" applyBorder="1" applyAlignment="1">
      <alignment horizontal="left" vertical="center" wrapText="1"/>
    </xf>
    <xf numFmtId="49" fontId="10" fillId="7" borderId="1" xfId="4" applyNumberFormat="1" applyFont="1" applyFill="1" applyBorder="1" applyAlignment="1">
      <alignment horizontal="center" vertical="center" wrapText="1"/>
    </xf>
    <xf numFmtId="3" fontId="10" fillId="7" borderId="1" xfId="4" applyNumberFormat="1" applyFont="1" applyFill="1" applyBorder="1" applyAlignment="1">
      <alignment horizontal="center" vertical="center" wrapText="1"/>
    </xf>
    <xf numFmtId="0" fontId="10" fillId="7" borderId="1" xfId="4" applyFont="1" applyFill="1" applyBorder="1" applyAlignment="1">
      <alignment horizontal="center" vertical="center" wrapText="1"/>
    </xf>
    <xf numFmtId="0" fontId="10" fillId="7" borderId="39" xfId="4" applyFont="1" applyFill="1" applyBorder="1" applyAlignment="1">
      <alignment horizontal="center" vertical="center" wrapText="1"/>
    </xf>
    <xf numFmtId="0" fontId="10" fillId="7" borderId="40" xfId="4" applyFont="1" applyFill="1" applyBorder="1" applyAlignment="1">
      <alignment horizontal="center" vertical="center" wrapText="1"/>
    </xf>
    <xf numFmtId="49" fontId="10" fillId="7" borderId="61" xfId="4" applyNumberFormat="1" applyFont="1" applyFill="1" applyBorder="1" applyAlignment="1">
      <alignment horizontal="center" vertical="center" wrapText="1"/>
    </xf>
    <xf numFmtId="49" fontId="10" fillId="7" borderId="40" xfId="4" applyNumberFormat="1" applyFont="1" applyFill="1" applyBorder="1" applyAlignment="1">
      <alignment horizontal="center" vertical="center" wrapText="1"/>
    </xf>
    <xf numFmtId="49" fontId="10" fillId="7" borderId="51" xfId="4" applyNumberFormat="1" applyFont="1" applyFill="1" applyBorder="1" applyAlignment="1">
      <alignment horizontal="center" vertical="center" wrapText="1"/>
    </xf>
    <xf numFmtId="49" fontId="10" fillId="7" borderId="54" xfId="4" applyNumberFormat="1" applyFont="1" applyFill="1" applyBorder="1" applyAlignment="1">
      <alignment horizontal="center" vertical="center" wrapText="1"/>
    </xf>
    <xf numFmtId="166" fontId="10" fillId="4" borderId="60" xfId="4" applyNumberFormat="1" applyFont="1" applyFill="1" applyBorder="1" applyAlignment="1">
      <alignment horizontal="center" vertical="center" wrapText="1"/>
    </xf>
    <xf numFmtId="0" fontId="8" fillId="4" borderId="60" xfId="1" applyFont="1" applyFill="1" applyBorder="1" applyAlignment="1">
      <alignment horizontal="center" vertical="center"/>
    </xf>
    <xf numFmtId="167" fontId="10" fillId="4" borderId="60" xfId="4" applyNumberFormat="1" applyFont="1" applyFill="1" applyBorder="1" applyAlignment="1">
      <alignment horizontal="center" vertical="center" wrapText="1"/>
    </xf>
    <xf numFmtId="2" fontId="4" fillId="6" borderId="60" xfId="3" applyNumberFormat="1" applyFont="1" applyFill="1" applyBorder="1" applyAlignment="1">
      <alignment horizontal="center" vertical="center"/>
    </xf>
    <xf numFmtId="0" fontId="4" fillId="6" borderId="60" xfId="1" applyFont="1" applyFill="1" applyBorder="1" applyAlignment="1">
      <alignment horizontal="center" vertical="center"/>
    </xf>
    <xf numFmtId="2" fontId="10" fillId="4" borderId="60" xfId="3" applyNumberFormat="1" applyFont="1" applyFill="1" applyBorder="1" applyAlignment="1">
      <alignment horizontal="center" vertical="center" wrapText="1"/>
    </xf>
    <xf numFmtId="49" fontId="4" fillId="6" borderId="60" xfId="3" applyNumberFormat="1" applyFont="1" applyFill="1" applyBorder="1" applyAlignment="1">
      <alignment horizontal="center" vertical="center"/>
    </xf>
    <xf numFmtId="49" fontId="4" fillId="6" borderId="60" xfId="3" applyNumberFormat="1" applyFont="1" applyFill="1" applyBorder="1" applyAlignment="1">
      <alignment horizontal="center" vertical="center" wrapText="1"/>
    </xf>
    <xf numFmtId="166" fontId="10" fillId="6" borderId="60" xfId="4" applyNumberFormat="1" applyFont="1" applyFill="1" applyBorder="1" applyAlignment="1">
      <alignment horizontal="center" vertical="center" wrapText="1"/>
    </xf>
    <xf numFmtId="3" fontId="10" fillId="4" borderId="60" xfId="4" applyNumberFormat="1" applyFont="1" applyFill="1" applyBorder="1" applyAlignment="1">
      <alignment horizontal="center" vertical="center" wrapText="1"/>
    </xf>
    <xf numFmtId="166" fontId="6" fillId="6" borderId="60" xfId="4" applyNumberFormat="1" applyFont="1" applyFill="1" applyBorder="1" applyAlignment="1">
      <alignment horizontal="center" vertical="center"/>
    </xf>
    <xf numFmtId="166" fontId="6" fillId="6" borderId="60" xfId="4" applyNumberFormat="1" applyFont="1" applyFill="1" applyBorder="1" applyAlignment="1">
      <alignment horizontal="left" vertical="center" wrapText="1"/>
    </xf>
    <xf numFmtId="3" fontId="6" fillId="6" borderId="60" xfId="4" applyNumberFormat="1" applyFont="1" applyFill="1" applyBorder="1" applyAlignment="1">
      <alignment horizontal="center" vertical="center" wrapText="1"/>
    </xf>
    <xf numFmtId="166" fontId="6" fillId="0" borderId="60" xfId="4" applyNumberFormat="1" applyFont="1" applyFill="1" applyBorder="1" applyAlignment="1">
      <alignment horizontal="left" vertical="center" wrapText="1"/>
    </xf>
    <xf numFmtId="167" fontId="0" fillId="2" borderId="60" xfId="5" applyNumberFormat="1" applyFont="1" applyFill="1" applyBorder="1" applyAlignment="1" applyProtection="1">
      <alignment horizontal="center" vertical="center" wrapText="1"/>
      <protection locked="0"/>
    </xf>
    <xf numFmtId="166" fontId="8" fillId="11" borderId="60" xfId="1" applyNumberFormat="1" applyFont="1" applyFill="1" applyBorder="1" applyAlignment="1">
      <alignment horizontal="center" vertical="center"/>
    </xf>
    <xf numFmtId="166" fontId="6" fillId="6" borderId="60" xfId="4" applyNumberFormat="1" applyFont="1" applyFill="1" applyBorder="1" applyAlignment="1">
      <alignment vertical="center" wrapText="1"/>
    </xf>
    <xf numFmtId="166" fontId="6" fillId="0" borderId="60" xfId="4" applyNumberFormat="1" applyFont="1" applyFill="1" applyBorder="1" applyAlignment="1">
      <alignment vertical="center" wrapText="1"/>
    </xf>
    <xf numFmtId="167" fontId="4" fillId="4" borderId="60" xfId="1" applyNumberFormat="1" applyFont="1" applyFill="1" applyBorder="1" applyAlignment="1">
      <alignment horizontal="center" vertical="center"/>
    </xf>
    <xf numFmtId="3" fontId="6" fillId="6" borderId="60" xfId="4" applyNumberFormat="1" applyFont="1" applyFill="1" applyBorder="1" applyAlignment="1">
      <alignment horizontal="center" vertical="center"/>
    </xf>
    <xf numFmtId="0" fontId="4" fillId="0" borderId="0" xfId="1" applyFont="1" applyFill="1" applyAlignment="1">
      <alignment horizontal="center" vertical="center"/>
    </xf>
    <xf numFmtId="0" fontId="6" fillId="0" borderId="0" xfId="4" applyFont="1" applyFill="1" applyAlignment="1">
      <alignment horizontal="center" vertical="center"/>
    </xf>
    <xf numFmtId="0" fontId="4" fillId="0" borderId="60" xfId="1" applyFont="1" applyFill="1" applyBorder="1" applyAlignment="1">
      <alignment horizontal="left" vertical="center"/>
    </xf>
    <xf numFmtId="4" fontId="6" fillId="0" borderId="60" xfId="4" applyNumberFormat="1" applyFont="1" applyFill="1" applyBorder="1" applyAlignment="1">
      <alignment horizontal="left" vertical="center" wrapText="1"/>
    </xf>
    <xf numFmtId="167" fontId="6" fillId="0" borderId="60" xfId="4" applyNumberFormat="1" applyFont="1" applyFill="1" applyBorder="1" applyAlignment="1"/>
    <xf numFmtId="0" fontId="6" fillId="0" borderId="0" xfId="4" applyFont="1" applyFill="1" applyAlignment="1">
      <alignment horizontal="center" vertical="center"/>
    </xf>
    <xf numFmtId="0" fontId="6" fillId="0" borderId="60" xfId="4" applyFont="1" applyFill="1" applyBorder="1" applyAlignment="1">
      <alignment horizontal="left" vertical="center"/>
    </xf>
    <xf numFmtId="0" fontId="0" fillId="2" borderId="60" xfId="1" applyFont="1" applyFill="1" applyBorder="1" applyAlignment="1">
      <alignment horizontal="center" vertical="center"/>
    </xf>
    <xf numFmtId="0" fontId="6" fillId="2" borderId="60" xfId="4" applyNumberFormat="1" applyFont="1" applyFill="1" applyBorder="1" applyAlignment="1" applyProtection="1">
      <alignment horizontal="left" vertical="center" wrapText="1"/>
    </xf>
    <xf numFmtId="166" fontId="16" fillId="2" borderId="60" xfId="4" applyNumberFormat="1" applyFont="1" applyFill="1" applyBorder="1" applyAlignment="1">
      <alignment horizontal="center" vertical="center" wrapText="1"/>
    </xf>
    <xf numFmtId="0" fontId="6" fillId="2" borderId="60" xfId="4" applyFont="1" applyFill="1" applyBorder="1" applyAlignment="1">
      <alignment horizontal="center" vertical="center"/>
    </xf>
    <xf numFmtId="0" fontId="10" fillId="7" borderId="7" xfId="4" applyFont="1" applyFill="1" applyBorder="1" applyAlignment="1">
      <alignment horizontal="center" vertical="center" wrapText="1"/>
    </xf>
    <xf numFmtId="0" fontId="10" fillId="7" borderId="52" xfId="4" applyFont="1" applyFill="1" applyBorder="1" applyAlignment="1">
      <alignment horizontal="center" vertical="center" wrapText="1"/>
    </xf>
    <xf numFmtId="0" fontId="10" fillId="7" borderId="51" xfId="4" applyFont="1" applyFill="1" applyBorder="1" applyAlignment="1">
      <alignment horizontal="center" vertical="center" wrapText="1"/>
    </xf>
    <xf numFmtId="0" fontId="10" fillId="7" borderId="61" xfId="4" applyFont="1" applyFill="1" applyBorder="1" applyAlignment="1">
      <alignment horizontal="center" vertical="center" wrapText="1"/>
    </xf>
    <xf numFmtId="166" fontId="6" fillId="4" borderId="60" xfId="4" applyNumberFormat="1" applyFont="1" applyFill="1" applyBorder="1" applyAlignment="1">
      <alignment horizontal="center" vertical="center"/>
    </xf>
    <xf numFmtId="167" fontId="10" fillId="6" borderId="60" xfId="4" applyNumberFormat="1" applyFont="1" applyFill="1" applyBorder="1" applyAlignment="1">
      <alignment horizontal="center" vertical="center" wrapText="1"/>
    </xf>
    <xf numFmtId="166" fontId="10" fillId="6" borderId="60" xfId="4" applyNumberFormat="1" applyFont="1" applyFill="1" applyBorder="1" applyAlignment="1">
      <alignment horizontal="center" vertical="center"/>
    </xf>
    <xf numFmtId="0" fontId="4" fillId="4" borderId="60" xfId="1" applyFont="1" applyFill="1" applyBorder="1" applyAlignment="1">
      <alignment horizontal="center" vertical="center"/>
    </xf>
    <xf numFmtId="167" fontId="6" fillId="4" borderId="60" xfId="4" applyNumberFormat="1" applyFont="1" applyFill="1" applyBorder="1" applyAlignment="1">
      <alignment horizontal="center" vertical="center" wrapText="1"/>
    </xf>
    <xf numFmtId="166" fontId="6" fillId="4" borderId="60" xfId="4" applyNumberFormat="1" applyFont="1" applyFill="1" applyBorder="1" applyAlignment="1">
      <alignment horizontal="center" vertical="center" wrapText="1"/>
    </xf>
    <xf numFmtId="3" fontId="6" fillId="4" borderId="60" xfId="4" applyNumberFormat="1" applyFont="1" applyFill="1" applyBorder="1" applyAlignment="1">
      <alignment horizontal="center" vertical="center" wrapText="1"/>
    </xf>
    <xf numFmtId="3" fontId="6" fillId="4" borderId="60" xfId="4" applyNumberFormat="1" applyFont="1" applyFill="1" applyBorder="1" applyAlignment="1">
      <alignment horizontal="center" vertical="center"/>
    </xf>
    <xf numFmtId="0" fontId="6" fillId="0" borderId="60" xfId="4" applyFont="1" applyFill="1" applyBorder="1" applyAlignment="1">
      <alignment horizontal="left" vertical="center" wrapText="1"/>
    </xf>
    <xf numFmtId="49" fontId="24" fillId="12" borderId="1" xfId="7" applyNumberFormat="1" applyFont="1" applyFill="1" applyBorder="1" applyAlignment="1">
      <alignment horizontal="center" vertical="center"/>
    </xf>
    <xf numFmtId="49" fontId="24" fillId="12" borderId="8" xfId="7" applyNumberFormat="1" applyFont="1" applyFill="1" applyBorder="1" applyAlignment="1">
      <alignment horizontal="center" vertical="center"/>
    </xf>
    <xf numFmtId="49" fontId="24" fillId="12" borderId="51" xfId="7" applyNumberFormat="1" applyFont="1" applyFill="1" applyBorder="1" applyAlignment="1">
      <alignment horizontal="center" vertical="center"/>
    </xf>
    <xf numFmtId="4" fontId="4" fillId="2" borderId="60" xfId="1" applyNumberFormat="1" applyFont="1" applyFill="1" applyBorder="1" applyAlignment="1">
      <alignment horizontal="left" vertical="center" wrapText="1"/>
    </xf>
    <xf numFmtId="0" fontId="10" fillId="4" borderId="60" xfId="4" applyFont="1" applyFill="1" applyBorder="1" applyAlignment="1">
      <alignment horizontal="center" vertical="center"/>
    </xf>
    <xf numFmtId="0" fontId="4" fillId="2" borderId="60" xfId="4" applyFont="1" applyFill="1" applyBorder="1" applyAlignment="1">
      <alignment horizontal="center" vertical="center" wrapText="1"/>
    </xf>
    <xf numFmtId="0" fontId="6" fillId="0" borderId="60" xfId="4" applyFont="1" applyFill="1" applyBorder="1" applyAlignment="1">
      <alignment vertical="center"/>
    </xf>
    <xf numFmtId="0" fontId="6" fillId="0" borderId="60" xfId="4" applyFont="1" applyFill="1" applyBorder="1" applyAlignment="1">
      <alignment vertical="center" wrapText="1"/>
    </xf>
    <xf numFmtId="49" fontId="6" fillId="2" borderId="60" xfId="4" applyNumberFormat="1" applyFont="1" applyFill="1" applyBorder="1" applyAlignment="1" applyProtection="1">
      <alignment horizontal="left" vertical="center" wrapText="1"/>
    </xf>
    <xf numFmtId="0" fontId="6" fillId="0" borderId="60" xfId="4" applyFont="1" applyFill="1" applyBorder="1"/>
    <xf numFmtId="166" fontId="10" fillId="6" borderId="60" xfId="4" applyNumberFormat="1" applyFont="1" applyFill="1" applyBorder="1" applyAlignment="1">
      <alignment vertical="center" wrapText="1"/>
    </xf>
    <xf numFmtId="0" fontId="6" fillId="0" borderId="0" xfId="4" applyFont="1" applyFill="1" applyAlignment="1">
      <alignment horizontal="center" vertical="center"/>
    </xf>
    <xf numFmtId="49" fontId="4" fillId="0" borderId="60" xfId="1" applyNumberFormat="1" applyFont="1" applyFill="1" applyBorder="1" applyAlignment="1">
      <alignment horizontal="left" vertical="center"/>
    </xf>
    <xf numFmtId="0" fontId="4" fillId="2" borderId="60" xfId="4" applyFont="1" applyFill="1" applyBorder="1" applyAlignment="1">
      <alignment horizontal="left" vertical="center" wrapText="1"/>
    </xf>
    <xf numFmtId="166" fontId="10" fillId="4" borderId="60" xfId="4" applyNumberFormat="1" applyFont="1" applyFill="1" applyBorder="1" applyAlignment="1">
      <alignment horizontal="left" vertical="center" wrapText="1"/>
    </xf>
    <xf numFmtId="2" fontId="10" fillId="4" borderId="60" xfId="3" applyNumberFormat="1" applyFont="1" applyFill="1" applyBorder="1" applyAlignment="1">
      <alignment horizontal="left" vertical="center" wrapText="1"/>
    </xf>
    <xf numFmtId="49" fontId="4" fillId="6" borderId="60" xfId="3" applyNumberFormat="1" applyFont="1" applyFill="1" applyBorder="1" applyAlignment="1">
      <alignment horizontal="left" vertical="center" wrapText="1"/>
    </xf>
    <xf numFmtId="0" fontId="24" fillId="10" borderId="60" xfId="7" applyFont="1" applyFill="1" applyBorder="1" applyAlignment="1">
      <alignment horizontal="center" vertical="center" textRotation="90" wrapText="1"/>
    </xf>
    <xf numFmtId="0" fontId="24" fillId="0" borderId="60" xfId="7" applyFont="1" applyFill="1" applyBorder="1" applyAlignment="1">
      <alignment horizontal="center" vertical="center" textRotation="90" wrapText="1"/>
    </xf>
    <xf numFmtId="0" fontId="10" fillId="0" borderId="60" xfId="4" applyFont="1" applyFill="1" applyBorder="1" applyAlignment="1">
      <alignment horizontal="center" vertical="center" textRotation="90" wrapText="1"/>
    </xf>
    <xf numFmtId="0" fontId="24" fillId="12" borderId="60" xfId="7" applyFont="1" applyFill="1" applyBorder="1" applyAlignment="1">
      <alignment horizontal="center" vertical="center"/>
    </xf>
    <xf numFmtId="49" fontId="24" fillId="12" borderId="60" xfId="7" applyNumberFormat="1" applyFont="1" applyFill="1" applyBorder="1" applyAlignment="1">
      <alignment horizontal="center" vertical="center"/>
    </xf>
    <xf numFmtId="166" fontId="6" fillId="0" borderId="60" xfId="1" applyNumberFormat="1" applyFont="1" applyFill="1" applyBorder="1" applyAlignment="1">
      <alignment horizontal="center" vertical="center"/>
    </xf>
    <xf numFmtId="0" fontId="6" fillId="0" borderId="0" xfId="4" applyFont="1" applyFill="1" applyAlignment="1">
      <alignment horizontal="center" vertical="center"/>
    </xf>
    <xf numFmtId="0" fontId="4" fillId="0" borderId="0" xfId="1" applyFont="1" applyFill="1" applyAlignment="1">
      <alignment horizontal="center" vertical="center"/>
    </xf>
    <xf numFmtId="0" fontId="6" fillId="0" borderId="0" xfId="4" applyFont="1" applyFill="1" applyAlignment="1">
      <alignment horizontal="center" vertical="center"/>
    </xf>
    <xf numFmtId="0" fontId="7" fillId="0" borderId="60" xfId="4" applyFont="1" applyFill="1" applyBorder="1" applyAlignment="1">
      <alignment horizontal="center" vertical="center"/>
    </xf>
    <xf numFmtId="0" fontId="24" fillId="12" borderId="41" xfId="7" applyFont="1" applyFill="1" applyBorder="1" applyAlignment="1">
      <alignment horizontal="center" vertical="center"/>
    </xf>
    <xf numFmtId="0" fontId="24" fillId="12" borderId="21" xfId="7" applyFont="1" applyFill="1" applyBorder="1" applyAlignment="1">
      <alignment horizontal="center" vertical="center"/>
    </xf>
    <xf numFmtId="167" fontId="6" fillId="6" borderId="60" xfId="4" applyNumberFormat="1" applyFont="1" applyFill="1" applyBorder="1" applyAlignment="1">
      <alignment horizontal="center" vertical="center"/>
    </xf>
    <xf numFmtId="0" fontId="10" fillId="6" borderId="60" xfId="4" applyFont="1" applyFill="1" applyBorder="1" applyAlignment="1">
      <alignment horizontal="center" vertical="center"/>
    </xf>
    <xf numFmtId="4" fontId="6" fillId="0" borderId="60" xfId="1" applyNumberFormat="1" applyFont="1" applyFill="1" applyBorder="1" applyAlignment="1">
      <alignment vertical="center" wrapText="1"/>
    </xf>
    <xf numFmtId="0" fontId="29" fillId="12" borderId="49" xfId="7" applyFont="1" applyFill="1" applyBorder="1" applyAlignment="1">
      <alignment horizontal="center" vertical="center"/>
    </xf>
    <xf numFmtId="0" fontId="29" fillId="12" borderId="21" xfId="7" applyFont="1" applyFill="1" applyBorder="1" applyAlignment="1">
      <alignment horizontal="center" vertical="center"/>
    </xf>
    <xf numFmtId="49" fontId="29" fillId="12" borderId="21" xfId="7" applyNumberFormat="1" applyFont="1" applyFill="1" applyBorder="1" applyAlignment="1">
      <alignment horizontal="center" vertical="center"/>
    </xf>
    <xf numFmtId="49" fontId="29" fillId="12" borderId="23" xfId="7" applyNumberFormat="1" applyFont="1" applyFill="1" applyBorder="1" applyAlignment="1">
      <alignment horizontal="center" vertical="center"/>
    </xf>
    <xf numFmtId="49" fontId="4" fillId="0" borderId="60" xfId="4" applyNumberFormat="1" applyFont="1" applyFill="1" applyBorder="1" applyAlignment="1" applyProtection="1">
      <alignment horizontal="left" vertical="center" wrapText="1"/>
    </xf>
    <xf numFmtId="0" fontId="8" fillId="0" borderId="41" xfId="4" applyFont="1" applyFill="1" applyBorder="1" applyAlignment="1">
      <alignment horizontal="center" vertical="center"/>
    </xf>
    <xf numFmtId="0" fontId="8" fillId="0" borderId="21" xfId="4" applyFont="1" applyFill="1" applyBorder="1" applyAlignment="1">
      <alignment horizontal="center" vertical="center" wrapText="1"/>
    </xf>
    <xf numFmtId="0" fontId="8" fillId="0" borderId="23" xfId="4" applyFont="1" applyFill="1" applyBorder="1" applyAlignment="1">
      <alignment horizontal="center" vertical="center"/>
    </xf>
    <xf numFmtId="3" fontId="10" fillId="4" borderId="60" xfId="0" applyNumberFormat="1" applyFont="1" applyFill="1" applyBorder="1" applyAlignment="1">
      <alignment horizontal="center" vertical="center" wrapText="1"/>
    </xf>
    <xf numFmtId="166" fontId="10" fillId="4" borderId="60" xfId="0" applyNumberFormat="1" applyFont="1" applyFill="1" applyBorder="1" applyAlignment="1">
      <alignment horizontal="center" vertical="center" wrapText="1"/>
    </xf>
    <xf numFmtId="166" fontId="6" fillId="6" borderId="60" xfId="0" applyNumberFormat="1" applyFont="1" applyFill="1" applyBorder="1" applyAlignment="1">
      <alignment horizontal="center" vertical="center" wrapText="1"/>
    </xf>
    <xf numFmtId="49" fontId="8" fillId="6" borderId="60" xfId="3" applyNumberFormat="1" applyFont="1" applyFill="1" applyBorder="1" applyAlignment="1">
      <alignment horizontal="center" vertical="center"/>
    </xf>
    <xf numFmtId="166" fontId="2" fillId="6" borderId="60" xfId="0" applyNumberFormat="1" applyFont="1" applyFill="1" applyBorder="1" applyAlignment="1">
      <alignment horizontal="center" vertical="center" wrapText="1"/>
    </xf>
    <xf numFmtId="0" fontId="8" fillId="6" borderId="60" xfId="1" applyFont="1" applyFill="1" applyBorder="1" applyAlignment="1">
      <alignment horizontal="center" vertical="center"/>
    </xf>
    <xf numFmtId="166" fontId="10" fillId="6" borderId="60" xfId="0" applyNumberFormat="1" applyFont="1" applyFill="1" applyBorder="1" applyAlignment="1">
      <alignment horizontal="center" vertical="center" wrapText="1"/>
    </xf>
    <xf numFmtId="166" fontId="10" fillId="4" borderId="60" xfId="0" applyNumberFormat="1" applyFont="1" applyFill="1" applyBorder="1" applyAlignment="1">
      <alignment horizontal="center" vertical="center"/>
    </xf>
    <xf numFmtId="166" fontId="10" fillId="6" borderId="60" xfId="0" applyNumberFormat="1" applyFont="1" applyFill="1" applyBorder="1" applyAlignment="1">
      <alignment horizontal="center" vertical="center"/>
    </xf>
    <xf numFmtId="166" fontId="6" fillId="0" borderId="60" xfId="0" applyNumberFormat="1" applyFont="1" applyFill="1" applyBorder="1" applyAlignment="1">
      <alignment horizontal="left" vertical="center" wrapText="1"/>
    </xf>
    <xf numFmtId="49" fontId="4" fillId="2" borderId="60" xfId="0" applyNumberFormat="1" applyFont="1" applyFill="1" applyBorder="1" applyAlignment="1" applyProtection="1">
      <alignment horizontal="left" vertical="center" wrapText="1"/>
    </xf>
    <xf numFmtId="0" fontId="4" fillId="0" borderId="60" xfId="4" applyFont="1" applyFill="1" applyBorder="1" applyAlignment="1">
      <alignment horizontal="center" vertical="center"/>
    </xf>
    <xf numFmtId="0" fontId="30" fillId="6" borderId="60" xfId="4" applyFont="1" applyFill="1" applyBorder="1" applyAlignment="1">
      <alignment horizontal="center" vertical="center"/>
    </xf>
    <xf numFmtId="0" fontId="30" fillId="0" borderId="60" xfId="4" applyFont="1" applyFill="1" applyBorder="1" applyAlignment="1">
      <alignment horizontal="center" vertical="center"/>
    </xf>
    <xf numFmtId="166" fontId="10" fillId="6" borderId="60" xfId="0" applyNumberFormat="1" applyFont="1" applyFill="1" applyBorder="1" applyAlignment="1">
      <alignment vertical="center" wrapText="1"/>
    </xf>
    <xf numFmtId="0" fontId="4" fillId="0" borderId="60" xfId="0" applyFont="1" applyFill="1" applyBorder="1" applyAlignment="1">
      <alignment horizontal="left" vertical="center" wrapText="1"/>
    </xf>
    <xf numFmtId="0" fontId="17" fillId="0" borderId="60" xfId="4" applyFont="1" applyFill="1" applyBorder="1" applyAlignment="1">
      <alignment horizontal="center" vertical="center"/>
    </xf>
    <xf numFmtId="0" fontId="8" fillId="0" borderId="1" xfId="1" applyFont="1" applyFill="1" applyBorder="1" applyAlignment="1">
      <alignment horizontal="center" vertical="center"/>
    </xf>
    <xf numFmtId="0" fontId="8" fillId="0" borderId="41" xfId="1" applyFont="1" applyFill="1" applyBorder="1" applyAlignment="1">
      <alignment horizontal="center" vertical="center"/>
    </xf>
    <xf numFmtId="0" fontId="8" fillId="0" borderId="23" xfId="1" applyFont="1" applyFill="1" applyBorder="1" applyAlignment="1">
      <alignment horizontal="center" vertical="center"/>
    </xf>
    <xf numFmtId="0" fontId="8" fillId="0" borderId="5" xfId="1" applyFont="1" applyFill="1" applyBorder="1" applyAlignment="1">
      <alignment horizontal="center" vertical="center"/>
    </xf>
    <xf numFmtId="0" fontId="8" fillId="4" borderId="60" xfId="4" applyFont="1" applyFill="1" applyBorder="1" applyAlignment="1">
      <alignment horizontal="center" vertical="center"/>
    </xf>
    <xf numFmtId="167" fontId="8" fillId="4" borderId="60" xfId="4" applyNumberFormat="1" applyFont="1" applyFill="1" applyBorder="1" applyAlignment="1">
      <alignment horizontal="center" vertical="center"/>
    </xf>
    <xf numFmtId="166" fontId="6" fillId="6" borderId="60" xfId="0" applyNumberFormat="1" applyFont="1" applyFill="1" applyBorder="1" applyAlignment="1">
      <alignment horizontal="center" vertical="center"/>
    </xf>
    <xf numFmtId="0" fontId="4" fillId="0" borderId="60" xfId="1" applyFont="1" applyFill="1" applyBorder="1" applyAlignment="1">
      <alignment horizontal="center" vertical="center" wrapText="1"/>
    </xf>
    <xf numFmtId="0" fontId="8" fillId="0" borderId="60" xfId="1" applyFont="1" applyFill="1" applyBorder="1" applyAlignment="1">
      <alignment horizontal="center" vertical="center"/>
    </xf>
    <xf numFmtId="2" fontId="4" fillId="0" borderId="60" xfId="1" applyNumberFormat="1" applyFont="1" applyFill="1" applyBorder="1" applyAlignment="1">
      <alignment horizontal="center" vertical="center" wrapText="1"/>
    </xf>
    <xf numFmtId="166" fontId="10" fillId="4" borderId="60" xfId="0" applyNumberFormat="1" applyFont="1" applyFill="1" applyBorder="1" applyAlignment="1">
      <alignment horizontal="left" vertical="center" wrapText="1"/>
    </xf>
    <xf numFmtId="166" fontId="6" fillId="6" borderId="60" xfId="0" applyNumberFormat="1" applyFont="1" applyFill="1" applyBorder="1" applyAlignment="1">
      <alignment horizontal="left" vertical="center" wrapText="1"/>
    </xf>
    <xf numFmtId="0" fontId="8" fillId="0" borderId="7" xfId="4" applyFont="1" applyFill="1" applyBorder="1" applyAlignment="1">
      <alignment horizontal="center" vertical="center"/>
    </xf>
    <xf numFmtId="0" fontId="8" fillId="0" borderId="1" xfId="4" applyFont="1" applyFill="1" applyBorder="1" applyAlignment="1">
      <alignment horizontal="center" vertical="center"/>
    </xf>
    <xf numFmtId="0" fontId="8" fillId="0" borderId="8" xfId="4" applyFont="1" applyFill="1" applyBorder="1" applyAlignment="1">
      <alignment horizontal="center" vertical="center"/>
    </xf>
    <xf numFmtId="0" fontId="8" fillId="0" borderId="12" xfId="4" applyFont="1" applyFill="1" applyBorder="1" applyAlignment="1">
      <alignment horizontal="center" vertical="center"/>
    </xf>
    <xf numFmtId="166" fontId="10" fillId="4" borderId="60" xfId="13" applyNumberFormat="1" applyFont="1" applyFill="1" applyBorder="1" applyAlignment="1">
      <alignment horizontal="center" vertical="center" wrapText="1"/>
    </xf>
    <xf numFmtId="2" fontId="10" fillId="4" borderId="60" xfId="14" applyNumberFormat="1" applyFont="1" applyFill="1" applyBorder="1" applyAlignment="1">
      <alignment horizontal="center" vertical="center" wrapText="1"/>
    </xf>
    <xf numFmtId="49" fontId="4" fillId="6" borderId="60" xfId="14" applyNumberFormat="1" applyFont="1" applyFill="1" applyBorder="1" applyAlignment="1">
      <alignment horizontal="center" vertical="center"/>
    </xf>
    <xf numFmtId="49" fontId="4" fillId="6" borderId="60" xfId="14" applyNumberFormat="1" applyFont="1" applyFill="1" applyBorder="1" applyAlignment="1">
      <alignment horizontal="center" vertical="center" wrapText="1"/>
    </xf>
    <xf numFmtId="166" fontId="6" fillId="6" borderId="60" xfId="13" applyNumberFormat="1" applyFont="1" applyFill="1" applyBorder="1" applyAlignment="1">
      <alignment horizontal="center" vertical="center" wrapText="1"/>
    </xf>
    <xf numFmtId="166" fontId="6" fillId="6" borderId="60" xfId="15" applyNumberFormat="1" applyFont="1" applyFill="1" applyBorder="1" applyAlignment="1">
      <alignment horizontal="center" vertical="center" wrapText="1"/>
    </xf>
    <xf numFmtId="166" fontId="10" fillId="4" borderId="60" xfId="16" applyNumberFormat="1" applyFont="1" applyFill="1" applyBorder="1" applyAlignment="1">
      <alignment horizontal="center" vertical="center" wrapText="1"/>
    </xf>
    <xf numFmtId="166" fontId="10" fillId="4" borderId="60" xfId="16" applyNumberFormat="1" applyFont="1" applyFill="1" applyBorder="1" applyAlignment="1">
      <alignment horizontal="center" vertical="center"/>
    </xf>
    <xf numFmtId="3" fontId="10" fillId="4" borderId="60" xfId="16" applyNumberFormat="1" applyFont="1" applyFill="1" applyBorder="1" applyAlignment="1">
      <alignment horizontal="center" vertical="center" wrapText="1"/>
    </xf>
    <xf numFmtId="166" fontId="6" fillId="6" borderId="60" xfId="16" applyNumberFormat="1" applyFont="1" applyFill="1" applyBorder="1" applyAlignment="1">
      <alignment horizontal="center" vertical="center"/>
    </xf>
    <xf numFmtId="166" fontId="6" fillId="6" borderId="60" xfId="16" applyNumberFormat="1" applyFont="1" applyFill="1" applyBorder="1" applyAlignment="1">
      <alignment horizontal="center" vertical="center" wrapText="1"/>
    </xf>
    <xf numFmtId="3" fontId="6" fillId="6" borderId="60" xfId="16" applyNumberFormat="1" applyFont="1" applyFill="1" applyBorder="1" applyAlignment="1">
      <alignment horizontal="center" vertical="center" wrapText="1"/>
    </xf>
    <xf numFmtId="3" fontId="6" fillId="0" borderId="60" xfId="16" applyNumberFormat="1" applyFont="1" applyFill="1" applyBorder="1" applyAlignment="1">
      <alignment horizontal="center" vertical="center" wrapText="1"/>
    </xf>
    <xf numFmtId="167" fontId="6" fillId="6" borderId="60" xfId="17" applyNumberFormat="1" applyFont="1" applyFill="1" applyBorder="1" applyAlignment="1">
      <alignment horizontal="center" vertical="center" wrapText="1"/>
    </xf>
    <xf numFmtId="167" fontId="10" fillId="4" borderId="60" xfId="17" applyNumberFormat="1" applyFont="1" applyFill="1" applyBorder="1" applyAlignment="1">
      <alignment horizontal="center" vertical="center" wrapText="1"/>
    </xf>
    <xf numFmtId="3" fontId="6" fillId="2" borderId="60" xfId="16" applyNumberFormat="1" applyFont="1" applyFill="1" applyBorder="1" applyAlignment="1">
      <alignment horizontal="center" vertical="center" wrapText="1"/>
    </xf>
    <xf numFmtId="166" fontId="6" fillId="6" borderId="60" xfId="18" applyNumberFormat="1" applyFont="1" applyFill="1" applyBorder="1" applyAlignment="1">
      <alignment horizontal="center" vertical="center"/>
    </xf>
    <xf numFmtId="166" fontId="6" fillId="6" borderId="60" xfId="19" applyNumberFormat="1" applyFont="1" applyFill="1" applyBorder="1" applyAlignment="1">
      <alignment horizontal="center" vertical="center"/>
    </xf>
    <xf numFmtId="166" fontId="10" fillId="4" borderId="60" xfId="19" applyNumberFormat="1" applyFont="1" applyFill="1" applyBorder="1" applyAlignment="1">
      <alignment horizontal="center" vertical="center" wrapText="1"/>
    </xf>
    <xf numFmtId="166" fontId="10" fillId="4" borderId="60" xfId="19" applyNumberFormat="1" applyFont="1" applyFill="1" applyBorder="1" applyAlignment="1">
      <alignment horizontal="center" vertical="center"/>
    </xf>
    <xf numFmtId="3" fontId="10" fillId="4" borderId="60" xfId="19" applyNumberFormat="1" applyFont="1" applyFill="1" applyBorder="1" applyAlignment="1">
      <alignment horizontal="center" vertical="center"/>
    </xf>
    <xf numFmtId="3" fontId="6" fillId="6" borderId="60" xfId="19" applyNumberFormat="1" applyFont="1" applyFill="1" applyBorder="1" applyAlignment="1">
      <alignment horizontal="center" vertical="center"/>
    </xf>
    <xf numFmtId="3" fontId="10" fillId="0" borderId="60" xfId="19" applyNumberFormat="1" applyFont="1" applyFill="1" applyBorder="1" applyAlignment="1">
      <alignment horizontal="center" vertical="center"/>
    </xf>
    <xf numFmtId="1" fontId="6" fillId="0" borderId="60" xfId="19" applyNumberFormat="1" applyFont="1" applyFill="1" applyBorder="1" applyAlignment="1">
      <alignment horizontal="center" vertical="center"/>
    </xf>
    <xf numFmtId="1" fontId="4" fillId="0" borderId="60" xfId="1" applyNumberFormat="1" applyFont="1" applyFill="1" applyBorder="1" applyAlignment="1">
      <alignment horizontal="center" vertical="center"/>
    </xf>
    <xf numFmtId="3" fontId="6" fillId="0" borderId="60" xfId="19" applyNumberFormat="1" applyFont="1" applyFill="1" applyBorder="1" applyAlignment="1">
      <alignment horizontal="center" vertical="center"/>
    </xf>
    <xf numFmtId="0" fontId="8" fillId="4" borderId="60" xfId="1" applyFont="1" applyFill="1" applyBorder="1" applyAlignment="1">
      <alignment horizontal="left" vertical="center" wrapText="1"/>
    </xf>
    <xf numFmtId="2" fontId="10" fillId="4" borderId="60" xfId="14" applyNumberFormat="1" applyFont="1" applyFill="1" applyBorder="1" applyAlignment="1">
      <alignment horizontal="left" vertical="center" wrapText="1"/>
    </xf>
    <xf numFmtId="49" fontId="4" fillId="6" borderId="60" xfId="14" applyNumberFormat="1" applyFont="1" applyFill="1" applyBorder="1" applyAlignment="1">
      <alignment horizontal="left" vertical="center" wrapText="1"/>
    </xf>
    <xf numFmtId="166" fontId="10" fillId="4" borderId="60" xfId="16" applyNumberFormat="1" applyFont="1" applyFill="1" applyBorder="1" applyAlignment="1">
      <alignment horizontal="left" vertical="center" wrapText="1"/>
    </xf>
    <xf numFmtId="166" fontId="6" fillId="6" borderId="60" xfId="16" applyNumberFormat="1" applyFont="1" applyFill="1" applyBorder="1" applyAlignment="1">
      <alignment horizontal="left" vertical="center" wrapText="1"/>
    </xf>
    <xf numFmtId="166" fontId="6" fillId="0" borderId="60" xfId="16" applyNumberFormat="1" applyFont="1" applyFill="1" applyBorder="1" applyAlignment="1">
      <alignment horizontal="left" vertical="center" wrapText="1"/>
    </xf>
    <xf numFmtId="166" fontId="6" fillId="6" borderId="60" xfId="18" applyNumberFormat="1" applyFont="1" applyFill="1" applyBorder="1" applyAlignment="1">
      <alignment horizontal="left" vertical="center" wrapText="1"/>
    </xf>
    <xf numFmtId="166" fontId="6" fillId="6" borderId="60" xfId="19" applyNumberFormat="1" applyFont="1" applyFill="1" applyBorder="1" applyAlignment="1">
      <alignment horizontal="left" vertical="center" wrapText="1"/>
    </xf>
    <xf numFmtId="0" fontId="8" fillId="0" borderId="39" xfId="4" applyFont="1" applyFill="1" applyBorder="1" applyAlignment="1">
      <alignment horizontal="center" vertical="center"/>
    </xf>
    <xf numFmtId="0" fontId="8" fillId="0" borderId="61" xfId="4" applyFont="1" applyFill="1" applyBorder="1" applyAlignment="1">
      <alignment horizontal="center" vertical="center"/>
    </xf>
    <xf numFmtId="0" fontId="8" fillId="0" borderId="40" xfId="4" applyFont="1" applyFill="1" applyBorder="1" applyAlignment="1">
      <alignment horizontal="center" vertical="center"/>
    </xf>
    <xf numFmtId="166" fontId="42" fillId="4" borderId="60" xfId="1" applyNumberFormat="1" applyFont="1" applyFill="1" applyBorder="1" applyAlignment="1">
      <alignment horizontal="center" vertical="center"/>
    </xf>
    <xf numFmtId="166" fontId="8" fillId="4" borderId="60" xfId="4" applyNumberFormat="1" applyFont="1" applyFill="1" applyBorder="1" applyAlignment="1">
      <alignment horizontal="center" vertical="center"/>
    </xf>
    <xf numFmtId="166" fontId="42" fillId="4" borderId="60" xfId="4" applyNumberFormat="1" applyFont="1" applyFill="1" applyBorder="1" applyAlignment="1">
      <alignment horizontal="center" vertical="center"/>
    </xf>
    <xf numFmtId="0" fontId="4" fillId="4" borderId="60" xfId="4" applyFont="1" applyFill="1" applyBorder="1" applyAlignment="1">
      <alignment horizontal="center" vertical="center"/>
    </xf>
    <xf numFmtId="166" fontId="42" fillId="4" borderId="60" xfId="4" applyNumberFormat="1" applyFont="1" applyFill="1" applyBorder="1" applyAlignment="1">
      <alignment horizontal="center" vertical="center" wrapText="1"/>
    </xf>
    <xf numFmtId="166" fontId="21" fillId="6" borderId="60" xfId="4" applyNumberFormat="1" applyFont="1" applyFill="1" applyBorder="1" applyAlignment="1">
      <alignment horizontal="center" vertical="center" wrapText="1"/>
    </xf>
    <xf numFmtId="166" fontId="42" fillId="6" borderId="60" xfId="1" applyNumberFormat="1" applyFont="1" applyFill="1" applyBorder="1" applyAlignment="1">
      <alignment horizontal="center" vertical="center"/>
    </xf>
    <xf numFmtId="166" fontId="4" fillId="0" borderId="60" xfId="1" applyNumberFormat="1" applyFont="1" applyFill="1" applyBorder="1" applyAlignment="1">
      <alignment horizontal="center" vertical="center" wrapText="1"/>
    </xf>
    <xf numFmtId="0" fontId="4" fillId="0" borderId="60" xfId="4" applyFont="1" applyFill="1" applyBorder="1" applyAlignment="1">
      <alignment horizontal="center" vertical="center" wrapText="1"/>
    </xf>
    <xf numFmtId="167" fontId="21" fillId="0" borderId="60" xfId="4" applyNumberFormat="1" applyFont="1" applyFill="1" applyBorder="1" applyAlignment="1">
      <alignment horizontal="center" vertical="center"/>
    </xf>
    <xf numFmtId="166" fontId="4" fillId="2" borderId="60" xfId="1" applyNumberFormat="1" applyFont="1" applyFill="1" applyBorder="1" applyAlignment="1">
      <alignment horizontal="center" vertical="center" wrapText="1"/>
    </xf>
    <xf numFmtId="0" fontId="42" fillId="4" borderId="60" xfId="1" applyNumberFormat="1" applyFont="1" applyFill="1" applyBorder="1" applyAlignment="1">
      <alignment horizontal="center" vertical="center"/>
    </xf>
    <xf numFmtId="166" fontId="6" fillId="2" borderId="60" xfId="1" applyNumberFormat="1" applyFont="1" applyFill="1" applyBorder="1" applyAlignment="1">
      <alignment horizontal="center" vertical="center"/>
    </xf>
    <xf numFmtId="166" fontId="6" fillId="10" borderId="60" xfId="1" applyNumberFormat="1" applyFont="1" applyFill="1" applyBorder="1" applyAlignment="1">
      <alignment horizontal="center" vertical="center"/>
    </xf>
    <xf numFmtId="166" fontId="21" fillId="2" borderId="60" xfId="1" applyNumberFormat="1" applyFont="1" applyFill="1" applyBorder="1" applyAlignment="1">
      <alignment horizontal="center" vertical="center"/>
    </xf>
    <xf numFmtId="49" fontId="42" fillId="4" borderId="60" xfId="1" applyNumberFormat="1" applyFont="1" applyFill="1" applyBorder="1" applyAlignment="1">
      <alignment horizontal="center" vertical="center"/>
    </xf>
    <xf numFmtId="166" fontId="6" fillId="6" borderId="60" xfId="1" applyNumberFormat="1" applyFont="1" applyFill="1" applyBorder="1" applyAlignment="1">
      <alignment horizontal="center" vertical="center"/>
    </xf>
    <xf numFmtId="167" fontId="21" fillId="6" borderId="60" xfId="4" applyNumberFormat="1" applyFont="1" applyFill="1" applyBorder="1" applyAlignment="1">
      <alignment horizontal="center" vertical="center"/>
    </xf>
    <xf numFmtId="167" fontId="42" fillId="4" borderId="60" xfId="4" applyNumberFormat="1" applyFont="1" applyFill="1" applyBorder="1" applyAlignment="1">
      <alignment horizontal="center" vertical="center"/>
    </xf>
    <xf numFmtId="0" fontId="4" fillId="6" borderId="60" xfId="4" applyFont="1" applyFill="1" applyBorder="1" applyAlignment="1">
      <alignment horizontal="center" vertical="center"/>
    </xf>
    <xf numFmtId="167" fontId="4" fillId="0" borderId="60" xfId="4" applyNumberFormat="1" applyFont="1" applyFill="1" applyBorder="1" applyAlignment="1">
      <alignment horizontal="center" vertical="center"/>
    </xf>
    <xf numFmtId="1" fontId="4" fillId="0" borderId="60" xfId="4" applyNumberFormat="1" applyFont="1" applyFill="1" applyBorder="1" applyAlignment="1">
      <alignment horizontal="center" vertical="center"/>
    </xf>
    <xf numFmtId="49" fontId="4" fillId="0" borderId="60" xfId="1" applyNumberFormat="1" applyFont="1" applyFill="1" applyBorder="1" applyAlignment="1">
      <alignment horizontal="center" vertical="center" wrapText="1"/>
    </xf>
    <xf numFmtId="1" fontId="4" fillId="0" borderId="60" xfId="1" applyNumberFormat="1" applyFont="1" applyFill="1" applyBorder="1" applyAlignment="1">
      <alignment horizontal="center" vertical="center" wrapText="1"/>
    </xf>
    <xf numFmtId="0" fontId="4" fillId="6" borderId="60" xfId="1" applyFont="1" applyFill="1" applyBorder="1" applyAlignment="1">
      <alignment horizontal="left" vertical="center" wrapText="1"/>
    </xf>
    <xf numFmtId="0" fontId="4" fillId="0" borderId="60" xfId="1" applyFont="1" applyFill="1" applyBorder="1" applyAlignment="1">
      <alignment horizontal="left" vertical="center" wrapText="1"/>
    </xf>
    <xf numFmtId="167" fontId="4" fillId="0" borderId="60" xfId="4" applyNumberFormat="1" applyFont="1" applyFill="1" applyBorder="1" applyAlignment="1">
      <alignment horizontal="center" vertical="center" wrapText="1"/>
    </xf>
    <xf numFmtId="0" fontId="30" fillId="2" borderId="0" xfId="4" applyFont="1" applyFill="1" applyAlignment="1">
      <alignment horizontal="center" vertical="center"/>
    </xf>
    <xf numFmtId="166" fontId="10" fillId="6" borderId="60" xfId="4" applyNumberFormat="1" applyFont="1" applyFill="1" applyBorder="1" applyAlignment="1">
      <alignment horizontal="left" vertical="center" wrapText="1"/>
    </xf>
    <xf numFmtId="166" fontId="10" fillId="6" borderId="60" xfId="1" applyNumberFormat="1" applyFont="1" applyFill="1" applyBorder="1" applyAlignment="1">
      <alignment horizontal="center" vertical="center"/>
    </xf>
    <xf numFmtId="0" fontId="44" fillId="0" borderId="0" xfId="4" applyFont="1" applyFill="1" applyAlignment="1">
      <alignment horizontal="center" vertical="center"/>
    </xf>
    <xf numFmtId="0" fontId="30" fillId="0" borderId="0" xfId="4" applyFont="1" applyFill="1" applyAlignment="1">
      <alignment horizontal="center" vertical="center"/>
    </xf>
    <xf numFmtId="167" fontId="10" fillId="6" borderId="60" xfId="1" applyNumberFormat="1" applyFont="1" applyFill="1" applyBorder="1" applyAlignment="1">
      <alignment horizontal="center" vertical="center"/>
    </xf>
    <xf numFmtId="166" fontId="10" fillId="4" borderId="60" xfId="1" applyNumberFormat="1" applyFont="1" applyFill="1" applyBorder="1" applyAlignment="1">
      <alignment horizontal="center" vertical="center"/>
    </xf>
    <xf numFmtId="167" fontId="10" fillId="4" borderId="60" xfId="4" applyNumberFormat="1" applyFont="1" applyFill="1" applyBorder="1" applyAlignment="1">
      <alignment horizontal="center" vertical="center"/>
    </xf>
    <xf numFmtId="167" fontId="6" fillId="6" borderId="60" xfId="1" applyNumberFormat="1" applyFont="1" applyFill="1" applyBorder="1" applyAlignment="1">
      <alignment horizontal="center" vertical="center"/>
    </xf>
    <xf numFmtId="166" fontId="5" fillId="0" borderId="60" xfId="4" applyNumberFormat="1" applyFont="1" applyFill="1" applyBorder="1" applyAlignment="1">
      <alignment horizontal="center" vertical="center" wrapText="1"/>
    </xf>
    <xf numFmtId="166" fontId="5" fillId="0" borderId="60" xfId="4" applyNumberFormat="1" applyFont="1" applyFill="1" applyBorder="1" applyAlignment="1">
      <alignment horizontal="center" vertical="center"/>
    </xf>
    <xf numFmtId="166" fontId="5" fillId="0" borderId="60" xfId="4" applyNumberFormat="1" applyFont="1" applyFill="1" applyBorder="1" applyAlignment="1">
      <alignment horizontal="left" vertical="center" wrapText="1"/>
    </xf>
    <xf numFmtId="0" fontId="4" fillId="0" borderId="0" xfId="1" applyFont="1" applyFill="1" applyAlignment="1">
      <alignment horizontal="center" vertical="center"/>
    </xf>
    <xf numFmtId="4" fontId="5" fillId="0" borderId="60" xfId="1" applyNumberFormat="1" applyFont="1" applyFill="1" applyBorder="1" applyAlignment="1">
      <alignment horizontal="left" vertical="center" wrapText="1"/>
    </xf>
    <xf numFmtId="166" fontId="6" fillId="12" borderId="60" xfId="2" applyNumberFormat="1" applyFont="1" applyFill="1" applyBorder="1" applyAlignment="1">
      <alignment horizontal="center" vertical="center"/>
    </xf>
    <xf numFmtId="166" fontId="6" fillId="12" borderId="60" xfId="2" applyNumberFormat="1" applyFont="1" applyFill="1" applyBorder="1" applyAlignment="1">
      <alignment horizontal="center" vertical="center" wrapText="1"/>
    </xf>
    <xf numFmtId="166" fontId="10" fillId="12" borderId="60" xfId="2" applyNumberFormat="1" applyFont="1" applyFill="1" applyBorder="1" applyAlignment="1">
      <alignment horizontal="center" vertical="center" wrapText="1"/>
    </xf>
    <xf numFmtId="166" fontId="8" fillId="12" borderId="60" xfId="1" applyNumberFormat="1" applyFont="1" applyFill="1" applyBorder="1" applyAlignment="1">
      <alignment horizontal="center" vertical="center"/>
    </xf>
    <xf numFmtId="49" fontId="4" fillId="12" borderId="60" xfId="1" applyNumberFormat="1" applyFont="1" applyFill="1" applyBorder="1" applyAlignment="1">
      <alignment horizontal="center" vertical="center"/>
    </xf>
    <xf numFmtId="4" fontId="4" fillId="12" borderId="60" xfId="1" applyNumberFormat="1" applyFont="1" applyFill="1" applyBorder="1" applyAlignment="1">
      <alignment horizontal="left" vertical="center" wrapText="1"/>
    </xf>
    <xf numFmtId="0" fontId="4" fillId="12" borderId="60" xfId="1" applyFont="1" applyFill="1" applyBorder="1" applyAlignment="1">
      <alignment horizontal="center" vertical="center"/>
    </xf>
    <xf numFmtId="167" fontId="4" fillId="12" borderId="60" xfId="1" applyNumberFormat="1" applyFont="1" applyFill="1" applyBorder="1" applyAlignment="1">
      <alignment horizontal="center" vertical="center"/>
    </xf>
    <xf numFmtId="0" fontId="8" fillId="3" borderId="1" xfId="1" applyFont="1" applyFill="1" applyBorder="1" applyAlignment="1">
      <alignment horizontal="center" vertical="center"/>
    </xf>
    <xf numFmtId="166" fontId="10" fillId="3" borderId="60" xfId="2" applyNumberFormat="1" applyFont="1" applyFill="1" applyBorder="1" applyAlignment="1">
      <alignment horizontal="center" vertical="center" wrapText="1"/>
    </xf>
    <xf numFmtId="0" fontId="8" fillId="3" borderId="60" xfId="1" applyFont="1" applyFill="1" applyBorder="1" applyAlignment="1">
      <alignment horizontal="center" vertical="center"/>
    </xf>
    <xf numFmtId="167" fontId="4" fillId="3" borderId="60" xfId="1" applyNumberFormat="1" applyFont="1" applyFill="1" applyBorder="1" applyAlignment="1">
      <alignment horizontal="center" vertical="center"/>
    </xf>
    <xf numFmtId="2" fontId="8" fillId="3" borderId="60" xfId="1" applyNumberFormat="1" applyFont="1" applyFill="1" applyBorder="1" applyAlignment="1">
      <alignment horizontal="center" vertical="center"/>
    </xf>
    <xf numFmtId="167" fontId="8" fillId="3" borderId="60" xfId="1" applyNumberFormat="1" applyFont="1" applyFill="1" applyBorder="1" applyAlignment="1">
      <alignment horizontal="center" vertical="center"/>
    </xf>
    <xf numFmtId="2" fontId="4" fillId="12" borderId="60" xfId="3" applyNumberFormat="1" applyFont="1" applyFill="1" applyBorder="1" applyAlignment="1">
      <alignment horizontal="center" vertical="center"/>
    </xf>
    <xf numFmtId="2" fontId="4" fillId="12" borderId="60" xfId="1" applyNumberFormat="1" applyFont="1" applyFill="1" applyBorder="1" applyAlignment="1">
      <alignment horizontal="center" vertical="center"/>
    </xf>
    <xf numFmtId="167" fontId="8" fillId="12" borderId="60" xfId="1" applyNumberFormat="1" applyFont="1" applyFill="1" applyBorder="1" applyAlignment="1">
      <alignment horizontal="center" vertical="center"/>
    </xf>
    <xf numFmtId="2" fontId="10" fillId="3" borderId="60" xfId="3" applyNumberFormat="1" applyFont="1" applyFill="1" applyBorder="1" applyAlignment="1">
      <alignment horizontal="center" vertical="center" wrapText="1"/>
    </xf>
    <xf numFmtId="49" fontId="4" fillId="12" borderId="60" xfId="3" applyNumberFormat="1" applyFont="1" applyFill="1" applyBorder="1" applyAlignment="1">
      <alignment horizontal="center" vertical="center"/>
    </xf>
    <xf numFmtId="49" fontId="4" fillId="12" borderId="60" xfId="3" applyNumberFormat="1" applyFont="1" applyFill="1" applyBorder="1" applyAlignment="1">
      <alignment horizontal="center" vertical="center" wrapText="1"/>
    </xf>
    <xf numFmtId="0" fontId="4" fillId="3" borderId="60" xfId="1" applyFont="1" applyFill="1" applyBorder="1" applyAlignment="1">
      <alignment horizontal="center" vertical="center"/>
    </xf>
    <xf numFmtId="166" fontId="5" fillId="12" borderId="60" xfId="2" applyNumberFormat="1" applyFont="1" applyFill="1" applyBorder="1" applyAlignment="1">
      <alignment horizontal="center" vertical="center" wrapText="1"/>
    </xf>
    <xf numFmtId="166" fontId="8" fillId="3" borderId="60" xfId="1" applyNumberFormat="1" applyFont="1" applyFill="1" applyBorder="1" applyAlignment="1">
      <alignment horizontal="center" vertical="center"/>
    </xf>
    <xf numFmtId="166" fontId="10" fillId="3" borderId="60" xfId="2" applyNumberFormat="1" applyFont="1" applyFill="1" applyBorder="1" applyAlignment="1">
      <alignment horizontal="center" vertical="center"/>
    </xf>
    <xf numFmtId="49" fontId="8" fillId="3" borderId="60" xfId="1" applyNumberFormat="1" applyFont="1" applyFill="1" applyBorder="1" applyAlignment="1">
      <alignment horizontal="center" vertical="center"/>
    </xf>
    <xf numFmtId="4" fontId="8" fillId="3" borderId="60" xfId="1" applyNumberFormat="1" applyFont="1" applyFill="1" applyBorder="1" applyAlignment="1">
      <alignment horizontal="left" vertical="center" wrapText="1"/>
    </xf>
    <xf numFmtId="49" fontId="8" fillId="12" borderId="60" xfId="1" applyNumberFormat="1" applyFont="1" applyFill="1" applyBorder="1" applyAlignment="1">
      <alignment horizontal="center" vertical="center"/>
    </xf>
    <xf numFmtId="4" fontId="8" fillId="12" borderId="60" xfId="1" applyNumberFormat="1" applyFont="1" applyFill="1" applyBorder="1" applyAlignment="1">
      <alignment horizontal="left" vertical="center" wrapText="1"/>
    </xf>
    <xf numFmtId="166" fontId="6" fillId="12" borderId="60" xfId="2" applyNumberFormat="1" applyFont="1" applyFill="1" applyBorder="1" applyAlignment="1">
      <alignment vertical="center" wrapText="1"/>
    </xf>
    <xf numFmtId="166" fontId="6" fillId="0" borderId="60" xfId="2" applyNumberFormat="1" applyFont="1" applyFill="1" applyBorder="1" applyAlignment="1">
      <alignment horizontal="left" vertical="center" wrapText="1"/>
    </xf>
    <xf numFmtId="0" fontId="4" fillId="2" borderId="60" xfId="1" applyFont="1" applyFill="1" applyBorder="1" applyAlignment="1">
      <alignment horizontal="left" vertical="center" wrapText="1"/>
    </xf>
    <xf numFmtId="0" fontId="4" fillId="0" borderId="0" xfId="1" applyFont="1" applyFill="1" applyAlignment="1">
      <alignment horizontal="center" vertical="center"/>
    </xf>
    <xf numFmtId="0" fontId="4" fillId="0" borderId="0" xfId="1" applyFont="1" applyFill="1" applyAlignment="1">
      <alignment horizontal="center" vertical="center"/>
    </xf>
    <xf numFmtId="49" fontId="5" fillId="0" borderId="60" xfId="1" applyNumberFormat="1" applyFont="1" applyFill="1" applyBorder="1" applyAlignment="1">
      <alignment horizontal="center" vertical="center"/>
    </xf>
    <xf numFmtId="166" fontId="5" fillId="0" borderId="60" xfId="2" applyNumberFormat="1" applyFont="1" applyFill="1" applyBorder="1" applyAlignment="1">
      <alignment horizontal="center" vertical="center" wrapText="1"/>
    </xf>
    <xf numFmtId="166" fontId="10" fillId="4" borderId="60" xfId="2" applyNumberFormat="1" applyFont="1" applyFill="1" applyBorder="1" applyAlignment="1">
      <alignment horizontal="center" vertical="center" wrapText="1"/>
    </xf>
    <xf numFmtId="166" fontId="6" fillId="6" borderId="60" xfId="2" applyNumberFormat="1" applyFont="1" applyFill="1" applyBorder="1" applyAlignment="1">
      <alignment horizontal="center" vertical="center" wrapText="1"/>
    </xf>
    <xf numFmtId="166" fontId="5" fillId="6" borderId="60" xfId="2" applyNumberFormat="1" applyFont="1" applyFill="1" applyBorder="1" applyAlignment="1">
      <alignment horizontal="center" vertical="center" wrapText="1"/>
    </xf>
    <xf numFmtId="166" fontId="10" fillId="4" borderId="60" xfId="2" applyNumberFormat="1" applyFont="1" applyFill="1" applyBorder="1" applyAlignment="1">
      <alignment horizontal="center" vertical="center"/>
    </xf>
    <xf numFmtId="49" fontId="5" fillId="2" borderId="60" xfId="2" applyNumberFormat="1" applyFont="1" applyFill="1" applyBorder="1" applyAlignment="1" applyProtection="1">
      <alignment horizontal="left" vertical="center" wrapText="1"/>
    </xf>
    <xf numFmtId="167" fontId="5" fillId="2" borderId="60" xfId="2" applyNumberFormat="1" applyFont="1" applyFill="1" applyBorder="1" applyAlignment="1">
      <alignment horizontal="center" vertical="center" wrapText="1"/>
    </xf>
    <xf numFmtId="166" fontId="6" fillId="6" borderId="60" xfId="2" applyNumberFormat="1" applyFont="1" applyFill="1" applyBorder="1" applyAlignment="1">
      <alignment horizontal="center" vertical="center"/>
    </xf>
    <xf numFmtId="166" fontId="6" fillId="6" borderId="60" xfId="2" applyNumberFormat="1" applyFont="1" applyFill="1" applyBorder="1" applyAlignment="1">
      <alignment vertical="center" wrapText="1"/>
    </xf>
    <xf numFmtId="0" fontId="5" fillId="2" borderId="60" xfId="1" applyFont="1" applyFill="1" applyBorder="1" applyAlignment="1">
      <alignment horizontal="center" vertical="center"/>
    </xf>
    <xf numFmtId="0" fontId="6" fillId="0" borderId="0" xfId="4" applyFont="1" applyFill="1" applyAlignment="1">
      <alignment horizontal="center" vertical="center"/>
    </xf>
    <xf numFmtId="166" fontId="5" fillId="13" borderId="60" xfId="2" applyNumberFormat="1" applyFont="1" applyFill="1" applyBorder="1" applyAlignment="1">
      <alignment horizontal="center" vertical="center"/>
    </xf>
    <xf numFmtId="166" fontId="4" fillId="13" borderId="60" xfId="1" applyNumberFormat="1" applyFont="1" applyFill="1" applyBorder="1" applyAlignment="1">
      <alignment horizontal="center" vertical="center"/>
    </xf>
    <xf numFmtId="166" fontId="5" fillId="13" borderId="60" xfId="2" applyNumberFormat="1" applyFont="1" applyFill="1" applyBorder="1" applyAlignment="1">
      <alignment horizontal="left" vertical="center" wrapText="1"/>
    </xf>
    <xf numFmtId="49" fontId="5" fillId="0" borderId="60" xfId="2" applyNumberFormat="1" applyFont="1" applyFill="1" applyBorder="1" applyAlignment="1" applyProtection="1">
      <alignment horizontal="left" vertical="center" wrapText="1"/>
    </xf>
    <xf numFmtId="167" fontId="5" fillId="0" borderId="60" xfId="2" applyNumberFormat="1" applyFont="1" applyFill="1" applyBorder="1" applyAlignment="1">
      <alignment horizontal="center" vertical="center" wrapText="1"/>
    </xf>
    <xf numFmtId="0" fontId="6" fillId="0" borderId="0" xfId="4" applyFont="1" applyFill="1" applyAlignment="1">
      <alignment horizontal="center" vertical="center"/>
    </xf>
    <xf numFmtId="166" fontId="5" fillId="2" borderId="60" xfId="4" applyNumberFormat="1" applyFont="1" applyFill="1" applyBorder="1" applyAlignment="1">
      <alignment horizontal="center" vertical="center" wrapText="1"/>
    </xf>
    <xf numFmtId="167" fontId="5" fillId="2" borderId="60" xfId="4" applyNumberFormat="1" applyFont="1" applyFill="1" applyBorder="1" applyAlignment="1">
      <alignment horizontal="center" vertical="center" wrapText="1"/>
    </xf>
    <xf numFmtId="167" fontId="5" fillId="0" borderId="60" xfId="4" applyNumberFormat="1" applyFont="1" applyFill="1" applyBorder="1" applyAlignment="1">
      <alignment horizontal="center" vertical="center"/>
    </xf>
    <xf numFmtId="0" fontId="5" fillId="0" borderId="60" xfId="4" applyFont="1" applyFill="1" applyBorder="1" applyAlignment="1">
      <alignment horizontal="center" vertical="center"/>
    </xf>
    <xf numFmtId="0" fontId="6" fillId="0" borderId="0" xfId="4" applyFont="1" applyFill="1" applyAlignment="1">
      <alignment horizontal="center" vertical="center"/>
    </xf>
    <xf numFmtId="0" fontId="6" fillId="0" borderId="0" xfId="4" applyFont="1" applyFill="1" applyAlignment="1">
      <alignment horizontal="center" vertical="center"/>
    </xf>
    <xf numFmtId="0" fontId="4" fillId="0" borderId="0" xfId="1" applyFont="1" applyFill="1" applyAlignment="1">
      <alignment horizontal="center" vertical="center"/>
    </xf>
    <xf numFmtId="0" fontId="8" fillId="0" borderId="39" xfId="11" applyFont="1" applyFill="1" applyBorder="1" applyAlignment="1">
      <alignment horizontal="center" vertical="center" wrapText="1"/>
    </xf>
    <xf numFmtId="0" fontId="8" fillId="0" borderId="51" xfId="11" applyFont="1" applyFill="1" applyBorder="1" applyAlignment="1">
      <alignment horizontal="center" vertical="center" wrapText="1"/>
    </xf>
    <xf numFmtId="0" fontId="8" fillId="0" borderId="1" xfId="11" applyFont="1" applyFill="1" applyBorder="1" applyAlignment="1">
      <alignment horizontal="center" vertical="center" wrapText="1"/>
    </xf>
    <xf numFmtId="0" fontId="8" fillId="0" borderId="61" xfId="11" applyFont="1" applyFill="1" applyBorder="1" applyAlignment="1">
      <alignment horizontal="center" vertical="center" wrapText="1"/>
    </xf>
    <xf numFmtId="0" fontId="8" fillId="0" borderId="40" xfId="11" applyFont="1" applyFill="1" applyBorder="1" applyAlignment="1">
      <alignment horizontal="center" vertical="center" wrapText="1"/>
    </xf>
    <xf numFmtId="0" fontId="8" fillId="0" borderId="6" xfId="11" applyFont="1" applyFill="1" applyBorder="1" applyAlignment="1">
      <alignment horizontal="center" vertical="center" wrapText="1"/>
    </xf>
    <xf numFmtId="49" fontId="8" fillId="6" borderId="60" xfId="3" applyNumberFormat="1" applyFont="1" applyFill="1" applyBorder="1" applyAlignment="1">
      <alignment horizontal="left" vertical="center" wrapText="1"/>
    </xf>
    <xf numFmtId="166" fontId="10" fillId="6" borderId="60" xfId="0" applyNumberFormat="1" applyFont="1" applyFill="1" applyBorder="1" applyAlignment="1">
      <alignment horizontal="left" vertical="center" wrapText="1"/>
    </xf>
    <xf numFmtId="166" fontId="5" fillId="0" borderId="60" xfId="0" applyNumberFormat="1" applyFont="1" applyFill="1" applyBorder="1" applyAlignment="1">
      <alignment horizontal="center" vertical="center" wrapText="1"/>
    </xf>
    <xf numFmtId="0" fontId="8" fillId="0" borderId="41" xfId="11" applyFont="1" applyFill="1" applyBorder="1" applyAlignment="1">
      <alignment horizontal="center" vertical="center" wrapText="1"/>
    </xf>
    <xf numFmtId="0" fontId="8" fillId="0" borderId="21" xfId="11" applyFont="1" applyFill="1" applyBorder="1" applyAlignment="1">
      <alignment horizontal="center" vertical="center" wrapText="1"/>
    </xf>
    <xf numFmtId="0" fontId="8" fillId="0" borderId="23" xfId="11" applyFont="1" applyFill="1" applyBorder="1" applyAlignment="1">
      <alignment horizontal="center" vertical="center" wrapText="1"/>
    </xf>
    <xf numFmtId="0" fontId="8" fillId="0" borderId="5" xfId="11" applyFont="1" applyFill="1" applyBorder="1" applyAlignment="1">
      <alignment horizontal="center" vertical="center" wrapText="1"/>
    </xf>
    <xf numFmtId="0" fontId="8" fillId="0" borderId="0" xfId="11" applyFont="1" applyFill="1" applyBorder="1" applyAlignment="1">
      <alignment horizontal="center" vertical="center" wrapText="1"/>
    </xf>
    <xf numFmtId="0" fontId="8" fillId="0" borderId="19" xfId="11" applyFont="1" applyFill="1" applyBorder="1" applyAlignment="1">
      <alignment horizontal="center" vertical="center" wrapText="1"/>
    </xf>
    <xf numFmtId="14" fontId="8" fillId="4" borderId="60" xfId="11" applyNumberFormat="1" applyFont="1" applyFill="1" applyBorder="1" applyAlignment="1">
      <alignment horizontal="center" vertical="center" wrapText="1"/>
    </xf>
    <xf numFmtId="0" fontId="8" fillId="4" borderId="60" xfId="11" applyFont="1" applyFill="1" applyBorder="1" applyAlignment="1">
      <alignment horizontal="center" vertical="center" wrapText="1"/>
    </xf>
    <xf numFmtId="166" fontId="10" fillId="4" borderId="60" xfId="9" applyNumberFormat="1" applyFont="1" applyFill="1" applyBorder="1" applyAlignment="1">
      <alignment horizontal="center" vertical="center" wrapText="1"/>
    </xf>
    <xf numFmtId="170" fontId="8" fillId="4" borderId="60" xfId="11" applyNumberFormat="1" applyFont="1" applyFill="1" applyBorder="1" applyAlignment="1">
      <alignment horizontal="center" vertical="center" wrapText="1"/>
    </xf>
    <xf numFmtId="2" fontId="8" fillId="4" borderId="60" xfId="11" applyNumberFormat="1" applyFont="1" applyFill="1" applyBorder="1" applyAlignment="1">
      <alignment horizontal="center" vertical="center" wrapText="1"/>
    </xf>
    <xf numFmtId="166" fontId="8" fillId="4" borderId="60" xfId="11" applyNumberFormat="1" applyFont="1" applyFill="1" applyBorder="1" applyAlignment="1">
      <alignment horizontal="center" vertical="center" wrapText="1"/>
    </xf>
    <xf numFmtId="14" fontId="6" fillId="14" borderId="60" xfId="9" applyNumberFormat="1" applyFont="1" applyFill="1" applyBorder="1" applyAlignment="1">
      <alignment horizontal="center" vertical="center" wrapText="1"/>
    </xf>
    <xf numFmtId="4" fontId="6" fillId="14" borderId="60" xfId="9" applyNumberFormat="1" applyFont="1" applyFill="1" applyBorder="1" applyAlignment="1">
      <alignment horizontal="center" vertical="center" wrapText="1"/>
    </xf>
    <xf numFmtId="166" fontId="6" fillId="14" borderId="60" xfId="9" applyNumberFormat="1" applyFont="1" applyFill="1" applyBorder="1" applyAlignment="1">
      <alignment horizontal="center" vertical="center" wrapText="1"/>
    </xf>
    <xf numFmtId="170" fontId="6" fillId="14" borderId="60" xfId="9" applyNumberFormat="1" applyFont="1" applyFill="1" applyBorder="1" applyAlignment="1">
      <alignment horizontal="center" vertical="center" wrapText="1"/>
    </xf>
    <xf numFmtId="2" fontId="6" fillId="14" borderId="60" xfId="9" applyNumberFormat="1" applyFont="1" applyFill="1" applyBorder="1" applyAlignment="1">
      <alignment horizontal="center" vertical="center" wrapText="1"/>
    </xf>
    <xf numFmtId="167" fontId="6" fillId="14" borderId="60" xfId="9" applyNumberFormat="1" applyFont="1" applyFill="1" applyBorder="1" applyAlignment="1">
      <alignment horizontal="center" vertical="center" wrapText="1"/>
    </xf>
    <xf numFmtId="14" fontId="8" fillId="14" borderId="60" xfId="11" applyNumberFormat="1" applyFont="1" applyFill="1" applyBorder="1" applyAlignment="1">
      <alignment horizontal="center" vertical="center" wrapText="1"/>
    </xf>
    <xf numFmtId="4" fontId="10" fillId="14" borderId="60" xfId="9" applyNumberFormat="1" applyFont="1" applyFill="1" applyBorder="1" applyAlignment="1">
      <alignment horizontal="center" vertical="center" wrapText="1"/>
    </xf>
    <xf numFmtId="166" fontId="10" fillId="14" borderId="60" xfId="9" applyNumberFormat="1" applyFont="1" applyFill="1" applyBorder="1" applyAlignment="1">
      <alignment horizontal="center" vertical="center" wrapText="1"/>
    </xf>
    <xf numFmtId="14" fontId="10" fillId="14" borderId="60" xfId="9" applyNumberFormat="1" applyFont="1" applyFill="1" applyBorder="1" applyAlignment="1">
      <alignment horizontal="center" vertical="center" wrapText="1"/>
    </xf>
    <xf numFmtId="170" fontId="10" fillId="14" borderId="60" xfId="9" applyNumberFormat="1" applyFont="1" applyFill="1" applyBorder="1" applyAlignment="1">
      <alignment horizontal="center" vertical="center" wrapText="1"/>
    </xf>
    <xf numFmtId="2" fontId="10" fillId="14" borderId="60" xfId="9" applyNumberFormat="1" applyFont="1" applyFill="1" applyBorder="1" applyAlignment="1">
      <alignment horizontal="center" vertical="center" wrapText="1"/>
    </xf>
    <xf numFmtId="14" fontId="4" fillId="14" borderId="60" xfId="11" applyNumberFormat="1" applyFont="1" applyFill="1" applyBorder="1" applyAlignment="1">
      <alignment horizontal="center" vertical="center" wrapText="1"/>
    </xf>
    <xf numFmtId="1" fontId="6" fillId="14" borderId="60" xfId="9" applyNumberFormat="1" applyFont="1" applyFill="1" applyBorder="1" applyAlignment="1">
      <alignment horizontal="center" vertical="center" wrapText="1"/>
    </xf>
    <xf numFmtId="2" fontId="4" fillId="13" borderId="60" xfId="3" applyNumberFormat="1" applyFont="1" applyFill="1" applyBorder="1" applyAlignment="1">
      <alignment horizontal="center" vertical="center"/>
    </xf>
    <xf numFmtId="166" fontId="6" fillId="13" borderId="60" xfId="0" applyNumberFormat="1" applyFont="1" applyFill="1" applyBorder="1" applyAlignment="1">
      <alignment horizontal="left" vertical="center" wrapText="1"/>
    </xf>
    <xf numFmtId="0" fontId="4" fillId="13" borderId="60" xfId="1" applyFont="1" applyFill="1" applyBorder="1" applyAlignment="1">
      <alignment horizontal="center" vertical="center"/>
    </xf>
    <xf numFmtId="14" fontId="6" fillId="13" borderId="60" xfId="9" applyNumberFormat="1" applyFont="1" applyFill="1" applyBorder="1" applyAlignment="1">
      <alignment horizontal="center" vertical="center" wrapText="1"/>
    </xf>
    <xf numFmtId="4" fontId="6" fillId="13" borderId="60" xfId="9" applyNumberFormat="1" applyFont="1" applyFill="1" applyBorder="1" applyAlignment="1">
      <alignment horizontal="center" vertical="center" wrapText="1"/>
    </xf>
    <xf numFmtId="166" fontId="6" fillId="13" borderId="60" xfId="9" applyNumberFormat="1" applyFont="1" applyFill="1" applyBorder="1" applyAlignment="1">
      <alignment horizontal="center" vertical="center" wrapText="1"/>
    </xf>
    <xf numFmtId="170" fontId="6" fillId="13" borderId="60" xfId="9" applyNumberFormat="1" applyFont="1" applyFill="1" applyBorder="1" applyAlignment="1">
      <alignment horizontal="center" vertical="center" wrapText="1"/>
    </xf>
    <xf numFmtId="2" fontId="6" fillId="13" borderId="60" xfId="9" applyNumberFormat="1" applyFont="1" applyFill="1" applyBorder="1" applyAlignment="1">
      <alignment horizontal="center" vertical="center" wrapText="1"/>
    </xf>
    <xf numFmtId="167" fontId="6" fillId="13" borderId="60" xfId="9" applyNumberFormat="1" applyFont="1" applyFill="1" applyBorder="1" applyAlignment="1">
      <alignment horizontal="center" vertical="center" wrapText="1"/>
    </xf>
    <xf numFmtId="14" fontId="8" fillId="13" borderId="60" xfId="11" applyNumberFormat="1" applyFont="1" applyFill="1" applyBorder="1" applyAlignment="1">
      <alignment horizontal="center" vertical="center" wrapText="1"/>
    </xf>
    <xf numFmtId="4" fontId="10" fillId="13" borderId="60" xfId="9" applyNumberFormat="1" applyFont="1" applyFill="1" applyBorder="1" applyAlignment="1">
      <alignment horizontal="center" vertical="center" wrapText="1"/>
    </xf>
    <xf numFmtId="166" fontId="8" fillId="13" borderId="60" xfId="11" applyNumberFormat="1" applyFont="1" applyFill="1" applyBorder="1" applyAlignment="1">
      <alignment horizontal="center" vertical="center" wrapText="1"/>
    </xf>
    <xf numFmtId="170" fontId="8" fillId="13" borderId="60" xfId="11" applyNumberFormat="1" applyFont="1" applyFill="1" applyBorder="1" applyAlignment="1">
      <alignment horizontal="center" vertical="center" wrapText="1"/>
    </xf>
    <xf numFmtId="166" fontId="10" fillId="13" borderId="60" xfId="9" applyNumberFormat="1" applyFont="1" applyFill="1" applyBorder="1" applyAlignment="1">
      <alignment horizontal="center" vertical="center" wrapText="1"/>
    </xf>
    <xf numFmtId="2" fontId="8" fillId="13" borderId="60" xfId="11" applyNumberFormat="1" applyFont="1" applyFill="1" applyBorder="1" applyAlignment="1">
      <alignment horizontal="center" vertical="center" wrapText="1"/>
    </xf>
    <xf numFmtId="167" fontId="8" fillId="13" borderId="60" xfId="11" applyNumberFormat="1" applyFont="1" applyFill="1" applyBorder="1" applyAlignment="1">
      <alignment horizontal="center" vertical="center" wrapText="1"/>
    </xf>
    <xf numFmtId="14" fontId="10" fillId="13" borderId="60" xfId="9" applyNumberFormat="1" applyFont="1" applyFill="1" applyBorder="1" applyAlignment="1">
      <alignment horizontal="center" vertical="center" wrapText="1"/>
    </xf>
    <xf numFmtId="170" fontId="10" fillId="13" borderId="60" xfId="9" applyNumberFormat="1" applyFont="1" applyFill="1" applyBorder="1" applyAlignment="1">
      <alignment horizontal="center" vertical="center" wrapText="1"/>
    </xf>
    <xf numFmtId="2" fontId="10" fillId="13" borderId="60" xfId="9" applyNumberFormat="1" applyFont="1" applyFill="1" applyBorder="1" applyAlignment="1">
      <alignment horizontal="center" vertical="center" wrapText="1"/>
    </xf>
    <xf numFmtId="167" fontId="10" fillId="13" borderId="60" xfId="9" applyNumberFormat="1" applyFont="1" applyFill="1" applyBorder="1" applyAlignment="1">
      <alignment horizontal="center" vertical="center" wrapText="1"/>
    </xf>
    <xf numFmtId="14" fontId="4" fillId="13" borderId="60" xfId="11" applyNumberFormat="1" applyFont="1" applyFill="1" applyBorder="1" applyAlignment="1">
      <alignment horizontal="center" vertical="center" wrapText="1"/>
    </xf>
    <xf numFmtId="1" fontId="6" fillId="13" borderId="60" xfId="9" applyNumberFormat="1" applyFont="1" applyFill="1" applyBorder="1" applyAlignment="1">
      <alignment horizontal="center" vertical="center" wrapText="1"/>
    </xf>
    <xf numFmtId="166" fontId="10" fillId="14" borderId="60" xfId="0" applyNumberFormat="1" applyFont="1" applyFill="1" applyBorder="1" applyAlignment="1">
      <alignment horizontal="center" vertical="center" wrapText="1"/>
    </xf>
    <xf numFmtId="2" fontId="10" fillId="14" borderId="60" xfId="3" applyNumberFormat="1" applyFont="1" applyFill="1" applyBorder="1" applyAlignment="1">
      <alignment horizontal="left" vertical="center" wrapText="1"/>
    </xf>
    <xf numFmtId="0" fontId="8" fillId="14" borderId="60" xfId="1" applyFont="1" applyFill="1" applyBorder="1" applyAlignment="1">
      <alignment horizontal="center" vertical="center"/>
    </xf>
    <xf numFmtId="1" fontId="10" fillId="14" borderId="60" xfId="9" applyNumberFormat="1" applyFont="1" applyFill="1" applyBorder="1" applyAlignment="1">
      <alignment horizontal="center" vertical="center" wrapText="1"/>
    </xf>
    <xf numFmtId="2" fontId="10" fillId="14" borderId="60" xfId="3" applyNumberFormat="1" applyFont="1" applyFill="1" applyBorder="1" applyAlignment="1">
      <alignment horizontal="center" vertical="center" wrapText="1"/>
    </xf>
    <xf numFmtId="49" fontId="8" fillId="13" borderId="60" xfId="3" applyNumberFormat="1" applyFont="1" applyFill="1" applyBorder="1" applyAlignment="1">
      <alignment horizontal="center" vertical="center"/>
    </xf>
    <xf numFmtId="49" fontId="8" fillId="13" borderId="60" xfId="3" applyNumberFormat="1" applyFont="1" applyFill="1" applyBorder="1" applyAlignment="1">
      <alignment horizontal="left" vertical="center" wrapText="1"/>
    </xf>
    <xf numFmtId="166" fontId="2" fillId="13" borderId="60" xfId="0" applyNumberFormat="1" applyFont="1" applyFill="1" applyBorder="1" applyAlignment="1">
      <alignment horizontal="center" vertical="center" wrapText="1"/>
    </xf>
    <xf numFmtId="166" fontId="10" fillId="13" borderId="60" xfId="0" applyNumberFormat="1" applyFont="1" applyFill="1" applyBorder="1" applyAlignment="1">
      <alignment horizontal="center" vertical="center" wrapText="1"/>
    </xf>
    <xf numFmtId="3" fontId="10" fillId="13" borderId="60" xfId="9" applyNumberFormat="1" applyFont="1" applyFill="1" applyBorder="1" applyAlignment="1">
      <alignment horizontal="center" vertical="center" wrapText="1"/>
    </xf>
    <xf numFmtId="49" fontId="4" fillId="13" borderId="60" xfId="3" applyNumberFormat="1" applyFont="1" applyFill="1" applyBorder="1" applyAlignment="1">
      <alignment horizontal="center" vertical="center" wrapText="1"/>
    </xf>
    <xf numFmtId="49" fontId="4" fillId="13" borderId="60" xfId="3" applyNumberFormat="1" applyFont="1" applyFill="1" applyBorder="1" applyAlignment="1">
      <alignment horizontal="left" vertical="center" wrapText="1"/>
    </xf>
    <xf numFmtId="0" fontId="6" fillId="13" borderId="60" xfId="9" applyFont="1" applyFill="1" applyBorder="1" applyAlignment="1">
      <alignment horizontal="center" vertical="center" wrapText="1"/>
    </xf>
    <xf numFmtId="49" fontId="4" fillId="13" borderId="60" xfId="3" applyNumberFormat="1" applyFont="1" applyFill="1" applyBorder="1" applyAlignment="1">
      <alignment horizontal="center" vertical="center"/>
    </xf>
    <xf numFmtId="166" fontId="10" fillId="14" borderId="60" xfId="0" applyNumberFormat="1" applyFont="1" applyFill="1" applyBorder="1" applyAlignment="1">
      <alignment horizontal="left" vertical="center" wrapText="1"/>
    </xf>
    <xf numFmtId="166" fontId="10" fillId="14" borderId="60" xfId="0" applyNumberFormat="1" applyFont="1" applyFill="1" applyBorder="1" applyAlignment="1">
      <alignment horizontal="center" vertical="center"/>
    </xf>
    <xf numFmtId="166" fontId="10" fillId="13" borderId="60" xfId="0" applyNumberFormat="1" applyFont="1" applyFill="1" applyBorder="1" applyAlignment="1">
      <alignment horizontal="center" vertical="center"/>
    </xf>
    <xf numFmtId="166" fontId="10" fillId="13" borderId="60" xfId="0" applyNumberFormat="1" applyFont="1" applyFill="1" applyBorder="1" applyAlignment="1">
      <alignment horizontal="left" vertical="center" wrapText="1"/>
    </xf>
    <xf numFmtId="49" fontId="8" fillId="13" borderId="60" xfId="1" applyNumberFormat="1" applyFont="1" applyFill="1" applyBorder="1" applyAlignment="1">
      <alignment horizontal="center" vertical="center"/>
    </xf>
    <xf numFmtId="4" fontId="8" fillId="13" borderId="60" xfId="1" applyNumberFormat="1" applyFont="1" applyFill="1" applyBorder="1" applyAlignment="1">
      <alignment horizontal="left" vertical="center" wrapText="1"/>
    </xf>
    <xf numFmtId="0" fontId="8" fillId="13" borderId="60" xfId="1" applyFont="1" applyFill="1" applyBorder="1" applyAlignment="1">
      <alignment horizontal="center" vertical="center"/>
    </xf>
    <xf numFmtId="49" fontId="8" fillId="14" borderId="60" xfId="1" applyNumberFormat="1" applyFont="1" applyFill="1" applyBorder="1" applyAlignment="1">
      <alignment horizontal="center" vertical="center"/>
    </xf>
    <xf numFmtId="4" fontId="8" fillId="14" borderId="60" xfId="1" applyNumberFormat="1" applyFont="1" applyFill="1" applyBorder="1" applyAlignment="1">
      <alignment horizontal="left" vertical="center" wrapText="1"/>
    </xf>
    <xf numFmtId="166" fontId="10" fillId="13" borderId="60" xfId="0" applyNumberFormat="1" applyFont="1" applyFill="1" applyBorder="1" applyAlignment="1">
      <alignment vertical="center" wrapText="1"/>
    </xf>
    <xf numFmtId="0" fontId="10" fillId="0" borderId="0" xfId="23" applyFont="1" applyFill="1" applyAlignment="1"/>
    <xf numFmtId="0" fontId="13" fillId="0" borderId="0" xfId="23" applyFont="1" applyFill="1" applyAlignment="1"/>
    <xf numFmtId="0" fontId="5" fillId="0" borderId="0" xfId="23" applyFont="1" applyFill="1" applyAlignment="1"/>
    <xf numFmtId="0" fontId="4" fillId="0" borderId="60" xfId="23" applyFont="1" applyFill="1" applyBorder="1" applyAlignment="1">
      <alignment horizontal="center" vertical="center" wrapText="1"/>
    </xf>
    <xf numFmtId="49" fontId="4" fillId="0" borderId="60" xfId="23" applyNumberFormat="1" applyFont="1" applyFill="1" applyBorder="1" applyAlignment="1">
      <alignment horizontal="center" vertical="center" wrapText="1"/>
    </xf>
    <xf numFmtId="49" fontId="17" fillId="0" borderId="0" xfId="63" applyNumberFormat="1" applyFont="1"/>
    <xf numFmtId="0" fontId="17" fillId="0" borderId="0" xfId="63" applyFont="1" applyAlignment="1">
      <alignment vertical="center"/>
    </xf>
    <xf numFmtId="0" fontId="17" fillId="0" borderId="0" xfId="63" applyFont="1"/>
    <xf numFmtId="0" fontId="40" fillId="0" borderId="0" xfId="63" applyFont="1" applyAlignment="1"/>
    <xf numFmtId="0" fontId="17" fillId="0" borderId="0" xfId="63" applyFont="1" applyAlignment="1"/>
    <xf numFmtId="0" fontId="40" fillId="0" borderId="0" xfId="63" applyFont="1" applyAlignment="1">
      <alignment horizontal="center" wrapText="1"/>
    </xf>
    <xf numFmtId="0" fontId="17" fillId="0" borderId="0" xfId="63" applyFont="1" applyFill="1" applyBorder="1" applyAlignment="1"/>
    <xf numFmtId="0" fontId="17" fillId="0" borderId="0" xfId="63" applyFont="1" applyFill="1" applyAlignment="1">
      <alignment vertical="center"/>
    </xf>
    <xf numFmtId="0" fontId="17" fillId="0" borderId="60" xfId="63" applyFont="1" applyBorder="1" applyAlignment="1">
      <alignment horizontal="center" vertical="center"/>
    </xf>
    <xf numFmtId="49" fontId="17" fillId="0" borderId="60" xfId="63" applyNumberFormat="1" applyFont="1" applyBorder="1" applyAlignment="1">
      <alignment horizontal="center"/>
    </xf>
    <xf numFmtId="0" fontId="17" fillId="0" borderId="60" xfId="63" applyFont="1" applyBorder="1" applyAlignment="1">
      <alignment vertical="center"/>
    </xf>
    <xf numFmtId="49" fontId="17" fillId="0" borderId="0" xfId="63" applyNumberFormat="1" applyFont="1" applyFill="1"/>
    <xf numFmtId="166" fontId="5" fillId="0" borderId="60" xfId="16" applyNumberFormat="1" applyFont="1" applyFill="1" applyBorder="1" applyAlignment="1">
      <alignment horizontal="center" vertical="center" wrapText="1"/>
    </xf>
    <xf numFmtId="0" fontId="5" fillId="0" borderId="0" xfId="23" applyFont="1" applyFill="1"/>
    <xf numFmtId="0" fontId="13" fillId="0" borderId="0" xfId="63" applyFont="1" applyAlignment="1">
      <alignment horizontal="right" vertical="center"/>
    </xf>
    <xf numFmtId="0" fontId="5" fillId="0" borderId="0" xfId="23" applyFont="1"/>
    <xf numFmtId="0" fontId="13" fillId="0" borderId="0" xfId="63" applyFont="1" applyAlignment="1">
      <alignment horizontal="right"/>
    </xf>
    <xf numFmtId="0" fontId="14" fillId="0" borderId="0" xfId="23" applyFont="1" applyFill="1" applyAlignment="1">
      <alignment horizontal="center"/>
    </xf>
    <xf numFmtId="0" fontId="22" fillId="0" borderId="0" xfId="1" applyFont="1" applyAlignment="1">
      <alignment vertical="center"/>
    </xf>
    <xf numFmtId="0" fontId="14" fillId="0" borderId="0" xfId="23" applyFont="1" applyFill="1" applyAlignment="1">
      <alignment vertical="center"/>
    </xf>
    <xf numFmtId="0" fontId="14" fillId="0" borderId="0" xfId="23" applyFont="1" applyFill="1" applyAlignment="1">
      <alignment horizontal="center" vertical="center"/>
    </xf>
    <xf numFmtId="0" fontId="5" fillId="0" borderId="0" xfId="23" applyFont="1" applyAlignment="1">
      <alignment horizontal="right"/>
    </xf>
    <xf numFmtId="0" fontId="5" fillId="0" borderId="22" xfId="23" applyFont="1" applyFill="1" applyBorder="1" applyAlignment="1">
      <alignment horizontal="center" vertical="center" textRotation="90" wrapText="1"/>
    </xf>
    <xf numFmtId="0" fontId="5" fillId="0" borderId="22" xfId="23" applyFont="1" applyFill="1" applyBorder="1" applyAlignment="1">
      <alignment vertical="center" textRotation="90" wrapText="1"/>
    </xf>
    <xf numFmtId="0" fontId="5" fillId="0" borderId="60" xfId="23" applyFont="1" applyFill="1" applyBorder="1" applyAlignment="1">
      <alignment horizontal="center" vertical="center" textRotation="90" wrapText="1"/>
    </xf>
    <xf numFmtId="0" fontId="5" fillId="0" borderId="21" xfId="23" applyFont="1" applyFill="1" applyBorder="1" applyAlignment="1">
      <alignment horizontal="center" vertical="center" textRotation="90" wrapText="1"/>
    </xf>
    <xf numFmtId="0" fontId="5" fillId="0" borderId="60" xfId="23" applyFont="1" applyFill="1" applyBorder="1" applyAlignment="1">
      <alignment horizontal="center" vertical="center" wrapText="1"/>
    </xf>
    <xf numFmtId="49" fontId="5" fillId="0" borderId="60" xfId="23" applyNumberFormat="1" applyFont="1" applyFill="1" applyBorder="1" applyAlignment="1">
      <alignment horizontal="center" vertical="center" wrapText="1"/>
    </xf>
    <xf numFmtId="49" fontId="8" fillId="37" borderId="60" xfId="1" applyNumberFormat="1" applyFont="1" applyFill="1" applyBorder="1" applyAlignment="1">
      <alignment horizontal="center" vertical="center"/>
    </xf>
    <xf numFmtId="0" fontId="8" fillId="37" borderId="60" xfId="1" applyFont="1" applyFill="1" applyBorder="1" applyAlignment="1">
      <alignment horizontal="left" vertical="center" wrapText="1"/>
    </xf>
    <xf numFmtId="0" fontId="10" fillId="37" borderId="60" xfId="23" applyFont="1" applyFill="1" applyBorder="1" applyAlignment="1">
      <alignment horizontal="center" vertical="center"/>
    </xf>
    <xf numFmtId="0" fontId="10" fillId="37" borderId="60" xfId="23" applyFont="1" applyFill="1" applyBorder="1"/>
    <xf numFmtId="167" fontId="10" fillId="37" borderId="60" xfId="23" applyNumberFormat="1" applyFont="1" applyFill="1" applyBorder="1" applyAlignment="1">
      <alignment horizontal="center" vertical="center"/>
    </xf>
    <xf numFmtId="0" fontId="10" fillId="37" borderId="0" xfId="23" applyFont="1" applyFill="1"/>
    <xf numFmtId="49" fontId="8" fillId="38" borderId="60" xfId="1" applyNumberFormat="1" applyFont="1" applyFill="1" applyBorder="1" applyAlignment="1">
      <alignment horizontal="center" vertical="center"/>
    </xf>
    <xf numFmtId="0" fontId="8" fillId="38" borderId="60" xfId="1" applyFont="1" applyFill="1" applyBorder="1" applyAlignment="1">
      <alignment horizontal="left" vertical="center" wrapText="1"/>
    </xf>
    <xf numFmtId="0" fontId="10" fillId="38" borderId="60" xfId="23" applyFont="1" applyFill="1" applyBorder="1" applyAlignment="1">
      <alignment horizontal="center" vertical="center"/>
    </xf>
    <xf numFmtId="0" fontId="10" fillId="38" borderId="60" xfId="23" applyFont="1" applyFill="1" applyBorder="1"/>
    <xf numFmtId="167" fontId="10" fillId="38" borderId="60" xfId="23" applyNumberFormat="1" applyFont="1" applyFill="1" applyBorder="1" applyAlignment="1">
      <alignment horizontal="center" vertical="center"/>
    </xf>
    <xf numFmtId="0" fontId="10" fillId="38" borderId="0" xfId="23" applyFont="1" applyFill="1"/>
    <xf numFmtId="0" fontId="5" fillId="0" borderId="60" xfId="23" applyFont="1" applyFill="1" applyBorder="1" applyAlignment="1">
      <alignment vertical="center"/>
    </xf>
    <xf numFmtId="0" fontId="5" fillId="0" borderId="60" xfId="23" applyFont="1" applyFill="1" applyBorder="1" applyAlignment="1">
      <alignment horizontal="center" vertical="center"/>
    </xf>
    <xf numFmtId="167" fontId="5" fillId="0" borderId="60" xfId="23" applyNumberFormat="1" applyFont="1" applyFill="1" applyBorder="1" applyAlignment="1">
      <alignment horizontal="center" vertical="center"/>
    </xf>
    <xf numFmtId="49" fontId="4" fillId="0" borderId="60" xfId="1" applyNumberFormat="1" applyFont="1" applyBorder="1" applyAlignment="1">
      <alignment horizontal="center" vertical="center"/>
    </xf>
    <xf numFmtId="0" fontId="4" fillId="0" borderId="60" xfId="1" applyFont="1" applyBorder="1" applyAlignment="1">
      <alignment horizontal="left" vertical="center" wrapText="1"/>
    </xf>
    <xf numFmtId="167" fontId="5" fillId="0" borderId="60" xfId="23" applyNumberFormat="1" applyFont="1" applyBorder="1" applyAlignment="1">
      <alignment horizontal="center" vertical="center"/>
    </xf>
    <xf numFmtId="0" fontId="5" fillId="0" borderId="60" xfId="23" applyFont="1" applyFill="1" applyBorder="1" applyAlignment="1">
      <alignment vertical="center" wrapText="1"/>
    </xf>
    <xf numFmtId="0" fontId="5" fillId="0" borderId="0" xfId="23" applyFont="1" applyFill="1" applyBorder="1"/>
    <xf numFmtId="0" fontId="5" fillId="0" borderId="0" xfId="23" applyFont="1" applyBorder="1"/>
    <xf numFmtId="0" fontId="5" fillId="0" borderId="0" xfId="23" applyFont="1" applyFill="1" applyBorder="1" applyAlignment="1"/>
    <xf numFmtId="0" fontId="14" fillId="0" borderId="0" xfId="23" applyFont="1" applyFill="1" applyAlignment="1"/>
    <xf numFmtId="1" fontId="10" fillId="0" borderId="0" xfId="23" applyNumberFormat="1" applyFont="1" applyFill="1" applyBorder="1" applyAlignment="1">
      <alignment vertical="top"/>
    </xf>
    <xf numFmtId="0" fontId="5" fillId="0" borderId="22" xfId="23" applyFont="1" applyFill="1" applyBorder="1" applyAlignment="1">
      <alignment horizontal="center" vertical="center" wrapText="1"/>
    </xf>
    <xf numFmtId="0" fontId="5" fillId="0" borderId="22" xfId="23" applyFont="1" applyBorder="1" applyAlignment="1">
      <alignment horizontal="center" vertical="center" wrapText="1"/>
    </xf>
    <xf numFmtId="0" fontId="5" fillId="0" borderId="60" xfId="63" applyFont="1" applyFill="1" applyBorder="1" applyAlignment="1">
      <alignment horizontal="center" vertical="center" textRotation="90" wrapText="1"/>
    </xf>
    <xf numFmtId="0" fontId="5" fillId="37" borderId="60" xfId="23" applyFont="1" applyFill="1" applyBorder="1"/>
    <xf numFmtId="0" fontId="5" fillId="37" borderId="0" xfId="23" applyFont="1" applyFill="1"/>
    <xf numFmtId="0" fontId="5" fillId="38" borderId="60" xfId="23" applyFont="1" applyFill="1" applyBorder="1"/>
    <xf numFmtId="167" fontId="5" fillId="38" borderId="60" xfId="23" applyNumberFormat="1" applyFont="1" applyFill="1" applyBorder="1" applyAlignment="1">
      <alignment horizontal="center" vertical="center"/>
    </xf>
    <xf numFmtId="0" fontId="5" fillId="38" borderId="0" xfId="23" applyFont="1" applyFill="1"/>
    <xf numFmtId="0" fontId="5" fillId="0" borderId="60" xfId="23" applyFont="1" applyBorder="1" applyAlignment="1">
      <alignment horizontal="center" vertical="center"/>
    </xf>
    <xf numFmtId="0" fontId="5" fillId="0" borderId="60" xfId="23" applyFont="1" applyBorder="1"/>
    <xf numFmtId="167" fontId="5" fillId="38" borderId="60" xfId="23" applyNumberFormat="1" applyFont="1" applyFill="1" applyBorder="1"/>
    <xf numFmtId="0" fontId="4" fillId="0" borderId="0" xfId="1" applyFont="1" applyFill="1" applyAlignment="1">
      <alignment horizontal="center" vertical="center"/>
    </xf>
    <xf numFmtId="1" fontId="4" fillId="0" borderId="0" xfId="0" applyNumberFormat="1" applyFont="1" applyFill="1"/>
    <xf numFmtId="0" fontId="4" fillId="0" borderId="0" xfId="0" applyFont="1" applyFill="1"/>
    <xf numFmtId="0" fontId="0" fillId="0" borderId="0" xfId="0" applyFill="1"/>
    <xf numFmtId="0" fontId="4" fillId="0" borderId="60" xfId="0" applyFont="1" applyFill="1" applyBorder="1" applyAlignment="1">
      <alignment horizontal="center" vertical="top" wrapText="1"/>
    </xf>
    <xf numFmtId="1" fontId="4" fillId="0" borderId="60" xfId="0" applyNumberFormat="1" applyFont="1" applyFill="1" applyBorder="1" applyAlignment="1">
      <alignment horizontal="center" vertical="top" wrapText="1"/>
    </xf>
    <xf numFmtId="0" fontId="4" fillId="0" borderId="60" xfId="0" applyFont="1" applyFill="1" applyBorder="1" applyAlignment="1">
      <alignment horizontal="center" wrapText="1"/>
    </xf>
    <xf numFmtId="0" fontId="4" fillId="0" borderId="47" xfId="0" applyFont="1" applyFill="1" applyBorder="1" applyAlignment="1">
      <alignment wrapText="1"/>
    </xf>
    <xf numFmtId="178" fontId="4" fillId="0" borderId="60" xfId="0" applyNumberFormat="1" applyFont="1" applyFill="1" applyBorder="1" applyAlignment="1">
      <alignment vertical="top" wrapText="1"/>
    </xf>
    <xf numFmtId="0" fontId="4" fillId="0" borderId="60" xfId="0" applyFont="1" applyFill="1" applyBorder="1" applyAlignment="1">
      <alignment vertical="top" wrapText="1"/>
    </xf>
    <xf numFmtId="16" fontId="4" fillId="0" borderId="60" xfId="0" quotePrefix="1" applyNumberFormat="1" applyFont="1" applyFill="1" applyBorder="1" applyAlignment="1">
      <alignment horizontal="center" wrapText="1"/>
    </xf>
    <xf numFmtId="0" fontId="4" fillId="0" borderId="47" xfId="0" applyFont="1" applyFill="1" applyBorder="1" applyAlignment="1">
      <alignment horizontal="left" wrapText="1" indent="2"/>
    </xf>
    <xf numFmtId="0" fontId="4" fillId="0" borderId="47" xfId="0" applyFont="1" applyFill="1" applyBorder="1" applyAlignment="1">
      <alignment horizontal="left" wrapText="1" indent="4"/>
    </xf>
    <xf numFmtId="16" fontId="4" fillId="0" borderId="60" xfId="0" applyNumberFormat="1" applyFont="1" applyFill="1" applyBorder="1" applyAlignment="1">
      <alignment horizontal="center" wrapText="1"/>
    </xf>
    <xf numFmtId="0" fontId="4" fillId="0" borderId="60" xfId="0" applyFont="1" applyFill="1" applyBorder="1" applyAlignment="1">
      <alignment wrapText="1"/>
    </xf>
    <xf numFmtId="178" fontId="0" fillId="0" borderId="0" xfId="0" applyNumberFormat="1" applyFill="1"/>
    <xf numFmtId="0" fontId="4" fillId="0" borderId="60" xfId="0" applyFont="1" applyFill="1" applyBorder="1" applyAlignment="1">
      <alignment horizontal="left" wrapText="1" indent="2"/>
    </xf>
    <xf numFmtId="0" fontId="4" fillId="0" borderId="60" xfId="0" applyFont="1" applyFill="1" applyBorder="1" applyAlignment="1">
      <alignment horizontal="left" wrapText="1" indent="4"/>
    </xf>
    <xf numFmtId="1" fontId="4" fillId="0" borderId="60" xfId="0" applyNumberFormat="1" applyFont="1" applyFill="1" applyBorder="1" applyAlignment="1">
      <alignment horizontal="center" wrapText="1"/>
    </xf>
    <xf numFmtId="0" fontId="4" fillId="0" borderId="60" xfId="0" applyFont="1" applyFill="1" applyBorder="1" applyAlignment="1">
      <alignment horizontal="left" wrapText="1" indent="6"/>
    </xf>
    <xf numFmtId="0" fontId="4" fillId="0" borderId="60" xfId="0" applyFont="1" applyFill="1" applyBorder="1" applyAlignment="1">
      <alignment horizontal="left" wrapText="1" indent="8"/>
    </xf>
    <xf numFmtId="3" fontId="0" fillId="0" borderId="0" xfId="0" applyNumberFormat="1" applyFill="1"/>
    <xf numFmtId="167" fontId="0" fillId="0" borderId="0" xfId="0" applyNumberFormat="1" applyFill="1"/>
    <xf numFmtId="179" fontId="4" fillId="0" borderId="60" xfId="0" applyNumberFormat="1" applyFont="1" applyFill="1" applyBorder="1" applyAlignment="1">
      <alignment vertical="top" wrapText="1"/>
    </xf>
    <xf numFmtId="2" fontId="4" fillId="0" borderId="60" xfId="0" applyNumberFormat="1" applyFont="1" applyFill="1" applyBorder="1" applyAlignment="1">
      <alignment vertical="top" wrapText="1"/>
    </xf>
    <xf numFmtId="1" fontId="4" fillId="0" borderId="60" xfId="0" quotePrefix="1" applyNumberFormat="1" applyFont="1" applyFill="1" applyBorder="1" applyAlignment="1">
      <alignment horizontal="center" wrapText="1"/>
    </xf>
    <xf numFmtId="179" fontId="0" fillId="0" borderId="0" xfId="0" applyNumberFormat="1" applyFill="1"/>
    <xf numFmtId="4" fontId="4" fillId="0" borderId="60" xfId="0" applyNumberFormat="1" applyFont="1" applyFill="1" applyBorder="1" applyAlignment="1">
      <alignment wrapText="1"/>
    </xf>
    <xf numFmtId="179" fontId="4" fillId="0" borderId="60" xfId="0" applyNumberFormat="1" applyFont="1" applyFill="1" applyBorder="1" applyAlignment="1">
      <alignment wrapText="1"/>
    </xf>
    <xf numFmtId="2" fontId="4" fillId="0" borderId="60" xfId="0" applyNumberFormat="1" applyFont="1" applyFill="1" applyBorder="1" applyAlignment="1">
      <alignment wrapText="1"/>
    </xf>
    <xf numFmtId="1" fontId="4" fillId="0" borderId="60" xfId="0" applyNumberFormat="1" applyFont="1" applyFill="1" applyBorder="1" applyAlignment="1">
      <alignment wrapText="1"/>
    </xf>
    <xf numFmtId="0" fontId="17" fillId="0" borderId="0" xfId="0" applyFont="1"/>
    <xf numFmtId="0" fontId="4" fillId="0" borderId="0" xfId="0" applyFont="1"/>
    <xf numFmtId="0" fontId="4" fillId="0" borderId="60" xfId="0" applyFont="1" applyBorder="1" applyAlignment="1">
      <alignment vertical="top" wrapText="1"/>
    </xf>
    <xf numFmtId="0" fontId="4" fillId="0" borderId="60" xfId="0" applyFont="1" applyBorder="1" applyAlignment="1">
      <alignment horizontal="center" wrapText="1"/>
    </xf>
    <xf numFmtId="0" fontId="4" fillId="0" borderId="60" xfId="0" applyFont="1" applyBorder="1" applyAlignment="1">
      <alignment horizontal="left" wrapText="1" indent="4"/>
    </xf>
    <xf numFmtId="1" fontId="4" fillId="0" borderId="60" xfId="0" quotePrefix="1" applyNumberFormat="1" applyFont="1" applyBorder="1" applyAlignment="1">
      <alignment horizontal="center" wrapText="1"/>
    </xf>
    <xf numFmtId="0" fontId="4" fillId="0" borderId="60" xfId="0" applyFont="1" applyBorder="1" applyAlignment="1">
      <alignment horizontal="left" wrapText="1" indent="2"/>
    </xf>
    <xf numFmtId="1" fontId="4" fillId="0" borderId="60" xfId="0" applyNumberFormat="1" applyFont="1" applyBorder="1" applyAlignment="1">
      <alignment horizontal="center" wrapText="1"/>
    </xf>
    <xf numFmtId="0" fontId="4" fillId="0" borderId="60" xfId="0" applyFont="1" applyBorder="1" applyAlignment="1">
      <alignment wrapText="1"/>
    </xf>
    <xf numFmtId="0" fontId="4" fillId="0" borderId="60" xfId="0" applyFont="1" applyBorder="1" applyAlignment="1">
      <alignment horizontal="left" wrapText="1" indent="6"/>
    </xf>
    <xf numFmtId="0" fontId="4" fillId="0" borderId="60" xfId="0" applyFont="1" applyBorder="1" applyAlignment="1">
      <alignment horizontal="left" wrapText="1" indent="8"/>
    </xf>
    <xf numFmtId="179" fontId="4" fillId="0" borderId="60" xfId="0" applyNumberFormat="1" applyFont="1" applyBorder="1" applyAlignment="1">
      <alignment vertical="top" wrapText="1"/>
    </xf>
    <xf numFmtId="0" fontId="4" fillId="0" borderId="60" xfId="0" applyFont="1" applyBorder="1" applyAlignment="1">
      <alignment horizontal="left" wrapText="1" indent="10"/>
    </xf>
    <xf numFmtId="0" fontId="4" fillId="0" borderId="60" xfId="0" applyFont="1" applyBorder="1" applyAlignment="1">
      <alignment horizontal="center" vertical="top" wrapText="1"/>
    </xf>
    <xf numFmtId="1" fontId="4" fillId="0" borderId="60" xfId="0" applyNumberFormat="1" applyFont="1" applyBorder="1" applyAlignment="1">
      <alignment horizontal="center" vertical="top" wrapText="1"/>
    </xf>
    <xf numFmtId="0" fontId="8" fillId="0" borderId="0" xfId="1" applyFont="1" applyFill="1" applyAlignment="1">
      <alignment vertical="center"/>
    </xf>
    <xf numFmtId="0" fontId="5" fillId="0" borderId="0" xfId="2" applyAlignment="1">
      <alignment vertical="center"/>
    </xf>
    <xf numFmtId="0" fontId="9" fillId="0" borderId="0" xfId="1" applyFont="1" applyFill="1" applyAlignment="1">
      <alignment vertical="top"/>
    </xf>
    <xf numFmtId="0" fontId="4" fillId="0" borderId="0" xfId="1" applyFont="1" applyFill="1" applyAlignment="1">
      <alignment vertical="center"/>
    </xf>
    <xf numFmtId="166" fontId="5" fillId="0" borderId="60" xfId="1" applyNumberFormat="1" applyFont="1" applyFill="1" applyBorder="1" applyAlignment="1">
      <alignment horizontal="center" vertical="center"/>
    </xf>
    <xf numFmtId="0" fontId="4" fillId="0" borderId="0" xfId="1" applyFont="1" applyFill="1" applyAlignment="1">
      <alignment horizontal="center" vertical="center"/>
    </xf>
    <xf numFmtId="0" fontId="4" fillId="0" borderId="0" xfId="1" applyFont="1" applyFill="1" applyAlignment="1">
      <alignment horizontal="center" vertical="center"/>
    </xf>
    <xf numFmtId="0" fontId="6" fillId="0" borderId="0" xfId="4" applyFont="1" applyFill="1" applyAlignment="1">
      <alignment horizontal="center" vertical="center"/>
    </xf>
    <xf numFmtId="0" fontId="5" fillId="0" borderId="60" xfId="23" applyFont="1" applyFill="1" applyBorder="1" applyAlignment="1">
      <alignment horizontal="center" vertical="center"/>
    </xf>
    <xf numFmtId="0" fontId="5" fillId="0" borderId="60" xfId="23" applyFont="1" applyFill="1" applyBorder="1" applyAlignment="1">
      <alignment horizontal="center" vertical="center" wrapText="1"/>
    </xf>
    <xf numFmtId="0" fontId="5" fillId="0" borderId="21" xfId="23" applyFont="1" applyFill="1" applyBorder="1" applyAlignment="1">
      <alignment horizontal="center" vertical="center" textRotation="90" wrapText="1"/>
    </xf>
    <xf numFmtId="0" fontId="14" fillId="0" borderId="0" xfId="23" applyFont="1" applyFill="1" applyAlignment="1">
      <alignment horizontal="center" vertical="center"/>
    </xf>
    <xf numFmtId="0" fontId="14" fillId="0" borderId="0" xfId="23" applyFont="1" applyFill="1" applyAlignment="1">
      <alignment horizontal="center"/>
    </xf>
    <xf numFmtId="0" fontId="5" fillId="0" borderId="60" xfId="23" applyFont="1" applyFill="1" applyBorder="1" applyAlignment="1">
      <alignment horizontal="center" vertical="center"/>
    </xf>
    <xf numFmtId="0" fontId="5" fillId="0" borderId="60" xfId="23" applyFont="1" applyFill="1" applyBorder="1" applyAlignment="1">
      <alignment horizontal="center" vertical="center" wrapText="1"/>
    </xf>
    <xf numFmtId="0" fontId="14" fillId="0" borderId="0" xfId="23" applyFont="1" applyFill="1" applyAlignment="1">
      <alignment horizontal="center"/>
    </xf>
    <xf numFmtId="0" fontId="5" fillId="0" borderId="60" xfId="23" applyFont="1" applyFill="1" applyBorder="1" applyAlignment="1">
      <alignment horizontal="center" vertical="center"/>
    </xf>
    <xf numFmtId="0" fontId="17" fillId="0" borderId="60" xfId="0" applyFont="1" applyBorder="1" applyAlignment="1">
      <alignment vertical="center" wrapText="1"/>
    </xf>
    <xf numFmtId="0" fontId="4" fillId="0" borderId="0" xfId="1" applyFont="1" applyFill="1" applyAlignment="1">
      <alignment horizontal="center" vertical="center"/>
    </xf>
    <xf numFmtId="0" fontId="6" fillId="0" borderId="0" xfId="4" applyFont="1" applyFill="1" applyAlignment="1">
      <alignment horizontal="center" vertical="center"/>
    </xf>
    <xf numFmtId="0" fontId="5" fillId="0" borderId="60" xfId="23" applyFont="1" applyFill="1" applyBorder="1" applyAlignment="1">
      <alignment horizontal="center" vertical="center"/>
    </xf>
    <xf numFmtId="1" fontId="4" fillId="0" borderId="0" xfId="0" applyNumberFormat="1" applyFont="1"/>
    <xf numFmtId="1" fontId="4" fillId="0" borderId="0" xfId="0" applyNumberFormat="1" applyFont="1" applyAlignment="1">
      <alignment horizontal="justify"/>
    </xf>
    <xf numFmtId="0" fontId="4" fillId="0" borderId="47" xfId="0" applyFont="1" applyBorder="1" applyAlignment="1">
      <alignment wrapText="1"/>
    </xf>
    <xf numFmtId="178" fontId="4" fillId="0" borderId="60" xfId="0" applyNumberFormat="1" applyFont="1" applyBorder="1" applyAlignment="1">
      <alignment vertical="top" wrapText="1"/>
    </xf>
    <xf numFmtId="16" fontId="4" fillId="0" borderId="60" xfId="0" quotePrefix="1" applyNumberFormat="1" applyFont="1" applyBorder="1" applyAlignment="1">
      <alignment horizontal="center" wrapText="1"/>
    </xf>
    <xf numFmtId="0" fontId="4" fillId="0" borderId="47" xfId="0" applyFont="1" applyBorder="1" applyAlignment="1">
      <alignment horizontal="left" wrapText="1" indent="2"/>
    </xf>
    <xf numFmtId="0" fontId="4" fillId="0" borderId="47" xfId="0" applyFont="1" applyBorder="1" applyAlignment="1">
      <alignment horizontal="left" wrapText="1" indent="4"/>
    </xf>
    <xf numFmtId="16" fontId="4" fillId="0" borderId="60" xfId="0" applyNumberFormat="1" applyFont="1" applyBorder="1" applyAlignment="1">
      <alignment horizontal="center" wrapText="1"/>
    </xf>
    <xf numFmtId="4" fontId="4" fillId="0" borderId="60" xfId="0" applyNumberFormat="1" applyFont="1" applyBorder="1" applyAlignment="1">
      <alignment vertical="top" wrapText="1"/>
    </xf>
    <xf numFmtId="2" fontId="4" fillId="0" borderId="60" xfId="0" applyNumberFormat="1" applyFont="1" applyBorder="1" applyAlignment="1">
      <alignment vertical="top" wrapText="1"/>
    </xf>
    <xf numFmtId="4" fontId="4" fillId="0" borderId="60" xfId="0" applyNumberFormat="1" applyFont="1" applyBorder="1" applyAlignment="1">
      <alignment wrapText="1"/>
    </xf>
    <xf numFmtId="179" fontId="4" fillId="0" borderId="60" xfId="0" applyNumberFormat="1" applyFont="1" applyBorder="1" applyAlignment="1">
      <alignment wrapText="1"/>
    </xf>
    <xf numFmtId="1" fontId="4" fillId="0" borderId="60" xfId="0" applyNumberFormat="1" applyFont="1" applyBorder="1" applyAlignment="1">
      <alignment wrapText="1"/>
    </xf>
    <xf numFmtId="179" fontId="4" fillId="0" borderId="60" xfId="0" applyNumberFormat="1" applyFont="1" applyBorder="1" applyAlignment="1">
      <alignment horizontal="right" vertical="top" wrapText="1" indent="1"/>
    </xf>
    <xf numFmtId="167" fontId="4" fillId="0" borderId="60" xfId="0" applyNumberFormat="1" applyFont="1" applyBorder="1" applyAlignment="1">
      <alignment vertical="top" wrapText="1"/>
    </xf>
    <xf numFmtId="180" fontId="4" fillId="0" borderId="60" xfId="1" applyNumberFormat="1" applyFont="1" applyFill="1" applyBorder="1" applyAlignment="1">
      <alignment horizontal="center" vertical="center"/>
    </xf>
    <xf numFmtId="0" fontId="4" fillId="0" borderId="0" xfId="1" applyFont="1" applyFill="1" applyAlignment="1">
      <alignment horizontal="center" vertical="center"/>
    </xf>
    <xf numFmtId="180" fontId="6" fillId="0" borderId="60" xfId="4" applyNumberFormat="1" applyFont="1" applyFill="1" applyBorder="1" applyAlignment="1">
      <alignment horizontal="center" vertical="center" wrapText="1"/>
    </xf>
    <xf numFmtId="49" fontId="4" fillId="0" borderId="60" xfId="3" applyNumberFormat="1" applyFont="1" applyFill="1" applyBorder="1" applyAlignment="1">
      <alignment horizontal="center" vertical="center"/>
    </xf>
    <xf numFmtId="0" fontId="6" fillId="0" borderId="60" xfId="4" applyNumberFormat="1" applyFont="1" applyFill="1" applyBorder="1" applyAlignment="1">
      <alignment horizontal="center" vertical="center" wrapText="1"/>
    </xf>
    <xf numFmtId="0" fontId="70" fillId="0" borderId="60" xfId="0" applyFont="1" applyFill="1" applyBorder="1" applyAlignment="1">
      <alignment vertical="center" wrapText="1"/>
    </xf>
    <xf numFmtId="0" fontId="6" fillId="0" borderId="0" xfId="4" applyFont="1" applyFill="1" applyAlignment="1">
      <alignment horizontal="center" vertical="center"/>
    </xf>
    <xf numFmtId="0" fontId="4" fillId="0" borderId="60" xfId="0" applyFont="1" applyBorder="1"/>
    <xf numFmtId="167" fontId="5" fillId="0" borderId="60" xfId="23" applyNumberFormat="1" applyFont="1" applyFill="1" applyBorder="1" applyAlignment="1">
      <alignment horizontal="center" vertical="center" wrapText="1"/>
    </xf>
    <xf numFmtId="0" fontId="4" fillId="0" borderId="60" xfId="0" applyFont="1" applyFill="1" applyBorder="1" applyAlignment="1">
      <alignment vertical="center" wrapText="1"/>
    </xf>
    <xf numFmtId="0" fontId="5" fillId="2" borderId="60" xfId="4" applyFont="1" applyFill="1" applyBorder="1" applyAlignment="1">
      <alignment horizontal="center" vertical="center"/>
    </xf>
    <xf numFmtId="0" fontId="6" fillId="0" borderId="0" xfId="4" applyFont="1" applyFill="1" applyAlignment="1">
      <alignment horizontal="center" vertical="center"/>
    </xf>
    <xf numFmtId="0" fontId="6" fillId="0" borderId="0" xfId="4" applyFont="1" applyFill="1" applyAlignment="1">
      <alignment horizontal="center" vertical="center"/>
    </xf>
    <xf numFmtId="0" fontId="5" fillId="0" borderId="60" xfId="23" applyNumberFormat="1" applyFont="1" applyBorder="1" applyAlignment="1">
      <alignment horizontal="center" vertical="center"/>
    </xf>
    <xf numFmtId="166" fontId="4" fillId="0" borderId="60" xfId="0" applyNumberFormat="1" applyFont="1" applyBorder="1" applyAlignment="1">
      <alignment vertical="top" wrapText="1"/>
    </xf>
    <xf numFmtId="179" fontId="4" fillId="0" borderId="0" xfId="0" applyNumberFormat="1" applyFont="1"/>
    <xf numFmtId="0" fontId="40" fillId="0" borderId="0" xfId="63" applyFont="1"/>
    <xf numFmtId="0" fontId="4" fillId="0" borderId="0" xfId="1" applyFont="1" applyFill="1" applyAlignment="1">
      <alignment horizontal="center" vertical="center"/>
    </xf>
    <xf numFmtId="0" fontId="4" fillId="0" borderId="0" xfId="1" applyFont="1" applyFill="1" applyAlignment="1">
      <alignment horizontal="center" vertical="center"/>
    </xf>
    <xf numFmtId="0" fontId="4" fillId="0" borderId="0" xfId="0" applyFont="1" applyAlignment="1">
      <alignment horizontal="justify" vertical="center"/>
    </xf>
    <xf numFmtId="0" fontId="4" fillId="0" borderId="0" xfId="1" applyFont="1" applyFill="1" applyAlignment="1">
      <alignment horizontal="center" vertical="center"/>
    </xf>
    <xf numFmtId="166" fontId="5" fillId="0" borderId="60" xfId="2" applyNumberFormat="1" applyFont="1" applyFill="1" applyBorder="1" applyAlignment="1">
      <alignment horizontal="center" vertical="center"/>
    </xf>
    <xf numFmtId="166" fontId="5" fillId="0" borderId="60" xfId="2" applyNumberFormat="1" applyFont="1" applyFill="1" applyBorder="1" applyAlignment="1">
      <alignment horizontal="left" vertical="center" wrapText="1"/>
    </xf>
    <xf numFmtId="0" fontId="6" fillId="0" borderId="0" xfId="4" applyFont="1" applyFill="1" applyAlignment="1">
      <alignment horizontal="center" vertical="center"/>
    </xf>
    <xf numFmtId="0" fontId="5" fillId="0" borderId="60" xfId="23" applyFont="1" applyFill="1" applyBorder="1" applyAlignment="1">
      <alignment horizontal="center" vertical="center"/>
    </xf>
    <xf numFmtId="0" fontId="5" fillId="0" borderId="60" xfId="23" applyFont="1" applyFill="1" applyBorder="1" applyAlignment="1">
      <alignment horizontal="center" vertical="center"/>
    </xf>
    <xf numFmtId="0" fontId="0" fillId="0" borderId="0" xfId="0"/>
    <xf numFmtId="0" fontId="17" fillId="0" borderId="60" xfId="0" applyFont="1" applyFill="1" applyBorder="1" applyAlignment="1">
      <alignment vertical="center" wrapText="1"/>
    </xf>
    <xf numFmtId="0" fontId="4" fillId="0" borderId="0" xfId="1" applyFont="1" applyFill="1" applyAlignment="1">
      <alignment horizontal="center" vertical="center"/>
    </xf>
    <xf numFmtId="0" fontId="6" fillId="0" borderId="0" xfId="4" applyAlignment="1">
      <alignment horizontal="center" vertical="center"/>
    </xf>
    <xf numFmtId="0" fontId="6" fillId="0" borderId="0" xfId="4" applyFont="1" applyFill="1" applyAlignment="1">
      <alignment horizontal="center" vertical="center"/>
    </xf>
    <xf numFmtId="0" fontId="10" fillId="2" borderId="35" xfId="4" applyFont="1" applyFill="1" applyBorder="1" applyAlignment="1">
      <alignment horizontal="center" vertical="center" wrapText="1"/>
    </xf>
    <xf numFmtId="0" fontId="10" fillId="2" borderId="57" xfId="4" applyFont="1" applyFill="1" applyBorder="1" applyAlignment="1">
      <alignment horizontal="center" vertical="center" wrapText="1"/>
    </xf>
    <xf numFmtId="0" fontId="10" fillId="2" borderId="36" xfId="4" applyFont="1" applyFill="1" applyBorder="1" applyAlignment="1">
      <alignment horizontal="center" vertical="center" wrapText="1"/>
    </xf>
    <xf numFmtId="167" fontId="6" fillId="0" borderId="0" xfId="4" applyNumberFormat="1" applyFont="1" applyFill="1" applyAlignment="1"/>
    <xf numFmtId="0" fontId="13" fillId="0" borderId="0" xfId="4" applyFont="1" applyFill="1" applyAlignment="1">
      <alignment horizontal="right" vertical="center"/>
    </xf>
    <xf numFmtId="0" fontId="10" fillId="0" borderId="14" xfId="4" applyFont="1" applyFill="1" applyBorder="1" applyAlignment="1">
      <alignment horizontal="center" vertical="center" wrapText="1"/>
    </xf>
    <xf numFmtId="0" fontId="10" fillId="0" borderId="53" xfId="4" applyFont="1" applyFill="1" applyBorder="1" applyAlignment="1">
      <alignment horizontal="center" vertical="center" wrapText="1"/>
    </xf>
    <xf numFmtId="0" fontId="10" fillId="0" borderId="0" xfId="6" applyFont="1" applyFill="1" applyBorder="1" applyAlignment="1">
      <alignment horizontal="center" vertical="center"/>
    </xf>
    <xf numFmtId="0" fontId="10" fillId="0" borderId="0" xfId="4" applyFont="1" applyFill="1" applyAlignment="1">
      <alignment horizontal="center" vertical="center"/>
    </xf>
    <xf numFmtId="0" fontId="24" fillId="0" borderId="15" xfId="7" applyFont="1" applyFill="1" applyBorder="1" applyAlignment="1">
      <alignment horizontal="center" vertical="center" wrapText="1"/>
    </xf>
    <xf numFmtId="0" fontId="22" fillId="0" borderId="0" xfId="1" applyFont="1" applyFill="1" applyAlignment="1">
      <alignment horizontal="center"/>
    </xf>
    <xf numFmtId="0" fontId="4" fillId="0" borderId="0" xfId="1" applyFont="1" applyFill="1" applyAlignment="1">
      <alignment horizontal="center" vertical="top"/>
    </xf>
    <xf numFmtId="0" fontId="8" fillId="0" borderId="16" xfId="1" applyFont="1" applyFill="1" applyBorder="1" applyAlignment="1">
      <alignment horizontal="center" vertical="center" wrapText="1"/>
    </xf>
    <xf numFmtId="0" fontId="8" fillId="0" borderId="15" xfId="1" applyFont="1" applyFill="1" applyBorder="1" applyAlignment="1">
      <alignment horizontal="center" vertical="center" wrapText="1"/>
    </xf>
    <xf numFmtId="0" fontId="14" fillId="0" borderId="0" xfId="23" applyFont="1" applyFill="1" applyAlignment="1">
      <alignment horizontal="center" vertical="center"/>
    </xf>
    <xf numFmtId="0" fontId="14" fillId="0" borderId="0" xfId="23" applyFont="1" applyFill="1" applyAlignment="1">
      <alignment horizontal="center"/>
    </xf>
    <xf numFmtId="0" fontId="5" fillId="0" borderId="60" xfId="23" applyFont="1" applyFill="1" applyBorder="1" applyAlignment="1">
      <alignment horizontal="center" vertical="center" textRotation="90" wrapText="1"/>
    </xf>
    <xf numFmtId="0" fontId="5" fillId="0" borderId="21" xfId="23" applyFont="1" applyFill="1" applyBorder="1" applyAlignment="1">
      <alignment horizontal="center" vertical="center" textRotation="90" wrapText="1"/>
    </xf>
    <xf numFmtId="0" fontId="5" fillId="0" borderId="60" xfId="23" applyFont="1" applyFill="1" applyBorder="1" applyAlignment="1">
      <alignment horizontal="center" vertical="center"/>
    </xf>
    <xf numFmtId="0" fontId="5" fillId="0" borderId="60" xfId="23" applyFont="1" applyFill="1" applyBorder="1" applyAlignment="1">
      <alignment horizontal="center" vertical="center" wrapText="1"/>
    </xf>
    <xf numFmtId="0" fontId="14" fillId="0" borderId="0" xfId="23" applyFont="1" applyFill="1" applyAlignment="1">
      <alignment horizontal="center"/>
    </xf>
    <xf numFmtId="0" fontId="5" fillId="0" borderId="60" xfId="23" applyFont="1" applyFill="1" applyBorder="1" applyAlignment="1">
      <alignment horizontal="center" vertical="center"/>
    </xf>
    <xf numFmtId="3" fontId="6" fillId="0" borderId="60" xfId="4" applyNumberFormat="1" applyFont="1" applyFill="1" applyBorder="1" applyAlignment="1">
      <alignment horizontal="center" vertical="center"/>
    </xf>
    <xf numFmtId="2" fontId="6" fillId="0" borderId="60" xfId="4" applyNumberFormat="1" applyFont="1" applyFill="1" applyBorder="1" applyAlignment="1">
      <alignment vertical="center" wrapText="1"/>
    </xf>
    <xf numFmtId="166" fontId="6" fillId="0" borderId="60" xfId="19" applyNumberFormat="1" applyFont="1" applyFill="1" applyBorder="1" applyAlignment="1">
      <alignment horizontal="center" vertical="center"/>
    </xf>
    <xf numFmtId="0" fontId="4" fillId="0" borderId="0" xfId="1" applyFont="1" applyFill="1" applyAlignment="1">
      <alignment horizontal="left" vertical="center"/>
    </xf>
    <xf numFmtId="0" fontId="5" fillId="0" borderId="60" xfId="4" applyFont="1" applyFill="1" applyBorder="1" applyAlignment="1">
      <alignment horizontal="center" vertical="center" wrapText="1"/>
    </xf>
    <xf numFmtId="49" fontId="5" fillId="0" borderId="60" xfId="1" applyNumberFormat="1" applyFont="1" applyFill="1" applyBorder="1" applyAlignment="1">
      <alignment horizontal="center" vertical="center" wrapText="1"/>
    </xf>
    <xf numFmtId="0" fontId="5" fillId="0" borderId="60" xfId="1" applyFont="1" applyFill="1" applyBorder="1" applyAlignment="1">
      <alignment horizontal="center" vertical="center" wrapText="1"/>
    </xf>
    <xf numFmtId="49" fontId="6" fillId="0" borderId="60" xfId="1" applyNumberFormat="1" applyFont="1" applyFill="1" applyBorder="1" applyAlignment="1">
      <alignment horizontal="center" vertical="center" wrapText="1"/>
    </xf>
    <xf numFmtId="0" fontId="6" fillId="0" borderId="60" xfId="1" applyFont="1" applyFill="1" applyBorder="1" applyAlignment="1">
      <alignment horizontal="center" vertical="center" wrapText="1"/>
    </xf>
    <xf numFmtId="2" fontId="4" fillId="0" borderId="60" xfId="1" applyNumberFormat="1" applyFont="1" applyFill="1" applyBorder="1" applyAlignment="1" applyProtection="1">
      <alignment horizontal="center" vertical="center"/>
      <protection locked="0"/>
    </xf>
    <xf numFmtId="49" fontId="4" fillId="0" borderId="60" xfId="1" applyNumberFormat="1" applyFont="1" applyFill="1" applyBorder="1" applyAlignment="1" applyProtection="1">
      <alignment horizontal="center" vertical="center"/>
      <protection locked="0"/>
    </xf>
    <xf numFmtId="166" fontId="4" fillId="0" borderId="60" xfId="1" applyNumberFormat="1" applyFont="1" applyFill="1" applyBorder="1" applyAlignment="1" applyProtection="1">
      <alignment horizontal="center" vertical="center"/>
      <protection locked="0"/>
    </xf>
    <xf numFmtId="1" fontId="4" fillId="0" borderId="60" xfId="1" applyNumberFormat="1" applyFont="1" applyFill="1" applyBorder="1" applyAlignment="1" applyProtection="1">
      <alignment horizontal="center" vertical="center"/>
      <protection locked="0"/>
    </xf>
    <xf numFmtId="0" fontId="24" fillId="0" borderId="2" xfId="7" applyFont="1" applyFill="1" applyBorder="1" applyAlignment="1">
      <alignment horizontal="center" vertical="center" wrapText="1"/>
    </xf>
    <xf numFmtId="1" fontId="10" fillId="4" borderId="60" xfId="4" applyNumberFormat="1" applyFont="1" applyFill="1" applyBorder="1" applyAlignment="1">
      <alignment horizontal="center" vertical="center" wrapText="1"/>
    </xf>
    <xf numFmtId="1" fontId="6" fillId="6" borderId="60" xfId="4" applyNumberFormat="1" applyFont="1" applyFill="1" applyBorder="1" applyAlignment="1">
      <alignment horizontal="center" vertical="center" wrapText="1"/>
    </xf>
    <xf numFmtId="1" fontId="6" fillId="4" borderId="60" xfId="4" applyNumberFormat="1" applyFont="1" applyFill="1" applyBorder="1" applyAlignment="1">
      <alignment horizontal="center" vertical="center" wrapText="1"/>
    </xf>
    <xf numFmtId="1" fontId="4" fillId="6" borderId="60" xfId="1" applyNumberFormat="1" applyFont="1" applyFill="1" applyBorder="1" applyAlignment="1">
      <alignment horizontal="center" vertical="center"/>
    </xf>
    <xf numFmtId="1" fontId="4" fillId="4" borderId="60" xfId="1" applyNumberFormat="1" applyFont="1" applyFill="1" applyBorder="1" applyAlignment="1">
      <alignment horizontal="center" vertical="center"/>
    </xf>
    <xf numFmtId="1" fontId="8" fillId="4" borderId="60" xfId="1" applyNumberFormat="1" applyFont="1" applyFill="1" applyBorder="1" applyAlignment="1">
      <alignment horizontal="center" vertical="center"/>
    </xf>
    <xf numFmtId="1" fontId="8" fillId="6" borderId="60" xfId="1" applyNumberFormat="1" applyFont="1" applyFill="1" applyBorder="1" applyAlignment="1">
      <alignment horizontal="center" vertical="center"/>
    </xf>
    <xf numFmtId="1" fontId="6" fillId="0" borderId="60" xfId="1" applyNumberFormat="1" applyFont="1" applyFill="1" applyBorder="1" applyAlignment="1">
      <alignment horizontal="center" vertical="center"/>
    </xf>
    <xf numFmtId="3" fontId="8" fillId="4" borderId="60" xfId="1" applyNumberFormat="1" applyFont="1" applyFill="1" applyBorder="1" applyAlignment="1">
      <alignment horizontal="center" vertical="center"/>
    </xf>
    <xf numFmtId="166" fontId="10" fillId="0" borderId="60" xfId="1" applyNumberFormat="1" applyFont="1" applyFill="1" applyBorder="1" applyAlignment="1">
      <alignment horizontal="center" vertical="center"/>
    </xf>
    <xf numFmtId="167" fontId="10" fillId="0" borderId="60" xfId="1" applyNumberFormat="1" applyFont="1" applyFill="1" applyBorder="1" applyAlignment="1">
      <alignment horizontal="center" vertical="center"/>
    </xf>
    <xf numFmtId="167" fontId="10" fillId="0" borderId="60" xfId="4" applyNumberFormat="1" applyFont="1" applyFill="1" applyBorder="1" applyAlignment="1">
      <alignment horizontal="center" vertical="center"/>
    </xf>
    <xf numFmtId="49" fontId="4" fillId="0" borderId="60" xfId="4" applyNumberFormat="1" applyFont="1" applyFill="1" applyBorder="1" applyAlignment="1">
      <alignment horizontal="center" vertical="center"/>
    </xf>
    <xf numFmtId="167" fontId="10" fillId="6" borderId="60" xfId="4" applyNumberFormat="1" applyFont="1" applyFill="1" applyBorder="1" applyAlignment="1">
      <alignment horizontal="center" vertical="center"/>
    </xf>
    <xf numFmtId="1" fontId="5" fillId="0" borderId="60" xfId="4" applyNumberFormat="1" applyFont="1" applyFill="1" applyBorder="1" applyAlignment="1">
      <alignment horizontal="center" vertical="center"/>
    </xf>
    <xf numFmtId="0" fontId="30" fillId="0" borderId="2" xfId="4" applyFont="1" applyBorder="1" applyAlignment="1">
      <alignment horizontal="center" vertical="center" wrapText="1"/>
    </xf>
    <xf numFmtId="0" fontId="17" fillId="0" borderId="2" xfId="4" applyFont="1" applyBorder="1" applyAlignment="1">
      <alignment vertical="center" wrapText="1"/>
    </xf>
    <xf numFmtId="10" fontId="17" fillId="0" borderId="35" xfId="21" applyNumberFormat="1" applyFont="1" applyBorder="1" applyAlignment="1">
      <alignment horizontal="center" vertical="center" wrapText="1"/>
    </xf>
    <xf numFmtId="10" fontId="17" fillId="0" borderId="57" xfId="21" applyNumberFormat="1" applyFont="1" applyBorder="1" applyAlignment="1">
      <alignment horizontal="center" vertical="center" wrapText="1"/>
    </xf>
    <xf numFmtId="179" fontId="30" fillId="0" borderId="18" xfId="4" applyNumberFormat="1" applyFont="1" applyBorder="1" applyAlignment="1">
      <alignment horizontal="center" vertical="center" wrapText="1"/>
    </xf>
    <xf numFmtId="0" fontId="6" fillId="0" borderId="13" xfId="13" applyFont="1" applyBorder="1" applyAlignment="1">
      <alignment horizontal="center" vertical="center" wrapText="1"/>
    </xf>
    <xf numFmtId="0" fontId="6" fillId="0" borderId="18" xfId="13" applyFont="1" applyBorder="1" applyAlignment="1">
      <alignment horizontal="center" vertical="center"/>
    </xf>
    <xf numFmtId="0" fontId="6" fillId="0" borderId="1" xfId="13" applyFont="1" applyBorder="1" applyAlignment="1">
      <alignment horizontal="center"/>
    </xf>
    <xf numFmtId="174" fontId="6" fillId="0" borderId="60" xfId="13" applyNumberFormat="1" applyFont="1" applyBorder="1" applyAlignment="1">
      <alignment horizontal="center" vertical="center" wrapText="1"/>
    </xf>
    <xf numFmtId="173" fontId="6" fillId="0" borderId="60" xfId="13" applyNumberFormat="1" applyFont="1" applyBorder="1" applyAlignment="1">
      <alignment horizontal="center" vertical="center" wrapText="1"/>
    </xf>
    <xf numFmtId="175" fontId="6" fillId="0" borderId="60" xfId="13" applyNumberFormat="1" applyFont="1" applyBorder="1" applyAlignment="1">
      <alignment horizontal="center" vertical="center" wrapText="1"/>
    </xf>
    <xf numFmtId="1" fontId="6" fillId="0" borderId="60" xfId="13" applyNumberFormat="1" applyFont="1" applyBorder="1" applyAlignment="1">
      <alignment horizontal="center" vertical="center" wrapText="1"/>
    </xf>
    <xf numFmtId="0" fontId="26" fillId="0" borderId="60" xfId="7" applyFont="1" applyBorder="1" applyAlignment="1">
      <alignment horizontal="center" vertical="center"/>
    </xf>
    <xf numFmtId="0" fontId="6" fillId="0" borderId="60" xfId="13" applyFont="1" applyBorder="1" applyAlignment="1">
      <alignment vertical="center" wrapText="1"/>
    </xf>
    <xf numFmtId="0" fontId="6" fillId="0" borderId="60" xfId="13" applyFont="1" applyBorder="1" applyAlignment="1">
      <alignment horizontal="center" vertical="center"/>
    </xf>
    <xf numFmtId="175" fontId="6" fillId="0" borderId="60" xfId="13" applyNumberFormat="1" applyFont="1" applyBorder="1" applyAlignment="1">
      <alignment horizontal="center" vertical="center"/>
    </xf>
    <xf numFmtId="0" fontId="5" fillId="0" borderId="60" xfId="13" applyFont="1" applyBorder="1" applyAlignment="1">
      <alignment horizontal="center" vertical="center"/>
    </xf>
    <xf numFmtId="0" fontId="40" fillId="0" borderId="0" xfId="63" applyFont="1" applyAlignment="1">
      <alignment horizontal="center"/>
    </xf>
    <xf numFmtId="0" fontId="4" fillId="0" borderId="60" xfId="0" applyFont="1" applyBorder="1" applyAlignment="1">
      <alignment wrapText="1"/>
    </xf>
    <xf numFmtId="0" fontId="4" fillId="0" borderId="60" xfId="0" applyFont="1" applyBorder="1" applyAlignment="1">
      <alignment horizontal="center" vertical="top" wrapText="1"/>
    </xf>
    <xf numFmtId="1" fontId="4" fillId="0" borderId="60" xfId="0" applyNumberFormat="1" applyFont="1" applyBorder="1" applyAlignment="1">
      <alignment horizontal="center" vertical="top" wrapText="1"/>
    </xf>
    <xf numFmtId="0" fontId="4" fillId="0" borderId="46" xfId="0" applyFont="1" applyBorder="1" applyAlignment="1">
      <alignment horizontal="center" vertical="top" wrapText="1"/>
    </xf>
    <xf numFmtId="3" fontId="4" fillId="0" borderId="60" xfId="0" applyNumberFormat="1" applyFont="1" applyBorder="1" applyAlignment="1">
      <alignment vertical="top" wrapText="1"/>
    </xf>
    <xf numFmtId="49" fontId="4" fillId="0" borderId="60" xfId="0" applyNumberFormat="1" applyFont="1" applyBorder="1" applyAlignment="1">
      <alignment horizontal="center" wrapText="1"/>
    </xf>
    <xf numFmtId="49" fontId="4" fillId="0" borderId="60" xfId="0" quotePrefix="1" applyNumberFormat="1" applyFont="1" applyBorder="1" applyAlignment="1" applyProtection="1">
      <alignment horizontal="center" wrapText="1"/>
      <protection locked="0"/>
    </xf>
    <xf numFmtId="49" fontId="4" fillId="0" borderId="60" xfId="0" quotePrefix="1" applyNumberFormat="1" applyFont="1" applyBorder="1" applyAlignment="1">
      <alignment horizontal="center" wrapText="1"/>
    </xf>
    <xf numFmtId="181" fontId="4" fillId="0" borderId="60" xfId="0" applyNumberFormat="1" applyFont="1" applyBorder="1" applyAlignment="1">
      <alignment vertical="top" wrapText="1"/>
    </xf>
    <xf numFmtId="178" fontId="5" fillId="0" borderId="60" xfId="0" applyNumberFormat="1" applyFont="1" applyBorder="1" applyAlignment="1">
      <alignment vertical="top" wrapText="1"/>
    </xf>
    <xf numFmtId="0" fontId="10" fillId="0" borderId="0" xfId="248" applyFont="1"/>
    <xf numFmtId="0" fontId="5" fillId="0" borderId="0" xfId="248" applyFont="1" applyAlignment="1">
      <alignment horizontal="center"/>
    </xf>
    <xf numFmtId="0" fontId="13" fillId="0" borderId="0" xfId="248" applyFont="1"/>
    <xf numFmtId="0" fontId="16" fillId="0" borderId="0" xfId="248" applyFont="1" applyAlignment="1">
      <alignment horizontal="center"/>
    </xf>
    <xf numFmtId="0" fontId="5" fillId="0" borderId="0" xfId="248" applyFont="1"/>
    <xf numFmtId="0" fontId="4" fillId="0" borderId="54" xfId="248" applyFont="1" applyBorder="1" applyAlignment="1">
      <alignment horizontal="center" vertical="center" wrapText="1"/>
    </xf>
    <xf numFmtId="0" fontId="4" fillId="0" borderId="60" xfId="248" applyFont="1" applyBorder="1" applyAlignment="1">
      <alignment horizontal="center" vertical="center" wrapText="1"/>
    </xf>
    <xf numFmtId="49" fontId="4" fillId="0" borderId="60" xfId="248" applyNumberFormat="1" applyFont="1" applyBorder="1" applyAlignment="1">
      <alignment horizontal="center" vertical="center" wrapText="1"/>
    </xf>
    <xf numFmtId="0" fontId="4" fillId="0" borderId="60" xfId="248" applyFont="1" applyBorder="1" applyAlignment="1">
      <alignment vertical="center" wrapText="1"/>
    </xf>
    <xf numFmtId="1" fontId="4" fillId="0" borderId="60" xfId="248" applyNumberFormat="1" applyFont="1" applyBorder="1" applyAlignment="1">
      <alignment horizontal="center" vertical="center" wrapText="1"/>
    </xf>
    <xf numFmtId="167" fontId="4" fillId="0" borderId="60" xfId="248" applyNumberFormat="1" applyFont="1" applyBorder="1" applyAlignment="1">
      <alignment horizontal="center" vertical="center" wrapText="1"/>
    </xf>
    <xf numFmtId="168" fontId="4" fillId="0" borderId="60" xfId="248" applyNumberFormat="1" applyFont="1" applyBorder="1" applyAlignment="1">
      <alignment horizontal="center" vertical="center" wrapText="1"/>
    </xf>
    <xf numFmtId="0" fontId="4" fillId="0" borderId="60" xfId="248" applyFont="1" applyBorder="1" applyAlignment="1">
      <alignment horizontal="left" vertical="center" wrapText="1"/>
    </xf>
    <xf numFmtId="179" fontId="4" fillId="0" borderId="60" xfId="248" applyNumberFormat="1" applyFont="1" applyBorder="1" applyAlignment="1">
      <alignment horizontal="center" vertical="center" wrapText="1"/>
    </xf>
    <xf numFmtId="0" fontId="4" fillId="0" borderId="0" xfId="1" applyFont="1" applyFill="1" applyAlignment="1">
      <alignment horizontal="center" vertical="center"/>
    </xf>
    <xf numFmtId="0" fontId="8" fillId="0" borderId="0" xfId="1" applyFont="1" applyFill="1" applyAlignment="1">
      <alignment horizontal="center" vertical="center"/>
    </xf>
    <xf numFmtId="0" fontId="5" fillId="0" borderId="0" xfId="2" applyAlignment="1">
      <alignment horizontal="center" vertical="center"/>
    </xf>
    <xf numFmtId="0" fontId="9" fillId="0" borderId="0" xfId="1" applyFont="1" applyFill="1" applyAlignment="1">
      <alignment horizontal="center" vertical="top"/>
    </xf>
    <xf numFmtId="0" fontId="8" fillId="0" borderId="2" xfId="1" applyFont="1" applyFill="1" applyBorder="1" applyAlignment="1">
      <alignment horizontal="center" vertical="center" wrapText="1"/>
    </xf>
    <xf numFmtId="0" fontId="8" fillId="0" borderId="4" xfId="1" applyFont="1" applyFill="1" applyBorder="1" applyAlignment="1">
      <alignment horizontal="center" vertical="center" wrapText="1"/>
    </xf>
    <xf numFmtId="0" fontId="8" fillId="0" borderId="1" xfId="1" applyFont="1" applyFill="1" applyBorder="1" applyAlignment="1">
      <alignment horizontal="center" vertical="center" wrapText="1"/>
    </xf>
    <xf numFmtId="0" fontId="8" fillId="0" borderId="5" xfId="1" applyFont="1" applyFill="1" applyBorder="1" applyAlignment="1">
      <alignment horizontal="center" vertical="center" wrapText="1"/>
    </xf>
    <xf numFmtId="0" fontId="8" fillId="0" borderId="13" xfId="1" applyFont="1" applyFill="1" applyBorder="1" applyAlignment="1">
      <alignment horizontal="center" vertical="center" wrapText="1"/>
    </xf>
    <xf numFmtId="0" fontId="8" fillId="0" borderId="6" xfId="1" applyFont="1" applyFill="1" applyBorder="1" applyAlignment="1">
      <alignment horizontal="center" vertical="center" wrapText="1"/>
    </xf>
    <xf numFmtId="0" fontId="8" fillId="0" borderId="11" xfId="1" applyFont="1" applyFill="1" applyBorder="1" applyAlignment="1">
      <alignment horizontal="center" vertical="center" wrapText="1"/>
    </xf>
    <xf numFmtId="0" fontId="8" fillId="0" borderId="3" xfId="1" applyFont="1" applyFill="1" applyBorder="1" applyAlignment="1">
      <alignment horizontal="center" vertical="center" wrapText="1"/>
    </xf>
    <xf numFmtId="0" fontId="8" fillId="0" borderId="7" xfId="1" applyFont="1" applyFill="1" applyBorder="1" applyAlignment="1">
      <alignment horizontal="center" vertical="center" wrapText="1"/>
    </xf>
    <xf numFmtId="0" fontId="8" fillId="0" borderId="8" xfId="1" applyFont="1" applyFill="1" applyBorder="1" applyAlignment="1">
      <alignment horizontal="center" vertical="center" wrapText="1"/>
    </xf>
    <xf numFmtId="0" fontId="10" fillId="0" borderId="8" xfId="2" applyFont="1" applyBorder="1" applyAlignment="1">
      <alignment horizontal="center" vertical="center" wrapText="1"/>
    </xf>
    <xf numFmtId="0" fontId="10" fillId="0" borderId="12" xfId="2" applyFont="1" applyBorder="1" applyAlignment="1">
      <alignment horizontal="center" vertical="center" wrapText="1"/>
    </xf>
    <xf numFmtId="0" fontId="8" fillId="2" borderId="2" xfId="1" applyFont="1" applyFill="1" applyBorder="1" applyAlignment="1">
      <alignment horizontal="center" vertical="center" wrapText="1"/>
    </xf>
    <xf numFmtId="0" fontId="8" fillId="2" borderId="4" xfId="1" applyFont="1" applyFill="1" applyBorder="1" applyAlignment="1">
      <alignment horizontal="center" vertical="center" wrapText="1"/>
    </xf>
    <xf numFmtId="0" fontId="8" fillId="0" borderId="9" xfId="1" applyFont="1" applyFill="1" applyBorder="1" applyAlignment="1">
      <alignment horizontal="center" vertical="center" wrapText="1"/>
    </xf>
    <xf numFmtId="0" fontId="8" fillId="0" borderId="10" xfId="1" applyFont="1" applyFill="1" applyBorder="1" applyAlignment="1">
      <alignment horizontal="center" vertical="center" wrapText="1"/>
    </xf>
    <xf numFmtId="49" fontId="10" fillId="2" borderId="37" xfId="4" applyNumberFormat="1" applyFont="1" applyFill="1" applyBorder="1" applyAlignment="1">
      <alignment horizontal="center" vertical="center" wrapText="1"/>
    </xf>
    <xf numFmtId="49" fontId="10" fillId="2" borderId="27" xfId="4" applyNumberFormat="1" applyFont="1" applyFill="1" applyBorder="1" applyAlignment="1">
      <alignment horizontal="center" vertical="center" wrapText="1"/>
    </xf>
    <xf numFmtId="49" fontId="10" fillId="2" borderId="38" xfId="4" applyNumberFormat="1" applyFont="1" applyFill="1" applyBorder="1" applyAlignment="1">
      <alignment horizontal="center" vertical="center" wrapText="1"/>
    </xf>
    <xf numFmtId="4" fontId="10" fillId="2" borderId="1" xfId="4" applyNumberFormat="1" applyFont="1" applyFill="1" applyBorder="1" applyAlignment="1">
      <alignment horizontal="center" vertical="center" wrapText="1"/>
    </xf>
    <xf numFmtId="4" fontId="10" fillId="2" borderId="5" xfId="4" applyNumberFormat="1" applyFont="1" applyFill="1" applyBorder="1" applyAlignment="1">
      <alignment horizontal="center" vertical="center" wrapText="1"/>
    </xf>
    <xf numFmtId="4" fontId="10" fillId="2" borderId="13" xfId="4" applyNumberFormat="1" applyFont="1" applyFill="1" applyBorder="1" applyAlignment="1">
      <alignment horizontal="center" vertical="center" wrapText="1"/>
    </xf>
    <xf numFmtId="0" fontId="10" fillId="2" borderId="37" xfId="4" applyFont="1" applyFill="1" applyBorder="1" applyAlignment="1">
      <alignment horizontal="center" vertical="center" wrapText="1"/>
    </xf>
    <xf numFmtId="0" fontId="10" fillId="2" borderId="27" xfId="4" applyFont="1" applyFill="1" applyBorder="1" applyAlignment="1">
      <alignment horizontal="center" vertical="center" wrapText="1"/>
    </xf>
    <xf numFmtId="0" fontId="10" fillId="2" borderId="38" xfId="4" applyFont="1" applyFill="1" applyBorder="1" applyAlignment="1">
      <alignment horizontal="center" vertical="center" wrapText="1"/>
    </xf>
    <xf numFmtId="0" fontId="4" fillId="2" borderId="0" xfId="1" applyFont="1" applyFill="1" applyBorder="1" applyAlignment="1">
      <alignment horizontal="center" vertical="center"/>
    </xf>
    <xf numFmtId="0" fontId="9" fillId="2" borderId="0" xfId="1" applyFont="1" applyFill="1" applyAlignment="1">
      <alignment horizontal="center" vertical="top"/>
    </xf>
    <xf numFmtId="0" fontId="13" fillId="0" borderId="0" xfId="4" applyFont="1" applyFill="1" applyAlignment="1">
      <alignment horizontal="center" vertical="center"/>
    </xf>
    <xf numFmtId="0" fontId="6" fillId="0" borderId="0" xfId="4" applyAlignment="1">
      <alignment horizontal="center" vertical="center"/>
    </xf>
    <xf numFmtId="0" fontId="6" fillId="0" borderId="0" xfId="4" applyFont="1" applyFill="1" applyAlignment="1">
      <alignment horizontal="center" vertical="center"/>
    </xf>
    <xf numFmtId="0" fontId="18" fillId="0" borderId="0" xfId="4" applyFont="1" applyFill="1" applyBorder="1" applyAlignment="1">
      <alignment horizontal="center" vertical="top"/>
    </xf>
    <xf numFmtId="0" fontId="13" fillId="2" borderId="0" xfId="4" applyFont="1" applyFill="1" applyAlignment="1">
      <alignment horizontal="right" vertical="center"/>
    </xf>
    <xf numFmtId="0" fontId="6" fillId="2" borderId="0" xfId="4" applyFill="1" applyAlignment="1">
      <alignment horizontal="right"/>
    </xf>
    <xf numFmtId="0" fontId="13" fillId="2" borderId="0" xfId="4" applyFont="1" applyFill="1" applyAlignment="1">
      <alignment horizontal="center" vertical="center"/>
    </xf>
    <xf numFmtId="0" fontId="6" fillId="2" borderId="0" xfId="4" applyFill="1" applyAlignment="1"/>
    <xf numFmtId="0" fontId="14" fillId="2" borderId="0" xfId="4" applyFont="1" applyFill="1" applyBorder="1" applyAlignment="1">
      <alignment horizontal="center" vertical="center"/>
    </xf>
    <xf numFmtId="166" fontId="14" fillId="2" borderId="0" xfId="4" applyNumberFormat="1" applyFont="1" applyFill="1" applyBorder="1" applyAlignment="1">
      <alignment horizontal="center" vertical="center"/>
    </xf>
    <xf numFmtId="0" fontId="15" fillId="2" borderId="0" xfId="4" applyFont="1" applyFill="1" applyBorder="1" applyAlignment="1">
      <alignment horizontal="center" vertical="center"/>
    </xf>
    <xf numFmtId="0" fontId="10" fillId="2" borderId="54" xfId="4" applyFont="1" applyFill="1" applyBorder="1" applyAlignment="1">
      <alignment horizontal="center" vertical="center" wrapText="1"/>
    </xf>
    <xf numFmtId="0" fontId="10" fillId="2" borderId="8" xfId="4" applyFont="1" applyFill="1" applyBorder="1" applyAlignment="1">
      <alignment horizontal="center" vertical="center" wrapText="1"/>
    </xf>
    <xf numFmtId="0" fontId="10" fillId="2" borderId="3" xfId="4" applyFont="1" applyFill="1" applyBorder="1" applyAlignment="1">
      <alignment horizontal="center" vertical="center" wrapText="1"/>
    </xf>
    <xf numFmtId="0" fontId="10" fillId="2" borderId="4" xfId="4" applyFont="1" applyFill="1" applyBorder="1" applyAlignment="1">
      <alignment horizontal="center" vertical="center" wrapText="1"/>
    </xf>
    <xf numFmtId="0" fontId="10" fillId="2" borderId="55" xfId="4" applyFont="1" applyFill="1" applyBorder="1" applyAlignment="1">
      <alignment horizontal="center" vertical="center" wrapText="1"/>
    </xf>
    <xf numFmtId="166" fontId="10" fillId="2" borderId="14" xfId="4" applyNumberFormat="1" applyFont="1" applyFill="1" applyBorder="1" applyAlignment="1">
      <alignment horizontal="center" vertical="center" wrapText="1"/>
    </xf>
    <xf numFmtId="166" fontId="10" fillId="2" borderId="53" xfId="4" applyNumberFormat="1" applyFont="1" applyFill="1" applyBorder="1" applyAlignment="1">
      <alignment horizontal="center" vertical="center" wrapText="1"/>
    </xf>
    <xf numFmtId="0" fontId="10" fillId="2" borderId="15" xfId="4" applyFont="1" applyFill="1" applyBorder="1" applyAlignment="1">
      <alignment horizontal="center" vertical="center" wrapText="1"/>
    </xf>
    <xf numFmtId="0" fontId="10" fillId="2" borderId="7" xfId="4" applyFont="1" applyFill="1" applyBorder="1" applyAlignment="1">
      <alignment horizontal="center" vertical="center" wrapText="1"/>
    </xf>
    <xf numFmtId="0" fontId="6" fillId="0" borderId="12" xfId="4" applyBorder="1" applyAlignment="1">
      <alignment horizontal="center" vertical="center" wrapText="1"/>
    </xf>
    <xf numFmtId="0" fontId="10" fillId="2" borderId="14" xfId="4" applyFont="1" applyFill="1" applyBorder="1" applyAlignment="1">
      <alignment horizontal="center" vertical="center" wrapText="1"/>
    </xf>
    <xf numFmtId="0" fontId="10" fillId="2" borderId="16" xfId="4" applyFont="1" applyFill="1" applyBorder="1" applyAlignment="1">
      <alignment horizontal="center" vertical="center" wrapText="1"/>
    </xf>
    <xf numFmtId="0" fontId="10" fillId="2" borderId="53" xfId="4" applyFont="1" applyFill="1" applyBorder="1" applyAlignment="1">
      <alignment horizontal="center" vertical="center" wrapText="1"/>
    </xf>
    <xf numFmtId="166" fontId="10" fillId="2" borderId="2" xfId="4" applyNumberFormat="1" applyFont="1" applyFill="1" applyBorder="1" applyAlignment="1">
      <alignment horizontal="center" vertical="center" wrapText="1"/>
    </xf>
    <xf numFmtId="166" fontId="10" fillId="2" borderId="3" xfId="4" applyNumberFormat="1" applyFont="1" applyFill="1" applyBorder="1" applyAlignment="1">
      <alignment horizontal="center" vertical="center" wrapText="1"/>
    </xf>
    <xf numFmtId="0" fontId="6" fillId="0" borderId="3" xfId="4" applyBorder="1" applyAlignment="1">
      <alignment horizontal="center" vertical="center" wrapText="1"/>
    </xf>
    <xf numFmtId="0" fontId="6" fillId="0" borderId="4" xfId="4" applyBorder="1" applyAlignment="1">
      <alignment horizontal="center" vertical="center" wrapText="1"/>
    </xf>
    <xf numFmtId="0" fontId="10" fillId="2" borderId="24" xfId="4" applyFont="1" applyFill="1" applyBorder="1" applyAlignment="1">
      <alignment horizontal="center" vertical="center" wrapText="1"/>
    </xf>
    <xf numFmtId="0" fontId="10" fillId="2" borderId="28" xfId="4" applyFont="1" applyFill="1" applyBorder="1" applyAlignment="1">
      <alignment horizontal="center" vertical="center" wrapText="1"/>
    </xf>
    <xf numFmtId="0" fontId="10" fillId="2" borderId="32" xfId="4" applyFont="1" applyFill="1" applyBorder="1" applyAlignment="1">
      <alignment horizontal="center" vertical="center" wrapText="1"/>
    </xf>
    <xf numFmtId="0" fontId="10" fillId="2" borderId="2" xfId="4" applyFont="1" applyFill="1" applyBorder="1" applyAlignment="1">
      <alignment horizontal="center" vertical="center" wrapText="1"/>
    </xf>
    <xf numFmtId="0" fontId="10" fillId="0" borderId="7" xfId="4" applyFont="1" applyBorder="1" applyAlignment="1">
      <alignment horizontal="center" vertical="center" wrapText="1"/>
    </xf>
    <xf numFmtId="0" fontId="10" fillId="0" borderId="8" xfId="4" applyFont="1" applyBorder="1" applyAlignment="1">
      <alignment horizontal="center" vertical="center" wrapText="1"/>
    </xf>
    <xf numFmtId="0" fontId="10" fillId="0" borderId="11" xfId="4" applyFont="1" applyBorder="1" applyAlignment="1">
      <alignment horizontal="center" vertical="center" wrapText="1"/>
    </xf>
    <xf numFmtId="0" fontId="10" fillId="0" borderId="9" xfId="4" applyFont="1" applyBorder="1" applyAlignment="1">
      <alignment horizontal="center" vertical="center" wrapText="1"/>
    </xf>
    <xf numFmtId="0" fontId="10" fillId="0" borderId="12" xfId="4" applyFont="1" applyBorder="1" applyAlignment="1">
      <alignment horizontal="center" vertical="center" wrapText="1"/>
    </xf>
    <xf numFmtId="0" fontId="10" fillId="0" borderId="6" xfId="4" applyFont="1" applyBorder="1" applyAlignment="1">
      <alignment horizontal="center" vertical="center" wrapText="1"/>
    </xf>
    <xf numFmtId="0" fontId="10" fillId="0" borderId="0" xfId="4" applyFont="1" applyBorder="1" applyAlignment="1">
      <alignment horizontal="center" vertical="center" wrapText="1"/>
    </xf>
    <xf numFmtId="0" fontId="10" fillId="0" borderId="56" xfId="4" applyFont="1" applyBorder="1" applyAlignment="1">
      <alignment horizontal="center" vertical="center" wrapText="1"/>
    </xf>
    <xf numFmtId="167" fontId="6" fillId="0" borderId="0" xfId="4" applyNumberFormat="1" applyFont="1" applyFill="1" applyBorder="1" applyAlignment="1">
      <alignment horizontal="left" wrapText="1"/>
    </xf>
    <xf numFmtId="167" fontId="6" fillId="0" borderId="0" xfId="4" applyNumberFormat="1" applyFont="1" applyFill="1" applyAlignment="1">
      <alignment horizontal="left" wrapText="1"/>
    </xf>
    <xf numFmtId="0" fontId="6" fillId="0" borderId="8" xfId="4" applyBorder="1" applyAlignment="1">
      <alignment horizontal="center" vertical="center" wrapText="1"/>
    </xf>
    <xf numFmtId="0" fontId="10" fillId="2" borderId="17" xfId="4" applyFont="1" applyFill="1" applyBorder="1" applyAlignment="1">
      <alignment horizontal="center" vertical="center" wrapText="1"/>
    </xf>
    <xf numFmtId="0" fontId="10" fillId="2" borderId="11" xfId="4" applyFont="1" applyFill="1" applyBorder="1" applyAlignment="1">
      <alignment horizontal="center" vertical="center" wrapText="1"/>
    </xf>
    <xf numFmtId="0" fontId="6" fillId="0" borderId="10" xfId="4" applyBorder="1" applyAlignment="1">
      <alignment horizontal="center" vertical="center" wrapText="1"/>
    </xf>
    <xf numFmtId="167" fontId="6" fillId="0" borderId="0" xfId="4" applyNumberFormat="1" applyFont="1" applyFill="1" applyBorder="1" applyAlignment="1">
      <alignment horizontal="left"/>
    </xf>
    <xf numFmtId="167" fontId="6" fillId="0" borderId="0" xfId="4" applyNumberFormat="1" applyFont="1" applyFill="1" applyAlignment="1">
      <alignment horizontal="left" vertical="center" wrapText="1"/>
    </xf>
    <xf numFmtId="0" fontId="10" fillId="2" borderId="35" xfId="4" applyFont="1" applyFill="1" applyBorder="1" applyAlignment="1">
      <alignment horizontal="center" vertical="center" wrapText="1"/>
    </xf>
    <xf numFmtId="0" fontId="10" fillId="2" borderId="57" xfId="4" applyFont="1" applyFill="1" applyBorder="1" applyAlignment="1">
      <alignment horizontal="center" vertical="center" wrapText="1"/>
    </xf>
    <xf numFmtId="0" fontId="10" fillId="2" borderId="36" xfId="4" applyFont="1" applyFill="1" applyBorder="1" applyAlignment="1">
      <alignment horizontal="center" vertical="center" wrapText="1"/>
    </xf>
    <xf numFmtId="167" fontId="6" fillId="0" borderId="0" xfId="4" applyNumberFormat="1" applyFont="1" applyFill="1" applyBorder="1" applyAlignment="1">
      <alignment wrapText="1"/>
    </xf>
    <xf numFmtId="167" fontId="6" fillId="0" borderId="0" xfId="4" applyNumberFormat="1" applyFont="1" applyFill="1" applyAlignment="1">
      <alignment wrapText="1"/>
    </xf>
    <xf numFmtId="167" fontId="6" fillId="0" borderId="0" xfId="4" applyNumberFormat="1" applyFont="1" applyFill="1" applyAlignment="1"/>
    <xf numFmtId="0" fontId="14" fillId="0" borderId="0" xfId="4" applyFont="1" applyFill="1" applyAlignment="1">
      <alignment horizontal="center" vertical="center"/>
    </xf>
    <xf numFmtId="0" fontId="13" fillId="0" borderId="0" xfId="4" applyFont="1" applyFill="1" applyAlignment="1">
      <alignment horizontal="right" vertical="center"/>
    </xf>
    <xf numFmtId="0" fontId="6" fillId="0" borderId="0" xfId="4" applyAlignment="1">
      <alignment horizontal="right" vertical="center"/>
    </xf>
    <xf numFmtId="0" fontId="10" fillId="0" borderId="37" xfId="4" applyFont="1" applyFill="1" applyBorder="1" applyAlignment="1">
      <alignment horizontal="center" vertical="center" wrapText="1"/>
    </xf>
    <xf numFmtId="0" fontId="10" fillId="0" borderId="27" xfId="4" applyFont="1" applyFill="1" applyBorder="1" applyAlignment="1">
      <alignment horizontal="center" vertical="center" wrapText="1"/>
    </xf>
    <xf numFmtId="0" fontId="10" fillId="0" borderId="31" xfId="4" applyFont="1" applyFill="1" applyBorder="1" applyAlignment="1">
      <alignment horizontal="center" vertical="center" wrapText="1"/>
    </xf>
    <xf numFmtId="0" fontId="10" fillId="0" borderId="72" xfId="4" applyFont="1" applyFill="1" applyBorder="1" applyAlignment="1">
      <alignment horizontal="center" vertical="center" wrapText="1"/>
    </xf>
    <xf numFmtId="0" fontId="16" fillId="0" borderId="0" xfId="4" applyFont="1" applyFill="1" applyAlignment="1">
      <alignment horizontal="center" vertical="top"/>
    </xf>
    <xf numFmtId="0" fontId="16" fillId="0" borderId="0" xfId="4" applyFont="1" applyAlignment="1">
      <alignment horizontal="center" vertical="top"/>
    </xf>
    <xf numFmtId="0" fontId="14" fillId="0" borderId="0" xfId="4" applyFont="1" applyFill="1" applyAlignment="1">
      <alignment horizontal="center" vertical="top"/>
    </xf>
    <xf numFmtId="0" fontId="14" fillId="0" borderId="0" xfId="4" applyFont="1" applyAlignment="1">
      <alignment horizontal="center" vertical="top"/>
    </xf>
    <xf numFmtId="0" fontId="19" fillId="0" borderId="0" xfId="1" applyFont="1" applyFill="1" applyAlignment="1">
      <alignment horizontal="center" vertical="center"/>
    </xf>
    <xf numFmtId="0" fontId="4" fillId="0" borderId="0" xfId="1" applyFont="1" applyFill="1" applyAlignment="1">
      <alignment horizontal="center"/>
    </xf>
    <xf numFmtId="1" fontId="10" fillId="0" borderId="0" xfId="4" applyNumberFormat="1" applyFont="1" applyFill="1" applyBorder="1" applyAlignment="1">
      <alignment horizontal="center" vertical="center"/>
    </xf>
    <xf numFmtId="0" fontId="10" fillId="0" borderId="7" xfId="4" applyFont="1" applyFill="1" applyBorder="1" applyAlignment="1">
      <alignment horizontal="center" vertical="center" wrapText="1"/>
    </xf>
    <xf numFmtId="0" fontId="10" fillId="0" borderId="6" xfId="4" applyFont="1" applyFill="1" applyBorder="1" applyAlignment="1">
      <alignment horizontal="center" vertical="center" wrapText="1"/>
    </xf>
    <xf numFmtId="0" fontId="10" fillId="0" borderId="24" xfId="4" applyFont="1" applyFill="1" applyBorder="1" applyAlignment="1">
      <alignment horizontal="center" vertical="center" wrapText="1"/>
    </xf>
    <xf numFmtId="0" fontId="10" fillId="0" borderId="28" xfId="4" applyFont="1" applyFill="1" applyBorder="1" applyAlignment="1">
      <alignment horizontal="center" vertical="center" wrapText="1"/>
    </xf>
    <xf numFmtId="0" fontId="10" fillId="0" borderId="73" xfId="4" applyFont="1" applyFill="1" applyBorder="1" applyAlignment="1">
      <alignment horizontal="center" vertical="center" wrapText="1"/>
    </xf>
    <xf numFmtId="0" fontId="10" fillId="0" borderId="2" xfId="4" applyFont="1" applyFill="1" applyBorder="1" applyAlignment="1">
      <alignment horizontal="center" vertical="center" wrapText="1"/>
    </xf>
    <xf numFmtId="0" fontId="10" fillId="0" borderId="3" xfId="4" applyFont="1" applyFill="1" applyBorder="1" applyAlignment="1">
      <alignment horizontal="center" vertical="center" wrapText="1"/>
    </xf>
    <xf numFmtId="0" fontId="10" fillId="0" borderId="12" xfId="4" applyFont="1" applyFill="1" applyBorder="1" applyAlignment="1">
      <alignment horizontal="center" vertical="center" wrapText="1"/>
    </xf>
    <xf numFmtId="0" fontId="10" fillId="0" borderId="10" xfId="4" applyFont="1" applyBorder="1" applyAlignment="1">
      <alignment horizontal="center" vertical="center" wrapText="1"/>
    </xf>
    <xf numFmtId="0" fontId="10" fillId="0" borderId="14" xfId="4" applyFont="1" applyFill="1" applyBorder="1" applyAlignment="1">
      <alignment horizontal="center" vertical="center" wrapText="1"/>
    </xf>
    <xf numFmtId="0" fontId="10" fillId="0" borderId="53" xfId="4" applyFont="1" applyFill="1" applyBorder="1" applyAlignment="1">
      <alignment horizontal="center" vertical="center" wrapText="1"/>
    </xf>
    <xf numFmtId="0" fontId="10" fillId="0" borderId="15" xfId="4" applyFont="1" applyFill="1" applyBorder="1" applyAlignment="1">
      <alignment horizontal="center" vertical="center" wrapText="1"/>
    </xf>
    <xf numFmtId="0" fontId="10" fillId="0" borderId="4" xfId="4" applyFont="1" applyFill="1" applyBorder="1" applyAlignment="1">
      <alignment horizontal="center" vertical="center" wrapText="1"/>
    </xf>
    <xf numFmtId="0" fontId="10" fillId="0" borderId="2" xfId="4" applyFont="1" applyFill="1" applyBorder="1" applyAlignment="1">
      <alignment horizontal="center" vertical="center"/>
    </xf>
    <xf numFmtId="0" fontId="10" fillId="0" borderId="4" xfId="4" applyFont="1" applyFill="1" applyBorder="1" applyAlignment="1">
      <alignment horizontal="center" vertical="center"/>
    </xf>
    <xf numFmtId="0" fontId="10" fillId="0" borderId="42" xfId="4" applyFont="1" applyFill="1" applyBorder="1" applyAlignment="1">
      <alignment horizontal="center" vertical="center" wrapText="1"/>
    </xf>
    <xf numFmtId="0" fontId="10" fillId="0" borderId="43" xfId="4" applyFont="1" applyFill="1" applyBorder="1" applyAlignment="1">
      <alignment horizontal="center" vertical="center" wrapText="1"/>
    </xf>
    <xf numFmtId="0" fontId="10" fillId="0" borderId="33" xfId="4" applyFont="1" applyFill="1" applyBorder="1" applyAlignment="1">
      <alignment horizontal="center" vertical="center" wrapText="1"/>
    </xf>
    <xf numFmtId="0" fontId="10" fillId="0" borderId="34" xfId="4" applyFont="1" applyFill="1" applyBorder="1" applyAlignment="1">
      <alignment horizontal="center" vertical="center" wrapText="1"/>
    </xf>
    <xf numFmtId="0" fontId="10" fillId="0" borderId="1" xfId="4" applyFont="1" applyFill="1" applyBorder="1" applyAlignment="1">
      <alignment horizontal="center" vertical="center" wrapText="1"/>
    </xf>
    <xf numFmtId="0" fontId="10" fillId="0" borderId="13" xfId="4" applyFont="1" applyFill="1" applyBorder="1" applyAlignment="1">
      <alignment horizontal="center" vertical="center" wrapText="1"/>
    </xf>
    <xf numFmtId="0" fontId="10" fillId="0" borderId="38" xfId="4" applyFont="1" applyFill="1" applyBorder="1" applyAlignment="1">
      <alignment horizontal="center" vertical="center" wrapText="1"/>
    </xf>
    <xf numFmtId="0" fontId="24" fillId="0" borderId="2" xfId="7" applyFont="1" applyFill="1" applyBorder="1" applyAlignment="1">
      <alignment horizontal="center" vertical="center"/>
    </xf>
    <xf numFmtId="0" fontId="24" fillId="0" borderId="3" xfId="7" applyFont="1" applyFill="1" applyBorder="1" applyAlignment="1">
      <alignment horizontal="center" vertical="center"/>
    </xf>
    <xf numFmtId="0" fontId="24" fillId="0" borderId="4" xfId="7" applyFont="1" applyFill="1" applyBorder="1" applyAlignment="1">
      <alignment horizontal="center" vertical="center"/>
    </xf>
    <xf numFmtId="0" fontId="24" fillId="0" borderId="2" xfId="7" applyFont="1" applyFill="1" applyBorder="1" applyAlignment="1">
      <alignment horizontal="center" vertical="center" wrapText="1"/>
    </xf>
    <xf numFmtId="0" fontId="24" fillId="0" borderId="3" xfId="7" applyFont="1" applyFill="1" applyBorder="1" applyAlignment="1">
      <alignment horizontal="center" vertical="center" wrapText="1"/>
    </xf>
    <xf numFmtId="0" fontId="24" fillId="0" borderId="4" xfId="7" applyFont="1" applyFill="1" applyBorder="1" applyAlignment="1">
      <alignment horizontal="center" vertical="center" wrapText="1"/>
    </xf>
    <xf numFmtId="0" fontId="10" fillId="0" borderId="0" xfId="6" applyFont="1" applyFill="1" applyBorder="1" applyAlignment="1">
      <alignment horizontal="center" vertical="center"/>
    </xf>
    <xf numFmtId="0" fontId="10" fillId="0" borderId="0" xfId="4" applyFont="1" applyFill="1" applyAlignment="1">
      <alignment horizontal="center" vertical="center"/>
    </xf>
    <xf numFmtId="0" fontId="6" fillId="0" borderId="0" xfId="4" applyFont="1" applyFill="1" applyAlignment="1">
      <alignment horizontal="center" vertical="top"/>
    </xf>
    <xf numFmtId="0" fontId="6" fillId="0" borderId="0" xfId="4" applyAlignment="1">
      <alignment horizontal="center"/>
    </xf>
    <xf numFmtId="0" fontId="24" fillId="0" borderId="37" xfId="7" applyFont="1" applyFill="1" applyBorder="1" applyAlignment="1">
      <alignment horizontal="center" vertical="center" wrapText="1"/>
    </xf>
    <xf numFmtId="0" fontId="24" fillId="0" borderId="27" xfId="7" applyFont="1" applyFill="1" applyBorder="1" applyAlignment="1">
      <alignment horizontal="center" vertical="center" wrapText="1"/>
    </xf>
    <xf numFmtId="0" fontId="24" fillId="0" borderId="38" xfId="7" applyFont="1" applyFill="1" applyBorder="1" applyAlignment="1">
      <alignment horizontal="center" vertical="center" wrapText="1"/>
    </xf>
    <xf numFmtId="0" fontId="24" fillId="0" borderId="42" xfId="7" applyFont="1" applyFill="1" applyBorder="1" applyAlignment="1">
      <alignment horizontal="center" vertical="center" wrapText="1"/>
    </xf>
    <xf numFmtId="0" fontId="24" fillId="0" borderId="43" xfId="7" applyFont="1" applyFill="1" applyBorder="1" applyAlignment="1">
      <alignment horizontal="center" vertical="center" wrapText="1"/>
    </xf>
    <xf numFmtId="0" fontId="24" fillId="0" borderId="29" xfId="7" applyFont="1" applyFill="1" applyBorder="1" applyAlignment="1">
      <alignment horizontal="center" vertical="center" wrapText="1"/>
    </xf>
    <xf numFmtId="0" fontId="24" fillId="0" borderId="30" xfId="7" applyFont="1" applyFill="1" applyBorder="1" applyAlignment="1">
      <alignment horizontal="center" vertical="center" wrapText="1"/>
    </xf>
    <xf numFmtId="0" fontId="24" fillId="0" borderId="33" xfId="7" applyFont="1" applyFill="1" applyBorder="1" applyAlignment="1">
      <alignment horizontal="center" vertical="center" wrapText="1"/>
    </xf>
    <xf numFmtId="0" fontId="24" fillId="0" borderId="66" xfId="7" applyFont="1" applyFill="1" applyBorder="1" applyAlignment="1">
      <alignment horizontal="center" vertical="center" wrapText="1"/>
    </xf>
    <xf numFmtId="0" fontId="24" fillId="0" borderId="42" xfId="7" applyFont="1" applyFill="1" applyBorder="1" applyAlignment="1">
      <alignment horizontal="center" vertical="center"/>
    </xf>
    <xf numFmtId="0" fontId="24" fillId="0" borderId="62" xfId="7" applyFont="1" applyFill="1" applyBorder="1" applyAlignment="1">
      <alignment horizontal="center" vertical="center"/>
    </xf>
    <xf numFmtId="0" fontId="24" fillId="0" borderId="44" xfId="7" applyFont="1" applyFill="1" applyBorder="1" applyAlignment="1">
      <alignment horizontal="center" vertical="center"/>
    </xf>
    <xf numFmtId="0" fontId="24" fillId="0" borderId="49" xfId="7" applyFont="1" applyFill="1" applyBorder="1" applyAlignment="1">
      <alignment horizontal="center" vertical="center"/>
    </xf>
    <xf numFmtId="0" fontId="24" fillId="0" borderId="54" xfId="7" applyFont="1" applyFill="1" applyBorder="1" applyAlignment="1">
      <alignment horizontal="center" vertical="center"/>
    </xf>
    <xf numFmtId="0" fontId="24" fillId="0" borderId="68" xfId="7" applyFont="1" applyFill="1" applyBorder="1" applyAlignment="1">
      <alignment horizontal="center" vertical="center"/>
    </xf>
    <xf numFmtId="0" fontId="24" fillId="0" borderId="14" xfId="7" applyFont="1" applyFill="1" applyBorder="1" applyAlignment="1">
      <alignment horizontal="center" vertical="center"/>
    </xf>
    <xf numFmtId="0" fontId="24" fillId="0" borderId="53" xfId="7" applyFont="1" applyFill="1" applyBorder="1" applyAlignment="1">
      <alignment horizontal="center" vertical="center"/>
    </xf>
    <xf numFmtId="0" fontId="24" fillId="0" borderId="17" xfId="7" applyFont="1" applyFill="1" applyBorder="1" applyAlignment="1">
      <alignment horizontal="center" vertical="center"/>
    </xf>
    <xf numFmtId="0" fontId="24" fillId="0" borderId="14" xfId="7" applyFont="1" applyFill="1" applyBorder="1" applyAlignment="1">
      <alignment horizontal="center" vertical="center" wrapText="1"/>
    </xf>
    <xf numFmtId="0" fontId="24" fillId="0" borderId="53" xfId="7" applyFont="1" applyFill="1" applyBorder="1" applyAlignment="1">
      <alignment horizontal="center" vertical="center" wrapText="1"/>
    </xf>
    <xf numFmtId="0" fontId="24" fillId="0" borderId="15" xfId="7" applyFont="1" applyFill="1" applyBorder="1" applyAlignment="1">
      <alignment horizontal="center" vertical="center" wrapText="1"/>
    </xf>
    <xf numFmtId="0" fontId="24" fillId="10" borderId="53" xfId="7" applyFont="1" applyFill="1" applyBorder="1" applyAlignment="1">
      <alignment horizontal="center" vertical="center"/>
    </xf>
    <xf numFmtId="0" fontId="24" fillId="10" borderId="15" xfId="7" applyFont="1" applyFill="1" applyBorder="1" applyAlignment="1">
      <alignment horizontal="center" vertical="center"/>
    </xf>
    <xf numFmtId="0" fontId="24" fillId="0" borderId="17" xfId="7" applyFont="1" applyFill="1" applyBorder="1" applyAlignment="1">
      <alignment horizontal="center" vertical="center" wrapText="1"/>
    </xf>
    <xf numFmtId="0" fontId="24" fillId="0" borderId="15" xfId="7" applyFont="1" applyFill="1" applyBorder="1" applyAlignment="1">
      <alignment horizontal="center" vertical="center"/>
    </xf>
    <xf numFmtId="0" fontId="24" fillId="0" borderId="41" xfId="7" applyFont="1" applyFill="1" applyBorder="1" applyAlignment="1">
      <alignment horizontal="center" vertical="center"/>
    </xf>
    <xf numFmtId="0" fontId="24" fillId="0" borderId="57" xfId="7" applyFont="1" applyFill="1" applyBorder="1" applyAlignment="1">
      <alignment horizontal="center" vertical="center"/>
    </xf>
    <xf numFmtId="0" fontId="24" fillId="0" borderId="59" xfId="7" applyFont="1" applyFill="1" applyBorder="1" applyAlignment="1">
      <alignment horizontal="center" vertical="center"/>
    </xf>
    <xf numFmtId="0" fontId="25" fillId="0" borderId="0" xfId="8" applyFont="1" applyFill="1" applyBorder="1" applyAlignment="1">
      <alignment horizontal="center"/>
    </xf>
    <xf numFmtId="0" fontId="22" fillId="0" borderId="0" xfId="1" applyFont="1" applyFill="1" applyAlignment="1">
      <alignment horizontal="center"/>
    </xf>
    <xf numFmtId="0" fontId="4" fillId="0" borderId="0" xfId="1" applyFont="1" applyFill="1" applyAlignment="1">
      <alignment horizontal="center" vertical="top"/>
    </xf>
    <xf numFmtId="0" fontId="5" fillId="0" borderId="0" xfId="4" applyFont="1" applyFill="1" applyAlignment="1">
      <alignment horizontal="center"/>
    </xf>
    <xf numFmtId="0" fontId="6" fillId="0" borderId="0" xfId="4" applyFont="1" applyFill="1" applyAlignment="1">
      <alignment horizontal="center"/>
    </xf>
    <xf numFmtId="0" fontId="10" fillId="0" borderId="0" xfId="6" applyFont="1" applyFill="1" applyBorder="1" applyAlignment="1">
      <alignment horizontal="center"/>
    </xf>
    <xf numFmtId="0" fontId="24" fillId="0" borderId="24" xfId="7" applyFont="1" applyFill="1" applyBorder="1" applyAlignment="1">
      <alignment horizontal="center" vertical="center" wrapText="1"/>
    </xf>
    <xf numFmtId="0" fontId="24" fillId="0" borderId="28" xfId="7" applyFont="1" applyFill="1" applyBorder="1" applyAlignment="1">
      <alignment horizontal="center" vertical="center" wrapText="1"/>
    </xf>
    <xf numFmtId="0" fontId="24" fillId="0" borderId="32" xfId="7" applyFont="1" applyFill="1" applyBorder="1" applyAlignment="1">
      <alignment horizontal="center" vertical="center" wrapText="1"/>
    </xf>
    <xf numFmtId="0" fontId="24" fillId="0" borderId="16" xfId="7" applyFont="1" applyFill="1" applyBorder="1" applyAlignment="1">
      <alignment horizontal="center" vertical="center"/>
    </xf>
    <xf numFmtId="0" fontId="24" fillId="0" borderId="52" xfId="7" applyFont="1" applyFill="1" applyBorder="1" applyAlignment="1">
      <alignment horizontal="center" vertical="center" wrapText="1"/>
    </xf>
    <xf numFmtId="0" fontId="24" fillId="0" borderId="61" xfId="7" applyFont="1" applyFill="1" applyBorder="1" applyAlignment="1">
      <alignment horizontal="center" vertical="center" wrapText="1"/>
    </xf>
    <xf numFmtId="0" fontId="24" fillId="0" borderId="40" xfId="7" applyFont="1" applyFill="1" applyBorder="1" applyAlignment="1">
      <alignment horizontal="center" vertical="center" wrapText="1"/>
    </xf>
    <xf numFmtId="0" fontId="24" fillId="0" borderId="0" xfId="8" applyFont="1" applyFill="1" applyBorder="1" applyAlignment="1">
      <alignment horizontal="center" vertical="center" wrapText="1"/>
    </xf>
    <xf numFmtId="0" fontId="24" fillId="0" borderId="0" xfId="8" applyFont="1" applyFill="1" applyBorder="1" applyAlignment="1">
      <alignment horizontal="center" vertical="center"/>
    </xf>
    <xf numFmtId="0" fontId="24" fillId="0" borderId="0" xfId="7" applyFont="1" applyFill="1" applyBorder="1" applyAlignment="1">
      <alignment horizontal="center" vertical="center"/>
    </xf>
    <xf numFmtId="0" fontId="26" fillId="0" borderId="0" xfId="7" applyFont="1" applyFill="1" applyBorder="1" applyAlignment="1">
      <alignment horizontal="center" vertical="center"/>
    </xf>
    <xf numFmtId="0" fontId="24" fillId="0" borderId="60" xfId="7" applyFont="1" applyFill="1" applyBorder="1" applyAlignment="1">
      <alignment horizontal="center" vertical="center" wrapText="1"/>
    </xf>
    <xf numFmtId="0" fontId="10" fillId="0" borderId="60" xfId="6" applyFont="1" applyFill="1" applyBorder="1" applyAlignment="1">
      <alignment horizontal="center" vertical="center"/>
    </xf>
    <xf numFmtId="0" fontId="24" fillId="0" borderId="73" xfId="7" applyFont="1" applyFill="1" applyBorder="1" applyAlignment="1">
      <alignment horizontal="center" vertical="center"/>
    </xf>
    <xf numFmtId="0" fontId="24" fillId="0" borderId="67" xfId="7" applyFont="1" applyFill="1" applyBorder="1" applyAlignment="1">
      <alignment horizontal="center" vertical="center"/>
    </xf>
    <xf numFmtId="0" fontId="24" fillId="0" borderId="71" xfId="7" applyFont="1" applyFill="1" applyBorder="1" applyAlignment="1">
      <alignment horizontal="center" vertical="center"/>
    </xf>
    <xf numFmtId="0" fontId="24" fillId="0" borderId="75" xfId="7" applyFont="1" applyFill="1" applyBorder="1" applyAlignment="1">
      <alignment horizontal="center" vertical="center"/>
    </xf>
    <xf numFmtId="0" fontId="24" fillId="0" borderId="20" xfId="7" applyFont="1" applyFill="1" applyBorder="1" applyAlignment="1">
      <alignment horizontal="center" vertical="center"/>
    </xf>
    <xf numFmtId="0" fontId="10" fillId="0" borderId="46" xfId="4" applyFont="1" applyFill="1" applyBorder="1" applyAlignment="1">
      <alignment horizontal="center" vertical="center" wrapText="1"/>
    </xf>
    <xf numFmtId="0" fontId="10" fillId="0" borderId="63" xfId="4" applyFont="1" applyFill="1" applyBorder="1" applyAlignment="1">
      <alignment horizontal="center" vertical="center" wrapText="1"/>
    </xf>
    <xf numFmtId="0" fontId="10" fillId="0" borderId="47" xfId="4" applyFont="1" applyFill="1" applyBorder="1" applyAlignment="1">
      <alignment horizontal="center" vertical="center" wrapText="1"/>
    </xf>
    <xf numFmtId="0" fontId="26" fillId="0" borderId="0" xfId="7" applyFont="1" applyFill="1" applyBorder="1" applyAlignment="1">
      <alignment horizontal="center" vertical="center" wrapText="1"/>
    </xf>
    <xf numFmtId="0" fontId="24" fillId="0" borderId="60" xfId="7" applyFont="1" applyFill="1" applyBorder="1" applyAlignment="1">
      <alignment horizontal="center" vertical="center"/>
    </xf>
    <xf numFmtId="0" fontId="10" fillId="0" borderId="60" xfId="4" applyFont="1" applyFill="1" applyBorder="1" applyAlignment="1">
      <alignment horizontal="center" vertical="center" wrapText="1"/>
    </xf>
    <xf numFmtId="0" fontId="10" fillId="0" borderId="2" xfId="6" applyFont="1" applyFill="1" applyBorder="1" applyAlignment="1">
      <alignment horizontal="center" vertical="center"/>
    </xf>
    <xf numFmtId="0" fontId="10" fillId="0" borderId="3" xfId="6" applyFont="1" applyFill="1" applyBorder="1" applyAlignment="1">
      <alignment horizontal="center" vertical="center"/>
    </xf>
    <xf numFmtId="0" fontId="10" fillId="0" borderId="4" xfId="6" applyFont="1" applyFill="1" applyBorder="1" applyAlignment="1">
      <alignment horizontal="center" vertical="center"/>
    </xf>
    <xf numFmtId="0" fontId="5" fillId="0" borderId="0" xfId="4" applyFont="1" applyFill="1" applyAlignment="1">
      <alignment horizontal="center" vertical="center"/>
    </xf>
    <xf numFmtId="0" fontId="10" fillId="0" borderId="62" xfId="4" applyFont="1" applyFill="1" applyBorder="1" applyAlignment="1">
      <alignment horizontal="center" vertical="center" wrapText="1"/>
    </xf>
    <xf numFmtId="0" fontId="10" fillId="0" borderId="65" xfId="4" applyFont="1" applyFill="1" applyBorder="1" applyAlignment="1">
      <alignment horizontal="center" vertical="center" wrapText="1"/>
    </xf>
    <xf numFmtId="0" fontId="10" fillId="0" borderId="69" xfId="4" applyFont="1" applyFill="1" applyBorder="1" applyAlignment="1">
      <alignment horizontal="center" vertical="center" wrapText="1"/>
    </xf>
    <xf numFmtId="0" fontId="10" fillId="0" borderId="14" xfId="4" applyFont="1" applyFill="1" applyBorder="1" applyAlignment="1">
      <alignment horizontal="center" vertical="center"/>
    </xf>
    <xf numFmtId="0" fontId="10" fillId="0" borderId="53" xfId="4" applyFont="1" applyFill="1" applyBorder="1" applyAlignment="1">
      <alignment horizontal="center" vertical="center"/>
    </xf>
    <xf numFmtId="0" fontId="10" fillId="0" borderId="15" xfId="4" applyFont="1" applyFill="1" applyBorder="1" applyAlignment="1">
      <alignment horizontal="center" vertical="center"/>
    </xf>
    <xf numFmtId="0" fontId="4" fillId="0" borderId="0" xfId="1" applyFont="1" applyFill="1" applyAlignment="1">
      <alignment horizontal="center" vertical="center" wrapText="1"/>
    </xf>
    <xf numFmtId="0" fontId="24" fillId="0" borderId="72" xfId="7" applyFont="1" applyFill="1" applyBorder="1" applyAlignment="1">
      <alignment horizontal="center" vertical="center" wrapText="1"/>
    </xf>
    <xf numFmtId="0" fontId="24" fillId="0" borderId="70" xfId="7" applyFont="1" applyFill="1" applyBorder="1" applyAlignment="1">
      <alignment horizontal="center" vertical="center" wrapText="1"/>
    </xf>
    <xf numFmtId="0" fontId="24" fillId="0" borderId="63" xfId="7" applyFont="1" applyFill="1" applyBorder="1" applyAlignment="1">
      <alignment horizontal="center" vertical="center" wrapText="1"/>
    </xf>
    <xf numFmtId="0" fontId="24" fillId="0" borderId="73" xfId="7" applyFont="1" applyFill="1" applyBorder="1" applyAlignment="1">
      <alignment horizontal="center" vertical="center" wrapText="1"/>
    </xf>
    <xf numFmtId="0" fontId="24" fillId="0" borderId="62" xfId="7" applyFont="1" applyFill="1" applyBorder="1" applyAlignment="1">
      <alignment horizontal="center" vertical="center" wrapText="1"/>
    </xf>
    <xf numFmtId="0" fontId="24" fillId="0" borderId="65" xfId="7" applyFont="1" applyFill="1" applyBorder="1" applyAlignment="1">
      <alignment horizontal="center" vertical="center" wrapText="1"/>
    </xf>
    <xf numFmtId="0" fontId="10" fillId="0" borderId="7" xfId="6" applyFont="1" applyFill="1" applyBorder="1" applyAlignment="1">
      <alignment horizontal="center" vertical="center"/>
    </xf>
    <xf numFmtId="0" fontId="10" fillId="0" borderId="8" xfId="6" applyFont="1" applyFill="1" applyBorder="1" applyAlignment="1">
      <alignment horizontal="center" vertical="center"/>
    </xf>
    <xf numFmtId="0" fontId="10" fillId="0" borderId="12" xfId="6" applyFont="1" applyFill="1" applyBorder="1" applyAlignment="1">
      <alignment horizontal="center" vertical="center"/>
    </xf>
    <xf numFmtId="49" fontId="5" fillId="0" borderId="0" xfId="4" applyNumberFormat="1" applyFont="1" applyFill="1" applyAlignment="1">
      <alignment horizontal="center" vertical="center"/>
    </xf>
    <xf numFmtId="49" fontId="6" fillId="0" borderId="0" xfId="4" applyNumberFormat="1" applyFont="1" applyFill="1" applyAlignment="1">
      <alignment horizontal="center" vertical="center"/>
    </xf>
    <xf numFmtId="0" fontId="10" fillId="0" borderId="37" xfId="4" applyFont="1" applyFill="1" applyBorder="1" applyAlignment="1">
      <alignment horizontal="center" vertical="center"/>
    </xf>
    <xf numFmtId="0" fontId="10" fillId="0" borderId="27" xfId="4" applyFont="1" applyFill="1" applyBorder="1" applyAlignment="1">
      <alignment horizontal="center" vertical="center"/>
    </xf>
    <xf numFmtId="0" fontId="10" fillId="0" borderId="38" xfId="4" applyFont="1" applyFill="1" applyBorder="1" applyAlignment="1">
      <alignment horizontal="center" vertical="center"/>
    </xf>
    <xf numFmtId="0" fontId="9" fillId="0" borderId="0" xfId="1" applyFont="1" applyFill="1" applyAlignment="1">
      <alignment horizontal="center" vertical="center"/>
    </xf>
    <xf numFmtId="0" fontId="5" fillId="0" borderId="0" xfId="4" applyFont="1" applyFill="1" applyAlignment="1">
      <alignment horizontal="center" vertical="center" wrapText="1"/>
    </xf>
    <xf numFmtId="0" fontId="6" fillId="0" borderId="0" xfId="4" applyFont="1" applyFill="1" applyAlignment="1">
      <alignment horizontal="center" vertical="center" wrapText="1"/>
    </xf>
    <xf numFmtId="0" fontId="18" fillId="0" borderId="0" xfId="4" applyFont="1" applyFill="1" applyAlignment="1">
      <alignment horizontal="center" vertical="center" wrapText="1"/>
    </xf>
    <xf numFmtId="0" fontId="24" fillId="0" borderId="34" xfId="7" applyFont="1" applyFill="1" applyBorder="1" applyAlignment="1">
      <alignment horizontal="center" vertical="center" wrapText="1"/>
    </xf>
    <xf numFmtId="0" fontId="30" fillId="0" borderId="0" xfId="4" applyFont="1" applyFill="1" applyBorder="1" applyAlignment="1">
      <alignment horizontal="center" vertical="center"/>
    </xf>
    <xf numFmtId="49" fontId="4" fillId="0" borderId="0" xfId="1" applyNumberFormat="1" applyFont="1" applyFill="1" applyAlignment="1">
      <alignment horizontal="center" vertical="center"/>
    </xf>
    <xf numFmtId="0" fontId="10" fillId="0" borderId="0" xfId="9" applyFont="1" applyFill="1" applyAlignment="1">
      <alignment horizontal="center" vertical="center"/>
    </xf>
    <xf numFmtId="0" fontId="10" fillId="0" borderId="0" xfId="9" applyFont="1" applyFill="1" applyAlignment="1">
      <alignment horizontal="center"/>
    </xf>
    <xf numFmtId="0" fontId="8" fillId="0" borderId="0" xfId="10" applyFont="1" applyFill="1" applyAlignment="1">
      <alignment horizontal="center" vertical="center"/>
    </xf>
    <xf numFmtId="0" fontId="6" fillId="0" borderId="0" xfId="9" applyFont="1" applyFill="1" applyAlignment="1">
      <alignment horizontal="center"/>
    </xf>
    <xf numFmtId="3" fontId="8" fillId="0" borderId="0" xfId="9" applyNumberFormat="1" applyFont="1" applyFill="1" applyAlignment="1">
      <alignment horizontal="center"/>
    </xf>
    <xf numFmtId="0" fontId="4" fillId="0" borderId="0" xfId="10" applyFont="1" applyFill="1" applyAlignment="1">
      <alignment horizontal="center" vertical="top"/>
    </xf>
    <xf numFmtId="0" fontId="0" fillId="0" borderId="0" xfId="0" applyAlignment="1"/>
    <xf numFmtId="0" fontId="4" fillId="0" borderId="0" xfId="0" applyFont="1" applyAlignment="1">
      <alignment horizontal="center"/>
    </xf>
    <xf numFmtId="0" fontId="10" fillId="0" borderId="24" xfId="9" applyFont="1" applyFill="1" applyBorder="1" applyAlignment="1">
      <alignment horizontal="center" vertical="center" wrapText="1"/>
    </xf>
    <xf numFmtId="0" fontId="10" fillId="0" borderId="28" xfId="9" applyFont="1" applyFill="1" applyBorder="1" applyAlignment="1">
      <alignment horizontal="center" vertical="center" wrapText="1"/>
    </xf>
    <xf numFmtId="0" fontId="10" fillId="0" borderId="37" xfId="9" applyFont="1" applyFill="1" applyBorder="1" applyAlignment="1">
      <alignment horizontal="center" vertical="center" wrapText="1"/>
    </xf>
    <xf numFmtId="0" fontId="10" fillId="0" borderId="27" xfId="9" applyFont="1" applyFill="1" applyBorder="1" applyAlignment="1">
      <alignment horizontal="center" vertical="center" wrapText="1"/>
    </xf>
    <xf numFmtId="0" fontId="10" fillId="0" borderId="38" xfId="9" applyFont="1" applyFill="1" applyBorder="1" applyAlignment="1">
      <alignment horizontal="center" vertical="center" wrapText="1"/>
    </xf>
    <xf numFmtId="0" fontId="10" fillId="0" borderId="12" xfId="9" applyFont="1" applyFill="1" applyBorder="1" applyAlignment="1">
      <alignment horizontal="center" vertical="center" wrapText="1"/>
    </xf>
    <xf numFmtId="0" fontId="10" fillId="0" borderId="56" xfId="9" applyFont="1" applyFill="1" applyBorder="1" applyAlignment="1">
      <alignment horizontal="center" vertical="center" wrapText="1"/>
    </xf>
    <xf numFmtId="0" fontId="10" fillId="0" borderId="10" xfId="9" applyFont="1" applyFill="1" applyBorder="1" applyAlignment="1">
      <alignment horizontal="center" vertical="center" wrapText="1"/>
    </xf>
    <xf numFmtId="0" fontId="8" fillId="0" borderId="39" xfId="11" applyFont="1" applyFill="1" applyBorder="1" applyAlignment="1">
      <alignment horizontal="center" vertical="center" wrapText="1"/>
    </xf>
    <xf numFmtId="0" fontId="8" fillId="0" borderId="61" xfId="11" applyFont="1" applyFill="1" applyBorder="1" applyAlignment="1">
      <alignment horizontal="center" vertical="center" wrapText="1"/>
    </xf>
    <xf numFmtId="0" fontId="8" fillId="0" borderId="40" xfId="11" applyFont="1" applyFill="1" applyBorder="1" applyAlignment="1">
      <alignment horizontal="center" vertical="center" wrapText="1"/>
    </xf>
    <xf numFmtId="0" fontId="8" fillId="0" borderId="7" xfId="11" applyFont="1" applyFill="1" applyBorder="1" applyAlignment="1">
      <alignment horizontal="center" vertical="center" wrapText="1"/>
    </xf>
    <xf numFmtId="0" fontId="8" fillId="0" borderId="6" xfId="11" applyFont="1" applyFill="1" applyBorder="1" applyAlignment="1">
      <alignment horizontal="center" vertical="center" wrapText="1"/>
    </xf>
    <xf numFmtId="0" fontId="8" fillId="0" borderId="74" xfId="11" applyFont="1" applyFill="1" applyBorder="1" applyAlignment="1">
      <alignment horizontal="center" vertical="center" wrapText="1"/>
    </xf>
    <xf numFmtId="0" fontId="8" fillId="0" borderId="2" xfId="11" applyFont="1" applyFill="1" applyBorder="1" applyAlignment="1">
      <alignment horizontal="center" vertical="center" wrapText="1"/>
    </xf>
    <xf numFmtId="0" fontId="8" fillId="0" borderId="3" xfId="11" applyFont="1" applyFill="1" applyBorder="1" applyAlignment="1">
      <alignment horizontal="center" vertical="center" wrapText="1"/>
    </xf>
    <xf numFmtId="0" fontId="8" fillId="0" borderId="4" xfId="11" applyFont="1" applyFill="1" applyBorder="1" applyAlignment="1">
      <alignment horizontal="center" vertical="center" wrapText="1"/>
    </xf>
    <xf numFmtId="0" fontId="10" fillId="0" borderId="3" xfId="11" applyFont="1" applyFill="1" applyBorder="1" applyAlignment="1">
      <alignment horizontal="center" vertical="center" wrapText="1"/>
    </xf>
    <xf numFmtId="0" fontId="10" fillId="0" borderId="4" xfId="11" applyFont="1" applyFill="1" applyBorder="1" applyAlignment="1">
      <alignment horizontal="center" vertical="center" wrapText="1"/>
    </xf>
    <xf numFmtId="0" fontId="8" fillId="0" borderId="37" xfId="11" applyFont="1" applyFill="1" applyBorder="1" applyAlignment="1">
      <alignment horizontal="center" vertical="center" wrapText="1"/>
    </xf>
    <xf numFmtId="0" fontId="8" fillId="0" borderId="27" xfId="11" applyFont="1" applyFill="1" applyBorder="1" applyAlignment="1">
      <alignment horizontal="center" vertical="center" wrapText="1"/>
    </xf>
    <xf numFmtId="0" fontId="8" fillId="0" borderId="38" xfId="11" applyFont="1" applyFill="1" applyBorder="1" applyAlignment="1">
      <alignment horizontal="center" vertical="center" wrapText="1"/>
    </xf>
    <xf numFmtId="0" fontId="8" fillId="0" borderId="14" xfId="11" applyFont="1" applyFill="1" applyBorder="1" applyAlignment="1">
      <alignment horizontal="center" vertical="center" wrapText="1"/>
    </xf>
    <xf numFmtId="0" fontId="8" fillId="0" borderId="17" xfId="11" applyFont="1" applyFill="1" applyBorder="1" applyAlignment="1">
      <alignment horizontal="center" vertical="center" wrapText="1"/>
    </xf>
    <xf numFmtId="0" fontId="8" fillId="0" borderId="1" xfId="11" applyFont="1" applyFill="1" applyBorder="1" applyAlignment="1">
      <alignment horizontal="center" vertical="center" wrapText="1"/>
    </xf>
    <xf numFmtId="0" fontId="8" fillId="0" borderId="13" xfId="11" applyFont="1" applyFill="1" applyBorder="1" applyAlignment="1">
      <alignment horizontal="center" vertical="center" wrapText="1"/>
    </xf>
    <xf numFmtId="0" fontId="8" fillId="0" borderId="15" xfId="11" applyFont="1" applyFill="1" applyBorder="1" applyAlignment="1">
      <alignment horizontal="center" vertical="center" wrapText="1"/>
    </xf>
    <xf numFmtId="0" fontId="10" fillId="0" borderId="2" xfId="11" applyFont="1" applyFill="1" applyBorder="1" applyAlignment="1">
      <alignment horizontal="center" vertical="center" wrapText="1"/>
    </xf>
    <xf numFmtId="0" fontId="10" fillId="0" borderId="1" xfId="11" applyFont="1" applyFill="1" applyBorder="1" applyAlignment="1">
      <alignment horizontal="center" vertical="center" wrapText="1"/>
    </xf>
    <xf numFmtId="0" fontId="10" fillId="0" borderId="56" xfId="11" applyFont="1" applyFill="1" applyBorder="1" applyAlignment="1">
      <alignment horizontal="center" vertical="center" wrapText="1"/>
    </xf>
    <xf numFmtId="0" fontId="10" fillId="0" borderId="13" xfId="11" applyFont="1" applyFill="1" applyBorder="1" applyAlignment="1">
      <alignment horizontal="center" vertical="center" wrapText="1"/>
    </xf>
    <xf numFmtId="0" fontId="10" fillId="0" borderId="45" xfId="6" applyFont="1" applyFill="1" applyBorder="1" applyAlignment="1">
      <alignment horizontal="center" vertical="center" wrapText="1"/>
    </xf>
    <xf numFmtId="0" fontId="10" fillId="0" borderId="44" xfId="6" applyFont="1" applyFill="1" applyBorder="1" applyAlignment="1">
      <alignment horizontal="center" vertical="center" wrapText="1"/>
    </xf>
    <xf numFmtId="0" fontId="10" fillId="0" borderId="64" xfId="6" applyFont="1" applyFill="1" applyBorder="1" applyAlignment="1">
      <alignment horizontal="center" vertical="center" wrapText="1"/>
    </xf>
    <xf numFmtId="0" fontId="10" fillId="0" borderId="66" xfId="6" applyFont="1" applyFill="1" applyBorder="1" applyAlignment="1">
      <alignment horizontal="center" vertical="center" wrapText="1"/>
    </xf>
    <xf numFmtId="0" fontId="10" fillId="0" borderId="37" xfId="11" applyFont="1" applyFill="1" applyBorder="1" applyAlignment="1">
      <alignment horizontal="center" vertical="center" wrapText="1"/>
    </xf>
    <xf numFmtId="0" fontId="10" fillId="0" borderId="38" xfId="11" applyFont="1" applyFill="1" applyBorder="1" applyAlignment="1">
      <alignment horizontal="center" vertical="center" wrapText="1"/>
    </xf>
    <xf numFmtId="0" fontId="10" fillId="0" borderId="0" xfId="6" applyFont="1" applyFill="1" applyBorder="1" applyAlignment="1">
      <alignment horizontal="center" vertical="center" wrapText="1"/>
    </xf>
    <xf numFmtId="0" fontId="10" fillId="0" borderId="75" xfId="6" applyFont="1" applyFill="1" applyBorder="1" applyAlignment="1">
      <alignment horizontal="center" vertical="center" wrapText="1"/>
    </xf>
    <xf numFmtId="0" fontId="10" fillId="0" borderId="5" xfId="6" applyFont="1" applyFill="1" applyBorder="1" applyAlignment="1">
      <alignment horizontal="center" vertical="center" wrapText="1"/>
    </xf>
    <xf numFmtId="0" fontId="10" fillId="0" borderId="13" xfId="6" applyFont="1" applyFill="1" applyBorder="1" applyAlignment="1">
      <alignment horizontal="center" vertical="center" wrapText="1"/>
    </xf>
    <xf numFmtId="0" fontId="10" fillId="0" borderId="14" xfId="6" applyFont="1" applyFill="1" applyBorder="1" applyAlignment="1">
      <alignment horizontal="center" vertical="center" wrapText="1"/>
    </xf>
    <xf numFmtId="0" fontId="10" fillId="0" borderId="15" xfId="6" applyFont="1" applyFill="1" applyBorder="1" applyAlignment="1">
      <alignment horizontal="center" vertical="center" wrapText="1"/>
    </xf>
    <xf numFmtId="0" fontId="10" fillId="0" borderId="1" xfId="6" applyFont="1" applyFill="1" applyBorder="1" applyAlignment="1">
      <alignment horizontal="center" vertical="center" wrapText="1"/>
    </xf>
    <xf numFmtId="0" fontId="10" fillId="0" borderId="12" xfId="6" applyFont="1" applyFill="1" applyBorder="1" applyAlignment="1">
      <alignment horizontal="center" vertical="center" wrapText="1"/>
    </xf>
    <xf numFmtId="0" fontId="10" fillId="0" borderId="9" xfId="6" applyFont="1" applyFill="1" applyBorder="1" applyAlignment="1">
      <alignment horizontal="center" vertical="center" wrapText="1"/>
    </xf>
    <xf numFmtId="0" fontId="10" fillId="0" borderId="5" xfId="11" applyFont="1" applyFill="1" applyBorder="1" applyAlignment="1">
      <alignment horizontal="center" vertical="center" wrapText="1"/>
    </xf>
    <xf numFmtId="0" fontId="10" fillId="0" borderId="14" xfId="11" applyFont="1" applyFill="1" applyBorder="1" applyAlignment="1">
      <alignment horizontal="center" vertical="center" wrapText="1"/>
    </xf>
    <xf numFmtId="0" fontId="10" fillId="0" borderId="15" xfId="11" applyFont="1" applyFill="1" applyBorder="1" applyAlignment="1">
      <alignment horizontal="center" vertical="center" wrapText="1"/>
    </xf>
    <xf numFmtId="0" fontId="10" fillId="0" borderId="11" xfId="6" applyFont="1" applyFill="1" applyBorder="1" applyAlignment="1">
      <alignment horizontal="center" vertical="center" wrapText="1"/>
    </xf>
    <xf numFmtId="0" fontId="10" fillId="0" borderId="43" xfId="6" applyFont="1" applyFill="1" applyBorder="1" applyAlignment="1">
      <alignment horizontal="center" vertical="center" wrapText="1"/>
    </xf>
    <xf numFmtId="0" fontId="10" fillId="0" borderId="34" xfId="6" applyFont="1" applyFill="1" applyBorder="1" applyAlignment="1">
      <alignment horizontal="center" vertical="center" wrapText="1"/>
    </xf>
    <xf numFmtId="0" fontId="10" fillId="0" borderId="53" xfId="11" applyFont="1" applyFill="1" applyBorder="1" applyAlignment="1">
      <alignment horizontal="center" vertical="center" wrapText="1"/>
    </xf>
    <xf numFmtId="0" fontId="10" fillId="0" borderId="17" xfId="11" applyFont="1" applyFill="1" applyBorder="1" applyAlignment="1">
      <alignment horizontal="center" vertical="center" wrapText="1"/>
    </xf>
    <xf numFmtId="0" fontId="8" fillId="0" borderId="39" xfId="11" applyFont="1" applyFill="1" applyBorder="1" applyAlignment="1">
      <alignment horizontal="center" vertical="center"/>
    </xf>
    <xf numFmtId="0" fontId="8" fillId="0" borderId="40" xfId="11" applyFont="1" applyFill="1" applyBorder="1" applyAlignment="1">
      <alignment horizontal="center" vertical="center"/>
    </xf>
    <xf numFmtId="0" fontId="8" fillId="0" borderId="51" xfId="11" applyFont="1" applyFill="1" applyBorder="1" applyAlignment="1">
      <alignment horizontal="center" vertical="center" wrapText="1"/>
    </xf>
    <xf numFmtId="0" fontId="4" fillId="0" borderId="54" xfId="23" applyFont="1" applyFill="1" applyBorder="1" applyAlignment="1">
      <alignment horizontal="center" vertical="center" wrapText="1"/>
    </xf>
    <xf numFmtId="0" fontId="4" fillId="0" borderId="22" xfId="23" applyFont="1" applyFill="1" applyBorder="1" applyAlignment="1">
      <alignment horizontal="center" vertical="center" wrapText="1"/>
    </xf>
    <xf numFmtId="0" fontId="17" fillId="0" borderId="0" xfId="63" applyFont="1" applyFill="1" applyAlignment="1">
      <alignment horizontal="left" vertical="center" wrapText="1"/>
    </xf>
    <xf numFmtId="0" fontId="40" fillId="0" borderId="0" xfId="63" applyFont="1" applyAlignment="1">
      <alignment horizontal="center" wrapText="1"/>
    </xf>
    <xf numFmtId="0" fontId="4" fillId="0" borderId="0" xfId="1" applyFont="1" applyAlignment="1">
      <alignment horizontal="center" vertical="center"/>
    </xf>
    <xf numFmtId="0" fontId="17" fillId="0" borderId="0" xfId="1" applyFont="1" applyAlignment="1">
      <alignment horizontal="center" vertical="top"/>
    </xf>
    <xf numFmtId="0" fontId="17" fillId="0" borderId="0" xfId="63" applyFont="1" applyAlignment="1">
      <alignment horizontal="center"/>
    </xf>
    <xf numFmtId="0" fontId="5" fillId="0" borderId="0" xfId="23" applyFont="1" applyFill="1" applyAlignment="1">
      <alignment horizontal="center"/>
    </xf>
    <xf numFmtId="49" fontId="4" fillId="0" borderId="60" xfId="23" applyNumberFormat="1" applyFont="1" applyFill="1" applyBorder="1" applyAlignment="1">
      <alignment horizontal="center" vertical="center" wrapText="1"/>
    </xf>
    <xf numFmtId="0" fontId="4" fillId="0" borderId="60" xfId="23" applyFont="1" applyFill="1" applyBorder="1" applyAlignment="1">
      <alignment horizontal="center" vertical="center" wrapText="1"/>
    </xf>
    <xf numFmtId="49" fontId="4" fillId="0" borderId="60" xfId="248" applyNumberFormat="1" applyFont="1" applyBorder="1" applyAlignment="1">
      <alignment horizontal="center" vertical="center" wrapText="1"/>
    </xf>
    <xf numFmtId="0" fontId="4" fillId="0" borderId="60" xfId="248" applyFont="1" applyBorder="1" applyAlignment="1">
      <alignment horizontal="left" vertical="center" wrapText="1"/>
    </xf>
    <xf numFmtId="0" fontId="4" fillId="0" borderId="46" xfId="248" applyFont="1" applyBorder="1" applyAlignment="1">
      <alignment horizontal="center" vertical="center" wrapText="1"/>
    </xf>
    <xf numFmtId="0" fontId="4" fillId="0" borderId="47" xfId="248" applyFont="1" applyBorder="1" applyAlignment="1">
      <alignment horizontal="center" vertical="center" wrapText="1"/>
    </xf>
    <xf numFmtId="0" fontId="16" fillId="0" borderId="0" xfId="248" applyFont="1" applyAlignment="1">
      <alignment horizontal="center"/>
    </xf>
    <xf numFmtId="0" fontId="17" fillId="0" borderId="75" xfId="63" applyFont="1" applyBorder="1"/>
    <xf numFmtId="49" fontId="4" fillId="0" borderId="54" xfId="248" applyNumberFormat="1" applyFont="1" applyBorder="1" applyAlignment="1">
      <alignment horizontal="center" vertical="center" wrapText="1"/>
    </xf>
    <xf numFmtId="49" fontId="4" fillId="0" borderId="22" xfId="248" applyNumberFormat="1" applyFont="1" applyBorder="1" applyAlignment="1">
      <alignment horizontal="center" vertical="center" wrapText="1"/>
    </xf>
    <xf numFmtId="0" fontId="4" fillId="0" borderId="54" xfId="248" applyFont="1" applyBorder="1" applyAlignment="1">
      <alignment horizontal="center" vertical="center" wrapText="1"/>
    </xf>
    <xf numFmtId="0" fontId="4" fillId="0" borderId="22" xfId="248" applyFont="1" applyBorder="1" applyAlignment="1">
      <alignment horizontal="center" vertical="center" wrapText="1"/>
    </xf>
    <xf numFmtId="0" fontId="4" fillId="0" borderId="60" xfId="248" applyFont="1" applyBorder="1" applyAlignment="1">
      <alignment horizontal="center" vertical="center" wrapText="1"/>
    </xf>
    <xf numFmtId="0" fontId="40" fillId="0" borderId="0" xfId="63" applyFont="1" applyAlignment="1">
      <alignment horizontal="center"/>
    </xf>
    <xf numFmtId="0" fontId="76" fillId="0" borderId="0" xfId="248" applyFont="1" applyAlignment="1">
      <alignment horizontal="center"/>
    </xf>
    <xf numFmtId="0" fontId="5" fillId="0" borderId="0" xfId="248" applyFont="1" applyAlignment="1">
      <alignment horizontal="center"/>
    </xf>
    <xf numFmtId="0" fontId="8" fillId="0" borderId="0" xfId="4" applyFont="1" applyFill="1" applyAlignment="1">
      <alignment horizontal="center" vertical="center"/>
    </xf>
    <xf numFmtId="0" fontId="8" fillId="0" borderId="37" xfId="1" applyFont="1" applyFill="1" applyBorder="1" applyAlignment="1">
      <alignment horizontal="center" vertical="center" wrapText="1"/>
    </xf>
    <xf numFmtId="0" fontId="8" fillId="0" borderId="27" xfId="1" applyFont="1" applyFill="1" applyBorder="1" applyAlignment="1">
      <alignment horizontal="center" vertical="center" wrapText="1"/>
    </xf>
    <xf numFmtId="0" fontId="8" fillId="0" borderId="31" xfId="1" applyFont="1" applyFill="1" applyBorder="1" applyAlignment="1">
      <alignment horizontal="center" vertical="center" wrapText="1"/>
    </xf>
    <xf numFmtId="0" fontId="10" fillId="0" borderId="24" xfId="6" applyFont="1" applyFill="1" applyBorder="1" applyAlignment="1">
      <alignment horizontal="center" vertical="center" wrapText="1"/>
    </xf>
    <xf numFmtId="0" fontId="10" fillId="0" borderId="28" xfId="6" applyFont="1" applyFill="1" applyBorder="1" applyAlignment="1">
      <alignment horizontal="center" vertical="center" wrapText="1"/>
    </xf>
    <xf numFmtId="0" fontId="10" fillId="0" borderId="32" xfId="6" applyFont="1" applyFill="1" applyBorder="1" applyAlignment="1">
      <alignment horizontal="center" vertical="center" wrapText="1"/>
    </xf>
    <xf numFmtId="0" fontId="8" fillId="0" borderId="16" xfId="1" applyFont="1" applyFill="1" applyBorder="1" applyAlignment="1">
      <alignment horizontal="center" vertical="center" wrapText="1"/>
    </xf>
    <xf numFmtId="0" fontId="8" fillId="0" borderId="53" xfId="1" applyFont="1" applyFill="1" applyBorder="1" applyAlignment="1">
      <alignment horizontal="center" vertical="center" wrapText="1"/>
    </xf>
    <xf numFmtId="0" fontId="8" fillId="0" borderId="15" xfId="1" applyFont="1" applyFill="1" applyBorder="1" applyAlignment="1">
      <alignment horizontal="center" vertical="center" wrapText="1"/>
    </xf>
    <xf numFmtId="0" fontId="8" fillId="0" borderId="45" xfId="1" applyFont="1" applyFill="1" applyBorder="1" applyAlignment="1">
      <alignment horizontal="center" vertical="center" wrapText="1"/>
    </xf>
    <xf numFmtId="0" fontId="8" fillId="0" borderId="44" xfId="1" applyFont="1" applyFill="1" applyBorder="1" applyAlignment="1">
      <alignment horizontal="center" vertical="center" wrapText="1"/>
    </xf>
    <xf numFmtId="0" fontId="8" fillId="0" borderId="64" xfId="1" applyFont="1" applyFill="1" applyBorder="1" applyAlignment="1">
      <alignment horizontal="center" vertical="center" wrapText="1"/>
    </xf>
    <xf numFmtId="0" fontId="8" fillId="0" borderId="66" xfId="1" applyFont="1" applyFill="1" applyBorder="1" applyAlignment="1">
      <alignment horizontal="center" vertical="center" wrapText="1"/>
    </xf>
    <xf numFmtId="0" fontId="8" fillId="0" borderId="70" xfId="1" applyFont="1" applyFill="1" applyBorder="1" applyAlignment="1">
      <alignment horizontal="center" vertical="center" wrapText="1"/>
    </xf>
    <xf numFmtId="0" fontId="8" fillId="0" borderId="76" xfId="1" applyFont="1" applyFill="1" applyBorder="1" applyAlignment="1">
      <alignment horizontal="center" vertical="center" wrapText="1"/>
    </xf>
    <xf numFmtId="0" fontId="8" fillId="0" borderId="38" xfId="1" applyFont="1" applyFill="1" applyBorder="1" applyAlignment="1">
      <alignment horizontal="center" vertical="center" wrapText="1"/>
    </xf>
    <xf numFmtId="0" fontId="8" fillId="0" borderId="35" xfId="4" applyFont="1" applyFill="1" applyBorder="1" applyAlignment="1">
      <alignment horizontal="center" vertical="center"/>
    </xf>
    <xf numFmtId="0" fontId="8" fillId="0" borderId="59" xfId="4" applyFont="1" applyFill="1" applyBorder="1" applyAlignment="1">
      <alignment horizontal="center" vertical="center"/>
    </xf>
    <xf numFmtId="0" fontId="8" fillId="0" borderId="37" xfId="4" applyFont="1" applyFill="1" applyBorder="1" applyAlignment="1">
      <alignment horizontal="center" vertical="center" wrapText="1"/>
    </xf>
    <xf numFmtId="0" fontId="8" fillId="0" borderId="27" xfId="4" applyFont="1" applyFill="1" applyBorder="1" applyAlignment="1">
      <alignment horizontal="center" vertical="center" wrapText="1"/>
    </xf>
    <xf numFmtId="0" fontId="8" fillId="0" borderId="31" xfId="4" applyFont="1" applyFill="1" applyBorder="1" applyAlignment="1">
      <alignment horizontal="center" vertical="center" wrapText="1"/>
    </xf>
    <xf numFmtId="0" fontId="8" fillId="0" borderId="7" xfId="4" applyFont="1" applyFill="1" applyBorder="1" applyAlignment="1">
      <alignment horizontal="center" vertical="center" wrapText="1"/>
    </xf>
    <xf numFmtId="0" fontId="8" fillId="0" borderId="6" xfId="4" applyFont="1" applyFill="1" applyBorder="1" applyAlignment="1">
      <alignment horizontal="center" vertical="center" wrapText="1"/>
    </xf>
    <xf numFmtId="0" fontId="10" fillId="0" borderId="42" xfId="6" applyFont="1" applyFill="1" applyBorder="1" applyAlignment="1">
      <alignment horizontal="center" vertical="center" wrapText="1"/>
    </xf>
    <xf numFmtId="0" fontId="10" fillId="0" borderId="33" xfId="6" applyFont="1" applyFill="1" applyBorder="1" applyAlignment="1">
      <alignment horizontal="center" vertical="center" wrapText="1"/>
    </xf>
    <xf numFmtId="0" fontId="10" fillId="0" borderId="7" xfId="6" applyFont="1" applyFill="1" applyBorder="1" applyAlignment="1">
      <alignment horizontal="center" vertical="center" wrapText="1"/>
    </xf>
    <xf numFmtId="0" fontId="8" fillId="0" borderId="11" xfId="4" applyFont="1" applyFill="1" applyBorder="1" applyAlignment="1">
      <alignment horizontal="center" vertical="center" wrapText="1"/>
    </xf>
    <xf numFmtId="0" fontId="8" fillId="0" borderId="9" xfId="4" applyFont="1" applyFill="1" applyBorder="1" applyAlignment="1">
      <alignment horizontal="center" vertical="center" wrapText="1"/>
    </xf>
    <xf numFmtId="0" fontId="8" fillId="0" borderId="12" xfId="4" applyFont="1" applyFill="1" applyBorder="1" applyAlignment="1">
      <alignment horizontal="center" vertical="center" wrapText="1"/>
    </xf>
    <xf numFmtId="0" fontId="8" fillId="0" borderId="10" xfId="4" applyFont="1" applyFill="1" applyBorder="1" applyAlignment="1">
      <alignment horizontal="center" vertical="center" wrapText="1"/>
    </xf>
    <xf numFmtId="0" fontId="8" fillId="0" borderId="42" xfId="1" applyFont="1" applyFill="1" applyBorder="1" applyAlignment="1">
      <alignment horizontal="center" vertical="center" wrapText="1"/>
    </xf>
    <xf numFmtId="0" fontId="8" fillId="0" borderId="43" xfId="1" applyFont="1" applyFill="1" applyBorder="1" applyAlignment="1">
      <alignment horizontal="center" vertical="center" wrapText="1"/>
    </xf>
    <xf numFmtId="0" fontId="8" fillId="0" borderId="33" xfId="1" applyFont="1" applyFill="1" applyBorder="1" applyAlignment="1">
      <alignment horizontal="center" vertical="center" wrapText="1"/>
    </xf>
    <xf numFmtId="0" fontId="8" fillId="0" borderId="34" xfId="1" applyFont="1" applyFill="1" applyBorder="1" applyAlignment="1">
      <alignment horizontal="center" vertical="center" wrapText="1"/>
    </xf>
    <xf numFmtId="0" fontId="8" fillId="0" borderId="35" xfId="4" applyFont="1" applyFill="1" applyBorder="1" applyAlignment="1">
      <alignment horizontal="center" vertical="center" wrapText="1"/>
    </xf>
    <xf numFmtId="0" fontId="8" fillId="0" borderId="36" xfId="4" applyFont="1" applyFill="1" applyBorder="1" applyAlignment="1">
      <alignment horizontal="center" vertical="center" wrapText="1"/>
    </xf>
    <xf numFmtId="0" fontId="10" fillId="0" borderId="52" xfId="4" applyFont="1" applyFill="1" applyBorder="1" applyAlignment="1">
      <alignment horizontal="center" vertical="center" wrapText="1"/>
    </xf>
    <xf numFmtId="0" fontId="10" fillId="0" borderId="51" xfId="4" applyFont="1" applyFill="1" applyBorder="1" applyAlignment="1">
      <alignment horizontal="center" vertical="center" wrapText="1"/>
    </xf>
    <xf numFmtId="0" fontId="8" fillId="0" borderId="1" xfId="4" applyFont="1" applyFill="1" applyBorder="1" applyAlignment="1">
      <alignment horizontal="center" vertical="center" wrapText="1"/>
    </xf>
    <xf numFmtId="0" fontId="8" fillId="0" borderId="5" xfId="4" applyFont="1" applyFill="1" applyBorder="1" applyAlignment="1">
      <alignment horizontal="center" vertical="center" wrapText="1"/>
    </xf>
    <xf numFmtId="0" fontId="8" fillId="0" borderId="14" xfId="1" applyFont="1" applyBorder="1" applyAlignment="1">
      <alignment horizontal="center" vertical="center" wrapText="1"/>
    </xf>
    <xf numFmtId="0" fontId="8" fillId="0" borderId="15" xfId="1" applyFont="1" applyBorder="1" applyAlignment="1">
      <alignment horizontal="center" vertical="center" wrapText="1"/>
    </xf>
    <xf numFmtId="0" fontId="40" fillId="0" borderId="0" xfId="4" applyFont="1" applyAlignment="1">
      <alignment horizontal="center"/>
    </xf>
    <xf numFmtId="0" fontId="4" fillId="0" borderId="0" xfId="1" applyFont="1" applyAlignment="1">
      <alignment horizontal="center" vertical="top"/>
    </xf>
    <xf numFmtId="0" fontId="8" fillId="0" borderId="8" xfId="4" applyFont="1" applyFill="1" applyBorder="1" applyAlignment="1">
      <alignment horizontal="center" vertical="center" wrapText="1"/>
    </xf>
    <xf numFmtId="0" fontId="8" fillId="0" borderId="0" xfId="4" applyFont="1" applyFill="1" applyBorder="1" applyAlignment="1">
      <alignment horizontal="center" vertical="center" wrapText="1"/>
    </xf>
    <xf numFmtId="0" fontId="8" fillId="0" borderId="70" xfId="4" applyFont="1" applyFill="1" applyBorder="1" applyAlignment="1">
      <alignment horizontal="center" vertical="center" wrapText="1"/>
    </xf>
    <xf numFmtId="0" fontId="8" fillId="0" borderId="73" xfId="4" applyFont="1" applyFill="1" applyBorder="1" applyAlignment="1">
      <alignment horizontal="center" vertical="center" wrapText="1"/>
    </xf>
    <xf numFmtId="0" fontId="10" fillId="0" borderId="5" xfId="4" applyFont="1" applyFill="1" applyBorder="1" applyAlignment="1">
      <alignment horizontal="center" vertical="center" wrapText="1"/>
    </xf>
    <xf numFmtId="0" fontId="17" fillId="0" borderId="0" xfId="4" applyFont="1" applyAlignment="1">
      <alignment horizontal="center"/>
    </xf>
    <xf numFmtId="0" fontId="40" fillId="0" borderId="0" xfId="4" applyFont="1" applyFill="1" applyAlignment="1">
      <alignment horizontal="center" vertical="center"/>
    </xf>
    <xf numFmtId="0" fontId="8" fillId="0" borderId="38" xfId="4" applyFont="1" applyFill="1" applyBorder="1" applyAlignment="1">
      <alignment horizontal="center" vertical="center" wrapText="1"/>
    </xf>
    <xf numFmtId="0" fontId="10" fillId="0" borderId="8" xfId="4" applyFont="1" applyFill="1" applyBorder="1" applyAlignment="1">
      <alignment horizontal="center" vertical="center" wrapText="1"/>
    </xf>
    <xf numFmtId="0" fontId="10" fillId="0" borderId="11" xfId="4" applyFont="1" applyFill="1" applyBorder="1" applyAlignment="1">
      <alignment horizontal="center" vertical="center" wrapText="1"/>
    </xf>
    <xf numFmtId="0" fontId="10" fillId="0" borderId="9" xfId="4" applyFont="1" applyFill="1" applyBorder="1" applyAlignment="1">
      <alignment horizontal="center" vertical="center" wrapText="1"/>
    </xf>
    <xf numFmtId="0" fontId="10" fillId="0" borderId="10" xfId="4" applyFont="1" applyFill="1" applyBorder="1" applyAlignment="1">
      <alignment horizontal="center" vertical="center" wrapText="1"/>
    </xf>
    <xf numFmtId="0" fontId="5" fillId="0" borderId="46" xfId="23" applyFont="1" applyFill="1" applyBorder="1" applyAlignment="1">
      <alignment horizontal="center" vertical="center" wrapText="1"/>
    </xf>
    <xf numFmtId="0" fontId="5" fillId="0" borderId="63" xfId="23" applyFont="1" applyFill="1" applyBorder="1" applyAlignment="1">
      <alignment horizontal="center" vertical="center" wrapText="1"/>
    </xf>
    <xf numFmtId="0" fontId="5" fillId="0" borderId="47" xfId="23" applyFont="1" applyFill="1" applyBorder="1" applyAlignment="1">
      <alignment horizontal="center" vertical="center" wrapText="1"/>
    </xf>
    <xf numFmtId="0" fontId="13" fillId="0" borderId="0" xfId="23" applyFont="1" applyFill="1" applyAlignment="1">
      <alignment horizontal="center"/>
    </xf>
    <xf numFmtId="0" fontId="14" fillId="0" borderId="0" xfId="23" applyFont="1" applyFill="1" applyAlignment="1">
      <alignment horizontal="center" vertical="center"/>
    </xf>
    <xf numFmtId="0" fontId="14" fillId="0" borderId="0" xfId="23" applyFont="1" applyFill="1" applyAlignment="1">
      <alignment horizontal="center"/>
    </xf>
    <xf numFmtId="0" fontId="19" fillId="0" borderId="0" xfId="1" applyFont="1" applyAlignment="1">
      <alignment horizontal="center" vertical="center"/>
    </xf>
    <xf numFmtId="0" fontId="5" fillId="0" borderId="60" xfId="23" applyFont="1" applyFill="1" applyBorder="1" applyAlignment="1">
      <alignment horizontal="center" vertical="center" wrapText="1"/>
    </xf>
    <xf numFmtId="0" fontId="5" fillId="0" borderId="60" xfId="23" applyFont="1" applyFill="1" applyBorder="1" applyAlignment="1">
      <alignment horizontal="center" vertical="center" textRotation="90" wrapText="1"/>
    </xf>
    <xf numFmtId="0" fontId="5" fillId="0" borderId="54" xfId="23" applyFont="1" applyBorder="1" applyAlignment="1">
      <alignment horizontal="center" vertical="center" wrapText="1"/>
    </xf>
    <xf numFmtId="0" fontId="5" fillId="0" borderId="21" xfId="23" applyFont="1" applyBorder="1" applyAlignment="1">
      <alignment horizontal="center" vertical="center" wrapText="1"/>
    </xf>
    <xf numFmtId="0" fontId="5" fillId="0" borderId="22" xfId="23" applyFont="1" applyBorder="1" applyAlignment="1">
      <alignment horizontal="center" vertical="center" wrapText="1"/>
    </xf>
    <xf numFmtId="0" fontId="5" fillId="0" borderId="71" xfId="23" applyFont="1" applyFill="1" applyBorder="1" applyAlignment="1">
      <alignment horizontal="center" vertical="center" wrapText="1"/>
    </xf>
    <xf numFmtId="0" fontId="5" fillId="0" borderId="75" xfId="23" applyFont="1" applyFill="1" applyBorder="1" applyAlignment="1">
      <alignment horizontal="center" vertical="center" wrapText="1"/>
    </xf>
    <xf numFmtId="0" fontId="5" fillId="0" borderId="20" xfId="23" applyFont="1" applyFill="1" applyBorder="1" applyAlignment="1">
      <alignment horizontal="center" vertical="center" wrapText="1"/>
    </xf>
    <xf numFmtId="0" fontId="5" fillId="0" borderId="54" xfId="23" applyFont="1" applyFill="1" applyBorder="1" applyAlignment="1">
      <alignment horizontal="center" vertical="center" textRotation="90" wrapText="1"/>
    </xf>
    <xf numFmtId="0" fontId="5" fillId="0" borderId="21" xfId="23" applyFont="1" applyFill="1" applyBorder="1" applyAlignment="1">
      <alignment horizontal="center" vertical="center" textRotation="90" wrapText="1"/>
    </xf>
    <xf numFmtId="0" fontId="5" fillId="0" borderId="22" xfId="23" applyFont="1" applyFill="1" applyBorder="1" applyAlignment="1">
      <alignment horizontal="center" vertical="center" textRotation="90" wrapText="1"/>
    </xf>
    <xf numFmtId="0" fontId="5" fillId="0" borderId="54" xfId="23" applyFont="1" applyFill="1" applyBorder="1" applyAlignment="1">
      <alignment horizontal="center" vertical="center" wrapText="1"/>
    </xf>
    <xf numFmtId="0" fontId="5" fillId="0" borderId="21" xfId="23" applyFont="1" applyFill="1" applyBorder="1" applyAlignment="1">
      <alignment horizontal="center" vertical="center" wrapText="1"/>
    </xf>
    <xf numFmtId="0" fontId="5" fillId="0" borderId="22" xfId="23" applyFont="1" applyFill="1" applyBorder="1" applyAlignment="1">
      <alignment horizontal="center" vertical="center" wrapText="1"/>
    </xf>
    <xf numFmtId="0" fontId="5" fillId="0" borderId="68" xfId="23" applyFont="1" applyFill="1" applyBorder="1" applyAlignment="1">
      <alignment horizontal="center" vertical="center" wrapText="1"/>
    </xf>
    <xf numFmtId="0" fontId="5" fillId="0" borderId="73" xfId="23" applyFont="1" applyFill="1" applyBorder="1" applyAlignment="1">
      <alignment horizontal="center" vertical="center" wrapText="1"/>
    </xf>
    <xf numFmtId="0" fontId="5" fillId="0" borderId="67" xfId="23" applyFont="1" applyFill="1" applyBorder="1" applyAlignment="1">
      <alignment horizontal="center" vertical="center" wrapText="1"/>
    </xf>
    <xf numFmtId="0" fontId="5" fillId="0" borderId="0" xfId="23" applyFont="1" applyFill="1" applyAlignment="1">
      <alignment horizontal="left" vertical="center" wrapText="1"/>
    </xf>
    <xf numFmtId="0" fontId="5" fillId="0" borderId="0" xfId="23" applyFont="1" applyFill="1" applyBorder="1" applyAlignment="1">
      <alignment horizontal="left" wrapText="1"/>
    </xf>
    <xf numFmtId="0" fontId="5" fillId="0" borderId="0" xfId="23" applyFont="1" applyFill="1" applyAlignment="1">
      <alignment horizontal="left" wrapText="1"/>
    </xf>
    <xf numFmtId="0" fontId="5" fillId="0" borderId="0" xfId="23" applyFont="1" applyFill="1" applyBorder="1" applyAlignment="1">
      <alignment horizontal="left"/>
    </xf>
    <xf numFmtId="0" fontId="22" fillId="0" borderId="0" xfId="1" applyFont="1" applyAlignment="1">
      <alignment horizontal="center" vertical="center"/>
    </xf>
    <xf numFmtId="1" fontId="10" fillId="0" borderId="75" xfId="23" applyNumberFormat="1" applyFont="1" applyFill="1" applyBorder="1" applyAlignment="1">
      <alignment horizontal="center" vertical="top"/>
    </xf>
    <xf numFmtId="0" fontId="5" fillId="0" borderId="60" xfId="23" applyFont="1" applyBorder="1" applyAlignment="1">
      <alignment horizontal="center" vertical="center" wrapText="1"/>
    </xf>
    <xf numFmtId="0" fontId="5" fillId="0" borderId="60" xfId="23" applyFont="1" applyFill="1" applyBorder="1" applyAlignment="1">
      <alignment horizontal="center" vertical="center"/>
    </xf>
    <xf numFmtId="0" fontId="4" fillId="0" borderId="0" xfId="0" applyFont="1" applyFill="1" applyAlignment="1">
      <alignment horizontal="right"/>
    </xf>
    <xf numFmtId="0" fontId="4" fillId="0" borderId="0" xfId="0" applyFont="1" applyFill="1" applyAlignment="1">
      <alignment horizontal="center"/>
    </xf>
    <xf numFmtId="0" fontId="4" fillId="0" borderId="6" xfId="0" applyFont="1" applyFill="1" applyBorder="1" applyAlignment="1">
      <alignment horizontal="center" vertical="top" wrapText="1"/>
    </xf>
    <xf numFmtId="0" fontId="4" fillId="0" borderId="0" xfId="0" applyFont="1" applyFill="1" applyBorder="1" applyAlignment="1">
      <alignment horizontal="center" vertical="top" wrapText="1"/>
    </xf>
    <xf numFmtId="0" fontId="4" fillId="0" borderId="56" xfId="0" applyFont="1" applyFill="1" applyBorder="1" applyAlignment="1">
      <alignment horizontal="center" vertical="top" wrapText="1"/>
    </xf>
    <xf numFmtId="0" fontId="4" fillId="0" borderId="60" xfId="0" applyFont="1" applyFill="1" applyBorder="1" applyAlignment="1">
      <alignment horizontal="center" vertical="top" wrapText="1"/>
    </xf>
    <xf numFmtId="1" fontId="4" fillId="0" borderId="60" xfId="0" applyNumberFormat="1" applyFont="1" applyFill="1" applyBorder="1" applyAlignment="1">
      <alignment horizontal="center" vertical="top" wrapText="1"/>
    </xf>
    <xf numFmtId="0" fontId="4" fillId="0" borderId="60" xfId="0" applyFont="1" applyBorder="1" applyAlignment="1">
      <alignment wrapText="1"/>
    </xf>
    <xf numFmtId="0" fontId="4" fillId="0" borderId="60" xfId="0" applyFont="1" applyBorder="1" applyAlignment="1">
      <alignment horizontal="center" vertical="top" wrapText="1"/>
    </xf>
    <xf numFmtId="1" fontId="4" fillId="0" borderId="60" xfId="0" applyNumberFormat="1" applyFont="1" applyBorder="1" applyAlignment="1">
      <alignment horizontal="center" vertical="top" wrapText="1"/>
    </xf>
    <xf numFmtId="0" fontId="4" fillId="0" borderId="6" xfId="0" applyFont="1" applyBorder="1" applyAlignment="1">
      <alignment horizontal="center" vertical="top" wrapText="1"/>
    </xf>
    <xf numFmtId="0" fontId="4" fillId="0" borderId="0" xfId="0" applyFont="1" applyAlignment="1">
      <alignment horizontal="center" vertical="top" wrapText="1"/>
    </xf>
    <xf numFmtId="0" fontId="4" fillId="0" borderId="56" xfId="0" applyFont="1" applyBorder="1" applyAlignment="1">
      <alignment horizontal="center" vertical="top" wrapText="1"/>
    </xf>
    <xf numFmtId="0" fontId="4" fillId="0" borderId="0" xfId="0" applyFont="1" applyAlignment="1">
      <alignment horizontal="right"/>
    </xf>
    <xf numFmtId="0" fontId="30" fillId="0" borderId="37" xfId="20" applyFont="1" applyFill="1" applyBorder="1" applyAlignment="1">
      <alignment horizontal="center" vertical="center" wrapText="1"/>
    </xf>
    <xf numFmtId="0" fontId="30" fillId="0" borderId="38" xfId="20" applyFont="1" applyFill="1" applyBorder="1" applyAlignment="1">
      <alignment horizontal="center" vertical="center" wrapText="1"/>
    </xf>
    <xf numFmtId="0" fontId="30" fillId="0" borderId="37" xfId="4" applyFont="1" applyBorder="1" applyAlignment="1">
      <alignment horizontal="center" vertical="center" wrapText="1"/>
    </xf>
    <xf numFmtId="0" fontId="30" fillId="0" borderId="38" xfId="4" applyFont="1" applyBorder="1" applyAlignment="1">
      <alignment horizontal="center" vertical="center" wrapText="1"/>
    </xf>
    <xf numFmtId="0" fontId="30" fillId="0" borderId="24" xfId="4" applyFont="1" applyBorder="1" applyAlignment="1">
      <alignment horizontal="center" vertical="center" wrapText="1"/>
    </xf>
    <xf numFmtId="0" fontId="30" fillId="0" borderId="32" xfId="4" applyFont="1" applyBorder="1" applyAlignment="1">
      <alignment horizontal="center" vertical="center" wrapText="1"/>
    </xf>
    <xf numFmtId="0" fontId="30" fillId="0" borderId="14" xfId="4" applyFont="1" applyBorder="1" applyAlignment="1">
      <alignment horizontal="center" vertical="center" wrapText="1"/>
    </xf>
    <xf numFmtId="0" fontId="30" fillId="0" borderId="53" xfId="4" applyFont="1" applyBorder="1" applyAlignment="1">
      <alignment horizontal="center" vertical="center" wrapText="1"/>
    </xf>
    <xf numFmtId="0" fontId="30" fillId="0" borderId="15" xfId="4" applyFont="1" applyBorder="1" applyAlignment="1">
      <alignment horizontal="center" vertical="center" wrapText="1"/>
    </xf>
    <xf numFmtId="0" fontId="8" fillId="0" borderId="0" xfId="4" applyFont="1" applyAlignment="1">
      <alignment horizontal="center" vertical="center" wrapText="1"/>
    </xf>
    <xf numFmtId="0" fontId="26" fillId="0" borderId="37" xfId="7" applyFont="1" applyBorder="1" applyAlignment="1">
      <alignment horizontal="center" vertical="center"/>
    </xf>
    <xf numFmtId="0" fontId="26" fillId="0" borderId="38" xfId="7" applyFont="1" applyBorder="1" applyAlignment="1">
      <alignment horizontal="center" vertical="center"/>
    </xf>
    <xf numFmtId="0" fontId="6" fillId="0" borderId="37" xfId="13" applyFont="1" applyBorder="1" applyAlignment="1">
      <alignment horizontal="center" vertical="center" wrapText="1"/>
    </xf>
    <xf numFmtId="0" fontId="6" fillId="0" borderId="38" xfId="13" applyFont="1" applyBorder="1" applyAlignment="1">
      <alignment horizontal="center" vertical="center" wrapText="1"/>
    </xf>
    <xf numFmtId="0" fontId="5" fillId="0" borderId="0" xfId="13" applyFont="1" applyFill="1" applyAlignment="1">
      <alignment horizontal="center" vertical="center"/>
    </xf>
    <xf numFmtId="0" fontId="6" fillId="0" borderId="0" xfId="13" applyFont="1" applyFill="1" applyAlignment="1">
      <alignment horizontal="center" vertical="center"/>
    </xf>
    <xf numFmtId="0" fontId="6" fillId="0" borderId="2" xfId="13" applyFont="1" applyBorder="1" applyAlignment="1">
      <alignment horizontal="center" vertical="center" wrapText="1"/>
    </xf>
    <xf numFmtId="0" fontId="6" fillId="0" borderId="3" xfId="13" applyFont="1" applyBorder="1" applyAlignment="1">
      <alignment horizontal="center" vertical="center" wrapText="1"/>
    </xf>
    <xf numFmtId="0" fontId="6" fillId="0" borderId="4" xfId="13" applyFont="1" applyBorder="1" applyAlignment="1">
      <alignment horizontal="center" vertical="center" wrapText="1"/>
    </xf>
    <xf numFmtId="0" fontId="14" fillId="0" borderId="0" xfId="11" applyFont="1" applyAlignment="1">
      <alignment horizontal="center" vertical="center" wrapText="1"/>
    </xf>
    <xf numFmtId="0" fontId="13" fillId="0" borderId="0" xfId="4" applyFont="1" applyFill="1" applyAlignment="1">
      <alignment horizontal="center"/>
    </xf>
  </cellXfs>
  <cellStyles count="249">
    <cellStyle name="20% - Акцент1 2" xfId="24" xr:uid="{00000000-0005-0000-0000-000000000000}"/>
    <cellStyle name="20% - Акцент2 2" xfId="25" xr:uid="{00000000-0005-0000-0000-000001000000}"/>
    <cellStyle name="20% - Акцент3 2" xfId="26" xr:uid="{00000000-0005-0000-0000-000002000000}"/>
    <cellStyle name="20% - Акцент4 2" xfId="27" xr:uid="{00000000-0005-0000-0000-000003000000}"/>
    <cellStyle name="20% - Акцент5 2" xfId="28" xr:uid="{00000000-0005-0000-0000-000004000000}"/>
    <cellStyle name="20% - Акцент6 2" xfId="29" xr:uid="{00000000-0005-0000-0000-000005000000}"/>
    <cellStyle name="40% - Акцент1 2" xfId="30" xr:uid="{00000000-0005-0000-0000-000006000000}"/>
    <cellStyle name="40% - Акцент2 2" xfId="31" xr:uid="{00000000-0005-0000-0000-000007000000}"/>
    <cellStyle name="40% - Акцент3 2" xfId="32" xr:uid="{00000000-0005-0000-0000-000008000000}"/>
    <cellStyle name="40% - Акцент4 2" xfId="33" xr:uid="{00000000-0005-0000-0000-000009000000}"/>
    <cellStyle name="40% - Акцент5 2" xfId="34" xr:uid="{00000000-0005-0000-0000-00000A000000}"/>
    <cellStyle name="40% - Акцент6 2" xfId="35" xr:uid="{00000000-0005-0000-0000-00000B000000}"/>
    <cellStyle name="60% - Акцент1 2" xfId="36" xr:uid="{00000000-0005-0000-0000-00000C000000}"/>
    <cellStyle name="60% - Акцент2 2" xfId="37" xr:uid="{00000000-0005-0000-0000-00000D000000}"/>
    <cellStyle name="60% - Акцент3 2" xfId="38" xr:uid="{00000000-0005-0000-0000-00000E000000}"/>
    <cellStyle name="60% - Акцент4 2" xfId="39" xr:uid="{00000000-0005-0000-0000-00000F000000}"/>
    <cellStyle name="60% - Акцент5 2" xfId="40" xr:uid="{00000000-0005-0000-0000-000010000000}"/>
    <cellStyle name="60% - Акцент6 2" xfId="41" xr:uid="{00000000-0005-0000-0000-000011000000}"/>
    <cellStyle name="Normal 2" xfId="42" xr:uid="{00000000-0005-0000-0000-000012000000}"/>
    <cellStyle name="Акцент1 2" xfId="43" xr:uid="{00000000-0005-0000-0000-000013000000}"/>
    <cellStyle name="Акцент2 2" xfId="44" xr:uid="{00000000-0005-0000-0000-000014000000}"/>
    <cellStyle name="Акцент3 2" xfId="45" xr:uid="{00000000-0005-0000-0000-000015000000}"/>
    <cellStyle name="Акцент4 2" xfId="46" xr:uid="{00000000-0005-0000-0000-000016000000}"/>
    <cellStyle name="Акцент5 2" xfId="47" xr:uid="{00000000-0005-0000-0000-000017000000}"/>
    <cellStyle name="Акцент6 2" xfId="48" xr:uid="{00000000-0005-0000-0000-000018000000}"/>
    <cellStyle name="Ввод  2" xfId="49" xr:uid="{00000000-0005-0000-0000-000019000000}"/>
    <cellStyle name="Вывод 2" xfId="50" xr:uid="{00000000-0005-0000-0000-00001A000000}"/>
    <cellStyle name="Вычисление 2" xfId="51" xr:uid="{00000000-0005-0000-0000-00001B000000}"/>
    <cellStyle name="Заголовок 1 2" xfId="52" xr:uid="{00000000-0005-0000-0000-00001C000000}"/>
    <cellStyle name="Заголовок 2 2" xfId="53" xr:uid="{00000000-0005-0000-0000-00001D000000}"/>
    <cellStyle name="Заголовок 3 2" xfId="54" xr:uid="{00000000-0005-0000-0000-00001E000000}"/>
    <cellStyle name="Заголовок 4 2" xfId="55" xr:uid="{00000000-0005-0000-0000-00001F000000}"/>
    <cellStyle name="Итог 2" xfId="56" xr:uid="{00000000-0005-0000-0000-000020000000}"/>
    <cellStyle name="Контрольная ячейка 2" xfId="57" xr:uid="{00000000-0005-0000-0000-000021000000}"/>
    <cellStyle name="Название 2" xfId="58" xr:uid="{00000000-0005-0000-0000-000022000000}"/>
    <cellStyle name="Нейтральный 2" xfId="59" xr:uid="{00000000-0005-0000-0000-000023000000}"/>
    <cellStyle name="Обычный" xfId="0" builtinId="0"/>
    <cellStyle name="Обычный 12 2" xfId="60" xr:uid="{00000000-0005-0000-0000-000025000000}"/>
    <cellStyle name="Обычный 2" xfId="2" xr:uid="{00000000-0005-0000-0000-000026000000}"/>
    <cellStyle name="Обычный 2 2" xfId="9" xr:uid="{00000000-0005-0000-0000-000027000000}"/>
    <cellStyle name="Обычный 2 2 2 2" xfId="5" xr:uid="{00000000-0005-0000-0000-000028000000}"/>
    <cellStyle name="Обычный 2 2 2 2 2" xfId="12" xr:uid="{00000000-0005-0000-0000-000029000000}"/>
    <cellStyle name="Обычный 2 26 2" xfId="61" xr:uid="{00000000-0005-0000-0000-00002A000000}"/>
    <cellStyle name="Обычный 2 3" xfId="246" xr:uid="{E86F8EE7-81EE-4599-8269-8B86BE265435}"/>
    <cellStyle name="Обычный 213" xfId="13" xr:uid="{00000000-0005-0000-0000-00002B000000}"/>
    <cellStyle name="Обычный 217" xfId="15" xr:uid="{00000000-0005-0000-0000-00002C000000}"/>
    <cellStyle name="Обычный 218" xfId="16" xr:uid="{00000000-0005-0000-0000-00002D000000}"/>
    <cellStyle name="Обычный 221" xfId="17" xr:uid="{00000000-0005-0000-0000-00002E000000}"/>
    <cellStyle name="Обычный 228" xfId="18" xr:uid="{00000000-0005-0000-0000-00002F000000}"/>
    <cellStyle name="Обычный 230" xfId="19" xr:uid="{00000000-0005-0000-0000-000030000000}"/>
    <cellStyle name="Обычный 3" xfId="4" xr:uid="{00000000-0005-0000-0000-000031000000}"/>
    <cellStyle name="Обычный 3 2" xfId="11" xr:uid="{00000000-0005-0000-0000-000032000000}"/>
    <cellStyle name="Обычный 3 2 2 2" xfId="62" xr:uid="{00000000-0005-0000-0000-000033000000}"/>
    <cellStyle name="Обычный 3 21" xfId="63" xr:uid="{00000000-0005-0000-0000-000034000000}"/>
    <cellStyle name="Обычный 3 3" xfId="22" xr:uid="{00000000-0005-0000-0000-000035000000}"/>
    <cellStyle name="Обычный 4" xfId="8" xr:uid="{00000000-0005-0000-0000-000036000000}"/>
    <cellStyle name="Обычный 4 2" xfId="64" xr:uid="{00000000-0005-0000-0000-000037000000}"/>
    <cellStyle name="Обычный 5" xfId="7" xr:uid="{00000000-0005-0000-0000-000038000000}"/>
    <cellStyle name="Обычный 6" xfId="23" xr:uid="{00000000-0005-0000-0000-000039000000}"/>
    <cellStyle name="Обычный 6 10" xfId="248" xr:uid="{2C3689B1-C027-471B-9E0E-1AB99524D07F}"/>
    <cellStyle name="Обычный 6 2" xfId="65" xr:uid="{00000000-0005-0000-0000-00003A000000}"/>
    <cellStyle name="Обычный 6 2 2" xfId="66" xr:uid="{00000000-0005-0000-0000-00003B000000}"/>
    <cellStyle name="Обычный 6 2 2 2" xfId="67" xr:uid="{00000000-0005-0000-0000-00003C000000}"/>
    <cellStyle name="Обычный 6 2 2 2 2" xfId="68" xr:uid="{00000000-0005-0000-0000-00003D000000}"/>
    <cellStyle name="Обычный 6 2 2 2 2 2" xfId="69" xr:uid="{00000000-0005-0000-0000-00003E000000}"/>
    <cellStyle name="Обычный 6 2 2 2 2 2 2" xfId="70" xr:uid="{00000000-0005-0000-0000-00003F000000}"/>
    <cellStyle name="Обычный 6 2 2 2 2 2 3" xfId="71" xr:uid="{00000000-0005-0000-0000-000040000000}"/>
    <cellStyle name="Обычный 6 2 2 2 2 3" xfId="72" xr:uid="{00000000-0005-0000-0000-000041000000}"/>
    <cellStyle name="Обычный 6 2 2 2 2 4" xfId="73" xr:uid="{00000000-0005-0000-0000-000042000000}"/>
    <cellStyle name="Обычный 6 2 2 2 3" xfId="74" xr:uid="{00000000-0005-0000-0000-000043000000}"/>
    <cellStyle name="Обычный 6 2 2 2 3 2" xfId="75" xr:uid="{00000000-0005-0000-0000-000044000000}"/>
    <cellStyle name="Обычный 6 2 2 2 3 3" xfId="76" xr:uid="{00000000-0005-0000-0000-000045000000}"/>
    <cellStyle name="Обычный 6 2 2 2 4" xfId="77" xr:uid="{00000000-0005-0000-0000-000046000000}"/>
    <cellStyle name="Обычный 6 2 2 2 5" xfId="78" xr:uid="{00000000-0005-0000-0000-000047000000}"/>
    <cellStyle name="Обычный 6 2 2 3" xfId="79" xr:uid="{00000000-0005-0000-0000-000048000000}"/>
    <cellStyle name="Обычный 6 2 2 3 2" xfId="80" xr:uid="{00000000-0005-0000-0000-000049000000}"/>
    <cellStyle name="Обычный 6 2 2 3 2 2" xfId="81" xr:uid="{00000000-0005-0000-0000-00004A000000}"/>
    <cellStyle name="Обычный 6 2 2 3 2 3" xfId="82" xr:uid="{00000000-0005-0000-0000-00004B000000}"/>
    <cellStyle name="Обычный 6 2 2 3 3" xfId="83" xr:uid="{00000000-0005-0000-0000-00004C000000}"/>
    <cellStyle name="Обычный 6 2 2 3 4" xfId="84" xr:uid="{00000000-0005-0000-0000-00004D000000}"/>
    <cellStyle name="Обычный 6 2 2 4" xfId="85" xr:uid="{00000000-0005-0000-0000-00004E000000}"/>
    <cellStyle name="Обычный 6 2 2 4 2" xfId="86" xr:uid="{00000000-0005-0000-0000-00004F000000}"/>
    <cellStyle name="Обычный 6 2 2 4 2 2" xfId="87" xr:uid="{00000000-0005-0000-0000-000050000000}"/>
    <cellStyle name="Обычный 6 2 2 4 2 3" xfId="88" xr:uid="{00000000-0005-0000-0000-000051000000}"/>
    <cellStyle name="Обычный 6 2 2 4 3" xfId="89" xr:uid="{00000000-0005-0000-0000-000052000000}"/>
    <cellStyle name="Обычный 6 2 2 4 4" xfId="90" xr:uid="{00000000-0005-0000-0000-000053000000}"/>
    <cellStyle name="Обычный 6 2 2 5" xfId="91" xr:uid="{00000000-0005-0000-0000-000054000000}"/>
    <cellStyle name="Обычный 6 2 2 5 2" xfId="92" xr:uid="{00000000-0005-0000-0000-000055000000}"/>
    <cellStyle name="Обычный 6 2 2 5 3" xfId="93" xr:uid="{00000000-0005-0000-0000-000056000000}"/>
    <cellStyle name="Обычный 6 2 2 6" xfId="94" xr:uid="{00000000-0005-0000-0000-000057000000}"/>
    <cellStyle name="Обычный 6 2 2 7" xfId="95" xr:uid="{00000000-0005-0000-0000-000058000000}"/>
    <cellStyle name="Обычный 6 2 2 8" xfId="96" xr:uid="{00000000-0005-0000-0000-000059000000}"/>
    <cellStyle name="Обычный 6 2 3" xfId="20" xr:uid="{00000000-0005-0000-0000-00005A000000}"/>
    <cellStyle name="Обычный 6 2 3 2" xfId="97" xr:uid="{00000000-0005-0000-0000-00005B000000}"/>
    <cellStyle name="Обычный 6 2 3 2 2" xfId="98" xr:uid="{00000000-0005-0000-0000-00005C000000}"/>
    <cellStyle name="Обычный 6 2 3 2 2 2" xfId="99" xr:uid="{00000000-0005-0000-0000-00005D000000}"/>
    <cellStyle name="Обычный 6 2 3 2 2 2 2" xfId="100" xr:uid="{00000000-0005-0000-0000-00005E000000}"/>
    <cellStyle name="Обычный 6 2 3 2 2 2 3" xfId="101" xr:uid="{00000000-0005-0000-0000-00005F000000}"/>
    <cellStyle name="Обычный 6 2 3 2 2 3" xfId="102" xr:uid="{00000000-0005-0000-0000-000060000000}"/>
    <cellStyle name="Обычный 6 2 3 2 2 4" xfId="103" xr:uid="{00000000-0005-0000-0000-000061000000}"/>
    <cellStyle name="Обычный 6 2 3 2 3" xfId="104" xr:uid="{00000000-0005-0000-0000-000062000000}"/>
    <cellStyle name="Обычный 6 2 3 2 3 2" xfId="105" xr:uid="{00000000-0005-0000-0000-000063000000}"/>
    <cellStyle name="Обычный 6 2 3 2 3 3" xfId="106" xr:uid="{00000000-0005-0000-0000-000064000000}"/>
    <cellStyle name="Обычный 6 2 3 2 4" xfId="107" xr:uid="{00000000-0005-0000-0000-000065000000}"/>
    <cellStyle name="Обычный 6 2 3 2 5" xfId="108" xr:uid="{00000000-0005-0000-0000-000066000000}"/>
    <cellStyle name="Обычный 6 2 3 3" xfId="109" xr:uid="{00000000-0005-0000-0000-000067000000}"/>
    <cellStyle name="Обычный 6 2 3 3 2" xfId="110" xr:uid="{00000000-0005-0000-0000-000068000000}"/>
    <cellStyle name="Обычный 6 2 3 3 2 2" xfId="111" xr:uid="{00000000-0005-0000-0000-000069000000}"/>
    <cellStyle name="Обычный 6 2 3 3 2 3" xfId="112" xr:uid="{00000000-0005-0000-0000-00006A000000}"/>
    <cellStyle name="Обычный 6 2 3 3 3" xfId="113" xr:uid="{00000000-0005-0000-0000-00006B000000}"/>
    <cellStyle name="Обычный 6 2 3 3 4" xfId="114" xr:uid="{00000000-0005-0000-0000-00006C000000}"/>
    <cellStyle name="Обычный 6 2 3 4" xfId="115" xr:uid="{00000000-0005-0000-0000-00006D000000}"/>
    <cellStyle name="Обычный 6 2 3 4 2" xfId="116" xr:uid="{00000000-0005-0000-0000-00006E000000}"/>
    <cellStyle name="Обычный 6 2 3 4 2 2" xfId="117" xr:uid="{00000000-0005-0000-0000-00006F000000}"/>
    <cellStyle name="Обычный 6 2 3 4 2 3" xfId="118" xr:uid="{00000000-0005-0000-0000-000070000000}"/>
    <cellStyle name="Обычный 6 2 3 4 3" xfId="119" xr:uid="{00000000-0005-0000-0000-000071000000}"/>
    <cellStyle name="Обычный 6 2 3 4 4" xfId="120" xr:uid="{00000000-0005-0000-0000-000072000000}"/>
    <cellStyle name="Обычный 6 2 3 5" xfId="121" xr:uid="{00000000-0005-0000-0000-000073000000}"/>
    <cellStyle name="Обычный 6 2 3 5 2" xfId="122" xr:uid="{00000000-0005-0000-0000-000074000000}"/>
    <cellStyle name="Обычный 6 2 3 5 3" xfId="123" xr:uid="{00000000-0005-0000-0000-000075000000}"/>
    <cellStyle name="Обычный 6 2 3 6" xfId="124" xr:uid="{00000000-0005-0000-0000-000076000000}"/>
    <cellStyle name="Обычный 6 2 3 7" xfId="125" xr:uid="{00000000-0005-0000-0000-000077000000}"/>
    <cellStyle name="Обычный 6 2 3 8" xfId="126" xr:uid="{00000000-0005-0000-0000-000078000000}"/>
    <cellStyle name="Обычный 6 2 3 9" xfId="244" xr:uid="{00000000-0005-0000-0000-000079000000}"/>
    <cellStyle name="Обычный 6 2 4" xfId="127" xr:uid="{00000000-0005-0000-0000-00007A000000}"/>
    <cellStyle name="Обычный 6 2 4 2" xfId="128" xr:uid="{00000000-0005-0000-0000-00007B000000}"/>
    <cellStyle name="Обычный 6 2 4 2 2" xfId="129" xr:uid="{00000000-0005-0000-0000-00007C000000}"/>
    <cellStyle name="Обычный 6 2 4 2 3" xfId="130" xr:uid="{00000000-0005-0000-0000-00007D000000}"/>
    <cellStyle name="Обычный 6 2 4 3" xfId="131" xr:uid="{00000000-0005-0000-0000-00007E000000}"/>
    <cellStyle name="Обычный 6 2 4 4" xfId="132" xr:uid="{00000000-0005-0000-0000-00007F000000}"/>
    <cellStyle name="Обычный 6 2 5" xfId="133" xr:uid="{00000000-0005-0000-0000-000080000000}"/>
    <cellStyle name="Обычный 6 2 5 2" xfId="134" xr:uid="{00000000-0005-0000-0000-000081000000}"/>
    <cellStyle name="Обычный 6 2 5 2 2" xfId="135" xr:uid="{00000000-0005-0000-0000-000082000000}"/>
    <cellStyle name="Обычный 6 2 5 2 3" xfId="136" xr:uid="{00000000-0005-0000-0000-000083000000}"/>
    <cellStyle name="Обычный 6 2 5 3" xfId="137" xr:uid="{00000000-0005-0000-0000-000084000000}"/>
    <cellStyle name="Обычный 6 2 5 4" xfId="138" xr:uid="{00000000-0005-0000-0000-000085000000}"/>
    <cellStyle name="Обычный 6 2 6" xfId="139" xr:uid="{00000000-0005-0000-0000-000086000000}"/>
    <cellStyle name="Обычный 6 2 6 2" xfId="140" xr:uid="{00000000-0005-0000-0000-000087000000}"/>
    <cellStyle name="Обычный 6 2 6 3" xfId="141" xr:uid="{00000000-0005-0000-0000-000088000000}"/>
    <cellStyle name="Обычный 6 2 7" xfId="142" xr:uid="{00000000-0005-0000-0000-000089000000}"/>
    <cellStyle name="Обычный 6 2 8" xfId="143" xr:uid="{00000000-0005-0000-0000-00008A000000}"/>
    <cellStyle name="Обычный 6 2 9" xfId="144" xr:uid="{00000000-0005-0000-0000-00008B000000}"/>
    <cellStyle name="Обычный 6 3" xfId="145" xr:uid="{00000000-0005-0000-0000-00008C000000}"/>
    <cellStyle name="Обычный 6 3 2" xfId="146" xr:uid="{00000000-0005-0000-0000-00008D000000}"/>
    <cellStyle name="Обычный 6 3 2 2" xfId="147" xr:uid="{00000000-0005-0000-0000-00008E000000}"/>
    <cellStyle name="Обычный 6 3 2 3" xfId="148" xr:uid="{00000000-0005-0000-0000-00008F000000}"/>
    <cellStyle name="Обычный 6 3 3" xfId="149" xr:uid="{00000000-0005-0000-0000-000090000000}"/>
    <cellStyle name="Обычный 6 3 4" xfId="150" xr:uid="{00000000-0005-0000-0000-000091000000}"/>
    <cellStyle name="Обычный 6 4" xfId="151" xr:uid="{00000000-0005-0000-0000-000092000000}"/>
    <cellStyle name="Обычный 6 4 2" xfId="152" xr:uid="{00000000-0005-0000-0000-000093000000}"/>
    <cellStyle name="Обычный 6 4 2 2" xfId="153" xr:uid="{00000000-0005-0000-0000-000094000000}"/>
    <cellStyle name="Обычный 6 4 2 3" xfId="154" xr:uid="{00000000-0005-0000-0000-000095000000}"/>
    <cellStyle name="Обычный 6 4 3" xfId="155" xr:uid="{00000000-0005-0000-0000-000096000000}"/>
    <cellStyle name="Обычный 6 4 4" xfId="156" xr:uid="{00000000-0005-0000-0000-000097000000}"/>
    <cellStyle name="Обычный 6 5" xfId="157" xr:uid="{00000000-0005-0000-0000-000098000000}"/>
    <cellStyle name="Обычный 6 5 2" xfId="158" xr:uid="{00000000-0005-0000-0000-000099000000}"/>
    <cellStyle name="Обычный 6 5 3" xfId="159" xr:uid="{00000000-0005-0000-0000-00009A000000}"/>
    <cellStyle name="Обычный 6 6" xfId="160" xr:uid="{00000000-0005-0000-0000-00009B000000}"/>
    <cellStyle name="Обычный 6 7" xfId="161" xr:uid="{00000000-0005-0000-0000-00009C000000}"/>
    <cellStyle name="Обычный 6 8" xfId="162" xr:uid="{00000000-0005-0000-0000-00009D000000}"/>
    <cellStyle name="Обычный 6 9" xfId="245" xr:uid="{42EED07B-652E-49E2-AEE5-5EF6357C7B31}"/>
    <cellStyle name="Обычный 7" xfId="1" xr:uid="{00000000-0005-0000-0000-00009E000000}"/>
    <cellStyle name="Обычный 7 2" xfId="163" xr:uid="{00000000-0005-0000-0000-00009F000000}"/>
    <cellStyle name="Обычный 7 2 2" xfId="164" xr:uid="{00000000-0005-0000-0000-0000A0000000}"/>
    <cellStyle name="Обычный 7 2 2 2" xfId="165" xr:uid="{00000000-0005-0000-0000-0000A1000000}"/>
    <cellStyle name="Обычный 7 2 2 2 2" xfId="166" xr:uid="{00000000-0005-0000-0000-0000A2000000}"/>
    <cellStyle name="Обычный 7 2 2 2 3" xfId="167" xr:uid="{00000000-0005-0000-0000-0000A3000000}"/>
    <cellStyle name="Обычный 7 2 2 3" xfId="168" xr:uid="{00000000-0005-0000-0000-0000A4000000}"/>
    <cellStyle name="Обычный 7 2 2 4" xfId="169" xr:uid="{00000000-0005-0000-0000-0000A5000000}"/>
    <cellStyle name="Обычный 7 2 3" xfId="170" xr:uid="{00000000-0005-0000-0000-0000A6000000}"/>
    <cellStyle name="Обычный 7 2 3 2" xfId="171" xr:uid="{00000000-0005-0000-0000-0000A7000000}"/>
    <cellStyle name="Обычный 7 2 3 2 2" xfId="172" xr:uid="{00000000-0005-0000-0000-0000A8000000}"/>
    <cellStyle name="Обычный 7 2 3 2 3" xfId="173" xr:uid="{00000000-0005-0000-0000-0000A9000000}"/>
    <cellStyle name="Обычный 7 2 3 3" xfId="174" xr:uid="{00000000-0005-0000-0000-0000AA000000}"/>
    <cellStyle name="Обычный 7 2 3 4" xfId="175" xr:uid="{00000000-0005-0000-0000-0000AB000000}"/>
    <cellStyle name="Обычный 7 2 4" xfId="176" xr:uid="{00000000-0005-0000-0000-0000AC000000}"/>
    <cellStyle name="Обычный 7 2 4 2" xfId="177" xr:uid="{00000000-0005-0000-0000-0000AD000000}"/>
    <cellStyle name="Обычный 7 2 4 3" xfId="178" xr:uid="{00000000-0005-0000-0000-0000AE000000}"/>
    <cellStyle name="Обычный 7 2 5" xfId="179" xr:uid="{00000000-0005-0000-0000-0000AF000000}"/>
    <cellStyle name="Обычный 7 2 6" xfId="180" xr:uid="{00000000-0005-0000-0000-0000B0000000}"/>
    <cellStyle name="Обычный 7 2 7" xfId="181" xr:uid="{00000000-0005-0000-0000-0000B1000000}"/>
    <cellStyle name="Обычный 7 3" xfId="3" xr:uid="{00000000-0005-0000-0000-0000B2000000}"/>
    <cellStyle name="Обычный 7 3 2" xfId="10" xr:uid="{00000000-0005-0000-0000-0000B3000000}"/>
    <cellStyle name="Обычный 7 3 7" xfId="14" xr:uid="{00000000-0005-0000-0000-0000B4000000}"/>
    <cellStyle name="Обычный 8" xfId="182" xr:uid="{00000000-0005-0000-0000-0000B5000000}"/>
    <cellStyle name="Обычный 9" xfId="183" xr:uid="{00000000-0005-0000-0000-0000B6000000}"/>
    <cellStyle name="Обычный 9 2" xfId="184" xr:uid="{00000000-0005-0000-0000-0000B7000000}"/>
    <cellStyle name="Обычный 9 2 2" xfId="185" xr:uid="{00000000-0005-0000-0000-0000B8000000}"/>
    <cellStyle name="Обычный 9 2 2 2" xfId="186" xr:uid="{00000000-0005-0000-0000-0000B9000000}"/>
    <cellStyle name="Обычный 9 2 2 3" xfId="187" xr:uid="{00000000-0005-0000-0000-0000BA000000}"/>
    <cellStyle name="Обычный 9 2 2 4" xfId="188" xr:uid="{00000000-0005-0000-0000-0000BB000000}"/>
    <cellStyle name="Обычный 9 2 3" xfId="189" xr:uid="{00000000-0005-0000-0000-0000BC000000}"/>
    <cellStyle name="Обычный 9 2 4" xfId="190" xr:uid="{00000000-0005-0000-0000-0000BD000000}"/>
    <cellStyle name="Обычный 9 3" xfId="191" xr:uid="{00000000-0005-0000-0000-0000BE000000}"/>
    <cellStyle name="Обычный 9 3 2" xfId="192" xr:uid="{00000000-0005-0000-0000-0000BF000000}"/>
    <cellStyle name="Обычный 9 3 3" xfId="193" xr:uid="{00000000-0005-0000-0000-0000C0000000}"/>
    <cellStyle name="Обычный 9 3 4" xfId="194" xr:uid="{00000000-0005-0000-0000-0000C1000000}"/>
    <cellStyle name="Обычный 9 4" xfId="195" xr:uid="{00000000-0005-0000-0000-0000C2000000}"/>
    <cellStyle name="Обычный 9 5" xfId="196" xr:uid="{00000000-0005-0000-0000-0000C3000000}"/>
    <cellStyle name="Обычный_Форматы по компаниям_last" xfId="6" xr:uid="{00000000-0005-0000-0000-0000C4000000}"/>
    <cellStyle name="Плохой 2" xfId="197" xr:uid="{00000000-0005-0000-0000-0000C6000000}"/>
    <cellStyle name="Пояснение 2" xfId="198" xr:uid="{00000000-0005-0000-0000-0000C7000000}"/>
    <cellStyle name="Примечание 2" xfId="199" xr:uid="{00000000-0005-0000-0000-0000C8000000}"/>
    <cellStyle name="Процентный 2" xfId="21" xr:uid="{00000000-0005-0000-0000-0000C9000000}"/>
    <cellStyle name="Процентный 3" xfId="200" xr:uid="{00000000-0005-0000-0000-0000CA000000}"/>
    <cellStyle name="Связанная ячейка 2" xfId="201" xr:uid="{00000000-0005-0000-0000-0000CB000000}"/>
    <cellStyle name="Стиль 1" xfId="202" xr:uid="{00000000-0005-0000-0000-0000CC000000}"/>
    <cellStyle name="Текст предупреждения 2" xfId="203" xr:uid="{00000000-0005-0000-0000-0000CD000000}"/>
    <cellStyle name="Финансовый 2" xfId="204" xr:uid="{00000000-0005-0000-0000-0000CE000000}"/>
    <cellStyle name="Финансовый 2 2" xfId="205" xr:uid="{00000000-0005-0000-0000-0000CF000000}"/>
    <cellStyle name="Финансовый 2 2 2" xfId="206" xr:uid="{00000000-0005-0000-0000-0000D0000000}"/>
    <cellStyle name="Финансовый 2 2 2 2" xfId="207" xr:uid="{00000000-0005-0000-0000-0000D1000000}"/>
    <cellStyle name="Финансовый 2 2 2 2 2" xfId="208" xr:uid="{00000000-0005-0000-0000-0000D2000000}"/>
    <cellStyle name="Финансовый 2 2 2 3" xfId="209" xr:uid="{00000000-0005-0000-0000-0000D3000000}"/>
    <cellStyle name="Финансовый 2 2 3" xfId="210" xr:uid="{00000000-0005-0000-0000-0000D4000000}"/>
    <cellStyle name="Финансовый 2 2 4" xfId="211" xr:uid="{00000000-0005-0000-0000-0000D5000000}"/>
    <cellStyle name="Финансовый 2 3" xfId="212" xr:uid="{00000000-0005-0000-0000-0000D6000000}"/>
    <cellStyle name="Финансовый 2 3 2" xfId="213" xr:uid="{00000000-0005-0000-0000-0000D7000000}"/>
    <cellStyle name="Финансовый 2 3 2 2" xfId="214" xr:uid="{00000000-0005-0000-0000-0000D8000000}"/>
    <cellStyle name="Финансовый 2 3 2 3" xfId="215" xr:uid="{00000000-0005-0000-0000-0000D9000000}"/>
    <cellStyle name="Финансовый 2 3 3" xfId="216" xr:uid="{00000000-0005-0000-0000-0000DA000000}"/>
    <cellStyle name="Финансовый 2 3 4" xfId="217" xr:uid="{00000000-0005-0000-0000-0000DB000000}"/>
    <cellStyle name="Финансовый 2 4" xfId="218" xr:uid="{00000000-0005-0000-0000-0000DC000000}"/>
    <cellStyle name="Финансовый 2 4 2" xfId="219" xr:uid="{00000000-0005-0000-0000-0000DD000000}"/>
    <cellStyle name="Финансовый 2 4 3" xfId="220" xr:uid="{00000000-0005-0000-0000-0000DE000000}"/>
    <cellStyle name="Финансовый 2 5" xfId="221" xr:uid="{00000000-0005-0000-0000-0000DF000000}"/>
    <cellStyle name="Финансовый 2 6" xfId="222" xr:uid="{00000000-0005-0000-0000-0000E0000000}"/>
    <cellStyle name="Финансовый 2 7" xfId="223" xr:uid="{00000000-0005-0000-0000-0000E1000000}"/>
    <cellStyle name="Финансовый 2 8" xfId="247" xr:uid="{F895A1C9-99B5-4794-A42E-670C5E1D2C91}"/>
    <cellStyle name="Финансовый 3" xfId="224" xr:uid="{00000000-0005-0000-0000-0000E2000000}"/>
    <cellStyle name="Финансовый 3 2" xfId="225" xr:uid="{00000000-0005-0000-0000-0000E3000000}"/>
    <cellStyle name="Финансовый 3 2 2" xfId="226" xr:uid="{00000000-0005-0000-0000-0000E4000000}"/>
    <cellStyle name="Финансовый 3 2 2 2" xfId="227" xr:uid="{00000000-0005-0000-0000-0000E5000000}"/>
    <cellStyle name="Финансовый 3 2 2 3" xfId="228" xr:uid="{00000000-0005-0000-0000-0000E6000000}"/>
    <cellStyle name="Финансовый 3 2 3" xfId="229" xr:uid="{00000000-0005-0000-0000-0000E7000000}"/>
    <cellStyle name="Финансовый 3 2 4" xfId="230" xr:uid="{00000000-0005-0000-0000-0000E8000000}"/>
    <cellStyle name="Финансовый 3 3" xfId="231" xr:uid="{00000000-0005-0000-0000-0000E9000000}"/>
    <cellStyle name="Финансовый 3 3 2" xfId="232" xr:uid="{00000000-0005-0000-0000-0000EA000000}"/>
    <cellStyle name="Финансовый 3 3 2 2" xfId="233" xr:uid="{00000000-0005-0000-0000-0000EB000000}"/>
    <cellStyle name="Финансовый 3 3 2 3" xfId="234" xr:uid="{00000000-0005-0000-0000-0000EC000000}"/>
    <cellStyle name="Финансовый 3 3 3" xfId="235" xr:uid="{00000000-0005-0000-0000-0000ED000000}"/>
    <cellStyle name="Финансовый 3 3 4" xfId="236" xr:uid="{00000000-0005-0000-0000-0000EE000000}"/>
    <cellStyle name="Финансовый 3 4" xfId="237" xr:uid="{00000000-0005-0000-0000-0000EF000000}"/>
    <cellStyle name="Финансовый 3 4 2" xfId="238" xr:uid="{00000000-0005-0000-0000-0000F0000000}"/>
    <cellStyle name="Финансовый 3 4 3" xfId="239" xr:uid="{00000000-0005-0000-0000-0000F1000000}"/>
    <cellStyle name="Финансовый 3 5" xfId="240" xr:uid="{00000000-0005-0000-0000-0000F2000000}"/>
    <cellStyle name="Финансовый 3 6" xfId="241" xr:uid="{00000000-0005-0000-0000-0000F3000000}"/>
    <cellStyle name="Финансовый 3 7" xfId="242" xr:uid="{00000000-0005-0000-0000-0000F4000000}"/>
    <cellStyle name="Хороший 2" xfId="243" xr:uid="{00000000-0005-0000-0000-0000F5000000}"/>
  </cellStyles>
  <dxfs count="4581">
    <dxf>
      <font>
        <color rgb="FF9C0006"/>
      </font>
      <fill>
        <patternFill>
          <bgColor rgb="FFFFC7CE"/>
        </patternFill>
      </fill>
    </dxf>
    <dxf>
      <font>
        <color theme="0" tint="-0.24994659260841701"/>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rgb="FF9C0006"/>
      </font>
      <fill>
        <patternFill>
          <bgColor rgb="FFFFC7CE"/>
        </patternFill>
      </fill>
    </dxf>
    <dxf>
      <font>
        <color theme="0"/>
      </font>
    </dxf>
    <dxf>
      <font>
        <color theme="0" tint="-0.14996795556505021"/>
      </font>
      <border>
        <vertical/>
        <horizontal/>
      </border>
    </dxf>
    <dxf>
      <font>
        <color theme="0" tint="-0.14996795556505021"/>
      </font>
      <border>
        <vertical/>
        <horizontal/>
      </border>
    </dxf>
    <dxf>
      <font>
        <color theme="0" tint="-0.14996795556505021"/>
      </font>
      <border>
        <vertical/>
        <horizontal/>
      </border>
    </dxf>
    <dxf>
      <font>
        <color theme="0" tint="-0.14996795556505021"/>
      </font>
      <border>
        <vertical/>
        <horizontal/>
      </border>
    </dxf>
    <dxf>
      <font>
        <color theme="0" tint="-0.14996795556505021"/>
      </font>
      <border>
        <vertical/>
        <horizontal/>
      </border>
    </dxf>
    <dxf>
      <font>
        <color theme="0" tint="-0.14996795556505021"/>
      </font>
      <border>
        <vertical/>
        <horizontal/>
      </border>
    </dxf>
    <dxf>
      <font>
        <color theme="0" tint="-0.14996795556505021"/>
      </font>
      <border>
        <vertical/>
        <horizontal/>
      </border>
    </dxf>
    <dxf>
      <font>
        <color theme="0" tint="-0.14996795556505021"/>
      </font>
    </dxf>
    <dxf>
      <font>
        <color theme="0" tint="-0.14996795556505021"/>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rgb="FF9C0006"/>
      </font>
      <fill>
        <patternFill>
          <bgColor rgb="FFFFC7CE"/>
        </patternFill>
      </fill>
    </dxf>
    <dxf>
      <font>
        <color theme="0" tint="-0.14996795556505021"/>
      </font>
      <border>
        <vertical/>
        <horizontal/>
      </border>
    </dxf>
    <dxf>
      <font>
        <color theme="0" tint="-0.14996795556505021"/>
      </font>
      <border>
        <vertical/>
        <horizontal/>
      </border>
    </dxf>
    <dxf>
      <font>
        <color auto="1"/>
      </font>
      <border>
        <vertical/>
        <horizontal/>
      </border>
    </dxf>
    <dxf>
      <font>
        <color theme="0" tint="-0.24994659260841701"/>
      </font>
      <border>
        <vertical/>
        <horizontal/>
      </border>
    </dxf>
    <dxf>
      <font>
        <color theme="0"/>
      </font>
    </dxf>
    <dxf>
      <font>
        <color theme="0"/>
      </font>
    </dxf>
    <dxf>
      <font>
        <color theme="0"/>
      </font>
    </dxf>
    <dxf>
      <font>
        <color theme="0" tint="-0.14996795556505021"/>
      </font>
      <border>
        <vertical/>
        <horizontal/>
      </border>
    </dxf>
    <dxf>
      <font>
        <color theme="0" tint="-0.14996795556505021"/>
      </font>
      <border>
        <vertical/>
        <horizontal/>
      </border>
    </dxf>
    <dxf>
      <font>
        <color theme="0" tint="-0.14996795556505021"/>
      </font>
      <border>
        <vertical/>
        <horizontal/>
      </border>
    </dxf>
    <dxf>
      <font>
        <color theme="0" tint="-0.14996795556505021"/>
      </font>
      <border>
        <vertical/>
        <horizontal/>
      </border>
    </dxf>
    <dxf>
      <font>
        <color theme="0" tint="-0.14996795556505021"/>
      </font>
      <border>
        <vertical/>
        <horizontal/>
      </border>
    </dxf>
    <dxf>
      <font>
        <color theme="0" tint="-0.14996795556505021"/>
      </font>
      <border>
        <vertical/>
        <horizontal/>
      </border>
    </dxf>
    <dxf>
      <font>
        <color theme="0" tint="-0.14996795556505021"/>
      </font>
      <border>
        <vertical/>
        <horizontal/>
      </border>
    </dxf>
    <dxf>
      <font>
        <color theme="0" tint="-0.14996795556505021"/>
      </font>
      <border>
        <vertical/>
        <horizontal/>
      </border>
    </dxf>
    <dxf>
      <font>
        <color theme="0" tint="-0.14996795556505021"/>
      </font>
      <border>
        <vertical/>
        <horizontal/>
      </border>
    </dxf>
    <dxf>
      <font>
        <color theme="0" tint="-0.14996795556505021"/>
      </font>
      <border>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dxf>
    <dxf>
      <font>
        <color rgb="FF9C0006"/>
      </font>
      <fill>
        <patternFill>
          <bgColor rgb="FFFFC7CE"/>
        </patternFill>
      </fill>
    </dxf>
    <dxf>
      <font>
        <color theme="0" tint="-0.14996795556505021"/>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rgb="FF9C0006"/>
      </font>
      <fill>
        <patternFill>
          <bgColor rgb="FFFFC7CE"/>
        </patternFill>
      </fill>
    </dxf>
    <dxf>
      <font>
        <color theme="0" tint="-0.14996795556505021"/>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1"/>
      </font>
      <border>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1"/>
      </font>
      <border>
        <vertical/>
        <horizontal/>
      </border>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rgb="FF9C0006"/>
      </font>
      <fill>
        <patternFill>
          <bgColor rgb="FFFFC7CE"/>
        </patternFill>
      </fill>
    </dxf>
    <dxf>
      <font>
        <color theme="0"/>
      </font>
    </dxf>
    <dxf>
      <font>
        <color theme="0"/>
      </font>
    </dxf>
    <dxf>
      <font>
        <color theme="1"/>
      </font>
      <border>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tint="-0.14996795556505021"/>
      </font>
    </dxf>
    <dxf>
      <font>
        <color rgb="FF9C0006"/>
      </font>
      <fill>
        <patternFill>
          <bgColor rgb="FFFFC7CE"/>
        </patternFill>
      </fill>
    </dxf>
    <dxf>
      <font>
        <color theme="1"/>
      </font>
      <border>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1"/>
      </font>
      <border>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font>
    </dxf>
    <dxf>
      <font>
        <color theme="0" tint="-0.14996795556505021"/>
      </font>
    </dxf>
    <dxf>
      <font>
        <color rgb="FF9C0006"/>
      </font>
      <fill>
        <patternFill>
          <bgColor rgb="FFFFC7CE"/>
        </patternFill>
      </fill>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font>
    </dxf>
    <dxf>
      <font>
        <color theme="0" tint="-0.14996795556505021"/>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0.14996795556505021"/>
      </font>
    </dxf>
    <dxf>
      <font>
        <color rgb="FF9C0006"/>
      </font>
      <fill>
        <patternFill>
          <bgColor rgb="FFFFC7CE"/>
        </patternFill>
      </fill>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tint="-0.14996795556505021"/>
      </font>
    </dxf>
    <dxf>
      <font>
        <color rgb="FF9C0006"/>
      </font>
      <fill>
        <patternFill>
          <bgColor rgb="FFFFC7CE"/>
        </patternFill>
      </fill>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tint="-0.14996795556505021"/>
      </font>
    </dxf>
    <dxf>
      <font>
        <color rgb="FF9C0006"/>
      </font>
      <fill>
        <patternFill>
          <bgColor rgb="FFFFC7CE"/>
        </patternFill>
      </fill>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tint="-0.14996795556505021"/>
      </font>
    </dxf>
    <dxf>
      <font>
        <color rgb="FF9C0006"/>
      </font>
      <fill>
        <patternFill>
          <bgColor rgb="FFFFC7CE"/>
        </patternFill>
      </fill>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tint="-0.14996795556505021"/>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dxf>
    <dxf>
      <font>
        <color rgb="FF9C0006"/>
      </font>
      <fill>
        <patternFill>
          <bgColor rgb="FFFFC7CE"/>
        </patternFill>
      </fill>
    </dxf>
    <dxf>
      <font>
        <color theme="0" tint="-0.14996795556505021"/>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theme="0"/>
      </font>
    </dxf>
    <dxf>
      <font>
        <color rgb="FF9C0006"/>
      </font>
      <fill>
        <patternFill>
          <bgColor rgb="FFFFC7CE"/>
        </patternFill>
      </fill>
    </dxf>
    <dxf>
      <font>
        <color theme="0" tint="-0.24994659260841701"/>
      </font>
      <border>
        <vertical/>
        <horizontal/>
      </border>
    </dxf>
    <dxf>
      <font>
        <color theme="0"/>
      </font>
    </dxf>
    <dxf>
      <font>
        <color rgb="FF9C0006"/>
      </font>
      <fill>
        <patternFill>
          <bgColor rgb="FFFFC7CE"/>
        </patternFill>
      </fill>
    </dxf>
    <dxf>
      <font>
        <color theme="0"/>
      </font>
    </dxf>
    <dxf>
      <font>
        <color theme="0" tint="-0.24994659260841701"/>
      </font>
      <border>
        <vertical/>
        <horizontal/>
      </border>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14996795556505021"/>
      </font>
      <border>
        <vertical/>
        <horizontal/>
      </border>
    </dxf>
    <dxf>
      <font>
        <color theme="0" tint="-0.1499679555650502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14996795556505021"/>
      </font>
      <border>
        <vertical/>
        <horizontal/>
      </border>
    </dxf>
    <dxf>
      <font>
        <color theme="0" tint="-0.1499679555650502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14996795556505021"/>
      </font>
      <border>
        <vertical/>
        <horizontal/>
      </border>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14996795556505021"/>
      </font>
      <border>
        <vertical/>
        <horizontal/>
      </border>
    </dxf>
    <dxf>
      <font>
        <color theme="0" tint="-0.14996795556505021"/>
      </font>
      <border>
        <vertical/>
        <horizontal/>
      </border>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14996795556505021"/>
      </font>
      <border>
        <vertical/>
        <horizontal/>
      </border>
    </dxf>
    <dxf>
      <font>
        <color theme="0" tint="-0.1499679555650502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14996795556505021"/>
      </font>
      <border>
        <vertical/>
        <horizontal/>
      </border>
    </dxf>
    <dxf>
      <font>
        <color theme="0" tint="-0.1499679555650502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14996795556505021"/>
      </font>
      <border>
        <vertical/>
        <horizontal/>
      </border>
    </dxf>
    <dxf>
      <font>
        <color theme="0" tint="-0.1499679555650502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14996795556505021"/>
      </font>
      <border>
        <vertical/>
        <horizontal/>
      </border>
    </dxf>
    <dxf>
      <font>
        <color theme="0" tint="-0.1499679555650502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dxf>
    <dxf>
      <font>
        <color theme="0" tint="-0.24994659260841701"/>
      </font>
      <border>
        <vertical/>
        <horizontal/>
      </border>
    </dxf>
    <dxf>
      <font>
        <color theme="0" tint="-0.24994659260841701"/>
      </font>
      <border>
        <vertical/>
        <horizontal/>
      </border>
    </dxf>
    <dxf>
      <font>
        <color auto="1"/>
      </font>
      <border>
        <vertical/>
        <horizontal/>
      </border>
    </dxf>
    <dxf>
      <font>
        <color theme="0"/>
      </font>
    </dxf>
    <dxf>
      <font>
        <color theme="0"/>
      </font>
    </dxf>
    <dxf>
      <font>
        <color theme="0"/>
      </font>
    </dxf>
    <dxf>
      <font>
        <color theme="0" tint="-0.14996795556505021"/>
      </font>
      <border>
        <vertical/>
        <horizontal/>
      </border>
    </dxf>
    <dxf>
      <font>
        <color theme="0" tint="-0.14996795556505021"/>
      </font>
      <border>
        <vertical/>
        <horizontal/>
      </border>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tint="-0.14996795556505021"/>
      </font>
    </dxf>
    <dxf>
      <font>
        <color rgb="FF9C0006"/>
      </font>
      <fill>
        <patternFill>
          <bgColor rgb="FFFFC7CE"/>
        </patternFill>
      </fill>
    </dxf>
    <dxf>
      <font>
        <color theme="0" tint="-0.24994659260841701"/>
      </font>
      <border>
        <vertical/>
        <horizontal/>
      </border>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tint="-0.2499465926084170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font>
    </dxf>
    <dxf>
      <font>
        <color theme="0" tint="-0.14996795556505021"/>
      </font>
      <border>
        <vertical/>
        <horizontal/>
      </border>
    </dxf>
    <dxf>
      <font>
        <color theme="0" tint="-0.14996795556505021"/>
      </font>
      <border>
        <vertical/>
        <horizontal/>
      </border>
    </dxf>
    <dxf>
      <font>
        <color theme="0"/>
      </font>
    </dxf>
    <dxf>
      <font>
        <color theme="0"/>
      </font>
    </dxf>
    <dxf>
      <font>
        <color theme="0" tint="-0.24994659260841701"/>
      </font>
      <border>
        <vertical/>
        <horizontal/>
      </border>
    </dxf>
    <dxf>
      <font>
        <color theme="0"/>
      </font>
    </dxf>
    <dxf>
      <font>
        <color theme="0"/>
      </font>
    </dxf>
    <dxf>
      <font>
        <color theme="0"/>
      </font>
    </dxf>
    <dxf>
      <font>
        <color theme="0"/>
      </font>
    </dxf>
    <dxf>
      <font>
        <color theme="0"/>
      </font>
    </dxf>
    <dxf>
      <font>
        <color theme="0"/>
      </font>
    </dxf>
    <dxf>
      <font>
        <color theme="0" tint="-0.24994659260841701"/>
      </font>
    </dxf>
    <dxf>
      <font>
        <color theme="0" tint="-0.24994659260841701"/>
      </font>
      <border>
        <vertical/>
        <horizontal/>
      </border>
    </dxf>
    <dxf>
      <font>
        <color theme="0"/>
      </font>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theme="0" tint="-0.24994659260841701"/>
      </font>
    </dxf>
    <dxf>
      <font>
        <color rgb="FF9C0006"/>
      </font>
      <fill>
        <patternFill>
          <bgColor rgb="FFFFC7CE"/>
        </patternFill>
      </fill>
    </dxf>
    <dxf>
      <font>
        <color theme="0" tint="-0.14996795556505021"/>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auto="1"/>
      </font>
      <border>
        <vertical/>
        <horizontal/>
      </border>
    </dxf>
    <dxf>
      <font>
        <color theme="0"/>
      </font>
    </dxf>
    <dxf>
      <font>
        <color rgb="FF9C0006"/>
      </font>
      <fill>
        <patternFill>
          <bgColor rgb="FFFFC7CE"/>
        </patternFill>
      </fill>
    </dxf>
    <dxf>
      <font>
        <color theme="0" tint="-0.24994659260841701"/>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auto="1"/>
      </font>
      <border>
        <vertical/>
        <horizontal/>
      </border>
    </dxf>
    <dxf>
      <font>
        <color theme="0" tint="-0.24994659260841701"/>
      </font>
      <border>
        <vertical/>
        <horizontal/>
      </border>
    </dxf>
    <dxf>
      <font>
        <color theme="0" tint="-0.24994659260841701"/>
      </font>
    </dxf>
    <dxf>
      <font>
        <color theme="0"/>
      </font>
    </dxf>
    <dxf>
      <font>
        <color rgb="FF9C0006"/>
      </font>
      <fill>
        <patternFill>
          <bgColor rgb="FFFFC7CE"/>
        </patternFill>
      </fill>
    </dxf>
    <dxf>
      <font>
        <color auto="1"/>
      </font>
      <border>
        <vertical/>
        <horizontal/>
      </border>
    </dxf>
    <dxf>
      <font>
        <color theme="0" tint="-0.24994659260841701"/>
      </font>
      <border>
        <vertical/>
        <horizontal/>
      </border>
    </dxf>
    <dxf>
      <font>
        <color theme="0" tint="-0.24994659260841701"/>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theme="0"/>
      </font>
    </dxf>
    <dxf>
      <font>
        <color theme="0"/>
      </font>
    </dxf>
    <dxf>
      <font>
        <color rgb="FF9C0006"/>
      </font>
      <fill>
        <patternFill>
          <bgColor rgb="FFFFC7CE"/>
        </patternFill>
      </fill>
    </dxf>
    <dxf>
      <font>
        <color auto="1"/>
      </font>
      <border>
        <vertical/>
        <horizontal/>
      </border>
    </dxf>
    <dxf>
      <font>
        <color theme="0"/>
      </font>
    </dxf>
    <dxf>
      <font>
        <color theme="0" tint="-0.24994659260841701"/>
      </font>
    </dxf>
    <dxf>
      <font>
        <color theme="0"/>
      </font>
    </dxf>
    <dxf>
      <font>
        <color theme="0"/>
      </font>
    </dxf>
    <dxf>
      <font>
        <color rgb="FF9C0006"/>
      </font>
      <fill>
        <patternFill>
          <bgColor rgb="FFFFC7CE"/>
        </patternFill>
      </fill>
    </dxf>
    <dxf>
      <font>
        <color auto="1"/>
      </font>
      <border>
        <vertical/>
        <horizontal/>
      </border>
    </dxf>
    <dxf>
      <font>
        <color theme="0"/>
      </font>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theme="0" tint="-0.24994659260841701"/>
      </font>
    </dxf>
    <dxf>
      <font>
        <color theme="0"/>
      </font>
    </dxf>
    <dxf>
      <font>
        <color theme="0"/>
      </font>
    </dxf>
    <dxf>
      <font>
        <color theme="0"/>
      </font>
    </dxf>
    <dxf>
      <font>
        <color theme="0"/>
      </font>
    </dxf>
    <dxf>
      <font>
        <color theme="0"/>
      </font>
    </dxf>
    <dxf>
      <font>
        <color theme="0" tint="-0.14996795556505021"/>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auto="1"/>
      </font>
      <border>
        <vertical/>
        <horizontal/>
      </border>
    </dxf>
    <dxf>
      <font>
        <color theme="0" tint="-0.24994659260841701"/>
      </font>
      <border>
        <vertical/>
        <horizontal/>
      </border>
    </dxf>
    <dxf>
      <font>
        <color theme="0" tint="-0.24994659260841701"/>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auto="1"/>
      </font>
      <border>
        <vertical/>
        <horizontal/>
      </border>
    </dxf>
    <dxf>
      <font>
        <color theme="0"/>
      </font>
    </dxf>
    <dxf>
      <font>
        <color rgb="FF9C0006"/>
      </font>
      <fill>
        <patternFill>
          <bgColor rgb="FFFFC7CE"/>
        </patternFill>
      </fill>
    </dxf>
    <dxf>
      <font>
        <color theme="0" tint="-0.24994659260841701"/>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auto="1"/>
      </font>
      <border>
        <vertical/>
        <horizontal/>
      </border>
    </dxf>
    <dxf>
      <font>
        <color theme="0" tint="-0.24994659260841701"/>
      </font>
      <border>
        <vertical/>
        <horizontal/>
      </border>
    </dxf>
    <dxf>
      <font>
        <color theme="0" tint="-0.24994659260841701"/>
      </font>
    </dxf>
    <dxf>
      <font>
        <color theme="0"/>
      </font>
    </dxf>
    <dxf>
      <font>
        <color rgb="FF9C0006"/>
      </font>
      <fill>
        <patternFill>
          <bgColor rgb="FFFFC7CE"/>
        </patternFill>
      </fill>
    </dxf>
    <dxf>
      <font>
        <color auto="1"/>
      </font>
      <border>
        <vertical/>
        <horizontal/>
      </border>
    </dxf>
    <dxf>
      <font>
        <color theme="0" tint="-0.24994659260841701"/>
      </font>
      <border>
        <vertical/>
        <horizontal/>
      </border>
    </dxf>
    <dxf>
      <font>
        <color theme="0" tint="-0.24994659260841701"/>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theme="0"/>
      </font>
    </dxf>
    <dxf>
      <font>
        <color theme="0"/>
      </font>
    </dxf>
    <dxf>
      <font>
        <color rgb="FF9C0006"/>
      </font>
      <fill>
        <patternFill>
          <bgColor rgb="FFFFC7CE"/>
        </patternFill>
      </fill>
    </dxf>
    <dxf>
      <font>
        <color auto="1"/>
      </font>
      <border>
        <vertical/>
        <horizontal/>
      </border>
    </dxf>
    <dxf>
      <font>
        <color theme="0"/>
      </font>
    </dxf>
    <dxf>
      <font>
        <color theme="0" tint="-0.24994659260841701"/>
      </font>
    </dxf>
    <dxf>
      <font>
        <color theme="0"/>
      </font>
    </dxf>
    <dxf>
      <font>
        <color theme="0"/>
      </font>
    </dxf>
    <dxf>
      <font>
        <color rgb="FF9C0006"/>
      </font>
      <fill>
        <patternFill>
          <bgColor rgb="FFFFC7CE"/>
        </patternFill>
      </fill>
    </dxf>
    <dxf>
      <font>
        <color auto="1"/>
      </font>
      <border>
        <vertical/>
        <horizontal/>
      </border>
    </dxf>
    <dxf>
      <font>
        <color theme="0"/>
      </font>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theme="0" tint="-0.24994659260841701"/>
      </font>
    </dxf>
    <dxf>
      <font>
        <color theme="0"/>
      </font>
    </dxf>
    <dxf>
      <font>
        <color theme="0"/>
      </font>
    </dxf>
    <dxf>
      <font>
        <color theme="0"/>
      </font>
    </dxf>
    <dxf>
      <font>
        <color theme="0"/>
      </font>
    </dxf>
    <dxf>
      <font>
        <color theme="0"/>
      </font>
    </dxf>
    <dxf>
      <font>
        <color theme="0" tint="-0.14996795556505021"/>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auto="1"/>
      </font>
      <border>
        <vertical/>
        <horizontal/>
      </border>
    </dxf>
    <dxf>
      <font>
        <color theme="0" tint="-0.24994659260841701"/>
      </font>
      <border>
        <vertical/>
        <horizontal/>
      </border>
    </dxf>
    <dxf>
      <font>
        <color theme="0" tint="-0.24994659260841701"/>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auto="1"/>
      </font>
      <border>
        <vertical/>
        <horizontal/>
      </border>
    </dxf>
    <dxf>
      <font>
        <color theme="0"/>
      </font>
    </dxf>
    <dxf>
      <font>
        <color rgb="FF9C0006"/>
      </font>
      <fill>
        <patternFill>
          <bgColor rgb="FFFFC7CE"/>
        </patternFill>
      </fill>
    </dxf>
    <dxf>
      <font>
        <color theme="0" tint="-0.24994659260841701"/>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auto="1"/>
      </font>
      <border>
        <vertical/>
        <horizontal/>
      </border>
    </dxf>
    <dxf>
      <font>
        <color theme="0" tint="-0.24994659260841701"/>
      </font>
      <border>
        <vertical/>
        <horizontal/>
      </border>
    </dxf>
    <dxf>
      <font>
        <color theme="0" tint="-0.24994659260841701"/>
      </font>
    </dxf>
    <dxf>
      <font>
        <color theme="0"/>
      </font>
    </dxf>
    <dxf>
      <font>
        <color rgb="FF9C0006"/>
      </font>
      <fill>
        <patternFill>
          <bgColor rgb="FFFFC7CE"/>
        </patternFill>
      </fill>
    </dxf>
    <dxf>
      <font>
        <color auto="1"/>
      </font>
      <border>
        <vertical/>
        <horizontal/>
      </border>
    </dxf>
    <dxf>
      <font>
        <color theme="0" tint="-0.24994659260841701"/>
      </font>
      <border>
        <vertical/>
        <horizontal/>
      </border>
    </dxf>
    <dxf>
      <font>
        <color theme="0" tint="-0.24994659260841701"/>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theme="0"/>
      </font>
    </dxf>
    <dxf>
      <font>
        <color theme="0"/>
      </font>
    </dxf>
    <dxf>
      <font>
        <color rgb="FF9C0006"/>
      </font>
      <fill>
        <patternFill>
          <bgColor rgb="FFFFC7CE"/>
        </patternFill>
      </fill>
    </dxf>
    <dxf>
      <font>
        <color auto="1"/>
      </font>
      <border>
        <vertical/>
        <horizontal/>
      </border>
    </dxf>
    <dxf>
      <font>
        <color theme="0"/>
      </font>
    </dxf>
    <dxf>
      <font>
        <color theme="0" tint="-0.24994659260841701"/>
      </font>
    </dxf>
    <dxf>
      <font>
        <color theme="0"/>
      </font>
    </dxf>
    <dxf>
      <font>
        <color theme="0"/>
      </font>
    </dxf>
    <dxf>
      <font>
        <color rgb="FF9C0006"/>
      </font>
      <fill>
        <patternFill>
          <bgColor rgb="FFFFC7CE"/>
        </patternFill>
      </fill>
    </dxf>
    <dxf>
      <font>
        <color auto="1"/>
      </font>
      <border>
        <vertical/>
        <horizontal/>
      </border>
    </dxf>
    <dxf>
      <font>
        <color theme="0"/>
      </font>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theme="0" tint="-0.24994659260841701"/>
      </font>
    </dxf>
    <dxf>
      <font>
        <color theme="0"/>
      </font>
    </dxf>
    <dxf>
      <font>
        <color theme="0"/>
      </font>
    </dxf>
    <dxf>
      <font>
        <color theme="0"/>
      </font>
    </dxf>
    <dxf>
      <font>
        <color theme="0"/>
      </font>
    </dxf>
    <dxf>
      <font>
        <color theme="0"/>
      </font>
    </dxf>
    <dxf>
      <font>
        <color theme="0" tint="-0.14996795556505021"/>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auto="1"/>
      </font>
      <border>
        <vertical/>
        <horizontal/>
      </border>
    </dxf>
    <dxf>
      <font>
        <color theme="0" tint="-0.24994659260841701"/>
      </font>
      <border>
        <vertical/>
        <horizontal/>
      </border>
    </dxf>
    <dxf>
      <font>
        <color theme="0" tint="-0.24994659260841701"/>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auto="1"/>
      </font>
      <border>
        <vertical/>
        <horizontal/>
      </border>
    </dxf>
    <dxf>
      <font>
        <color theme="0" tint="-0.24994659260841701"/>
      </font>
      <border>
        <vertical/>
        <horizontal/>
      </border>
    </dxf>
    <dxf>
      <font>
        <color theme="0" tint="-0.24994659260841701"/>
      </font>
    </dxf>
    <dxf>
      <font>
        <color theme="0"/>
      </font>
    </dxf>
    <dxf>
      <font>
        <color rgb="FF9C0006"/>
      </font>
      <fill>
        <patternFill>
          <bgColor rgb="FFFFC7CE"/>
        </patternFill>
      </fill>
    </dxf>
    <dxf>
      <font>
        <color auto="1"/>
      </font>
      <border>
        <vertical/>
        <horizontal/>
      </border>
    </dxf>
    <dxf>
      <font>
        <color theme="0" tint="-0.24994659260841701"/>
      </font>
      <border>
        <vertical/>
        <horizontal/>
      </border>
    </dxf>
    <dxf>
      <font>
        <color theme="0" tint="-0.24994659260841701"/>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auto="1"/>
      </font>
      <border>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theme="0" tint="-0.24994659260841701"/>
      </font>
    </dxf>
    <dxf>
      <font>
        <color theme="0"/>
      </font>
    </dxf>
    <dxf>
      <font>
        <color theme="0"/>
      </font>
    </dxf>
    <dxf>
      <font>
        <color theme="0"/>
      </font>
    </dxf>
    <dxf>
      <font>
        <color theme="0"/>
      </font>
    </dxf>
    <dxf>
      <font>
        <color theme="0"/>
      </font>
    </dxf>
    <dxf>
      <font>
        <color theme="0"/>
      </font>
    </dxf>
    <dxf>
      <font>
        <color theme="0" tint="-0.14996795556505021"/>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auto="1"/>
      </font>
      <border>
        <vertical/>
        <horizontal/>
      </border>
    </dxf>
    <dxf>
      <font>
        <color theme="0" tint="-0.24994659260841701"/>
      </font>
      <border>
        <vertical/>
        <horizontal/>
      </border>
    </dxf>
    <dxf>
      <font>
        <color theme="0" tint="-0.24994659260841701"/>
      </font>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tint="-0.24994659260841701"/>
      </font>
    </dxf>
    <dxf>
      <font>
        <color theme="0"/>
      </font>
    </dxf>
    <dxf>
      <font>
        <color rgb="FF9C0006"/>
      </font>
      <fill>
        <patternFill>
          <bgColor rgb="FFFFC7CE"/>
        </patternFill>
      </fill>
    </dxf>
    <dxf>
      <font>
        <color auto="1"/>
      </font>
      <border>
        <vertical/>
        <horizontal/>
      </border>
    </dxf>
    <dxf>
      <font>
        <color theme="0" tint="-0.24994659260841701"/>
      </font>
      <border>
        <vertical/>
        <horizontal/>
      </border>
    </dxf>
    <dxf>
      <font>
        <color theme="0" tint="-0.24994659260841701"/>
      </font>
    </dxf>
    <dxf>
      <font>
        <color theme="0"/>
      </font>
    </dxf>
    <dxf>
      <font>
        <color rgb="FF9C0006"/>
      </font>
      <fill>
        <patternFill>
          <bgColor rgb="FFFFC7CE"/>
        </patternFill>
      </fill>
    </dxf>
    <dxf>
      <font>
        <color auto="1"/>
      </font>
      <border>
        <vertical/>
        <horizontal/>
      </border>
    </dxf>
    <dxf>
      <font>
        <color theme="0" tint="-0.24994659260841701"/>
      </font>
      <border>
        <vertical/>
        <horizontal/>
      </border>
    </dxf>
    <dxf>
      <font>
        <color theme="0" tint="-0.24994659260841701"/>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auto="1"/>
      </font>
      <border>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auto="1"/>
      </font>
      <border>
        <vertical/>
        <horizontal/>
      </border>
    </dxf>
    <dxf>
      <font>
        <color theme="0" tint="-0.24994659260841701"/>
      </font>
      <border>
        <vertical/>
        <horizontal/>
      </border>
    </dxf>
    <dxf>
      <font>
        <color theme="0" tint="-0.24994659260841701"/>
      </font>
    </dxf>
    <dxf>
      <font>
        <color theme="0"/>
      </fon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ocuments%20and%20Settings\klepikov_yg\&#1056;&#1072;&#1073;&#1086;&#1095;&#1080;&#1081;%20&#1089;&#1090;&#1086;&#1083;\Information%20blok.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klepikov_yg/&#1056;&#1072;&#1073;&#1086;&#1095;&#1080;&#1081;%20&#1089;&#1090;&#1086;&#1083;/Information%20blok.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1055;&#1083;&#1072;&#1085;%20&#1085;&#1072;%202008-2010(13.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to5\DOCUME~1\First\LOCALS~1\Temp\bat\&#1084;&#1080;&#1085;&#1080;&#1084;&#1091;&#1084;%20&#1074;%20&#1060;&#1057;&#1058;\&#1089;%202011&#1075;%20_&#1074;%20&#1060;&#1057;&#1058;%2008%20.11.%202010_&#1084;&#1080;&#1085;\&#1055;&#1089;&#1082;&#1086;&#1074;&#1101;&#1085;&#1077;&#1088;&#1075;&#1086;_&#1089;&#1074;&#1086;&#1076;%202009_2010_2011_14.04.20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klepikov_yg/Local%20Settings/Temporary%20Internet%20Files/Content.Outlook/2UMNX8RJ/Information%20blok.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ocuments%20and%20Settings\klepikov_yg\Local%20Settings\Temporary%20Internet%20Files\Content.Outlook\2UMNX8RJ\Information%20blok.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to5\&#1055;&#1086;&#1083;&#1100;&#1079;&#1086;&#1074;&#1072;&#1090;&#1077;&#1083;&#1100;&#1089;&#1082;&#1080;&#1077;%20&#1087;&#1072;&#1087;&#1082;&#1080;$\bas\&#1052;&#1086;&#1080;%20&#1076;&#1086;&#1082;&#1091;&#1084;&#1077;&#1085;&#1090;&#1099;\&#1056;&#1072;&#1073;&#1086;&#1095;&#1080;&#1077;%20&#1076;&#1086;&#1082;&#1091;&#1084;&#1077;&#1085;&#1090;&#1099;%20&#1089;%20&#1053;&#1086;&#1091;&#1090;&#1073;&#1091;&#1082;&#1072;\&#1058;&#1077;&#1093;.&#1079;&#1072;&#1076;&#1072;&#1085;&#1080;&#1103;\&#1055;&#1088;&#1080;&#1083;&#1086;&#1078;&#1077;&#1085;&#1080;&#1103;%20&#1082;%20&#1090;&#1077;&#1093;&#1085;&#1080;&#1095;&#1077;&#1089;&#1082;&#1086;&#1084;&#1091;%20&#1079;&#1072;&#1076;&#1072;&#1085;&#1080;&#11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to5\Program%20Files\Tec1\&#1055;&#1058;&#1054;\&#1040;&#1082;&#1090;%20&#1041;&#1072;&#1083;&#1072;&#1085;&#1089;&#1072;%20&#1069;&#1069;\&#1041;&#1072;&#1083;&#1072;&#1085;&#1089;%20&#1069;&#1069;%20&#1058;&#1069;&#1062;-1%20(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ybakov\C\ECONOM\IZDERSKI\IZDPL200\UGO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to5\Documents%20and%20Settings\nekipeloe\&#1052;&#1086;&#1080;%20&#1076;&#1086;&#1082;&#1091;&#1084;&#1077;&#1085;&#1090;&#1099;\&#1056;&#1072;&#1073;&#1086;&#1090;&#1072;\2005%20&#1075;&#1086;&#1076;\&#1076;&#1077;&#1082;&#1072;&#1073;&#1088;&#1100;%20&#1086;&#1090;%20&#1044;&#1086;&#1073;&#1088;&#1099;&#1085;&#1080;&#1085;&#1086;&#1081;\&#1057;&#1042;&#1054;&#1044;-%20%20&#1057;&#1058;&#1040;&#1053;&#1062;&#1048;&#104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to5\&#1055;&#1086;&#1083;&#1100;&#1079;&#1086;&#1074;&#1072;&#1090;&#1077;&#1083;&#1100;&#1089;&#1082;&#1080;&#1077;%20&#1087;&#1072;&#1087;&#1082;&#1080;$\&#1044;&#1080;&#1088;&#1077;&#1082;&#1094;&#1080;&#1103;%20&#1087;&#1086;%20&#1082;&#1086;&#1084;&#1084;&#1077;&#1088;&#1095;&#1077;&#1089;&#1082;&#1086;&#1084;&#1091;%20&#1091;&#1095;&#1077;&#1090;&#1091;\&#1041;&#1072;&#1088;&#1085;&#1072;&#1091;&#1083;&#1100;&#1089;&#1082;&#1080;&#1081;%20&#1092;&#1080;&#1083;&#1080;&#1072;&#1083;\&#1044;&#1086;&#1082;&#1091;&#1084;&#1077;&#1085;&#1090;&#1099;%20&#1076;&#1083;&#1103;%20&#1080;&#1085;&#1092;&#1086;&#1088;&#1084;%20&#1086;&#1073;&#1084;&#1077;&#1085;&#107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ibagautdinov/AppData/Local/Microsoft/Windows/Temporary%20Internet%20Files/Content.Outlook/7LU6K6N9/&#1060;&#1086;&#1088;&#1084;&#1072;%20&#1082;%20&#1087;&#1088;&#1080;&#1082;&#1072;&#1079;&#1091;%20&#1052;&#1080;&#1085;&#1101;&#1085;&#1077;&#1088;&#1075;&#1086;%20&#8470;310%202020%20&#1075;&#1086;&#1076;%20&#1079;&#108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to5\&#1054;&#1073;&#1086;&#1089;&#1085;&#1086;&#1074;&#1099;&#1074;&#1072;&#1102;&#1097;&#1080;&#1077;%20&#1084;&#1072;&#1090;&#1077;&#1088;&#1080;&#1072;&#1083;&#1099;\&#1044;&#1048;&#1055;&#1056;%202015-2020\&#1040;&#1088;&#1093;&#1101;&#1085;&#1077;&#1088;&#1075;&#1086;\&#1056;&#1072;&#1089;&#1095;&#1077;&#1090;&#1099;%20&#1069;&#1069;%20&#1040;&#1088;&#1093;&#1101;&#1085;&#1077;&#1088;&#1075;&#1086;\000-11-1-03.13-0002%20&#1050;&#1091;&#1079;&#1085;&#1077;&#1095;&#1077;&#1074;&#1089;&#1082;&#1072;&#110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to5\Documents\Projects\RAO%20UES\Sample%20Reports\CEZ\CEZ_Model_16_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vkirillov/Application%20Data/Microsoft/Excel/DEC%20-%2046EE.2012(v1.2)%2004%20&#107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na\C\Akt_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1052;&#1086;&#1090;&#1080;&#1074;%20-%20&#1087;&#1088;&#1086;&#1077;&#1082;&#1090;&#1099;\&#1050;&#1048;&#1057;%20&#1041;&#1072;&#1083;&#1072;&#1085;&#1089;\&#1040;&#1083;&#1100;&#1073;&#1086;&#1084;%20&#1086;&#1090;&#1095;&#1077;&#1090;&#1085;&#1099;&#1093;%20&#1092;&#1086;&#1088;&#1084;%20&#1069;&#1085;&#1077;&#1088;&#1075;&#1086;&#1073;&#1072;&#1083;&#1072;&#1085;&#1089;-&#1057;&#1080;&#1073;&#1080;&#1088;&#11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pankrashova_en\Local%20Settings\Temporary%20Internet%20Files\Content.IE5\MFY38D0X\Documents%20and%20Settings\vgrishanov\&#1056;&#1072;&#1073;&#1086;&#1095;&#1080;&#1081;%20&#1089;&#1090;&#1086;&#1083;\proverk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FES"/>
      <sheetName val="Лист1"/>
      <sheetName val="Позиция"/>
      <sheetName val="ВАРИАНТ 3 РАБОЧИЙ"/>
      <sheetName val="Кедровский"/>
      <sheetName val="20"/>
      <sheetName val="23"/>
      <sheetName val="26"/>
      <sheetName val="27"/>
      <sheetName val="28"/>
      <sheetName val="21"/>
      <sheetName val="29"/>
      <sheetName val="Справочники"/>
      <sheetName val="25"/>
      <sheetName val="19"/>
      <sheetName val="22"/>
      <sheetName val="24"/>
      <sheetName val="UGOL"/>
      <sheetName val="TEHSHEET"/>
      <sheetName val="план 2000"/>
      <sheetName val="Перегруппировка"/>
      <sheetName val="ПрЭС"/>
      <sheetName val="Главная для ТП"/>
      <sheetName val="1.15 (д.б.)"/>
      <sheetName val="Заголовок"/>
      <sheetName val="ФОТ по месяцам"/>
      <sheetName val="Смета ДУ и ПД"/>
      <sheetName val="Главная"/>
      <sheetName val="EKDEB90"/>
      <sheetName val="Смета_"/>
      <sheetName val="на_1_тут"/>
      <sheetName val="ВАРИАНТ_3_РАБОЧИЙ"/>
      <sheetName val="план_2000"/>
      <sheetName val="Главная_для_ТП"/>
      <sheetName val="1_15_(д_б_)"/>
      <sheetName val="Т6"/>
      <sheetName val="БДР"/>
      <sheetName val="прочие доходы"/>
      <sheetName val="ТЭП ТНС утв."/>
      <sheetName val="КПЭ"/>
      <sheetName val="ОНА,ОНО"/>
      <sheetName val="1. свод филиалы"/>
      <sheetName val="1. ИА"/>
      <sheetName val="1. свод ЛЭ"/>
      <sheetName val="Смета2 проект. раб."/>
      <sheetName val="T0"/>
      <sheetName val="Drop down lists"/>
      <sheetName val="реестр сф 2012"/>
      <sheetName val="служебная"/>
      <sheetName val="Лист2"/>
      <sheetName val="Итоги"/>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ID ПС"/>
      <sheetName val="Справочник коды"/>
      <sheetName val="база подразделение"/>
      <sheetName val="база статьи затрат"/>
      <sheetName val="БД"/>
      <sheetName val="Информ-я о регулируемой орг-и"/>
      <sheetName val="Нормы325"/>
      <sheetName val="TOPLIWO"/>
      <sheetName val="2018"/>
      <sheetName val="2019"/>
      <sheetName val="Справочник"/>
      <sheetName val="договора-ОТЧЕТутв.БП"/>
      <sheetName val="Справочно"/>
      <sheetName val="Типовые причины"/>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Адреса телефоны"/>
      <sheetName val="t_настройки"/>
      <sheetName val="t_проверки"/>
      <sheetName val="Сценарные условия"/>
      <sheetName val="Список ДЗО"/>
      <sheetName val="Information blok"/>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18.2"/>
      <sheetName val="6"/>
      <sheetName val="15"/>
      <sheetName val="2.3"/>
      <sheetName val="20"/>
      <sheetName val="27"/>
      <sheetName val="P2.1"/>
      <sheetName val="29"/>
      <sheetName val="21"/>
      <sheetName val="23"/>
      <sheetName val="26"/>
      <sheetName val="28"/>
      <sheetName val="19"/>
      <sheetName val="22"/>
      <sheetName val="Регионы"/>
      <sheetName val="FST5"/>
      <sheetName val="Панель управления"/>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Заголовок"/>
      <sheetName val="17 БДР по филиалам"/>
    </sheetNames>
    <sheetDataSet>
      <sheetData sheetId="0">
        <row r="4">
          <cell r="C4" t="str">
            <v>Гуджоян Дмитрий Олегович</v>
          </cell>
          <cell r="D4" t="str">
            <v>747-92-90</v>
          </cell>
        </row>
        <row r="7">
          <cell r="C7" t="str">
            <v>Гилев Дмитрий Михайлович</v>
          </cell>
          <cell r="D7" t="str">
            <v>747-92-92 (3031)</v>
          </cell>
          <cell r="E7" t="str">
            <v>915-3800031</v>
          </cell>
        </row>
        <row r="8">
          <cell r="C8">
            <v>0</v>
          </cell>
          <cell r="D8">
            <v>0</v>
          </cell>
          <cell r="E8">
            <v>0</v>
          </cell>
        </row>
        <row r="9">
          <cell r="C9" t="str">
            <v>Антропова Наталья</v>
          </cell>
          <cell r="D9" t="str">
            <v>8-919-786-00-57</v>
          </cell>
          <cell r="E9">
            <v>0</v>
          </cell>
          <cell r="F9" t="str">
            <v>Antropova.NG@mrsk-1.ru</v>
          </cell>
          <cell r="G9">
            <v>0</v>
          </cell>
        </row>
        <row r="10">
          <cell r="C10" t="str">
            <v>Кислякова Ксения</v>
          </cell>
          <cell r="D10" t="str">
            <v>747-92-92 (3035)</v>
          </cell>
          <cell r="E10">
            <v>0</v>
          </cell>
          <cell r="F10" t="str">
            <v>Kislyakova.KO@mrsk-1.ru</v>
          </cell>
          <cell r="G10">
            <v>0</v>
          </cell>
        </row>
        <row r="11">
          <cell r="A11" t="e">
            <v>#VALUE!</v>
          </cell>
          <cell r="B11">
            <v>0</v>
          </cell>
          <cell r="C11" t="str">
            <v>Мелешкин Дмитрий</v>
          </cell>
          <cell r="D11">
            <v>0</v>
          </cell>
          <cell r="E11">
            <v>0</v>
          </cell>
          <cell r="F11">
            <v>0</v>
          </cell>
          <cell r="G11">
            <v>0</v>
          </cell>
        </row>
        <row r="12">
          <cell r="A12">
            <v>0</v>
          </cell>
          <cell r="B12">
            <v>0</v>
          </cell>
          <cell r="C12" t="str">
            <v>Щепоткина Людмила</v>
          </cell>
          <cell r="D12">
            <v>0</v>
          </cell>
          <cell r="E12">
            <v>0</v>
          </cell>
          <cell r="F12">
            <v>0</v>
          </cell>
          <cell r="G12">
            <v>0</v>
          </cell>
        </row>
        <row r="13">
          <cell r="C13" t="str">
            <v>Павлов Владимир Михайлович</v>
          </cell>
          <cell r="D13">
            <v>0</v>
          </cell>
          <cell r="E13">
            <v>0</v>
          </cell>
          <cell r="F13">
            <v>0</v>
          </cell>
          <cell r="G13">
            <v>0</v>
          </cell>
        </row>
        <row r="14">
          <cell r="A14">
            <v>0</v>
          </cell>
          <cell r="B14" t="str">
            <v>Начальник департамента финансов</v>
          </cell>
          <cell r="C14" t="str">
            <v>Хромова Екатерина</v>
          </cell>
          <cell r="D14" t="str">
            <v>747-92-92 (3275)</v>
          </cell>
          <cell r="E14" t="str">
            <v>915-162-81-75</v>
          </cell>
          <cell r="F14">
            <v>0</v>
          </cell>
          <cell r="G14">
            <v>0</v>
          </cell>
        </row>
        <row r="15">
          <cell r="E15" t="str">
            <v xml:space="preserve">   </v>
          </cell>
          <cell r="F15">
            <v>0</v>
          </cell>
          <cell r="G15">
            <v>0</v>
          </cell>
        </row>
        <row r="16">
          <cell r="E16">
            <v>0</v>
          </cell>
          <cell r="F16">
            <v>0</v>
          </cell>
          <cell r="G16">
            <v>0</v>
          </cell>
        </row>
        <row r="17">
          <cell r="E17" t="str">
            <v>915-162-81-27</v>
          </cell>
          <cell r="F17">
            <v>0</v>
          </cell>
          <cell r="G17">
            <v>0</v>
          </cell>
        </row>
        <row r="18">
          <cell r="E18">
            <v>0</v>
          </cell>
          <cell r="F18">
            <v>0</v>
          </cell>
          <cell r="G18">
            <v>0</v>
          </cell>
        </row>
        <row r="19">
          <cell r="E19" t="str">
            <v>915-380-00-87</v>
          </cell>
          <cell r="F19" t="str">
            <v>Nesterenko_VV@mrsk-1.ru</v>
          </cell>
          <cell r="G19">
            <v>0</v>
          </cell>
        </row>
        <row r="20">
          <cell r="E20" t="str">
            <v>8-915-380-00-15</v>
          </cell>
          <cell r="F20">
            <v>0</v>
          </cell>
          <cell r="G20">
            <v>0</v>
          </cell>
        </row>
        <row r="21">
          <cell r="C21" t="str">
            <v>Лапинская Светалана</v>
          </cell>
          <cell r="D21">
            <v>0</v>
          </cell>
          <cell r="E21" t="str">
            <v>915-380-00-37</v>
          </cell>
          <cell r="F21">
            <v>0</v>
          </cell>
          <cell r="G21">
            <v>0</v>
          </cell>
        </row>
        <row r="22">
          <cell r="C22" t="str">
            <v>Черных Денис Борисович</v>
          </cell>
          <cell r="D22">
            <v>0</v>
          </cell>
          <cell r="E22" t="str">
            <v>915-3800082</v>
          </cell>
        </row>
        <row r="23">
          <cell r="C23" t="str">
            <v>Рыбников Дмитрий Алексеевич</v>
          </cell>
          <cell r="D23">
            <v>0</v>
          </cell>
          <cell r="E23" t="str">
            <v>915-1628140</v>
          </cell>
          <cell r="F23">
            <v>0</v>
          </cell>
          <cell r="G23">
            <v>0</v>
          </cell>
        </row>
        <row r="24">
          <cell r="C24" t="str">
            <v>Алдонова Ольга Викторовна</v>
          </cell>
          <cell r="D24">
            <v>0</v>
          </cell>
          <cell r="E24">
            <v>0</v>
          </cell>
          <cell r="F24">
            <v>0</v>
          </cell>
          <cell r="G24">
            <v>0</v>
          </cell>
        </row>
        <row r="25">
          <cell r="C25" t="str">
            <v>Раковский Эдуард Казимирович</v>
          </cell>
          <cell r="D25">
            <v>0</v>
          </cell>
          <cell r="E25" t="str">
            <v xml:space="preserve"> </v>
          </cell>
          <cell r="F25">
            <v>0</v>
          </cell>
          <cell r="G25">
            <v>0</v>
          </cell>
        </row>
        <row r="26">
          <cell r="C26" t="str">
            <v>Науменко Людмила Николаевна</v>
          </cell>
          <cell r="D26">
            <v>0</v>
          </cell>
          <cell r="E26">
            <v>0</v>
          </cell>
          <cell r="F26" t="str">
            <v xml:space="preserve">   </v>
          </cell>
          <cell r="G26">
            <v>0</v>
          </cell>
        </row>
        <row r="27">
          <cell r="C27">
            <v>0</v>
          </cell>
          <cell r="D27" t="str">
            <v>742-53-68 (9295)</v>
          </cell>
          <cell r="E27">
            <v>0</v>
          </cell>
          <cell r="F27">
            <v>14285.714285714286</v>
          </cell>
          <cell r="G27">
            <v>0</v>
          </cell>
        </row>
        <row r="28">
          <cell r="C28">
            <v>0</v>
          </cell>
          <cell r="D28">
            <v>0</v>
          </cell>
          <cell r="E28">
            <v>0</v>
          </cell>
          <cell r="F28">
            <v>0</v>
          </cell>
          <cell r="G28">
            <v>0</v>
          </cell>
          <cell r="H28">
            <v>0</v>
          </cell>
          <cell r="I28">
            <v>0</v>
          </cell>
          <cell r="J28">
            <v>0</v>
          </cell>
          <cell r="K28">
            <v>0</v>
          </cell>
          <cell r="L28">
            <v>0</v>
          </cell>
          <cell r="M28">
            <v>0</v>
          </cell>
          <cell r="N28">
            <v>0</v>
          </cell>
          <cell r="P28">
            <v>0</v>
          </cell>
          <cell r="Q28">
            <v>0</v>
          </cell>
          <cell r="R28">
            <v>0</v>
          </cell>
          <cell r="S28">
            <v>0</v>
          </cell>
          <cell r="U28">
            <v>0</v>
          </cell>
          <cell r="V28">
            <v>0</v>
          </cell>
          <cell r="W28">
            <v>0</v>
          </cell>
          <cell r="X28">
            <v>0</v>
          </cell>
        </row>
        <row r="29">
          <cell r="C29" t="str">
            <v>Ушаков Евгений Викторович</v>
          </cell>
          <cell r="D29" t="str">
            <v>(831) 431-83-59</v>
          </cell>
          <cell r="E29">
            <v>0</v>
          </cell>
          <cell r="F29" t="str">
            <v>ushakov_ev@mrsk-cp.ru</v>
          </cell>
          <cell r="G29">
            <v>23447</v>
          </cell>
        </row>
        <row r="30">
          <cell r="C30" t="str">
            <v>Тихомирова Ольга Владимировна</v>
          </cell>
          <cell r="D30" t="str">
            <v>(831) 431-83-09,
431-91-01</v>
          </cell>
          <cell r="E30" t="str">
            <v>8-910-101-92-10</v>
          </cell>
          <cell r="F30" t="str">
            <v>tikhomirova_ov@mrsk-cp.ru</v>
          </cell>
          <cell r="G30">
            <v>23491</v>
          </cell>
        </row>
        <row r="31">
          <cell r="C31" t="str">
            <v>Алешин Артем Геннадьевич</v>
          </cell>
          <cell r="D31" t="str">
            <v>(831) 431-93-55</v>
          </cell>
          <cell r="E31" t="str">
            <v>910-793-4786</v>
          </cell>
          <cell r="F31">
            <v>0</v>
          </cell>
          <cell r="G31">
            <v>0</v>
          </cell>
        </row>
        <row r="32">
          <cell r="C32" t="str">
            <v>Киреев Алексей Александрович</v>
          </cell>
          <cell r="D32" t="str">
            <v>(831) 431-83-39</v>
          </cell>
          <cell r="E32" t="str">
            <v xml:space="preserve"> </v>
          </cell>
          <cell r="F32">
            <v>0</v>
          </cell>
          <cell r="G32">
            <v>0</v>
          </cell>
        </row>
        <row r="33">
          <cell r="C33" t="str">
            <v>Кульмяев Андрей</v>
          </cell>
          <cell r="D33">
            <v>0</v>
          </cell>
          <cell r="E33" t="str">
            <v>8-910-892-78-04</v>
          </cell>
          <cell r="F33">
            <v>0</v>
          </cell>
          <cell r="G33">
            <v>0</v>
          </cell>
        </row>
        <row r="34">
          <cell r="B34">
            <v>0</v>
          </cell>
          <cell r="C34" t="str">
            <v>Кузин Михаил Владимирович</v>
          </cell>
          <cell r="D34">
            <v>0</v>
          </cell>
          <cell r="E34" t="str">
            <v>8-910-899-53-00</v>
          </cell>
          <cell r="F34">
            <v>0</v>
          </cell>
          <cell r="G34">
            <v>0</v>
          </cell>
        </row>
        <row r="35">
          <cell r="C35" t="str">
            <v>Тарасов Андрей Геннадьевич</v>
          </cell>
          <cell r="D35" t="str">
            <v>(831) 431-74-92</v>
          </cell>
          <cell r="E35" t="str">
            <v>8-910-104-12-49</v>
          </cell>
          <cell r="F35" t="str">
            <v>Tarasov_AG@mrsk-cp.ru</v>
          </cell>
          <cell r="G35">
            <v>0</v>
          </cell>
        </row>
        <row r="36">
          <cell r="C36" t="str">
            <v>Титов Алексей Александрович</v>
          </cell>
          <cell r="D36" t="str">
            <v>(831) 431-74-92</v>
          </cell>
          <cell r="E36">
            <v>0</v>
          </cell>
          <cell r="F36" t="str">
            <v>titov_aa@mrsk-cp.ru</v>
          </cell>
          <cell r="G36">
            <v>0</v>
          </cell>
        </row>
        <row r="37">
          <cell r="B37">
            <v>0</v>
          </cell>
          <cell r="C37" t="str">
            <v>Недоросков Дмитрий Александрович</v>
          </cell>
          <cell r="D37">
            <v>0</v>
          </cell>
          <cell r="E37" t="str">
            <v>8-920-255-50-64</v>
          </cell>
          <cell r="F37">
            <v>0</v>
          </cell>
          <cell r="G37">
            <v>0</v>
          </cell>
        </row>
        <row r="38">
          <cell r="C38" t="str">
            <v>Ведерников Андрей Юрьевич</v>
          </cell>
          <cell r="D38" t="str">
            <v>(831) 431-91-45</v>
          </cell>
          <cell r="E38">
            <v>0</v>
          </cell>
          <cell r="F38">
            <v>0</v>
          </cell>
          <cell r="G38">
            <v>0</v>
          </cell>
        </row>
        <row r="39">
          <cell r="C39" t="str">
            <v>Лосева Татьяна Михайловна</v>
          </cell>
          <cell r="D39" t="str">
            <v>433-38-06</v>
          </cell>
          <cell r="E39">
            <v>0</v>
          </cell>
          <cell r="F39">
            <v>0</v>
          </cell>
          <cell r="G39">
            <v>0</v>
          </cell>
        </row>
        <row r="40">
          <cell r="C40" t="str">
            <v>Сухотник Александр Борисович</v>
          </cell>
          <cell r="D40" t="str">
            <v>431-85-88</v>
          </cell>
          <cell r="E40">
            <v>0</v>
          </cell>
          <cell r="F40">
            <v>0</v>
          </cell>
          <cell r="G40">
            <v>0</v>
          </cell>
        </row>
        <row r="41">
          <cell r="C41" t="str">
            <v>Басалаев Валерий Леонидович</v>
          </cell>
          <cell r="D41" t="str">
            <v>431-85-23</v>
          </cell>
          <cell r="E41">
            <v>0</v>
          </cell>
          <cell r="F41">
            <v>0</v>
          </cell>
          <cell r="G41">
            <v>0</v>
          </cell>
        </row>
        <row r="42">
          <cell r="C42" t="str">
            <v>Якимова Людмила</v>
          </cell>
          <cell r="D42" t="str">
            <v>(831) 431-83-45</v>
          </cell>
          <cell r="E42">
            <v>0</v>
          </cell>
          <cell r="F42">
            <v>0</v>
          </cell>
          <cell r="G42">
            <v>0</v>
          </cell>
        </row>
        <row r="43">
          <cell r="C43" t="str">
            <v>Подольская Лада Александровна</v>
          </cell>
          <cell r="D43" t="str">
            <v>433-38-06</v>
          </cell>
          <cell r="E43">
            <v>0</v>
          </cell>
          <cell r="F43">
            <v>0</v>
          </cell>
          <cell r="G43">
            <v>0</v>
          </cell>
        </row>
        <row r="44">
          <cell r="C44" t="str">
            <v>Токаева Ольга Васильевна</v>
          </cell>
          <cell r="D44" t="str">
            <v>(831) 431-93-15</v>
          </cell>
          <cell r="E44">
            <v>0</v>
          </cell>
        </row>
        <row r="45">
          <cell r="C45" t="str">
            <v>Кронберг Наталья</v>
          </cell>
          <cell r="D45" t="str">
            <v>(831) 431-91-72</v>
          </cell>
          <cell r="E45">
            <v>0</v>
          </cell>
          <cell r="F45">
            <v>0</v>
          </cell>
          <cell r="G45">
            <v>0</v>
          </cell>
        </row>
        <row r="46">
          <cell r="C46">
            <v>0</v>
          </cell>
          <cell r="D46">
            <v>0</v>
          </cell>
          <cell r="E46">
            <v>0</v>
          </cell>
          <cell r="F46">
            <v>0</v>
          </cell>
          <cell r="G46">
            <v>0</v>
          </cell>
          <cell r="H46">
            <v>0</v>
          </cell>
          <cell r="I46">
            <v>0</v>
          </cell>
          <cell r="J46">
            <v>0</v>
          </cell>
          <cell r="K46">
            <v>0</v>
          </cell>
          <cell r="N46">
            <v>0</v>
          </cell>
        </row>
        <row r="47">
          <cell r="C47" t="str">
            <v>Кухмай Александр Маркович</v>
          </cell>
          <cell r="D47">
            <v>0</v>
          </cell>
          <cell r="E47" t="str">
            <v>8(911) 712-24-02</v>
          </cell>
          <cell r="F47" t="str">
            <v>main@mrsksevzap.ru</v>
          </cell>
          <cell r="G47">
            <v>18741</v>
          </cell>
        </row>
        <row r="48">
          <cell r="C48" t="str">
            <v>Макарова Ольга Вадимовна</v>
          </cell>
          <cell r="D48" t="str">
            <v>(812) 305-106-06</v>
          </cell>
          <cell r="E48" t="str">
            <v>8-911-712-24-15</v>
          </cell>
          <cell r="F48" t="str">
            <v>makarova@mrsksevzap.ru</v>
          </cell>
          <cell r="G48">
            <v>26262</v>
          </cell>
        </row>
        <row r="49">
          <cell r="C49" t="str">
            <v xml:space="preserve">Бахирева Дарья Андреевна </v>
          </cell>
          <cell r="D49" t="str">
            <v>(812) 305-1010 (доб.203)</v>
          </cell>
          <cell r="E49">
            <v>0</v>
          </cell>
          <cell r="F49" t="str">
            <v>bda@mrsksevzap.ru</v>
          </cell>
          <cell r="G49">
            <v>0</v>
          </cell>
        </row>
        <row r="50">
          <cell r="C50" t="str">
            <v>Горкавенко Людмила Игоревна</v>
          </cell>
          <cell r="D50" t="str">
            <v>(812) 305-10-20</v>
          </cell>
          <cell r="E50">
            <v>0</v>
          </cell>
        </row>
        <row r="52">
          <cell r="D52" t="str">
            <v>(812) 305-10-29</v>
          </cell>
          <cell r="E52">
            <v>0</v>
          </cell>
          <cell r="F52">
            <v>0</v>
          </cell>
          <cell r="G52">
            <v>0</v>
          </cell>
        </row>
        <row r="53">
          <cell r="D53" t="str">
            <v>(812) 320-22-87 (119)</v>
          </cell>
          <cell r="E53">
            <v>0</v>
          </cell>
          <cell r="F53" t="str">
            <v>mae@mrsksevzap.ru</v>
          </cell>
          <cell r="G53">
            <v>0</v>
          </cell>
        </row>
        <row r="54">
          <cell r="C54" t="str">
            <v>Ткаченко Евгения Николаевна</v>
          </cell>
          <cell r="D54" t="str">
            <v>(812) 320-22-87 (237)</v>
          </cell>
          <cell r="E54" t="str">
            <v>71 михалева</v>
          </cell>
          <cell r="F54" t="str">
            <v>ten@mrsksevzap.ru</v>
          </cell>
          <cell r="G54">
            <v>0</v>
          </cell>
        </row>
        <row r="55">
          <cell r="C55" t="str">
            <v>Поветкина Анаа Александровна</v>
          </cell>
          <cell r="D55" t="str">
            <v>(812) 305-10-67</v>
          </cell>
          <cell r="E55">
            <v>0</v>
          </cell>
          <cell r="F55">
            <v>0</v>
          </cell>
          <cell r="G55">
            <v>0</v>
          </cell>
        </row>
        <row r="56">
          <cell r="C56" t="str">
            <v>Крылова Ариадна Александровна</v>
          </cell>
          <cell r="D56" t="str">
            <v>(812) 305-10-42</v>
          </cell>
          <cell r="E56">
            <v>0</v>
          </cell>
          <cell r="F56">
            <v>0</v>
          </cell>
          <cell r="G56">
            <v>0</v>
          </cell>
        </row>
        <row r="57">
          <cell r="C57" t="str">
            <v>Михалева Людмила Юрьевна</v>
          </cell>
          <cell r="D57" t="str">
            <v>(812) 305-10-71</v>
          </cell>
          <cell r="E57">
            <v>0</v>
          </cell>
          <cell r="F57">
            <v>0</v>
          </cell>
          <cell r="G57">
            <v>0</v>
          </cell>
        </row>
        <row r="58">
          <cell r="C58" t="str">
            <v>Платашкина Вера</v>
          </cell>
          <cell r="D58">
            <v>0</v>
          </cell>
          <cell r="E58" t="str">
            <v>8-911-811-84-49</v>
          </cell>
          <cell r="F58">
            <v>0</v>
          </cell>
          <cell r="G58">
            <v>0</v>
          </cell>
        </row>
        <row r="59">
          <cell r="C59" t="str">
            <v>Кушнеров Анатолий Валерььевич</v>
          </cell>
          <cell r="D59">
            <v>0</v>
          </cell>
          <cell r="E59" t="str">
            <v>8 (911) 712-24-05</v>
          </cell>
          <cell r="F59" t="str">
            <v>avk@mrsksevzap.ru</v>
          </cell>
          <cell r="G59">
            <v>26131</v>
          </cell>
        </row>
        <row r="60">
          <cell r="C60" t="str">
            <v>Титов Сергей Геннадьевич</v>
          </cell>
          <cell r="F60" t="str">
            <v>titov@mrsksevzap.ru</v>
          </cell>
          <cell r="G60">
            <v>23110</v>
          </cell>
        </row>
        <row r="61">
          <cell r="C61">
            <v>0</v>
          </cell>
          <cell r="D61">
            <v>0</v>
          </cell>
          <cell r="E61">
            <v>0</v>
          </cell>
          <cell r="F61">
            <v>0</v>
          </cell>
          <cell r="G61">
            <v>0</v>
          </cell>
        </row>
        <row r="62">
          <cell r="C62" t="str">
            <v>Карташова Елена Борисовна</v>
          </cell>
          <cell r="D62" t="str">
            <v>(812) 320-22-87 (127)</v>
          </cell>
          <cell r="E62">
            <v>0</v>
          </cell>
          <cell r="F62" t="str">
            <v xml:space="preserve"> </v>
          </cell>
          <cell r="G62">
            <v>0</v>
          </cell>
        </row>
        <row r="63">
          <cell r="C63" t="str">
            <v>Анфимов Олег Панфутьевич</v>
          </cell>
          <cell r="D63" t="str">
            <v>(812) 320-22-87 (138)</v>
          </cell>
          <cell r="E63" t="str">
            <v>8-911-712-24-00</v>
          </cell>
          <cell r="F63">
            <v>0</v>
          </cell>
          <cell r="G63">
            <v>0</v>
          </cell>
        </row>
        <row r="64">
          <cell r="C64" t="str">
            <v>Факс</v>
          </cell>
          <cell r="D64" t="str">
            <v>(812) 328-06-32</v>
          </cell>
          <cell r="E64">
            <v>0</v>
          </cell>
          <cell r="F64">
            <v>0</v>
          </cell>
          <cell r="G64">
            <v>0</v>
          </cell>
        </row>
        <row r="65">
          <cell r="C65">
            <v>0</v>
          </cell>
        </row>
        <row r="66">
          <cell r="C66">
            <v>0</v>
          </cell>
          <cell r="D66" t="str">
            <v>(343) 216-17-60</v>
          </cell>
          <cell r="E66" t="str">
            <v>912-2300411</v>
          </cell>
          <cell r="F66">
            <v>0</v>
          </cell>
          <cell r="G66">
            <v>0</v>
          </cell>
        </row>
        <row r="67">
          <cell r="C67" t="str">
            <v>Морозова Елена Александровна</v>
          </cell>
          <cell r="D67" t="str">
            <v>(343) 216-88-62</v>
          </cell>
          <cell r="E67" t="str">
            <v>912-2300-416</v>
          </cell>
          <cell r="F67">
            <v>0</v>
          </cell>
          <cell r="G67">
            <v>0</v>
          </cell>
        </row>
        <row r="68">
          <cell r="C68" t="str">
            <v>Юлдашева Ирина Николаевна</v>
          </cell>
          <cell r="D68" t="str">
            <v>216-88-66
215-25-51</v>
          </cell>
          <cell r="E68" t="str">
            <v>912-23-20-415</v>
          </cell>
          <cell r="F68">
            <v>0</v>
          </cell>
          <cell r="G68">
            <v>0</v>
          </cell>
        </row>
        <row r="69">
          <cell r="C69" t="str">
            <v>(Сливчук) Максимова Юлия</v>
          </cell>
          <cell r="D69" t="str">
            <v>215-26-86</v>
          </cell>
          <cell r="E69" t="str">
            <v>8-912-23-00-407</v>
          </cell>
          <cell r="F69">
            <v>0</v>
          </cell>
          <cell r="G69">
            <v>0</v>
          </cell>
        </row>
        <row r="70">
          <cell r="C70" t="str">
            <v>Шевелев Илья Владимирович</v>
          </cell>
          <cell r="F70">
            <v>0</v>
          </cell>
          <cell r="G70">
            <v>0</v>
          </cell>
        </row>
        <row r="71">
          <cell r="C71" t="str">
            <v>Кузьминкина Жанна Викторовна</v>
          </cell>
          <cell r="D71" t="str">
            <v>(343) 215-26-30</v>
          </cell>
          <cell r="E71" t="str">
            <v>8-912-2320426</v>
          </cell>
        </row>
        <row r="72">
          <cell r="C72" t="str">
            <v>Рагозина Марина Викторовна</v>
          </cell>
          <cell r="D72" t="str">
            <v>8 (343)215-22-93</v>
          </cell>
          <cell r="E72">
            <v>0</v>
          </cell>
          <cell r="F72" t="str">
            <v>MRagozina@MRSK-URAL.RU</v>
          </cell>
          <cell r="G72">
            <v>0</v>
          </cell>
        </row>
        <row r="73">
          <cell r="C73" t="str">
            <v>Соболева Наталья Анатольевна</v>
          </cell>
          <cell r="F73" t="str">
            <v>nsoboleva@mrsk-ural.ru</v>
          </cell>
          <cell r="G73">
            <v>0</v>
          </cell>
        </row>
        <row r="74">
          <cell r="C74" t="str">
            <v xml:space="preserve">Вилисова Анастасия </v>
          </cell>
          <cell r="D74" t="str">
            <v>(343) 215 26 29</v>
          </cell>
          <cell r="E74" t="str">
            <v>8-912-23-00-425</v>
          </cell>
          <cell r="F74">
            <v>0</v>
          </cell>
          <cell r="G74">
            <v>0</v>
          </cell>
        </row>
        <row r="75">
          <cell r="C75" t="str">
            <v>Черноскутова Вера Сергеевна</v>
          </cell>
          <cell r="D75" t="str">
            <v>(343) 215-22-62</v>
          </cell>
          <cell r="E75">
            <v>0</v>
          </cell>
          <cell r="F75">
            <v>0</v>
          </cell>
          <cell r="G75">
            <v>0</v>
          </cell>
        </row>
        <row r="76">
          <cell r="C76" t="str">
            <v>Кайль Владимир Викторович</v>
          </cell>
          <cell r="D76" t="str">
            <v>(343) 215-26-34</v>
          </cell>
          <cell r="E76" t="str">
            <v>сот. тел. 908-635-29-68</v>
          </cell>
          <cell r="F76">
            <v>0</v>
          </cell>
          <cell r="G76">
            <v>0</v>
          </cell>
        </row>
        <row r="77">
          <cell r="C77" t="str">
            <v>Нечаева Евгения Александровна</v>
          </cell>
          <cell r="D77" t="str">
            <v>(343) 215 22 62</v>
          </cell>
          <cell r="E77">
            <v>0</v>
          </cell>
        </row>
        <row r="78">
          <cell r="C78" t="str">
            <v>Соколов Алексей</v>
          </cell>
          <cell r="D78" t="str">
            <v>(343) 215-26-86</v>
          </cell>
          <cell r="E78">
            <v>0</v>
          </cell>
          <cell r="F78">
            <v>0</v>
          </cell>
          <cell r="G78">
            <v>0</v>
          </cell>
        </row>
        <row r="79">
          <cell r="C79" t="str">
            <v>Ларюшкин Константин</v>
          </cell>
          <cell r="D79" t="str">
            <v>(343) 215-25-89</v>
          </cell>
          <cell r="E79">
            <v>0</v>
          </cell>
          <cell r="F79">
            <v>0</v>
          </cell>
          <cell r="G79">
            <v>0</v>
          </cell>
        </row>
        <row r="80">
          <cell r="C80" t="str">
            <v>Афанасьева Екатерина</v>
          </cell>
          <cell r="D80" t="str">
            <v>(343) 215-26-28</v>
          </cell>
          <cell r="E80">
            <v>0</v>
          </cell>
          <cell r="F80">
            <v>0</v>
          </cell>
          <cell r="G80">
            <v>0</v>
          </cell>
        </row>
        <row r="81">
          <cell r="C81" t="str">
            <v>Максимова Юлия</v>
          </cell>
          <cell r="D81" t="str">
            <v>(343) 216-17-68</v>
          </cell>
          <cell r="E81" t="str">
            <v>912-2300407</v>
          </cell>
          <cell r="F81" t="str">
            <v>YuMaksimova@mrsk-uv.ru</v>
          </cell>
          <cell r="G81">
            <v>0</v>
          </cell>
        </row>
        <row r="82">
          <cell r="C82" t="str">
            <v>Смирнова Наталья</v>
          </cell>
          <cell r="D82" t="str">
            <v>(343) 216-17-62 (4688)</v>
          </cell>
          <cell r="E82" t="str">
            <v xml:space="preserve"> </v>
          </cell>
          <cell r="F82">
            <v>0</v>
          </cell>
          <cell r="G82">
            <v>0</v>
          </cell>
        </row>
        <row r="83">
          <cell r="C83" t="str">
            <v>Бондаренко Наталья Владимировна</v>
          </cell>
          <cell r="D83" t="str">
            <v>(343) 216-88-69 (4616)</v>
          </cell>
          <cell r="E83" t="str">
            <v>912-2232500</v>
          </cell>
        </row>
        <row r="84">
          <cell r="C84" t="str">
            <v>Вороная Мария</v>
          </cell>
          <cell r="D84" t="str">
            <v>(343) 216-17-60 (4683)</v>
          </cell>
          <cell r="E84" t="str">
            <v>8-912-23-20-417</v>
          </cell>
          <cell r="F84">
            <v>0</v>
          </cell>
          <cell r="G84">
            <v>0</v>
          </cell>
        </row>
        <row r="85">
          <cell r="C85" t="str">
            <v>Бахтурина Екатерина</v>
          </cell>
          <cell r="F85">
            <v>0</v>
          </cell>
          <cell r="G85">
            <v>0</v>
          </cell>
        </row>
        <row r="86">
          <cell r="C86" t="str">
            <v>Белозерцев Юрий Тимофеевич</v>
          </cell>
          <cell r="F86">
            <v>0</v>
          </cell>
          <cell r="G86">
            <v>0</v>
          </cell>
        </row>
        <row r="87">
          <cell r="C87" t="str">
            <v xml:space="preserve">Бурлак Вера Петровна </v>
          </cell>
          <cell r="F87">
            <v>0</v>
          </cell>
          <cell r="G87">
            <v>0</v>
          </cell>
        </row>
        <row r="88">
          <cell r="C88" t="str">
            <v>Васильева Елизавета</v>
          </cell>
          <cell r="F88">
            <v>0</v>
          </cell>
          <cell r="G88">
            <v>0</v>
          </cell>
        </row>
        <row r="89">
          <cell r="C89" t="str">
            <v>Сукова Елена</v>
          </cell>
        </row>
        <row r="90">
          <cell r="C90">
            <v>0</v>
          </cell>
        </row>
        <row r="91">
          <cell r="C91">
            <v>0</v>
          </cell>
        </row>
        <row r="92">
          <cell r="C92">
            <v>0</v>
          </cell>
        </row>
        <row r="93">
          <cell r="C93" t="str">
            <v>Касандров Максим</v>
          </cell>
        </row>
        <row r="94">
          <cell r="C94" t="str">
            <v>Ануфриев Алексей</v>
          </cell>
        </row>
        <row r="95">
          <cell r="C95" t="str">
            <v>Факс</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Адреса телефоны"/>
      <sheetName val="t_настройки"/>
      <sheetName val="t_проверки"/>
      <sheetName val="Сценарные условия"/>
      <sheetName val="Список ДЗО"/>
      <sheetName val="Information blok"/>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18.2"/>
      <sheetName val="6"/>
      <sheetName val="15"/>
      <sheetName val="2.3"/>
      <sheetName val="20"/>
      <sheetName val="27"/>
      <sheetName val="P2.1"/>
      <sheetName val="29"/>
      <sheetName val="21"/>
      <sheetName val="23"/>
      <sheetName val="26"/>
      <sheetName val="28"/>
      <sheetName val="19"/>
      <sheetName val="22"/>
      <sheetName val="Регионы"/>
      <sheetName val="FST5"/>
      <sheetName val="Панель управления"/>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Заголовок"/>
      <sheetName val="17 БДР по филиалам"/>
    </sheetNames>
    <sheetDataSet>
      <sheetData sheetId="0">
        <row r="4">
          <cell r="C4" t="str">
            <v>Гуджоян Дмитрий Олегович</v>
          </cell>
          <cell r="D4" t="str">
            <v>747-92-90</v>
          </cell>
        </row>
        <row r="7">
          <cell r="C7" t="str">
            <v>Гилев Дмитрий Михайлович</v>
          </cell>
          <cell r="D7" t="str">
            <v>747-92-92 (3031)</v>
          </cell>
          <cell r="E7" t="str">
            <v>915-3800031</v>
          </cell>
        </row>
        <row r="8">
          <cell r="C8">
            <v>0</v>
          </cell>
          <cell r="D8">
            <v>0</v>
          </cell>
          <cell r="E8">
            <v>0</v>
          </cell>
        </row>
        <row r="9">
          <cell r="C9" t="str">
            <v>Антропова Наталья</v>
          </cell>
          <cell r="D9" t="str">
            <v>8-919-786-00-57</v>
          </cell>
          <cell r="E9">
            <v>0</v>
          </cell>
          <cell r="F9" t="str">
            <v>Antropova.NG@mrsk-1.ru</v>
          </cell>
          <cell r="G9">
            <v>0</v>
          </cell>
        </row>
        <row r="10">
          <cell r="C10" t="str">
            <v>Кислякова Ксения</v>
          </cell>
          <cell r="D10" t="str">
            <v>747-92-92 (3035)</v>
          </cell>
          <cell r="E10">
            <v>0</v>
          </cell>
          <cell r="F10" t="str">
            <v>Kislyakova.KO@mrsk-1.ru</v>
          </cell>
          <cell r="G10">
            <v>0</v>
          </cell>
        </row>
        <row r="11">
          <cell r="A11" t="e">
            <v>#VALUE!</v>
          </cell>
          <cell r="B11">
            <v>0</v>
          </cell>
          <cell r="C11" t="str">
            <v>Мелешкин Дмитрий</v>
          </cell>
          <cell r="D11">
            <v>0</v>
          </cell>
          <cell r="E11">
            <v>0</v>
          </cell>
          <cell r="F11">
            <v>0</v>
          </cell>
          <cell r="G11">
            <v>0</v>
          </cell>
        </row>
        <row r="12">
          <cell r="A12">
            <v>0</v>
          </cell>
          <cell r="B12">
            <v>0</v>
          </cell>
          <cell r="C12" t="str">
            <v>Щепоткина Людмила</v>
          </cell>
          <cell r="D12">
            <v>0</v>
          </cell>
          <cell r="E12">
            <v>0</v>
          </cell>
          <cell r="F12">
            <v>0</v>
          </cell>
          <cell r="G12">
            <v>0</v>
          </cell>
        </row>
        <row r="13">
          <cell r="C13" t="str">
            <v>Павлов Владимир Михайлович</v>
          </cell>
          <cell r="D13">
            <v>0</v>
          </cell>
          <cell r="E13">
            <v>0</v>
          </cell>
          <cell r="F13">
            <v>0</v>
          </cell>
          <cell r="G13">
            <v>0</v>
          </cell>
        </row>
        <row r="14">
          <cell r="A14">
            <v>0</v>
          </cell>
          <cell r="B14" t="str">
            <v>Начальник департамента финансов</v>
          </cell>
          <cell r="C14" t="str">
            <v>Хромова Екатерина</v>
          </cell>
          <cell r="D14" t="str">
            <v>747-92-92 (3275)</v>
          </cell>
          <cell r="E14" t="str">
            <v>915-162-81-75</v>
          </cell>
          <cell r="F14">
            <v>0</v>
          </cell>
          <cell r="G14">
            <v>0</v>
          </cell>
        </row>
        <row r="15">
          <cell r="E15" t="str">
            <v xml:space="preserve">   </v>
          </cell>
          <cell r="F15">
            <v>0</v>
          </cell>
          <cell r="G15">
            <v>0</v>
          </cell>
        </row>
        <row r="16">
          <cell r="E16">
            <v>0</v>
          </cell>
          <cell r="F16">
            <v>0</v>
          </cell>
          <cell r="G16">
            <v>0</v>
          </cell>
        </row>
        <row r="17">
          <cell r="E17" t="str">
            <v>915-162-81-27</v>
          </cell>
          <cell r="F17">
            <v>0</v>
          </cell>
          <cell r="G17">
            <v>0</v>
          </cell>
        </row>
        <row r="18">
          <cell r="E18">
            <v>0</v>
          </cell>
          <cell r="F18">
            <v>0</v>
          </cell>
          <cell r="G18">
            <v>0</v>
          </cell>
        </row>
        <row r="19">
          <cell r="E19" t="str">
            <v>915-380-00-87</v>
          </cell>
          <cell r="F19" t="str">
            <v>Nesterenko_VV@mrsk-1.ru</v>
          </cell>
          <cell r="G19">
            <v>0</v>
          </cell>
        </row>
        <row r="20">
          <cell r="E20" t="str">
            <v>8-915-380-00-15</v>
          </cell>
          <cell r="F20">
            <v>0</v>
          </cell>
          <cell r="G20">
            <v>0</v>
          </cell>
        </row>
        <row r="21">
          <cell r="C21" t="str">
            <v>Лапинская Светалана</v>
          </cell>
          <cell r="D21">
            <v>0</v>
          </cell>
          <cell r="E21" t="str">
            <v>915-380-00-37</v>
          </cell>
          <cell r="F21">
            <v>0</v>
          </cell>
          <cell r="G21">
            <v>0</v>
          </cell>
        </row>
        <row r="22">
          <cell r="C22" t="str">
            <v>Черных Денис Борисович</v>
          </cell>
          <cell r="D22">
            <v>0</v>
          </cell>
          <cell r="E22" t="str">
            <v>915-3800082</v>
          </cell>
        </row>
        <row r="23">
          <cell r="C23" t="str">
            <v>Рыбников Дмитрий Алексеевич</v>
          </cell>
          <cell r="D23">
            <v>0</v>
          </cell>
          <cell r="E23" t="str">
            <v>915-1628140</v>
          </cell>
          <cell r="F23">
            <v>0</v>
          </cell>
          <cell r="G23">
            <v>0</v>
          </cell>
        </row>
        <row r="24">
          <cell r="C24" t="str">
            <v>Алдонова Ольга Викторовна</v>
          </cell>
          <cell r="D24">
            <v>0</v>
          </cell>
          <cell r="E24">
            <v>0</v>
          </cell>
          <cell r="F24">
            <v>0</v>
          </cell>
          <cell r="G24">
            <v>0</v>
          </cell>
        </row>
        <row r="25">
          <cell r="C25" t="str">
            <v>Раковский Эдуард Казимирович</v>
          </cell>
          <cell r="D25">
            <v>0</v>
          </cell>
          <cell r="E25" t="str">
            <v xml:space="preserve"> </v>
          </cell>
          <cell r="F25">
            <v>0</v>
          </cell>
          <cell r="G25">
            <v>0</v>
          </cell>
        </row>
        <row r="26">
          <cell r="C26" t="str">
            <v>Науменко Людмила Николаевна</v>
          </cell>
          <cell r="D26">
            <v>0</v>
          </cell>
          <cell r="E26">
            <v>0</v>
          </cell>
          <cell r="F26" t="str">
            <v xml:space="preserve">   </v>
          </cell>
          <cell r="G26">
            <v>0</v>
          </cell>
        </row>
        <row r="27">
          <cell r="C27">
            <v>0</v>
          </cell>
          <cell r="D27" t="str">
            <v>742-53-68 (9295)</v>
          </cell>
          <cell r="E27">
            <v>0</v>
          </cell>
          <cell r="F27">
            <v>14285.714285714286</v>
          </cell>
          <cell r="G27">
            <v>0</v>
          </cell>
        </row>
        <row r="28">
          <cell r="C28">
            <v>0</v>
          </cell>
          <cell r="D28">
            <v>0</v>
          </cell>
          <cell r="E28">
            <v>0</v>
          </cell>
          <cell r="F28">
            <v>0</v>
          </cell>
          <cell r="G28">
            <v>0</v>
          </cell>
          <cell r="H28">
            <v>0</v>
          </cell>
          <cell r="I28">
            <v>0</v>
          </cell>
          <cell r="J28">
            <v>0</v>
          </cell>
          <cell r="K28">
            <v>0</v>
          </cell>
          <cell r="L28">
            <v>0</v>
          </cell>
          <cell r="M28">
            <v>0</v>
          </cell>
          <cell r="N28">
            <v>0</v>
          </cell>
          <cell r="P28">
            <v>0</v>
          </cell>
          <cell r="Q28">
            <v>0</v>
          </cell>
          <cell r="R28">
            <v>0</v>
          </cell>
          <cell r="S28">
            <v>0</v>
          </cell>
          <cell r="U28">
            <v>0</v>
          </cell>
          <cell r="V28">
            <v>0</v>
          </cell>
          <cell r="W28">
            <v>0</v>
          </cell>
          <cell r="X28">
            <v>0</v>
          </cell>
        </row>
        <row r="29">
          <cell r="C29" t="str">
            <v>Ушаков Евгений Викторович</v>
          </cell>
          <cell r="D29" t="str">
            <v>(831) 431-83-59</v>
          </cell>
          <cell r="E29">
            <v>0</v>
          </cell>
          <cell r="F29" t="str">
            <v>ushakov_ev@mrsk-cp.ru</v>
          </cell>
          <cell r="G29">
            <v>23447</v>
          </cell>
        </row>
        <row r="30">
          <cell r="C30" t="str">
            <v>Тихомирова Ольга Владимировна</v>
          </cell>
          <cell r="D30" t="str">
            <v>(831) 431-83-09,
431-91-01</v>
          </cell>
          <cell r="E30" t="str">
            <v>8-910-101-92-10</v>
          </cell>
          <cell r="F30" t="str">
            <v>tikhomirova_ov@mrsk-cp.ru</v>
          </cell>
          <cell r="G30">
            <v>23491</v>
          </cell>
        </row>
        <row r="31">
          <cell r="C31" t="str">
            <v>Алешин Артем Геннадьевич</v>
          </cell>
          <cell r="D31" t="str">
            <v>(831) 431-93-55</v>
          </cell>
          <cell r="E31" t="str">
            <v>910-793-4786</v>
          </cell>
          <cell r="F31">
            <v>0</v>
          </cell>
          <cell r="G31">
            <v>0</v>
          </cell>
        </row>
        <row r="32">
          <cell r="C32" t="str">
            <v>Киреев Алексей Александрович</v>
          </cell>
          <cell r="D32" t="str">
            <v>(831) 431-83-39</v>
          </cell>
          <cell r="E32" t="str">
            <v xml:space="preserve"> </v>
          </cell>
          <cell r="F32">
            <v>0</v>
          </cell>
          <cell r="G32">
            <v>0</v>
          </cell>
        </row>
        <row r="33">
          <cell r="C33" t="str">
            <v>Кульмяев Андрей</v>
          </cell>
          <cell r="D33">
            <v>0</v>
          </cell>
          <cell r="E33" t="str">
            <v>8-910-892-78-04</v>
          </cell>
          <cell r="F33">
            <v>0</v>
          </cell>
          <cell r="G33">
            <v>0</v>
          </cell>
        </row>
        <row r="34">
          <cell r="B34">
            <v>0</v>
          </cell>
          <cell r="C34" t="str">
            <v>Кузин Михаил Владимирович</v>
          </cell>
          <cell r="D34">
            <v>0</v>
          </cell>
          <cell r="E34" t="str">
            <v>8-910-899-53-00</v>
          </cell>
          <cell r="F34">
            <v>0</v>
          </cell>
          <cell r="G34">
            <v>0</v>
          </cell>
        </row>
        <row r="35">
          <cell r="C35" t="str">
            <v>Тарасов Андрей Геннадьевич</v>
          </cell>
          <cell r="D35" t="str">
            <v>(831) 431-74-92</v>
          </cell>
          <cell r="E35" t="str">
            <v>8-910-104-12-49</v>
          </cell>
          <cell r="F35" t="str">
            <v>Tarasov_AG@mrsk-cp.ru</v>
          </cell>
          <cell r="G35">
            <v>0</v>
          </cell>
        </row>
        <row r="36">
          <cell r="C36" t="str">
            <v>Титов Алексей Александрович</v>
          </cell>
          <cell r="D36" t="str">
            <v>(831) 431-74-92</v>
          </cell>
          <cell r="E36">
            <v>0</v>
          </cell>
          <cell r="F36" t="str">
            <v>titov_aa@mrsk-cp.ru</v>
          </cell>
          <cell r="G36">
            <v>0</v>
          </cell>
        </row>
        <row r="37">
          <cell r="B37">
            <v>0</v>
          </cell>
          <cell r="C37" t="str">
            <v>Недоросков Дмитрий Александрович</v>
          </cell>
          <cell r="D37">
            <v>0</v>
          </cell>
          <cell r="E37" t="str">
            <v>8-920-255-50-64</v>
          </cell>
          <cell r="F37">
            <v>0</v>
          </cell>
          <cell r="G37">
            <v>0</v>
          </cell>
        </row>
        <row r="38">
          <cell r="C38" t="str">
            <v>Ведерников Андрей Юрьевич</v>
          </cell>
          <cell r="D38" t="str">
            <v>(831) 431-91-45</v>
          </cell>
          <cell r="E38">
            <v>0</v>
          </cell>
          <cell r="F38">
            <v>0</v>
          </cell>
          <cell r="G38">
            <v>0</v>
          </cell>
        </row>
        <row r="39">
          <cell r="C39" t="str">
            <v>Лосева Татьяна Михайловна</v>
          </cell>
          <cell r="D39" t="str">
            <v>433-38-06</v>
          </cell>
          <cell r="E39">
            <v>0</v>
          </cell>
          <cell r="F39">
            <v>0</v>
          </cell>
          <cell r="G39">
            <v>0</v>
          </cell>
        </row>
        <row r="40">
          <cell r="C40" t="str">
            <v>Сухотник Александр Борисович</v>
          </cell>
          <cell r="D40" t="str">
            <v>431-85-88</v>
          </cell>
          <cell r="E40">
            <v>0</v>
          </cell>
          <cell r="F40">
            <v>0</v>
          </cell>
          <cell r="G40">
            <v>0</v>
          </cell>
        </row>
        <row r="41">
          <cell r="C41" t="str">
            <v>Басалаев Валерий Леонидович</v>
          </cell>
          <cell r="D41" t="str">
            <v>431-85-23</v>
          </cell>
          <cell r="E41">
            <v>0</v>
          </cell>
          <cell r="F41">
            <v>0</v>
          </cell>
          <cell r="G41">
            <v>0</v>
          </cell>
        </row>
        <row r="42">
          <cell r="C42" t="str">
            <v>Якимова Людмила</v>
          </cell>
          <cell r="D42" t="str">
            <v>(831) 431-83-45</v>
          </cell>
          <cell r="E42">
            <v>0</v>
          </cell>
          <cell r="F42">
            <v>0</v>
          </cell>
          <cell r="G42">
            <v>0</v>
          </cell>
        </row>
        <row r="43">
          <cell r="C43" t="str">
            <v>Подольская Лада Александровна</v>
          </cell>
          <cell r="D43" t="str">
            <v>433-38-06</v>
          </cell>
          <cell r="E43">
            <v>0</v>
          </cell>
          <cell r="F43">
            <v>0</v>
          </cell>
          <cell r="G43">
            <v>0</v>
          </cell>
        </row>
        <row r="44">
          <cell r="C44" t="str">
            <v>Токаева Ольга Васильевна</v>
          </cell>
          <cell r="D44" t="str">
            <v>(831) 431-93-15</v>
          </cell>
          <cell r="E44">
            <v>0</v>
          </cell>
        </row>
        <row r="45">
          <cell r="C45" t="str">
            <v>Кронберг Наталья</v>
          </cell>
          <cell r="D45" t="str">
            <v>(831) 431-91-72</v>
          </cell>
          <cell r="E45">
            <v>0</v>
          </cell>
          <cell r="F45">
            <v>0</v>
          </cell>
          <cell r="G45">
            <v>0</v>
          </cell>
        </row>
        <row r="46">
          <cell r="C46">
            <v>0</v>
          </cell>
          <cell r="D46">
            <v>0</v>
          </cell>
          <cell r="E46">
            <v>0</v>
          </cell>
          <cell r="F46">
            <v>0</v>
          </cell>
          <cell r="G46">
            <v>0</v>
          </cell>
          <cell r="H46">
            <v>0</v>
          </cell>
          <cell r="I46">
            <v>0</v>
          </cell>
          <cell r="J46">
            <v>0</v>
          </cell>
          <cell r="K46">
            <v>0</v>
          </cell>
          <cell r="N46">
            <v>0</v>
          </cell>
        </row>
        <row r="47">
          <cell r="C47" t="str">
            <v>Кухмай Александр Маркович</v>
          </cell>
          <cell r="D47">
            <v>0</v>
          </cell>
          <cell r="E47" t="str">
            <v>8(911) 712-24-02</v>
          </cell>
          <cell r="F47" t="str">
            <v>main@mrsksevzap.ru</v>
          </cell>
          <cell r="G47">
            <v>18741</v>
          </cell>
        </row>
        <row r="48">
          <cell r="C48" t="str">
            <v>Макарова Ольга Вадимовна</v>
          </cell>
          <cell r="D48" t="str">
            <v>(812) 305-106-06</v>
          </cell>
          <cell r="E48" t="str">
            <v>8-911-712-24-15</v>
          </cell>
          <cell r="F48" t="str">
            <v>makarova@mrsksevzap.ru</v>
          </cell>
          <cell r="G48">
            <v>26262</v>
          </cell>
        </row>
        <row r="49">
          <cell r="C49" t="str">
            <v xml:space="preserve">Бахирева Дарья Андреевна </v>
          </cell>
          <cell r="D49" t="str">
            <v>(812) 305-1010 (доб.203)</v>
          </cell>
          <cell r="E49">
            <v>0</v>
          </cell>
          <cell r="F49" t="str">
            <v>bda@mrsksevzap.ru</v>
          </cell>
          <cell r="G49">
            <v>0</v>
          </cell>
        </row>
        <row r="50">
          <cell r="C50" t="str">
            <v>Горкавенко Людмила Игоревна</v>
          </cell>
          <cell r="D50" t="str">
            <v>(812) 305-10-20</v>
          </cell>
          <cell r="E50">
            <v>0</v>
          </cell>
        </row>
        <row r="52">
          <cell r="D52" t="str">
            <v>(812) 305-10-29</v>
          </cell>
          <cell r="E52">
            <v>0</v>
          </cell>
          <cell r="F52">
            <v>0</v>
          </cell>
          <cell r="G52">
            <v>0</v>
          </cell>
        </row>
        <row r="53">
          <cell r="D53" t="str">
            <v>(812) 320-22-87 (119)</v>
          </cell>
          <cell r="E53">
            <v>0</v>
          </cell>
          <cell r="F53" t="str">
            <v>mae@mrsksevzap.ru</v>
          </cell>
          <cell r="G53">
            <v>0</v>
          </cell>
        </row>
        <row r="54">
          <cell r="C54" t="str">
            <v>Ткаченко Евгения Николаевна</v>
          </cell>
          <cell r="D54" t="str">
            <v>(812) 320-22-87 (237)</v>
          </cell>
          <cell r="E54" t="str">
            <v>71 михалева</v>
          </cell>
          <cell r="F54" t="str">
            <v>ten@mrsksevzap.ru</v>
          </cell>
          <cell r="G54">
            <v>0</v>
          </cell>
        </row>
        <row r="55">
          <cell r="C55" t="str">
            <v>Поветкина Анаа Александровна</v>
          </cell>
          <cell r="D55" t="str">
            <v>(812) 305-10-67</v>
          </cell>
          <cell r="E55">
            <v>0</v>
          </cell>
          <cell r="F55">
            <v>0</v>
          </cell>
          <cell r="G55">
            <v>0</v>
          </cell>
        </row>
        <row r="56">
          <cell r="C56" t="str">
            <v>Крылова Ариадна Александровна</v>
          </cell>
          <cell r="D56" t="str">
            <v>(812) 305-10-42</v>
          </cell>
          <cell r="E56">
            <v>0</v>
          </cell>
          <cell r="F56">
            <v>0</v>
          </cell>
          <cell r="G56">
            <v>0</v>
          </cell>
        </row>
        <row r="57">
          <cell r="C57" t="str">
            <v>Михалева Людмила Юрьевна</v>
          </cell>
          <cell r="D57" t="str">
            <v>(812) 305-10-71</v>
          </cell>
          <cell r="E57">
            <v>0</v>
          </cell>
          <cell r="F57">
            <v>0</v>
          </cell>
          <cell r="G57">
            <v>0</v>
          </cell>
        </row>
        <row r="58">
          <cell r="C58" t="str">
            <v>Платашкина Вера</v>
          </cell>
          <cell r="D58">
            <v>0</v>
          </cell>
          <cell r="E58" t="str">
            <v>8-911-811-84-49</v>
          </cell>
          <cell r="F58">
            <v>0</v>
          </cell>
          <cell r="G58">
            <v>0</v>
          </cell>
        </row>
        <row r="59">
          <cell r="C59" t="str">
            <v>Кушнеров Анатолий Валерььевич</v>
          </cell>
          <cell r="D59">
            <v>0</v>
          </cell>
          <cell r="E59" t="str">
            <v>8 (911) 712-24-05</v>
          </cell>
          <cell r="F59" t="str">
            <v>avk@mrsksevzap.ru</v>
          </cell>
          <cell r="G59">
            <v>26131</v>
          </cell>
        </row>
        <row r="60">
          <cell r="C60" t="str">
            <v>Титов Сергей Геннадьевич</v>
          </cell>
          <cell r="F60" t="str">
            <v>titov@mrsksevzap.ru</v>
          </cell>
          <cell r="G60">
            <v>23110</v>
          </cell>
        </row>
        <row r="61">
          <cell r="C61">
            <v>0</v>
          </cell>
          <cell r="D61">
            <v>0</v>
          </cell>
          <cell r="E61">
            <v>0</v>
          </cell>
          <cell r="F61">
            <v>0</v>
          </cell>
          <cell r="G61">
            <v>0</v>
          </cell>
        </row>
        <row r="62">
          <cell r="C62" t="str">
            <v>Карташова Елена Борисовна</v>
          </cell>
          <cell r="D62" t="str">
            <v>(812) 320-22-87 (127)</v>
          </cell>
          <cell r="E62">
            <v>0</v>
          </cell>
          <cell r="F62" t="str">
            <v xml:space="preserve"> </v>
          </cell>
          <cell r="G62">
            <v>0</v>
          </cell>
        </row>
        <row r="63">
          <cell r="C63" t="str">
            <v>Анфимов Олег Панфутьевич</v>
          </cell>
          <cell r="D63" t="str">
            <v>(812) 320-22-87 (138)</v>
          </cell>
          <cell r="E63" t="str">
            <v>8-911-712-24-00</v>
          </cell>
          <cell r="F63">
            <v>0</v>
          </cell>
          <cell r="G63">
            <v>0</v>
          </cell>
        </row>
        <row r="64">
          <cell r="C64" t="str">
            <v>Факс</v>
          </cell>
          <cell r="D64" t="str">
            <v>(812) 328-06-32</v>
          </cell>
          <cell r="E64">
            <v>0</v>
          </cell>
          <cell r="F64">
            <v>0</v>
          </cell>
          <cell r="G64">
            <v>0</v>
          </cell>
        </row>
        <row r="65">
          <cell r="C65">
            <v>0</v>
          </cell>
        </row>
        <row r="66">
          <cell r="C66">
            <v>0</v>
          </cell>
          <cell r="D66" t="str">
            <v>(343) 216-17-60</v>
          </cell>
          <cell r="E66" t="str">
            <v>912-2300411</v>
          </cell>
          <cell r="F66">
            <v>0</v>
          </cell>
          <cell r="G66">
            <v>0</v>
          </cell>
        </row>
        <row r="67">
          <cell r="C67" t="str">
            <v>Морозова Елена Александровна</v>
          </cell>
          <cell r="D67" t="str">
            <v>(343) 216-88-62</v>
          </cell>
          <cell r="E67" t="str">
            <v>912-2300-416</v>
          </cell>
          <cell r="F67">
            <v>0</v>
          </cell>
          <cell r="G67">
            <v>0</v>
          </cell>
        </row>
        <row r="68">
          <cell r="C68" t="str">
            <v>Юлдашева Ирина Николаевна</v>
          </cell>
          <cell r="D68" t="str">
            <v>216-88-66
215-25-51</v>
          </cell>
          <cell r="E68" t="str">
            <v>912-23-20-415</v>
          </cell>
          <cell r="F68">
            <v>0</v>
          </cell>
          <cell r="G68">
            <v>0</v>
          </cell>
        </row>
        <row r="69">
          <cell r="C69" t="str">
            <v>(Сливчук) Максимова Юлия</v>
          </cell>
          <cell r="D69" t="str">
            <v>215-26-86</v>
          </cell>
          <cell r="E69" t="str">
            <v>8-912-23-00-407</v>
          </cell>
          <cell r="F69">
            <v>0</v>
          </cell>
          <cell r="G69">
            <v>0</v>
          </cell>
        </row>
        <row r="70">
          <cell r="C70" t="str">
            <v>Шевелев Илья Владимирович</v>
          </cell>
          <cell r="F70">
            <v>0</v>
          </cell>
          <cell r="G70">
            <v>0</v>
          </cell>
        </row>
        <row r="71">
          <cell r="C71" t="str">
            <v>Кузьминкина Жанна Викторовна</v>
          </cell>
          <cell r="D71" t="str">
            <v>(343) 215-26-30</v>
          </cell>
          <cell r="E71" t="str">
            <v>8-912-2320426</v>
          </cell>
        </row>
        <row r="72">
          <cell r="C72" t="str">
            <v>Рагозина Марина Викторовна</v>
          </cell>
          <cell r="D72" t="str">
            <v>8 (343)215-22-93</v>
          </cell>
          <cell r="E72">
            <v>0</v>
          </cell>
          <cell r="F72" t="str">
            <v>MRagozina@MRSK-URAL.RU</v>
          </cell>
          <cell r="G72">
            <v>0</v>
          </cell>
        </row>
        <row r="73">
          <cell r="C73" t="str">
            <v>Соболева Наталья Анатольевна</v>
          </cell>
          <cell r="F73" t="str">
            <v>nsoboleva@mrsk-ural.ru</v>
          </cell>
          <cell r="G73">
            <v>0</v>
          </cell>
        </row>
        <row r="74">
          <cell r="C74" t="str">
            <v xml:space="preserve">Вилисова Анастасия </v>
          </cell>
          <cell r="D74" t="str">
            <v>(343) 215 26 29</v>
          </cell>
          <cell r="E74" t="str">
            <v>8-912-23-00-425</v>
          </cell>
          <cell r="F74">
            <v>0</v>
          </cell>
          <cell r="G74">
            <v>0</v>
          </cell>
        </row>
        <row r="75">
          <cell r="C75" t="str">
            <v>Черноскутова Вера Сергеевна</v>
          </cell>
          <cell r="D75" t="str">
            <v>(343) 215-22-62</v>
          </cell>
          <cell r="E75">
            <v>0</v>
          </cell>
          <cell r="F75">
            <v>0</v>
          </cell>
          <cell r="G75">
            <v>0</v>
          </cell>
        </row>
        <row r="76">
          <cell r="C76" t="str">
            <v>Кайль Владимир Викторович</v>
          </cell>
          <cell r="D76" t="str">
            <v>(343) 215-26-34</v>
          </cell>
          <cell r="E76" t="str">
            <v>сот. тел. 908-635-29-68</v>
          </cell>
          <cell r="F76">
            <v>0</v>
          </cell>
          <cell r="G76">
            <v>0</v>
          </cell>
        </row>
        <row r="77">
          <cell r="C77" t="str">
            <v>Нечаева Евгения Александровна</v>
          </cell>
          <cell r="D77" t="str">
            <v>(343) 215 22 62</v>
          </cell>
          <cell r="E77">
            <v>0</v>
          </cell>
        </row>
        <row r="78">
          <cell r="C78" t="str">
            <v>Соколов Алексей</v>
          </cell>
          <cell r="D78" t="str">
            <v>(343) 215-26-86</v>
          </cell>
          <cell r="E78">
            <v>0</v>
          </cell>
          <cell r="F78">
            <v>0</v>
          </cell>
          <cell r="G78">
            <v>0</v>
          </cell>
        </row>
        <row r="79">
          <cell r="C79" t="str">
            <v>Ларюшкин Константин</v>
          </cell>
          <cell r="D79" t="str">
            <v>(343) 215-25-89</v>
          </cell>
          <cell r="E79">
            <v>0</v>
          </cell>
          <cell r="F79">
            <v>0</v>
          </cell>
          <cell r="G79">
            <v>0</v>
          </cell>
        </row>
        <row r="80">
          <cell r="C80" t="str">
            <v>Афанасьева Екатерина</v>
          </cell>
          <cell r="D80" t="str">
            <v>(343) 215-26-28</v>
          </cell>
          <cell r="E80">
            <v>0</v>
          </cell>
          <cell r="F80">
            <v>0</v>
          </cell>
          <cell r="G80">
            <v>0</v>
          </cell>
        </row>
        <row r="81">
          <cell r="C81" t="str">
            <v>Максимова Юлия</v>
          </cell>
          <cell r="D81" t="str">
            <v>(343) 216-17-68</v>
          </cell>
          <cell r="E81" t="str">
            <v>912-2300407</v>
          </cell>
          <cell r="F81" t="str">
            <v>YuMaksimova@mrsk-uv.ru</v>
          </cell>
          <cell r="G81">
            <v>0</v>
          </cell>
        </row>
        <row r="82">
          <cell r="C82" t="str">
            <v>Смирнова Наталья</v>
          </cell>
          <cell r="D82" t="str">
            <v>(343) 216-17-62 (4688)</v>
          </cell>
          <cell r="E82" t="str">
            <v xml:space="preserve"> </v>
          </cell>
          <cell r="F82">
            <v>0</v>
          </cell>
          <cell r="G82">
            <v>0</v>
          </cell>
        </row>
        <row r="83">
          <cell r="C83" t="str">
            <v>Бондаренко Наталья Владимировна</v>
          </cell>
          <cell r="D83" t="str">
            <v>(343) 216-88-69 (4616)</v>
          </cell>
          <cell r="E83" t="str">
            <v>912-2232500</v>
          </cell>
        </row>
        <row r="84">
          <cell r="C84" t="str">
            <v>Вороная Мария</v>
          </cell>
          <cell r="D84" t="str">
            <v>(343) 216-17-60 (4683)</v>
          </cell>
          <cell r="E84" t="str">
            <v>8-912-23-20-417</v>
          </cell>
          <cell r="F84">
            <v>0</v>
          </cell>
          <cell r="G84">
            <v>0</v>
          </cell>
        </row>
        <row r="85">
          <cell r="C85" t="str">
            <v>Бахтурина Екатерина</v>
          </cell>
          <cell r="F85">
            <v>0</v>
          </cell>
          <cell r="G85">
            <v>0</v>
          </cell>
        </row>
        <row r="86">
          <cell r="C86" t="str">
            <v>Белозерцев Юрий Тимофеевич</v>
          </cell>
          <cell r="F86">
            <v>0</v>
          </cell>
          <cell r="G86">
            <v>0</v>
          </cell>
        </row>
        <row r="87">
          <cell r="C87" t="str">
            <v xml:space="preserve">Бурлак Вера Петровна </v>
          </cell>
          <cell r="F87">
            <v>0</v>
          </cell>
          <cell r="G87">
            <v>0</v>
          </cell>
        </row>
        <row r="88">
          <cell r="C88" t="str">
            <v>Васильева Елизавета</v>
          </cell>
          <cell r="F88">
            <v>0</v>
          </cell>
          <cell r="G88">
            <v>0</v>
          </cell>
        </row>
        <row r="89">
          <cell r="C89" t="str">
            <v>Сукова Елена</v>
          </cell>
        </row>
        <row r="90">
          <cell r="C90">
            <v>0</v>
          </cell>
        </row>
        <row r="91">
          <cell r="C91">
            <v>0</v>
          </cell>
        </row>
        <row r="92">
          <cell r="C92">
            <v>0</v>
          </cell>
        </row>
        <row r="93">
          <cell r="C93" t="str">
            <v>Касандров Максим</v>
          </cell>
        </row>
        <row r="94">
          <cell r="C94" t="str">
            <v>Ануфриев Алексей</v>
          </cell>
        </row>
        <row r="95">
          <cell r="C95" t="str">
            <v>Факс</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Заголовок"/>
      <sheetName val="База"/>
      <sheetName val="КБФ"/>
      <sheetName val="КЧФ"/>
      <sheetName val="СОФ"/>
      <sheetName val="СтЭ"/>
      <sheetName val="ИнгФ"/>
      <sheetName val="ДагЭ"/>
      <sheetName val="АУ"/>
      <sheetName val="МРСК"/>
      <sheetName val="ПЗ корр план"/>
      <sheetName val="ФОТ_ТБР"/>
      <sheetName val="потоки передача"/>
      <sheetName val="2014-2012 Анализ отклонений"/>
      <sheetName val="2013 корр Анализ откл."/>
      <sheetName val="Фиксты"/>
      <sheetName val="10163"/>
      <sheetName val="Экономия"/>
      <sheetName val="Темп РОР"/>
      <sheetName val="ТБР 2010-2013"/>
      <sheetName val="EBITDA"/>
      <sheetName val="Инфа к Презе"/>
      <sheetName val="Лист1"/>
      <sheetName val="IRR"/>
      <sheetName val="сводная"/>
      <sheetName val="Общая числ."/>
      <sheetName val="1. УЕ"/>
      <sheetName val="УЕ"/>
      <sheetName val="1. УЕ (наш первонач)"/>
      <sheetName val="2. Рабочие"/>
      <sheetName val="3. АТЦ"/>
      <sheetName val="4.Цеховые"/>
      <sheetName val="1.Расчет по АУП (2)"/>
      <sheetName val="5. АУП"/>
      <sheetName val="6. МОП"/>
      <sheetName val="Кнеяв"/>
      <sheetName val="2. Рабочий персонал (2)"/>
      <sheetName val="П2.1 (МО и ДО)"/>
      <sheetName val="П2.2 (МО и ДО)"/>
      <sheetName val="Ср.разряд"/>
      <sheetName val="Кондинский"/>
      <sheetName val="Заболоченность, расстояние "/>
      <sheetName val="Лист2"/>
      <sheetName val="Лист3"/>
      <sheetName val="Лист4"/>
      <sheetName val="Лист5"/>
      <sheetName val="Лист6"/>
      <sheetName val="Лист7"/>
      <sheetName val="Лист8"/>
      <sheetName val="Лист9"/>
    </sheetNames>
    <sheetDataSet>
      <sheetData sheetId="0"/>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ow r="13">
          <cell r="G13">
            <v>2101537.73</v>
          </cell>
        </row>
      </sheetData>
      <sheetData sheetId="21"/>
      <sheetData sheetId="22"/>
      <sheetData sheetId="23">
        <row r="5">
          <cell r="G5">
            <v>2222938.4948999998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ow r="13">
          <cell r="G13">
            <v>2101537.73</v>
          </cell>
        </row>
      </sheetData>
      <sheetData sheetId="43"/>
      <sheetData sheetId="44"/>
      <sheetData sheetId="45">
        <row r="5">
          <cell r="G5">
            <v>2222938.4948999998</v>
          </cell>
        </row>
      </sheetData>
      <sheetData sheetId="46"/>
      <sheetData sheetId="47"/>
      <sheetData sheetId="48">
        <row r="5">
          <cell r="G5">
            <v>2222938.4948999998</v>
          </cell>
        </row>
      </sheetData>
      <sheetData sheetId="49"/>
      <sheetData sheetId="50"/>
      <sheetData sheetId="51"/>
      <sheetData sheetId="52"/>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I16">
            <v>0</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перекрестка"/>
      <sheetName val="16"/>
      <sheetName val="18.2"/>
      <sheetName val="4"/>
      <sheetName val="6"/>
      <sheetName val="15"/>
      <sheetName val="17.1"/>
      <sheetName val="2.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шаблон для R3"/>
      <sheetName val="ЭСО"/>
      <sheetName val="сбыт"/>
      <sheetName val="Ген. не уч. ОРЭМ"/>
      <sheetName val="сети"/>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ФБР"/>
      <sheetName val="Справка"/>
      <sheetName val="ПС - Действующие"/>
      <sheetName val="Список"/>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ТО 2016"/>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 O_x0000__x0000__x0000_"/>
      <sheetName val=" O???"/>
      <sheetName val=" O_x0000_"/>
      <sheetName val=" O"/>
      <sheetName val=" O?"/>
    </sheetNames>
    <sheetDataSet>
      <sheetData sheetId="0" refreshError="1"/>
      <sheetData sheetId="1" refreshError="1"/>
      <sheetData sheetId="2" refreshError="1"/>
      <sheetData sheetId="3" refreshError="1"/>
      <sheetData sheetId="4" refreshError="1">
        <row r="2">
          <cell r="A2" t="str">
            <v>ТЭС-1</v>
          </cell>
        </row>
        <row r="4">
          <cell r="E4" t="str">
            <v>ТЭС-1</v>
          </cell>
          <cell r="G4" t="str">
            <v>ТЭС-2</v>
          </cell>
          <cell r="J4" t="str">
            <v>ГЭС-1</v>
          </cell>
          <cell r="L4" t="str">
            <v>ГЭС-2</v>
          </cell>
        </row>
        <row r="8">
          <cell r="J8">
            <v>0</v>
          </cell>
          <cell r="K8">
            <v>0</v>
          </cell>
          <cell r="L8">
            <v>0</v>
          </cell>
        </row>
        <row r="9">
          <cell r="J9">
            <v>0</v>
          </cell>
          <cell r="K9">
            <v>0</v>
          </cell>
          <cell r="L9">
            <v>0</v>
          </cell>
          <cell r="M9" t="e">
            <v>#NAME?</v>
          </cell>
        </row>
        <row r="10">
          <cell r="J10">
            <v>0</v>
          </cell>
          <cell r="K10">
            <v>0</v>
          </cell>
          <cell r="L10">
            <v>0</v>
          </cell>
          <cell r="M10" t="e">
            <v>#NAME?</v>
          </cell>
        </row>
        <row r="11">
          <cell r="J11">
            <v>0</v>
          </cell>
          <cell r="K11">
            <v>0</v>
          </cell>
          <cell r="L11">
            <v>0</v>
          </cell>
          <cell r="M11">
            <v>0</v>
          </cell>
        </row>
        <row r="13">
          <cell r="E13">
            <v>0</v>
          </cell>
          <cell r="F13">
            <v>0</v>
          </cell>
          <cell r="G13">
            <v>0</v>
          </cell>
          <cell r="H13">
            <v>0</v>
          </cell>
          <cell r="J13">
            <v>0</v>
          </cell>
          <cell r="K13">
            <v>0</v>
          </cell>
          <cell r="L13">
            <v>0</v>
          </cell>
          <cell r="M13" t="e">
            <v>#NAME?</v>
          </cell>
        </row>
        <row r="16">
          <cell r="E16">
            <v>0</v>
          </cell>
          <cell r="F16">
            <v>0</v>
          </cell>
          <cell r="G16">
            <v>0</v>
          </cell>
          <cell r="H16">
            <v>0</v>
          </cell>
          <cell r="J16">
            <v>0</v>
          </cell>
          <cell r="K16">
            <v>0</v>
          </cell>
          <cell r="L16">
            <v>0</v>
          </cell>
          <cell r="M16">
            <v>0</v>
          </cell>
        </row>
        <row r="17">
          <cell r="F17">
            <v>0</v>
          </cell>
        </row>
        <row r="19">
          <cell r="E19">
            <v>0</v>
          </cell>
          <cell r="K19" t="e">
            <v>#NAME?</v>
          </cell>
          <cell r="L19" t="e">
            <v>#NAME?</v>
          </cell>
          <cell r="M19" t="e">
            <v>#NAME?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ow r="8">
          <cell r="D8">
            <v>15739</v>
          </cell>
        </row>
      </sheetData>
      <sheetData sheetId="137" refreshError="1"/>
      <sheetData sheetId="138" refreshError="1"/>
      <sheetData sheetId="139" refreshError="1"/>
      <sheetData sheetId="140">
        <row r="8">
          <cell r="D8">
            <v>15739</v>
          </cell>
        </row>
      </sheetData>
      <sheetData sheetId="141">
        <row r="8">
          <cell r="D8">
            <v>15739</v>
          </cell>
        </row>
      </sheetData>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ow r="8">
          <cell r="D8">
            <v>15739</v>
          </cell>
        </row>
      </sheetData>
      <sheetData sheetId="258">
        <row r="8">
          <cell r="D8">
            <v>15739</v>
          </cell>
        </row>
      </sheetData>
      <sheetData sheetId="259" refreshError="1"/>
      <sheetData sheetId="260" refreshError="1"/>
      <sheetData sheetId="261" refreshError="1"/>
      <sheetData sheetId="262" refreshError="1"/>
      <sheetData sheetId="263" refreshError="1"/>
      <sheetData sheetId="264">
        <row r="8">
          <cell r="D8">
            <v>15739</v>
          </cell>
        </row>
      </sheetData>
      <sheetData sheetId="265" refreshError="1"/>
      <sheetData sheetId="266" refreshError="1"/>
      <sheetData sheetId="267" refreshError="1"/>
      <sheetData sheetId="268" refreshError="1"/>
      <sheetData sheetId="269">
        <row r="8">
          <cell r="D8">
            <v>15739</v>
          </cell>
        </row>
      </sheetData>
      <sheetData sheetId="270"/>
      <sheetData sheetId="271" refreshError="1"/>
      <sheetData sheetId="272">
        <row r="2">
          <cell r="A2">
            <v>0</v>
          </cell>
        </row>
      </sheetData>
      <sheetData sheetId="273">
        <row r="2">
          <cell r="A2" t="str">
            <v>ТЭС-1</v>
          </cell>
        </row>
      </sheetData>
      <sheetData sheetId="274">
        <row r="2">
          <cell r="A2" t="str">
            <v>ТЭС-1</v>
          </cell>
        </row>
      </sheetData>
      <sheetData sheetId="275">
        <row r="2">
          <cell r="A2" t="str">
            <v>ТЭС-1</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
      <sheetName val="2010_2011"/>
      <sheetName val="свод"/>
      <sheetName val="Операц.расходы"/>
      <sheetName val="Операц.расходы RAB"/>
      <sheetName val="Другие прочие расходы"/>
      <sheetName val="Лист1"/>
      <sheetName val="Псковэнерго_свод 2009_2010_2011"/>
    </sheetNames>
    <definedNames>
      <definedName name="P1_SCOPE_NOTIND" refersTo="#ССЫЛКА!"/>
      <definedName name="P2_SCOPE_FULL_LOAD" refersTo="#ССЫЛКА!"/>
      <definedName name="P2_SCOPE_NOTIND" refersTo="#ССЫЛКА!"/>
      <definedName name="P3_SCOPE_FULL_LOAD" refersTo="#ССЫЛКА!"/>
      <definedName name="P3_SCOPE_NOTIND" refersTo="#ССЫЛКА!"/>
      <definedName name="P4_SCOPE_FULL_LOAD" refersTo="#ССЫЛКА!"/>
      <definedName name="P4_SCOPE_NOTIND" refersTo="#ССЫЛКА!"/>
      <definedName name="P5_SCOPE_FULL_LOAD" refersTo="#ССЫЛКА!"/>
      <definedName name="P5_SCOPE_NOTIND" refersTo="#ССЫЛКА!"/>
      <definedName name="P6_SCOPE_FULL_LOAD" refersTo="#ССЫЛКА!"/>
      <definedName name="P6_SCOPE_NOTIND" refersTo="#ССЫЛКА!"/>
      <definedName name="P7_SCOPE_FULL_LOAD" refersTo="#ССЫЛКА!"/>
      <definedName name="P7_SCOPE_NOTIND" refersTo="#ССЫЛКА!"/>
      <definedName name="P8_SCOPE_FULL_LOAD" refersTo="#ССЫЛКА!"/>
      <definedName name="P9_SCOPE_FULL_LOAD"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Регионы"/>
      <sheetName val="Справочники"/>
      <sheetName val="16"/>
    </sheetNames>
    <sheetDataSet>
      <sheetData sheetId="0">
        <row r="4">
          <cell r="C4" t="str">
            <v>Гуджоян Дмитрий Олегович</v>
          </cell>
        </row>
        <row r="19">
          <cell r="F19" t="str">
            <v>Nesterenko_VV@mrsk-1.ru</v>
          </cell>
        </row>
        <row r="22">
          <cell r="F22" t="str">
            <v xml:space="preserve"> </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Регионы"/>
      <sheetName val="Справочники"/>
      <sheetName val="16"/>
    </sheetNames>
    <sheetDataSet>
      <sheetData sheetId="0">
        <row r="4">
          <cell r="C4" t="str">
            <v>Гуджоян Дмитрий Олегович</v>
          </cell>
        </row>
        <row r="19">
          <cell r="F19" t="str">
            <v>Nesterenko_VV@mrsk-1.ru</v>
          </cell>
        </row>
        <row r="22">
          <cell r="F22" t="str">
            <v xml:space="preserve"> </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ка по потерям РЭС"/>
      <sheetName val="баланс квадраты ПЭС"/>
      <sheetName val="баланс квадраты РСК"/>
      <sheetName val="Осн показ"/>
      <sheetName val="РБ ПЭС"/>
      <sheetName val="РБ РСК"/>
      <sheetName val="7-Баланс ПС"/>
      <sheetName val="7а-Баланс стандартный"/>
      <sheetName val="8-Исх для Баланса ПС"/>
      <sheetName val="Приложение 9"/>
      <sheetName val="5"/>
      <sheetName val="иртышская"/>
      <sheetName val="таврическая"/>
      <sheetName val="сибирь"/>
      <sheetName val="потери"/>
      <sheetName val="нп"/>
      <sheetName val="Форма 20 (1)"/>
      <sheetName val="Форма 20 (2)"/>
      <sheetName val="Форма 20 (3)"/>
      <sheetName val="Форма 20 (4)"/>
      <sheetName val="Форма 20 (5)"/>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Баланс по ТЭЦ-1"/>
      <sheetName val="Баланс по ТЭЦ-1(строгий)"/>
      <sheetName val="Сводный баланс"/>
      <sheetName val="Последний лист"/>
      <sheetName val="Краткая форма"/>
      <sheetName val="Справка в ОПЭ"/>
      <sheetName val="Пути"/>
      <sheetName val="Настройки"/>
      <sheetName val="баланс квадраты ПЭС"/>
      <sheetName val="5"/>
      <sheetName val="расшифровка"/>
      <sheetName val=""/>
      <sheetName val="Справочники"/>
    </sheetNames>
    <sheetDataSet>
      <sheetData sheetId="0" refreshError="1"/>
      <sheetData sheetId="1" refreshError="1">
        <row r="6">
          <cell r="J6">
            <v>142347756</v>
          </cell>
        </row>
        <row r="24">
          <cell r="J24">
            <v>18411270</v>
          </cell>
        </row>
        <row r="58">
          <cell r="J58">
            <v>20153766</v>
          </cell>
        </row>
        <row r="68">
          <cell r="J68">
            <v>193490</v>
          </cell>
        </row>
        <row r="86">
          <cell r="J86">
            <v>11542024</v>
          </cell>
        </row>
        <row r="87">
          <cell r="J87">
            <v>11037400</v>
          </cell>
        </row>
        <row r="99">
          <cell r="J99">
            <v>133562128</v>
          </cell>
        </row>
        <row r="100">
          <cell r="J100">
            <v>126457980</v>
          </cell>
        </row>
        <row r="120">
          <cell r="J120">
            <v>7030902</v>
          </cell>
        </row>
        <row r="152">
          <cell r="J152">
            <v>0</v>
          </cell>
        </row>
        <row r="153">
          <cell r="J153">
            <v>0</v>
          </cell>
        </row>
        <row r="186">
          <cell r="J186">
            <v>153889780</v>
          </cell>
        </row>
        <row r="194">
          <cell r="J194">
            <v>10687</v>
          </cell>
        </row>
        <row r="198">
          <cell r="J198">
            <v>1988568</v>
          </cell>
        </row>
        <row r="381">
          <cell r="N381">
            <v>8.0141407317218701E-3</v>
          </cell>
        </row>
      </sheetData>
      <sheetData sheetId="2" refreshError="1"/>
      <sheetData sheetId="3" refreshError="1"/>
      <sheetData sheetId="4" refreshError="1"/>
      <sheetData sheetId="5" refreshError="1"/>
      <sheetData sheetId="6" refreshError="1"/>
      <sheetData sheetId="7" refreshError="1"/>
      <sheetData sheetId="8" refreshError="1">
        <row r="8">
          <cell r="B8">
            <v>38596</v>
          </cell>
        </row>
      </sheetData>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TOPLIWO"/>
      <sheetName val="Наименование ЦФО"/>
    </sheetNames>
    <sheetDataSet>
      <sheetData sheetId="0"/>
      <sheetData sheetId="1"/>
      <sheetData sheetId="2"/>
      <sheetData sheetId="3"/>
      <sheetData sheetId="4"/>
      <sheetData sheetId="5" refreshError="1"/>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Канской ТЭЦ"/>
      <sheetName val="Титульный лист С-П"/>
      <sheetName val="С-П"/>
      <sheetName val="Титульный лист-Собств. потребл"/>
      <sheetName val="Собст.потребление"/>
      <sheetName val="Баланс по ТЭЦ-1"/>
      <sheetName val="Настройки"/>
      <sheetName val="баланс квадраты ПЭС"/>
      <sheetName val="t_Настрой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орм обмен"/>
      <sheetName val="табл 1"/>
      <sheetName val="табл 2"/>
      <sheetName val="маршрут"/>
      <sheetName val="3"/>
      <sheetName val="7(2)"/>
      <sheetName val="РБ РСК"/>
      <sheetName val="РБ ПЭС"/>
      <sheetName val="Справка по потерям РЭС"/>
      <sheetName val="Осн показ"/>
      <sheetName val="баланс квадраты ПЭС"/>
      <sheetName val="баланс квадраты РСК"/>
      <sheetName val="7а-Баланс стандартный"/>
      <sheetName val="Баланс линиии 10(6)"/>
      <sheetName val="Баланс линиии 110 (35)"/>
      <sheetName val="Акты БЗП"/>
      <sheetName val="Точки поставки"/>
      <sheetName val="График проверки"/>
      <sheetName val="Лист3"/>
      <sheetName val="Титульный лист С-П"/>
      <sheetName val="жилой фонд"/>
      <sheetName val="Баланс по ТЭЦ-1"/>
      <sheetName val="Настройки"/>
      <sheetName val="ИТОГИ  по Н,Р,Э,Q"/>
      <sheetName val="2002(v1)"/>
      <sheetName val="НП-2-12-П"/>
      <sheetName val="Пост. ДС"/>
      <sheetName val="АНАЛИ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1"/>
    </sheetNames>
    <sheetDataSet>
      <sheetData sheetId="0">
        <row r="211">
          <cell r="D211">
            <v>26.647181880000002</v>
          </cell>
          <cell r="E211">
            <v>50.462192250000001</v>
          </cell>
          <cell r="F211">
            <v>78.450783549999997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данные"/>
      <sheetName val="Проект"/>
      <sheetName val="Портфель"/>
      <sheetName val="Отчет"/>
      <sheetName val="Options"/>
      <sheetName val="Language"/>
      <sheetName val="2.3"/>
      <sheetName val="Лист1"/>
    </sheetNames>
    <sheetDataSet>
      <sheetData sheetId="0" refreshError="1">
        <row r="15">
          <cell r="D15">
            <v>2</v>
          </cell>
        </row>
        <row r="46">
          <cell r="D46">
            <v>2</v>
          </cell>
        </row>
      </sheetData>
      <sheetData sheetId="1" refreshError="1"/>
      <sheetData sheetId="2" refreshError="1">
        <row r="27">
          <cell r="A27" t="str">
            <v>Периоды осуществления проектов</v>
          </cell>
        </row>
      </sheetData>
      <sheetData sheetId="3" refreshError="1"/>
      <sheetData sheetId="4" refreshError="1">
        <row r="5">
          <cell r="B5" t="str">
            <v>6.1</v>
          </cell>
        </row>
        <row r="7">
          <cell r="B7" t="b">
            <v>0</v>
          </cell>
        </row>
        <row r="8">
          <cell r="B8" t="b">
            <v>0</v>
          </cell>
        </row>
        <row r="10">
          <cell r="B10" t="b">
            <v>1</v>
          </cell>
        </row>
        <row r="11">
          <cell r="B11" t="b">
            <v>0</v>
          </cell>
        </row>
      </sheetData>
      <sheetData sheetId="5" refreshError="1">
        <row r="2">
          <cell r="A2">
            <v>1</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Титульный"/>
      <sheetName val="Указания по заполнению"/>
      <sheetName val="Отпуск ээ по рег тар"/>
      <sheetName val="Отпуск ээ по рег тар (насел)"/>
      <sheetName val="Отпуск мощности по рег тар"/>
      <sheetName val="Отпуск ээ по нерег ценам"/>
      <sheetName val="Отпуск мощности по нерег ценам"/>
      <sheetName val="Продажа"/>
      <sheetName val="Покупка"/>
      <sheetName val="Проверка"/>
      <sheetName val="AllSheetsInThisWorkbook"/>
      <sheetName val="REESTR_ORG"/>
      <sheetName val="REESTR_FILTERED"/>
      <sheetName val="REESTR_MO"/>
      <sheetName val="TEHSHEET"/>
      <sheetName val="modfrmReestr"/>
      <sheetName val="modCommandButton"/>
      <sheetName val="modReestr"/>
      <sheetName val="modProv"/>
    </sheetNames>
    <sheetDataSet>
      <sheetData sheetId="0">
        <row r="3">
          <cell r="G3" t="str">
            <v>Версия 1.2</v>
          </cell>
        </row>
      </sheetData>
      <sheetData sheetId="1"/>
      <sheetData sheetId="2">
        <row r="29">
          <cell r="F29" t="str">
            <v>Да</v>
          </cell>
        </row>
      </sheetData>
      <sheetData sheetId="3"/>
      <sheetData sheetId="4">
        <row r="25">
          <cell r="F25">
            <v>1405.7429999999999</v>
          </cell>
        </row>
      </sheetData>
      <sheetData sheetId="5">
        <row r="12">
          <cell r="G12">
            <v>73.69480999999999</v>
          </cell>
        </row>
      </sheetData>
      <sheetData sheetId="6"/>
      <sheetData sheetId="7"/>
      <sheetData sheetId="8"/>
      <sheetData sheetId="9"/>
      <sheetData sheetId="10"/>
      <sheetData sheetId="11"/>
      <sheetData sheetId="12"/>
      <sheetData sheetId="13"/>
      <sheetData sheetId="14"/>
      <sheetData sheetId="15">
        <row r="2">
          <cell r="D2" t="str">
            <v>"Заполярный район"</v>
          </cell>
        </row>
        <row r="3">
          <cell r="D3" t="str">
            <v>Городской округ "Город Нарьян-Мар"</v>
          </cell>
        </row>
      </sheetData>
      <sheetData sheetId="16">
        <row r="1">
          <cell r="F1" t="str">
            <v>Январь</v>
          </cell>
        </row>
        <row r="2">
          <cell r="F2" t="str">
            <v>Февраль</v>
          </cell>
          <cell r="K2" t="str">
            <v>Да</v>
          </cell>
        </row>
        <row r="3">
          <cell r="F3" t="str">
            <v>Март</v>
          </cell>
          <cell r="K3" t="str">
            <v>Нет</v>
          </cell>
        </row>
        <row r="4">
          <cell r="F4" t="str">
            <v>Апрель</v>
          </cell>
        </row>
        <row r="5">
          <cell r="F5" t="str">
            <v>Май</v>
          </cell>
        </row>
        <row r="6">
          <cell r="F6" t="str">
            <v>Июнь</v>
          </cell>
        </row>
        <row r="7">
          <cell r="F7" t="str">
            <v>Июль</v>
          </cell>
        </row>
        <row r="8">
          <cell r="F8" t="str">
            <v>Август</v>
          </cell>
        </row>
        <row r="9">
          <cell r="F9" t="str">
            <v>Сентябрь</v>
          </cell>
        </row>
        <row r="10">
          <cell r="F10" t="str">
            <v>Октябрь</v>
          </cell>
        </row>
        <row r="11">
          <cell r="F11" t="str">
            <v>Ноябрь</v>
          </cell>
        </row>
        <row r="12">
          <cell r="F12" t="str">
            <v>Декабрь</v>
          </cell>
        </row>
        <row r="13">
          <cell r="F13" t="str">
            <v>Год</v>
          </cell>
        </row>
      </sheetData>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врическая"/>
      <sheetName val="иртышская"/>
      <sheetName val="заря"/>
      <sheetName val="сибирь"/>
      <sheetName val="Межгосударственные"/>
      <sheetName val="СН"/>
      <sheetName val="Вспомогательный"/>
      <sheetName val="Баланс_по_ТЭЦ-1"/>
      <sheetName val="Настройки"/>
      <sheetName val="жилой фонд"/>
      <sheetName val="Расчеты с потребителями"/>
      <sheetName val="2002(v1)"/>
      <sheetName val="Справочники"/>
      <sheetName val="29"/>
      <sheetName val="20"/>
      <sheetName val="21"/>
      <sheetName val="23"/>
      <sheetName val="25"/>
      <sheetName val="26"/>
      <sheetName val="27"/>
      <sheetName val="28"/>
      <sheetName val="19"/>
      <sheetName val="22"/>
      <sheetName val="24"/>
      <sheetName val="ИТОГИ  по Н,Р,Э,Q"/>
      <sheetName val="Заголовок"/>
      <sheetName val="Служебный лист"/>
      <sheetName val="Лист1"/>
      <sheetName val="Приложение 22"/>
      <sheetName val="08.14"/>
      <sheetName val="жилой_фонд"/>
      <sheetName val="Расчеты_с_потребителями"/>
      <sheetName val="ИТОГИ__по_Н,Р,Э,Q"/>
      <sheetName val="Служебный_лист"/>
      <sheetName val="Akt_12"/>
      <sheetName val="СПР"/>
      <sheetName val="Проверки и бу бд"/>
      <sheetName val="списки"/>
    </sheetNames>
    <sheetDataSet>
      <sheetData sheetId="0" refreshError="1">
        <row r="4">
          <cell r="A4" t="str">
            <v>ВЛ-555_к_шинам</v>
          </cell>
          <cell r="B4">
            <v>1045351</v>
          </cell>
          <cell r="C4">
            <v>3498263.6</v>
          </cell>
          <cell r="D4">
            <v>3643306.8</v>
          </cell>
          <cell r="E4">
            <v>3644062.8</v>
          </cell>
          <cell r="F4">
            <v>1</v>
          </cell>
          <cell r="G4">
            <v>145043.19999999972</v>
          </cell>
        </row>
        <row r="5">
          <cell r="A5" t="str">
            <v>ВЛ-555_от_шин</v>
          </cell>
          <cell r="B5">
            <v>1045351</v>
          </cell>
          <cell r="C5">
            <v>92864</v>
          </cell>
          <cell r="D5">
            <v>96160.8</v>
          </cell>
          <cell r="E5">
            <v>96160.8</v>
          </cell>
          <cell r="F5">
            <v>1</v>
          </cell>
          <cell r="G5">
            <v>3296.8000000000029</v>
          </cell>
        </row>
        <row r="6">
          <cell r="A6" t="str">
            <v>ВЛ-556_к_шинам</v>
          </cell>
          <cell r="B6">
            <v>1045348</v>
          </cell>
          <cell r="C6">
            <v>484358</v>
          </cell>
          <cell r="D6">
            <v>491984</v>
          </cell>
          <cell r="E6">
            <v>491984</v>
          </cell>
          <cell r="F6">
            <v>1</v>
          </cell>
          <cell r="G6">
            <v>7626</v>
          </cell>
        </row>
        <row r="7">
          <cell r="A7" t="str">
            <v>ВЛ-556_от_шин</v>
          </cell>
          <cell r="B7">
            <v>1045348</v>
          </cell>
          <cell r="C7">
            <v>2351347.2000000002</v>
          </cell>
          <cell r="D7">
            <v>2488028</v>
          </cell>
          <cell r="E7">
            <v>2489116.7999999998</v>
          </cell>
          <cell r="F7">
            <v>1</v>
          </cell>
          <cell r="G7">
            <v>136680.79999999981</v>
          </cell>
        </row>
        <row r="8">
          <cell r="A8" t="str">
            <v>ВЛ-557_к_шинам</v>
          </cell>
          <cell r="B8">
            <v>1045355</v>
          </cell>
          <cell r="C8">
            <v>2705150.4</v>
          </cell>
          <cell r="D8">
            <v>2852926.8</v>
          </cell>
          <cell r="E8">
            <v>2853486</v>
          </cell>
          <cell r="F8">
            <v>1</v>
          </cell>
          <cell r="G8">
            <v>147776.39999999991</v>
          </cell>
        </row>
        <row r="9">
          <cell r="A9" t="str">
            <v>ВЛ-557_от_шин</v>
          </cell>
          <cell r="B9">
            <v>1045355</v>
          </cell>
          <cell r="C9">
            <v>10024</v>
          </cell>
          <cell r="D9">
            <v>10024</v>
          </cell>
          <cell r="E9">
            <v>10024</v>
          </cell>
          <cell r="F9">
            <v>1</v>
          </cell>
          <cell r="G9">
            <v>0</v>
          </cell>
        </row>
        <row r="10">
          <cell r="A10" t="str">
            <v>Д-11_к_шинам</v>
          </cell>
          <cell r="B10">
            <v>1045338</v>
          </cell>
          <cell r="C10">
            <v>1248.7</v>
          </cell>
          <cell r="D10">
            <v>1303.0999999999999</v>
          </cell>
          <cell r="E10">
            <v>1303.0999999999999</v>
          </cell>
          <cell r="F10">
            <v>1</v>
          </cell>
          <cell r="G10">
            <v>54.399999999999864</v>
          </cell>
        </row>
        <row r="11">
          <cell r="A11" t="str">
            <v>Д-11_от_шин</v>
          </cell>
          <cell r="B11">
            <v>1045338</v>
          </cell>
          <cell r="C11">
            <v>1010613.2</v>
          </cell>
          <cell r="D11">
            <v>1051197.8999999999</v>
          </cell>
          <cell r="E11">
            <v>1051265.8</v>
          </cell>
          <cell r="F11">
            <v>1</v>
          </cell>
          <cell r="G11">
            <v>40584.699999999953</v>
          </cell>
        </row>
        <row r="12">
          <cell r="A12" t="str">
            <v>Д-12_к_шинам</v>
          </cell>
          <cell r="B12">
            <v>1045341</v>
          </cell>
          <cell r="C12">
            <v>1327.8</v>
          </cell>
          <cell r="D12">
            <v>1386.2</v>
          </cell>
          <cell r="E12">
            <v>1386.2</v>
          </cell>
          <cell r="F12">
            <v>1</v>
          </cell>
          <cell r="G12">
            <v>58.400000000000091</v>
          </cell>
        </row>
        <row r="13">
          <cell r="A13" t="str">
            <v>Д-12_от_шин</v>
          </cell>
          <cell r="B13">
            <v>1045341</v>
          </cell>
          <cell r="C13">
            <v>1079770.5</v>
          </cell>
          <cell r="D13">
            <v>1120265.3</v>
          </cell>
          <cell r="E13">
            <v>1120332.5</v>
          </cell>
          <cell r="F13">
            <v>1</v>
          </cell>
          <cell r="G13">
            <v>40494.800000000047</v>
          </cell>
        </row>
        <row r="14">
          <cell r="A14" t="str">
            <v>Д-13_к_шинам</v>
          </cell>
          <cell r="B14">
            <v>1045339</v>
          </cell>
          <cell r="C14">
            <v>6246.4</v>
          </cell>
          <cell r="D14">
            <v>6419.8</v>
          </cell>
          <cell r="E14">
            <v>6420</v>
          </cell>
          <cell r="F14">
            <v>1</v>
          </cell>
          <cell r="G14">
            <v>173.40000000000055</v>
          </cell>
        </row>
        <row r="15">
          <cell r="A15" t="str">
            <v>Д-13_от_шин</v>
          </cell>
          <cell r="B15">
            <v>1045339</v>
          </cell>
          <cell r="C15">
            <v>633991.4</v>
          </cell>
          <cell r="D15">
            <v>659412.1</v>
          </cell>
          <cell r="E15">
            <v>659436</v>
          </cell>
          <cell r="F15">
            <v>1</v>
          </cell>
          <cell r="G15">
            <v>25420.699999999953</v>
          </cell>
        </row>
        <row r="16">
          <cell r="A16" t="str">
            <v>Д-14_к_шинам</v>
          </cell>
          <cell r="B16">
            <v>1045340</v>
          </cell>
          <cell r="C16">
            <v>6262.9</v>
          </cell>
          <cell r="D16">
            <v>6437.1</v>
          </cell>
          <cell r="E16">
            <v>6437.4</v>
          </cell>
          <cell r="F16">
            <v>1</v>
          </cell>
          <cell r="G16">
            <v>174.20000000000073</v>
          </cell>
        </row>
        <row r="17">
          <cell r="A17" t="str">
            <v>Д-14_от_шин</v>
          </cell>
          <cell r="B17">
            <v>1045340</v>
          </cell>
          <cell r="C17">
            <v>674349</v>
          </cell>
          <cell r="D17">
            <v>699658.9</v>
          </cell>
          <cell r="E17">
            <v>699682.5</v>
          </cell>
          <cell r="F17">
            <v>1</v>
          </cell>
          <cell r="G17">
            <v>25309.900000000023</v>
          </cell>
        </row>
        <row r="18">
          <cell r="A18" t="str">
            <v>Д-16_к_шинам</v>
          </cell>
          <cell r="B18">
            <v>1045337</v>
          </cell>
          <cell r="C18">
            <v>6278.8</v>
          </cell>
          <cell r="D18">
            <v>6455.4</v>
          </cell>
          <cell r="E18">
            <v>6455.7</v>
          </cell>
          <cell r="F18">
            <v>1</v>
          </cell>
          <cell r="G18">
            <v>176.59999999999945</v>
          </cell>
        </row>
        <row r="19">
          <cell r="A19" t="str">
            <v>Д-16_от_шин</v>
          </cell>
          <cell r="B19">
            <v>1045337</v>
          </cell>
          <cell r="C19">
            <v>671463.7</v>
          </cell>
          <cell r="D19">
            <v>696812.6</v>
          </cell>
          <cell r="E19">
            <v>696836.4</v>
          </cell>
          <cell r="F19">
            <v>1</v>
          </cell>
          <cell r="G19">
            <v>25348.900000000023</v>
          </cell>
        </row>
        <row r="20">
          <cell r="A20" t="str">
            <v>ОВВ-220_к_шинам</v>
          </cell>
          <cell r="B20">
            <v>1045350</v>
          </cell>
          <cell r="C20">
            <v>60492.9</v>
          </cell>
          <cell r="D20">
            <v>60492.9</v>
          </cell>
          <cell r="E20">
            <v>60492.9</v>
          </cell>
          <cell r="F20">
            <v>1</v>
          </cell>
          <cell r="G20">
            <v>0</v>
          </cell>
        </row>
        <row r="21">
          <cell r="A21" t="str">
            <v>ОВВ-220_от_шин</v>
          </cell>
          <cell r="B21">
            <v>1045350</v>
          </cell>
          <cell r="C21">
            <v>85504.1</v>
          </cell>
          <cell r="D21">
            <v>85504.1</v>
          </cell>
          <cell r="E21">
            <v>85504.1</v>
          </cell>
          <cell r="F21">
            <v>1</v>
          </cell>
          <cell r="G21">
            <v>0</v>
          </cell>
        </row>
        <row r="22">
          <cell r="A22" t="str">
            <v>ВВ-220-АТ1_от_шин</v>
          </cell>
          <cell r="B22">
            <v>1045349</v>
          </cell>
          <cell r="C22">
            <v>7784.3</v>
          </cell>
          <cell r="D22">
            <v>8061.8</v>
          </cell>
          <cell r="E22">
            <v>8061.8</v>
          </cell>
          <cell r="F22">
            <v>1</v>
          </cell>
          <cell r="G22">
            <v>277.5</v>
          </cell>
        </row>
        <row r="23">
          <cell r="A23" t="str">
            <v>ВВ-220-АТ1_к_шинам</v>
          </cell>
          <cell r="B23">
            <v>1045349</v>
          </cell>
          <cell r="C23">
            <v>2104638.9</v>
          </cell>
          <cell r="D23">
            <v>2188326.7999999998</v>
          </cell>
          <cell r="E23">
            <v>2188437.5</v>
          </cell>
          <cell r="F23">
            <v>1</v>
          </cell>
          <cell r="G23">
            <v>83687.899999999907</v>
          </cell>
        </row>
        <row r="24">
          <cell r="A24" t="str">
            <v>ВВ-220-АТ2_от_шин</v>
          </cell>
          <cell r="B24">
            <v>1045352</v>
          </cell>
          <cell r="C24">
            <v>7422.8</v>
          </cell>
          <cell r="D24">
            <v>7673.7</v>
          </cell>
          <cell r="E24">
            <v>7673.7</v>
          </cell>
          <cell r="F24">
            <v>1</v>
          </cell>
          <cell r="G24">
            <v>250.89999999999964</v>
          </cell>
        </row>
        <row r="25">
          <cell r="A25" t="str">
            <v>ВВ-220-АТ2_к_шинам</v>
          </cell>
          <cell r="B25">
            <v>1045352</v>
          </cell>
          <cell r="C25">
            <v>1954066.5</v>
          </cell>
          <cell r="D25">
            <v>2027192.9</v>
          </cell>
          <cell r="E25">
            <v>2027288.5</v>
          </cell>
          <cell r="F25">
            <v>1</v>
          </cell>
          <cell r="G25">
            <v>73126.399999999907</v>
          </cell>
        </row>
        <row r="26">
          <cell r="A26" t="str">
            <v>МВ-10-АТ1_от_шин</v>
          </cell>
          <cell r="B26">
            <v>69384</v>
          </cell>
          <cell r="C26">
            <v>9.43</v>
          </cell>
          <cell r="D26">
            <v>9.43</v>
          </cell>
          <cell r="E26">
            <v>9.43</v>
          </cell>
          <cell r="F26">
            <v>4000</v>
          </cell>
          <cell r="G26">
            <v>0</v>
          </cell>
        </row>
        <row r="27">
          <cell r="A27" t="str">
            <v>МВ-10-АТ1_к_шинам</v>
          </cell>
          <cell r="B27">
            <v>69384</v>
          </cell>
          <cell r="C27">
            <v>1093.93</v>
          </cell>
          <cell r="D27">
            <v>1140.6099999999999</v>
          </cell>
          <cell r="E27">
            <v>1143.81</v>
          </cell>
          <cell r="F27">
            <v>4000</v>
          </cell>
          <cell r="G27">
            <v>186.71999999999937</v>
          </cell>
        </row>
        <row r="28">
          <cell r="A28" t="str">
            <v>МВ-10-АТ2_от_шин</v>
          </cell>
          <cell r="B28">
            <v>69383</v>
          </cell>
          <cell r="C28">
            <v>12.47</v>
          </cell>
          <cell r="D28">
            <v>12.47</v>
          </cell>
          <cell r="E28">
            <v>12.47</v>
          </cell>
          <cell r="F28">
            <v>4000</v>
          </cell>
          <cell r="G28">
            <v>0</v>
          </cell>
        </row>
        <row r="29">
          <cell r="A29" t="str">
            <v>МВ-10-АТ2_к_шинам</v>
          </cell>
          <cell r="B29">
            <v>69383</v>
          </cell>
          <cell r="C29">
            <v>844.28</v>
          </cell>
          <cell r="D29">
            <v>893.58</v>
          </cell>
          <cell r="E29">
            <v>893.75</v>
          </cell>
          <cell r="F29">
            <v>4000</v>
          </cell>
          <cell r="G29">
            <v>197.20000000000027</v>
          </cell>
        </row>
        <row r="30">
          <cell r="A30" t="str">
            <v>МВ-10-СТ-7_к_шинам</v>
          </cell>
          <cell r="B30">
            <v>69385</v>
          </cell>
          <cell r="C30">
            <v>6.89</v>
          </cell>
          <cell r="D30">
            <v>7.5</v>
          </cell>
          <cell r="E30">
            <v>7.5</v>
          </cell>
          <cell r="F30">
            <v>4000</v>
          </cell>
          <cell r="G30">
            <v>2.4400000000000013</v>
          </cell>
        </row>
        <row r="31">
          <cell r="A31" t="str">
            <v>МВ-10-СТ-7_от_шин</v>
          </cell>
          <cell r="B31" t="str">
            <v>69385</v>
          </cell>
          <cell r="C31">
            <v>1.86</v>
          </cell>
          <cell r="D31">
            <v>1.86</v>
          </cell>
          <cell r="E31">
            <v>1.86</v>
          </cell>
          <cell r="F31">
            <v>4000</v>
          </cell>
          <cell r="G31">
            <v>0</v>
          </cell>
        </row>
      </sheetData>
      <sheetData sheetId="1" refreshError="1">
        <row r="5">
          <cell r="A5" t="str">
            <v>ВЛ-555_к_шинам</v>
          </cell>
          <cell r="B5">
            <v>1045353</v>
          </cell>
          <cell r="C5">
            <v>93418.4</v>
          </cell>
          <cell r="D5">
            <v>96709.6</v>
          </cell>
          <cell r="E5">
            <v>96709.6</v>
          </cell>
          <cell r="F5">
            <v>1</v>
          </cell>
          <cell r="G5">
            <v>3291.2000000000116</v>
          </cell>
        </row>
        <row r="6">
          <cell r="A6" t="str">
            <v>ВЛ-555_от_шин</v>
          </cell>
          <cell r="B6">
            <v>1045353</v>
          </cell>
          <cell r="C6">
            <v>3540783.6</v>
          </cell>
          <cell r="D6">
            <v>3686912.8</v>
          </cell>
          <cell r="E6">
            <v>3687604.4</v>
          </cell>
          <cell r="F6">
            <v>1</v>
          </cell>
          <cell r="G6">
            <v>146129.19999999972</v>
          </cell>
        </row>
        <row r="7">
          <cell r="A7" t="str">
            <v>ВЛ-553_к_шинам</v>
          </cell>
          <cell r="B7">
            <v>1045354</v>
          </cell>
          <cell r="C7">
            <v>4951414.4000000004</v>
          </cell>
          <cell r="D7">
            <v>5202095.2</v>
          </cell>
          <cell r="E7">
            <v>5203039.2</v>
          </cell>
          <cell r="F7">
            <v>1</v>
          </cell>
          <cell r="G7">
            <v>250680.79999999981</v>
          </cell>
        </row>
        <row r="8">
          <cell r="A8" t="str">
            <v>ВЛ-553_от_шин</v>
          </cell>
          <cell r="B8">
            <v>1045354</v>
          </cell>
          <cell r="C8">
            <v>252.8</v>
          </cell>
          <cell r="D8">
            <v>254</v>
          </cell>
          <cell r="E8">
            <v>254</v>
          </cell>
          <cell r="F8">
            <v>1</v>
          </cell>
          <cell r="G8">
            <v>1.1999999999999886</v>
          </cell>
        </row>
        <row r="9">
          <cell r="A9" t="str">
            <v>ВЛ-224_к_шинам</v>
          </cell>
          <cell r="B9">
            <v>1050907</v>
          </cell>
          <cell r="C9">
            <v>162661.5</v>
          </cell>
          <cell r="D9">
            <v>162793.5</v>
          </cell>
          <cell r="E9">
            <v>162793.5</v>
          </cell>
          <cell r="F9">
            <v>1</v>
          </cell>
          <cell r="G9">
            <v>132</v>
          </cell>
        </row>
        <row r="10">
          <cell r="A10" t="str">
            <v>ВЛ-224_от_шин</v>
          </cell>
          <cell r="B10">
            <v>1050907</v>
          </cell>
          <cell r="C10">
            <v>263915.59999999998</v>
          </cell>
          <cell r="D10">
            <v>290090.5</v>
          </cell>
          <cell r="E10">
            <v>290118.90000000002</v>
          </cell>
          <cell r="F10">
            <v>1</v>
          </cell>
          <cell r="G10">
            <v>26174.900000000023</v>
          </cell>
        </row>
        <row r="11">
          <cell r="A11" t="str">
            <v>ВЛ-225_к_шинам</v>
          </cell>
          <cell r="B11">
            <v>1050875</v>
          </cell>
          <cell r="C11">
            <v>149415.4</v>
          </cell>
          <cell r="D11">
            <v>149489.9</v>
          </cell>
          <cell r="E11">
            <v>149489.9</v>
          </cell>
          <cell r="F11">
            <v>1</v>
          </cell>
          <cell r="G11">
            <v>74.5</v>
          </cell>
        </row>
        <row r="12">
          <cell r="A12" t="str">
            <v>ВЛ-225_от_шин</v>
          </cell>
          <cell r="B12">
            <v>1050875</v>
          </cell>
          <cell r="C12">
            <v>292458.2</v>
          </cell>
          <cell r="D12">
            <v>320513.5</v>
          </cell>
          <cell r="E12">
            <v>320552</v>
          </cell>
          <cell r="F12">
            <v>1</v>
          </cell>
          <cell r="G12">
            <v>28055.299999999988</v>
          </cell>
        </row>
        <row r="13">
          <cell r="A13" t="str">
            <v>В3-220АТ3_от_шин</v>
          </cell>
          <cell r="B13">
            <v>4405800</v>
          </cell>
          <cell r="C13">
            <v>5.74</v>
          </cell>
          <cell r="D13">
            <v>5.74</v>
          </cell>
          <cell r="E13">
            <v>5.74</v>
          </cell>
          <cell r="F13">
            <v>4400000</v>
          </cell>
          <cell r="G13">
            <v>0</v>
          </cell>
        </row>
        <row r="14">
          <cell r="A14" t="str">
            <v>В3-220АТ3_к_шинам</v>
          </cell>
          <cell r="B14">
            <v>190324</v>
          </cell>
          <cell r="C14">
            <v>205.28</v>
          </cell>
          <cell r="D14">
            <v>217.12</v>
          </cell>
          <cell r="E14">
            <v>217.15</v>
          </cell>
          <cell r="F14">
            <v>4400000</v>
          </cell>
          <cell r="G14">
            <v>52096.000000000015</v>
          </cell>
        </row>
        <row r="15">
          <cell r="A15" t="str">
            <v>В4-220АТ3_от_шин</v>
          </cell>
          <cell r="B15">
            <v>19144</v>
          </cell>
          <cell r="C15">
            <v>9.1</v>
          </cell>
          <cell r="D15">
            <v>9.1</v>
          </cell>
          <cell r="E15">
            <v>9.1</v>
          </cell>
          <cell r="F15">
            <v>4400000</v>
          </cell>
          <cell r="G15">
            <v>0</v>
          </cell>
        </row>
        <row r="16">
          <cell r="A16" t="str">
            <v>В4-220АТ3_к_шинам</v>
          </cell>
          <cell r="B16">
            <v>777412</v>
          </cell>
          <cell r="C16">
            <v>187.36</v>
          </cell>
          <cell r="D16">
            <v>199.6</v>
          </cell>
          <cell r="E16">
            <v>199.63</v>
          </cell>
          <cell r="F16">
            <v>4400000</v>
          </cell>
          <cell r="G16">
            <v>53855.99999999992</v>
          </cell>
        </row>
        <row r="17">
          <cell r="A17" t="str">
            <v>ШСОВ-220_к_шинам</v>
          </cell>
          <cell r="B17">
            <v>1050887</v>
          </cell>
          <cell r="C17">
            <v>1706.8</v>
          </cell>
          <cell r="D17">
            <v>1706.8</v>
          </cell>
          <cell r="E17">
            <v>1706.8</v>
          </cell>
          <cell r="F17">
            <v>1</v>
          </cell>
          <cell r="G17">
            <v>0</v>
          </cell>
        </row>
        <row r="18">
          <cell r="A18" t="str">
            <v>ШСОВ-220_от_шин</v>
          </cell>
          <cell r="B18">
            <v>1050887</v>
          </cell>
          <cell r="C18">
            <v>13540.3</v>
          </cell>
          <cell r="D18">
            <v>13540.3</v>
          </cell>
          <cell r="E18">
            <v>13540.3</v>
          </cell>
          <cell r="F18">
            <v>1</v>
          </cell>
          <cell r="G18">
            <v>0</v>
          </cell>
        </row>
        <row r="19">
          <cell r="A19" t="str">
            <v>ВВ-110АТ1_от_шин</v>
          </cell>
          <cell r="B19">
            <v>1050909</v>
          </cell>
          <cell r="C19">
            <v>3168.6</v>
          </cell>
          <cell r="D19">
            <v>3168.6</v>
          </cell>
          <cell r="E19">
            <v>3168.6</v>
          </cell>
          <cell r="F19">
            <v>1</v>
          </cell>
          <cell r="G19">
            <v>0</v>
          </cell>
        </row>
        <row r="20">
          <cell r="A20" t="str">
            <v>ВВ-110АТ1_к_шинам</v>
          </cell>
          <cell r="B20">
            <v>1050909</v>
          </cell>
          <cell r="C20">
            <v>521687.8</v>
          </cell>
          <cell r="D20">
            <v>548845.9</v>
          </cell>
          <cell r="E20">
            <v>548943.69999999995</v>
          </cell>
          <cell r="F20">
            <v>1</v>
          </cell>
          <cell r="G20">
            <v>27158.100000000035</v>
          </cell>
        </row>
        <row r="21">
          <cell r="A21" t="str">
            <v>ВВ-110АТ2_от_шин</v>
          </cell>
          <cell r="B21">
            <v>1050881</v>
          </cell>
          <cell r="C21">
            <v>3413.2</v>
          </cell>
          <cell r="D21">
            <v>3413.2</v>
          </cell>
          <cell r="E21">
            <v>3413.2</v>
          </cell>
          <cell r="F21">
            <v>1</v>
          </cell>
          <cell r="G21">
            <v>0</v>
          </cell>
        </row>
        <row r="22">
          <cell r="A22" t="str">
            <v>ВВ-110АТ2_к_шинам</v>
          </cell>
          <cell r="B22">
            <v>1050881</v>
          </cell>
          <cell r="C22">
            <v>470261.8</v>
          </cell>
          <cell r="D22">
            <v>494781.8</v>
          </cell>
          <cell r="E22">
            <v>494870.6</v>
          </cell>
          <cell r="F22">
            <v>1</v>
          </cell>
          <cell r="G22">
            <v>24520</v>
          </cell>
        </row>
        <row r="23">
          <cell r="A23" t="str">
            <v>С-165_к_шинам</v>
          </cell>
          <cell r="B23">
            <v>1045356</v>
          </cell>
          <cell r="C23">
            <v>538.29999999999995</v>
          </cell>
          <cell r="D23">
            <v>539.79999999999995</v>
          </cell>
          <cell r="E23">
            <v>540.1</v>
          </cell>
          <cell r="F23">
            <v>1</v>
          </cell>
          <cell r="G23">
            <v>1.5</v>
          </cell>
        </row>
        <row r="24">
          <cell r="A24" t="str">
            <v>С-165_от_шин</v>
          </cell>
          <cell r="B24">
            <v>1045356</v>
          </cell>
          <cell r="C24">
            <v>43593.5</v>
          </cell>
          <cell r="D24">
            <v>46170.9</v>
          </cell>
          <cell r="E24">
            <v>46182</v>
          </cell>
          <cell r="F24">
            <v>1</v>
          </cell>
          <cell r="G24">
            <v>2577.4000000000015</v>
          </cell>
        </row>
        <row r="25">
          <cell r="A25" t="str">
            <v>С-166_к_шинам</v>
          </cell>
          <cell r="B25">
            <v>1046897</v>
          </cell>
          <cell r="C25">
            <v>57</v>
          </cell>
          <cell r="D25">
            <v>57</v>
          </cell>
          <cell r="E25">
            <v>57</v>
          </cell>
          <cell r="F25">
            <v>1</v>
          </cell>
          <cell r="G25">
            <v>0</v>
          </cell>
        </row>
        <row r="26">
          <cell r="A26" t="str">
            <v>С-166_от_шин</v>
          </cell>
          <cell r="B26">
            <v>1046897</v>
          </cell>
          <cell r="C26">
            <v>46773.3</v>
          </cell>
          <cell r="D26">
            <v>49356.9</v>
          </cell>
          <cell r="E26">
            <v>49368</v>
          </cell>
          <cell r="F26">
            <v>1</v>
          </cell>
          <cell r="G26">
            <v>2583.5999999999985</v>
          </cell>
        </row>
        <row r="27">
          <cell r="A27" t="str">
            <v>С-167_к_шинам</v>
          </cell>
          <cell r="B27">
            <v>1045343</v>
          </cell>
          <cell r="C27">
            <v>5085.6000000000004</v>
          </cell>
          <cell r="D27">
            <v>5088.1000000000004</v>
          </cell>
          <cell r="E27">
            <v>5088.1000000000004</v>
          </cell>
          <cell r="F27">
            <v>1</v>
          </cell>
          <cell r="G27">
            <v>2.5</v>
          </cell>
        </row>
        <row r="28">
          <cell r="A28" t="str">
            <v>С-167_от_шин</v>
          </cell>
          <cell r="B28">
            <v>1045343</v>
          </cell>
          <cell r="C28">
            <v>214150.6</v>
          </cell>
          <cell r="D28">
            <v>223214.5</v>
          </cell>
          <cell r="E28">
            <v>223243.8</v>
          </cell>
          <cell r="F28">
            <v>1</v>
          </cell>
          <cell r="G28">
            <v>9063.8999999999942</v>
          </cell>
        </row>
        <row r="29">
          <cell r="A29" t="str">
            <v>С-168_к_шинам</v>
          </cell>
          <cell r="B29">
            <v>1045342</v>
          </cell>
          <cell r="C29">
            <v>7845.8</v>
          </cell>
          <cell r="D29">
            <v>7848.5</v>
          </cell>
          <cell r="E29">
            <v>7848.5</v>
          </cell>
          <cell r="F29">
            <v>1</v>
          </cell>
          <cell r="G29">
            <v>2.6999999999998181</v>
          </cell>
        </row>
        <row r="30">
          <cell r="A30" t="str">
            <v>С-168_от_шин</v>
          </cell>
          <cell r="B30">
            <v>1045342</v>
          </cell>
          <cell r="C30">
            <v>218853.5</v>
          </cell>
          <cell r="D30">
            <v>227723.4</v>
          </cell>
          <cell r="E30">
            <v>227751.4</v>
          </cell>
          <cell r="F30">
            <v>1</v>
          </cell>
          <cell r="G30">
            <v>8869.8999999999942</v>
          </cell>
        </row>
        <row r="31">
          <cell r="A31" t="str">
            <v>С-170_к_шинам</v>
          </cell>
          <cell r="B31">
            <v>1045335</v>
          </cell>
          <cell r="C31">
            <v>3.2</v>
          </cell>
          <cell r="D31">
            <v>3.2</v>
          </cell>
          <cell r="E31">
            <v>3.2</v>
          </cell>
          <cell r="F31">
            <v>1</v>
          </cell>
          <cell r="G31">
            <v>0</v>
          </cell>
        </row>
        <row r="32">
          <cell r="A32" t="str">
            <v>С-170_от_шин</v>
          </cell>
          <cell r="B32">
            <v>1045335</v>
          </cell>
          <cell r="C32">
            <v>158983.79999999999</v>
          </cell>
          <cell r="D32">
            <v>167846.8</v>
          </cell>
          <cell r="E32">
            <v>167881.9</v>
          </cell>
          <cell r="F32">
            <v>1</v>
          </cell>
          <cell r="G32">
            <v>8863</v>
          </cell>
        </row>
        <row r="33">
          <cell r="A33" t="str">
            <v>С-171_к_шинам</v>
          </cell>
          <cell r="B33">
            <v>1045336</v>
          </cell>
          <cell r="C33">
            <v>3897.7</v>
          </cell>
          <cell r="D33">
            <v>3898</v>
          </cell>
          <cell r="E33">
            <v>3898</v>
          </cell>
          <cell r="F33">
            <v>1</v>
          </cell>
          <cell r="G33">
            <v>0.3000000000001819</v>
          </cell>
        </row>
        <row r="34">
          <cell r="A34" t="str">
            <v>С-171_от_шин</v>
          </cell>
          <cell r="B34">
            <v>1045336</v>
          </cell>
          <cell r="C34">
            <v>404377.59999999998</v>
          </cell>
          <cell r="D34">
            <v>424060.9</v>
          </cell>
          <cell r="E34">
            <v>424133.7</v>
          </cell>
          <cell r="F34">
            <v>1</v>
          </cell>
          <cell r="G34">
            <v>19683.300000000047</v>
          </cell>
        </row>
        <row r="35">
          <cell r="A35" t="str">
            <v>ОВВ-110_к_шинам</v>
          </cell>
          <cell r="B35">
            <v>1050894</v>
          </cell>
          <cell r="C35">
            <v>1537.6</v>
          </cell>
          <cell r="D35">
            <v>1537.6</v>
          </cell>
          <cell r="E35">
            <v>1537.6</v>
          </cell>
          <cell r="F35">
            <v>1</v>
          </cell>
          <cell r="G35">
            <v>0</v>
          </cell>
        </row>
        <row r="36">
          <cell r="A36" t="str">
            <v>ОВВ-110_от_шин</v>
          </cell>
          <cell r="B36">
            <v>1050894</v>
          </cell>
          <cell r="C36">
            <v>12260.7</v>
          </cell>
          <cell r="D36">
            <v>12260.7</v>
          </cell>
          <cell r="E36">
            <v>12260.7</v>
          </cell>
          <cell r="F36">
            <v>1</v>
          </cell>
          <cell r="G36">
            <v>0</v>
          </cell>
        </row>
        <row r="37">
          <cell r="A37" t="str">
            <v>МВ-10-АТ1_от_шин</v>
          </cell>
          <cell r="B37">
            <v>69341</v>
          </cell>
          <cell r="C37">
            <v>0</v>
          </cell>
          <cell r="D37">
            <v>0</v>
          </cell>
          <cell r="E37">
            <v>0</v>
          </cell>
          <cell r="F37">
            <v>60000</v>
          </cell>
          <cell r="G37">
            <v>0</v>
          </cell>
        </row>
        <row r="38">
          <cell r="A38" t="str">
            <v>МВ-10-АТ1_к_шинам</v>
          </cell>
          <cell r="B38">
            <v>69341</v>
          </cell>
          <cell r="C38">
            <v>67.52</v>
          </cell>
          <cell r="D38">
            <v>70.11</v>
          </cell>
          <cell r="E38">
            <v>70.12</v>
          </cell>
          <cell r="F38">
            <v>60000</v>
          </cell>
          <cell r="G38">
            <v>155.4000000000002</v>
          </cell>
        </row>
        <row r="39">
          <cell r="A39" t="str">
            <v>МВ-10-АТ2_от_шин</v>
          </cell>
          <cell r="B39">
            <v>69390</v>
          </cell>
          <cell r="C39">
            <v>1.79</v>
          </cell>
          <cell r="D39">
            <v>1.79</v>
          </cell>
          <cell r="E39">
            <v>1.79</v>
          </cell>
          <cell r="F39">
            <v>60000</v>
          </cell>
          <cell r="G39">
            <v>0</v>
          </cell>
        </row>
        <row r="40">
          <cell r="A40" t="str">
            <v>МВ-10-АТ2_к_шинам</v>
          </cell>
          <cell r="B40">
            <v>69390</v>
          </cell>
          <cell r="C40">
            <v>29</v>
          </cell>
          <cell r="D40">
            <v>30.54</v>
          </cell>
          <cell r="E40">
            <v>30.55</v>
          </cell>
          <cell r="F40">
            <v>60000</v>
          </cell>
          <cell r="G40">
            <v>92.399999999999949</v>
          </cell>
        </row>
        <row r="41">
          <cell r="A41" t="str">
            <v>ф.9_к_шинам_0.4</v>
          </cell>
          <cell r="C41">
            <v>19.100000000000001</v>
          </cell>
          <cell r="D41">
            <v>19.100000000000001</v>
          </cell>
          <cell r="E41">
            <v>19.100000000000001</v>
          </cell>
          <cell r="G41">
            <v>0</v>
          </cell>
        </row>
        <row r="42">
          <cell r="A42" t="str">
            <v>ф.6_к_шинам_10</v>
          </cell>
          <cell r="C42">
            <v>6708.2</v>
          </cell>
          <cell r="D42">
            <v>6708.2</v>
          </cell>
          <cell r="E42">
            <v>6708.2</v>
          </cell>
          <cell r="G42">
            <v>0</v>
          </cell>
        </row>
      </sheetData>
      <sheetData sheetId="2" refreshError="1"/>
      <sheetData sheetId="3">
        <row r="16">
          <cell r="H16">
            <v>69.756399999999999</v>
          </cell>
        </row>
      </sheetData>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иртышская"/>
      <sheetName val="таврическая"/>
      <sheetName val="сибирь"/>
      <sheetName val="жилой фонд"/>
      <sheetName val="жилой_фонд"/>
      <sheetName val="справочник"/>
      <sheetName val="Служебный_лист"/>
      <sheetName val="Лист"/>
      <sheetName val="Параметры"/>
      <sheetName val="Заголовок"/>
      <sheetName val="TEHSHEET"/>
      <sheetName val="Регионы"/>
      <sheetName val="таб_1"/>
      <sheetName val="Баланс"/>
      <sheetName val="Справочники"/>
      <sheetName val="БФ-1-8-П"/>
      <sheetName val="БФ-2-6-П"/>
      <sheetName val="БФ-2-13-П"/>
      <sheetName val="БФ-1-10-П"/>
      <sheetName val="Баланс_по_ТЭЦ-1"/>
      <sheetName val="Настройки"/>
      <sheetName val="навигация"/>
      <sheetName val="Макро"/>
      <sheetName val="Производство_электроэнергии"/>
      <sheetName val="2011"/>
      <sheetName val="Расчеты_с_потребителями"/>
      <sheetName val="П-БР-2-2-П"/>
      <sheetName val="БФ-2-5-П"/>
      <sheetName val="НП-2-12-П"/>
      <sheetName val="филиал-МРСК"/>
      <sheetName val="структура"/>
      <sheetName val="Т11"/>
      <sheetName val="Т12"/>
      <sheetName val="Т19_11"/>
      <sheetName val="Т1"/>
      <sheetName val="Т2"/>
      <sheetName val="Т3"/>
      <sheetName val="Т6"/>
      <sheetName val="Т7"/>
      <sheetName val="Т8"/>
      <sheetName val="Ш_Передача_ЭЭ"/>
      <sheetName val="29"/>
      <sheetName val="21"/>
      <sheetName val="23"/>
      <sheetName val="25"/>
      <sheetName val="26"/>
      <sheetName val="27"/>
      <sheetName val="28"/>
      <sheetName val="22"/>
      <sheetName val="2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Расчет НВВ общий"/>
      <sheetName val="ЭСО"/>
      <sheetName val="Ген. не уч. ОРЭМ"/>
      <sheetName val="Свод"/>
      <sheetName val="TEHSHEET"/>
      <sheetName val="Топливо2009"/>
      <sheetName val="2009"/>
      <sheetName val="Заголовок"/>
      <sheetName val="Lists"/>
      <sheetName val="Прилож.1"/>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ээ"/>
      <sheetName val="ик"/>
      <sheetName val="Баланс ээ"/>
      <sheetName val="Баланс мощности"/>
      <sheetName val="regs"/>
      <sheetName val="Справочники"/>
      <sheetName val="База"/>
      <sheetName val="proverka"/>
      <sheetName val="ПРОГНОЗ_1"/>
      <sheetName val="Гр5(о)"/>
      <sheetName val="ФБР"/>
      <sheetName val="I"/>
      <sheetName val="MTO REV.0"/>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ээ"/>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
    </sheetNames>
    <sheetDataSet>
      <sheetData sheetId="0" refreshError="1"/>
      <sheetData sheetId="1" refreshError="1"/>
      <sheetData sheetId="2" refreshError="1">
        <row r="5">
          <cell r="G5">
            <v>4551113.38</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CL80"/>
  <sheetViews>
    <sheetView zoomScale="85" zoomScaleNormal="85" zoomScaleSheetLayoutView="70" workbookViewId="0">
      <pane xSplit="4" ySplit="20" topLeftCell="E21" activePane="bottomRight" state="frozen"/>
      <selection activeCell="A15" sqref="A15"/>
      <selection pane="topRight" activeCell="E15" sqref="E15"/>
      <selection pane="bottomLeft" activeCell="A21" sqref="A21"/>
      <selection pane="bottomRight" activeCell="E44" sqref="E44:E48"/>
    </sheetView>
  </sheetViews>
  <sheetFormatPr defaultRowHeight="15.75" outlineLevelRow="1" x14ac:dyDescent="0.25"/>
  <cols>
    <col min="1" max="1" width="7.140625" style="1" customWidth="1"/>
    <col min="2" max="2" width="13.28515625" style="1" customWidth="1"/>
    <col min="3" max="3" width="92.5703125" style="1" customWidth="1"/>
    <col min="4" max="4" width="25.42578125" style="1" customWidth="1"/>
    <col min="5" max="5" width="9.5703125" style="1" customWidth="1"/>
    <col min="6" max="6" width="20.140625" style="1" customWidth="1"/>
    <col min="7" max="7" width="13.7109375" style="1" customWidth="1"/>
    <col min="8" max="8" width="19.42578125" style="1" customWidth="1"/>
    <col min="9" max="9" width="9.5703125" style="1" customWidth="1"/>
    <col min="10" max="10" width="20" style="1" customWidth="1"/>
    <col min="11" max="11" width="9.5703125" style="1" customWidth="1"/>
    <col min="12" max="12" width="20.140625" style="1" customWidth="1"/>
    <col min="13" max="13" width="9.5703125" style="1" customWidth="1"/>
    <col min="14" max="14" width="18" style="1" customWidth="1"/>
    <col min="15" max="15" width="10.7109375" style="1" customWidth="1"/>
    <col min="16" max="16" width="19.5703125" style="1" customWidth="1"/>
    <col min="17" max="17" width="10.7109375" style="1" customWidth="1"/>
    <col min="18" max="18" width="22" style="1" customWidth="1"/>
    <col min="19" max="19" width="9.5703125" style="1" customWidth="1"/>
    <col min="20" max="20" width="19.28515625" style="1" customWidth="1"/>
    <col min="21" max="21" width="9.5703125" style="1" customWidth="1"/>
    <col min="22" max="22" width="19.5703125" style="1" customWidth="1"/>
    <col min="23" max="23" width="11.140625" style="1" customWidth="1"/>
    <col min="24" max="24" width="18.5703125" style="1" customWidth="1"/>
    <col min="25" max="25" width="9.5703125" style="1" customWidth="1"/>
    <col min="26" max="26" width="18.5703125" style="1" customWidth="1"/>
    <col min="27" max="27" width="9.5703125" style="1" customWidth="1"/>
    <col min="28" max="28" width="19" style="1" customWidth="1"/>
    <col min="29" max="29" width="9.5703125" style="1" customWidth="1"/>
    <col min="30" max="30" width="21.28515625" style="1" customWidth="1"/>
    <col min="31" max="31" width="9.5703125" style="1" customWidth="1"/>
    <col min="32" max="32" width="23.140625" style="1" customWidth="1"/>
    <col min="33" max="33" width="9.5703125" style="1" customWidth="1"/>
    <col min="34" max="34" width="21.140625" style="1" customWidth="1"/>
    <col min="35" max="35" width="9.5703125" style="1" customWidth="1"/>
    <col min="36" max="36" width="19.140625" style="1" customWidth="1"/>
    <col min="37" max="37" width="9.5703125" style="1" customWidth="1"/>
    <col min="38" max="38" width="26.7109375" style="1" customWidth="1"/>
    <col min="39" max="39" width="9.5703125" style="1" customWidth="1"/>
    <col min="40" max="40" width="24.85546875" style="1" customWidth="1"/>
    <col min="41" max="41" width="13.7109375" style="1" customWidth="1"/>
    <col min="42" max="42" width="22.42578125" style="1" customWidth="1"/>
    <col min="43" max="43" width="9.5703125" style="1" customWidth="1"/>
    <col min="44" max="44" width="23.28515625" style="1" customWidth="1"/>
    <col min="45" max="45" width="9.5703125" style="1" customWidth="1"/>
    <col min="46" max="46" width="21.7109375" style="1" customWidth="1"/>
    <col min="47" max="47" width="9.5703125" style="1" customWidth="1"/>
    <col min="48" max="48" width="21" style="1" customWidth="1"/>
    <col min="49" max="49" width="12.7109375" style="1" customWidth="1"/>
    <col min="50" max="50" width="23.28515625" style="1" customWidth="1"/>
    <col min="51" max="51" width="16.42578125" style="1" customWidth="1"/>
    <col min="52" max="52" width="18.42578125" style="1" customWidth="1"/>
    <col min="53" max="53" width="8" style="4" customWidth="1"/>
    <col min="54" max="60" width="9.140625" style="4"/>
    <col min="61" max="16384" width="9.140625" style="1"/>
  </cols>
  <sheetData>
    <row r="1" spans="1:53" x14ac:dyDescent="0.25">
      <c r="AW1" s="2"/>
      <c r="AX1" s="2"/>
      <c r="AZ1" s="3" t="s">
        <v>0</v>
      </c>
    </row>
    <row r="2" spans="1:53" x14ac:dyDescent="0.25">
      <c r="AC2" s="5"/>
      <c r="AD2" s="5"/>
      <c r="AW2" s="2"/>
      <c r="AX2" s="2"/>
      <c r="AZ2" s="2" t="s">
        <v>1</v>
      </c>
    </row>
    <row r="3" spans="1:53" x14ac:dyDescent="0.25">
      <c r="AC3" s="6"/>
      <c r="AD3" s="6"/>
      <c r="AW3" s="2"/>
      <c r="AX3" s="2"/>
      <c r="AZ3" s="2" t="s">
        <v>2</v>
      </c>
    </row>
    <row r="4" spans="1:53" x14ac:dyDescent="0.25">
      <c r="B4" s="1036" t="s">
        <v>3</v>
      </c>
      <c r="C4" s="1036"/>
      <c r="D4" s="1036"/>
      <c r="E4" s="1036"/>
      <c r="F4" s="1036"/>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c r="AI4" s="1036"/>
      <c r="AJ4" s="1036"/>
      <c r="AK4" s="1036"/>
      <c r="AL4" s="1036"/>
      <c r="AM4" s="1036"/>
      <c r="AN4" s="1036"/>
      <c r="AO4" s="1036"/>
      <c r="AP4" s="1036"/>
      <c r="AQ4" s="1036"/>
      <c r="AR4" s="1036"/>
      <c r="AS4" s="1036"/>
      <c r="AT4" s="1036"/>
      <c r="AU4" s="1036"/>
      <c r="AV4" s="1036"/>
      <c r="AW4" s="1036"/>
      <c r="AX4" s="1036"/>
      <c r="AY4" s="1036"/>
    </row>
    <row r="5" spans="1:53" x14ac:dyDescent="0.25">
      <c r="B5" s="1036" t="s">
        <v>1593</v>
      </c>
      <c r="C5" s="1037"/>
      <c r="D5" s="1037"/>
      <c r="E5" s="1037"/>
      <c r="F5" s="1037"/>
      <c r="G5" s="1037"/>
      <c r="H5" s="1037"/>
      <c r="I5" s="1037"/>
      <c r="J5" s="1037"/>
      <c r="K5" s="1037"/>
      <c r="L5" s="1037"/>
      <c r="M5" s="1037"/>
      <c r="N5" s="1037"/>
      <c r="O5" s="1037"/>
      <c r="P5" s="1037"/>
      <c r="Q5" s="1037"/>
      <c r="R5" s="1037"/>
      <c r="S5" s="1037"/>
      <c r="T5" s="1037"/>
      <c r="U5" s="1037"/>
      <c r="V5" s="1037"/>
      <c r="W5" s="1037"/>
      <c r="X5" s="1037"/>
      <c r="Y5" s="1037"/>
      <c r="Z5" s="1037"/>
      <c r="AA5" s="1037"/>
      <c r="AB5" s="1037"/>
      <c r="AC5" s="1037"/>
      <c r="AD5" s="1037"/>
      <c r="AE5" s="1037"/>
      <c r="AF5" s="1037"/>
      <c r="AG5" s="1037"/>
      <c r="AH5" s="1037"/>
      <c r="AI5" s="1037"/>
      <c r="AJ5" s="1037"/>
      <c r="AK5" s="1037"/>
      <c r="AL5" s="1037"/>
      <c r="AM5" s="1037"/>
      <c r="AN5" s="1037"/>
      <c r="AO5" s="1037"/>
      <c r="AP5" s="1037"/>
      <c r="AQ5" s="1037"/>
      <c r="AR5" s="1037"/>
      <c r="AS5" s="1037"/>
      <c r="AT5" s="1037"/>
      <c r="AU5" s="1037"/>
      <c r="AV5" s="1037"/>
      <c r="AW5" s="1037"/>
      <c r="AX5" s="1037"/>
      <c r="AY5" s="1037"/>
    </row>
    <row r="6" spans="1:53" x14ac:dyDescent="0.25">
      <c r="B6" s="1036"/>
      <c r="C6" s="1036"/>
      <c r="D6" s="1036"/>
      <c r="E6" s="1036"/>
      <c r="F6" s="1036"/>
      <c r="G6" s="1036"/>
      <c r="H6" s="1036"/>
      <c r="I6" s="1036"/>
      <c r="J6" s="1036"/>
      <c r="K6" s="1036"/>
      <c r="L6" s="1036"/>
      <c r="M6" s="1036"/>
      <c r="N6" s="1036"/>
      <c r="O6" s="1036"/>
      <c r="P6" s="1036"/>
      <c r="Q6" s="1036"/>
      <c r="R6" s="1036"/>
      <c r="S6" s="1036"/>
      <c r="T6" s="1036"/>
      <c r="U6" s="1036"/>
      <c r="V6" s="1036"/>
      <c r="W6" s="1036"/>
      <c r="X6" s="1036"/>
      <c r="Y6" s="1036"/>
      <c r="Z6" s="1036"/>
      <c r="AA6" s="1036"/>
      <c r="AB6" s="1036"/>
      <c r="AC6" s="1036"/>
      <c r="AD6" s="1036"/>
      <c r="AE6" s="1036"/>
      <c r="AF6" s="1036"/>
      <c r="AG6" s="1036"/>
      <c r="AH6" s="1036"/>
      <c r="AI6" s="1036"/>
      <c r="AJ6" s="1036"/>
      <c r="AK6" s="1036"/>
      <c r="AL6" s="1036"/>
      <c r="AM6" s="1036"/>
      <c r="AN6" s="1036"/>
      <c r="AO6" s="1036"/>
      <c r="AP6" s="1036"/>
      <c r="AQ6" s="1036"/>
      <c r="AR6" s="1036"/>
      <c r="AS6" s="1036"/>
      <c r="AT6" s="1036"/>
      <c r="AU6" s="1036"/>
      <c r="AV6" s="1036"/>
      <c r="AW6" s="1036"/>
      <c r="AX6" s="1036"/>
      <c r="AY6" s="1036"/>
    </row>
    <row r="7" spans="1:53" x14ac:dyDescent="0.25">
      <c r="B7" s="1036" t="s">
        <v>683</v>
      </c>
      <c r="C7" s="1036"/>
      <c r="D7" s="1036"/>
      <c r="E7" s="1036"/>
      <c r="F7" s="1036"/>
      <c r="G7" s="1036"/>
      <c r="H7" s="1036"/>
      <c r="I7" s="1036"/>
      <c r="J7" s="1036"/>
      <c r="K7" s="1036"/>
      <c r="L7" s="1036"/>
      <c r="M7" s="1036"/>
      <c r="N7" s="1036"/>
      <c r="O7" s="1036"/>
      <c r="P7" s="1036"/>
      <c r="Q7" s="1036"/>
      <c r="R7" s="1036"/>
      <c r="S7" s="1036"/>
      <c r="T7" s="1036"/>
      <c r="U7" s="1036"/>
      <c r="V7" s="1036"/>
      <c r="W7" s="1036"/>
      <c r="X7" s="1036"/>
      <c r="Y7" s="1036"/>
      <c r="Z7" s="1036"/>
      <c r="AA7" s="1036"/>
      <c r="AB7" s="1036"/>
      <c r="AC7" s="1036"/>
      <c r="AD7" s="1036"/>
      <c r="AE7" s="1036"/>
      <c r="AF7" s="1036"/>
      <c r="AG7" s="1036"/>
      <c r="AH7" s="1036"/>
      <c r="AI7" s="1036"/>
      <c r="AJ7" s="1036"/>
      <c r="AK7" s="1036"/>
      <c r="AL7" s="1036"/>
      <c r="AM7" s="1036"/>
      <c r="AN7" s="1036"/>
      <c r="AO7" s="1036"/>
      <c r="AP7" s="1036"/>
      <c r="AQ7" s="1036"/>
      <c r="AR7" s="1036"/>
      <c r="AS7" s="1036"/>
      <c r="AT7" s="1036"/>
      <c r="AU7" s="1036"/>
      <c r="AV7" s="1036"/>
      <c r="AW7" s="1036"/>
      <c r="AX7" s="1036"/>
      <c r="AY7" s="1036"/>
    </row>
    <row r="8" spans="1:53" x14ac:dyDescent="0.25">
      <c r="B8" s="1038" t="s">
        <v>4</v>
      </c>
      <c r="C8" s="1038"/>
      <c r="D8" s="1038"/>
      <c r="E8" s="1038"/>
      <c r="F8" s="1038"/>
      <c r="G8" s="1038"/>
      <c r="H8" s="1038"/>
      <c r="I8" s="1038"/>
      <c r="J8" s="1038"/>
      <c r="K8" s="1038"/>
      <c r="L8" s="1038"/>
      <c r="M8" s="1038"/>
      <c r="N8" s="1038"/>
      <c r="O8" s="1038"/>
      <c r="P8" s="1038"/>
      <c r="Q8" s="1038"/>
      <c r="R8" s="1038"/>
      <c r="S8" s="1038"/>
      <c r="T8" s="1038"/>
      <c r="U8" s="1038"/>
      <c r="V8" s="1038"/>
      <c r="W8" s="1038"/>
      <c r="X8" s="1038"/>
      <c r="Y8" s="1038"/>
      <c r="Z8" s="1038"/>
      <c r="AA8" s="1038"/>
      <c r="AB8" s="1038"/>
      <c r="AC8" s="1038"/>
      <c r="AD8" s="1038"/>
      <c r="AE8" s="1038"/>
      <c r="AF8" s="1038"/>
      <c r="AG8" s="1038"/>
      <c r="AH8" s="1038"/>
      <c r="AI8" s="1038"/>
      <c r="AJ8" s="1038"/>
      <c r="AK8" s="1038"/>
      <c r="AL8" s="1038"/>
      <c r="AM8" s="1038"/>
      <c r="AN8" s="1038"/>
      <c r="AO8" s="1038"/>
      <c r="AP8" s="1038"/>
      <c r="AQ8" s="1038"/>
      <c r="AR8" s="1038"/>
      <c r="AS8" s="1038"/>
      <c r="AT8" s="1038"/>
      <c r="AU8" s="1038"/>
      <c r="AV8" s="1038"/>
      <c r="AW8" s="1038"/>
      <c r="AX8" s="1038"/>
      <c r="AY8" s="1038"/>
    </row>
    <row r="9" spans="1:53" x14ac:dyDescent="0.25">
      <c r="B9" s="1035"/>
      <c r="C9" s="1035"/>
      <c r="D9" s="1035"/>
      <c r="E9" s="1035"/>
      <c r="F9" s="1035"/>
      <c r="G9" s="1035"/>
      <c r="H9" s="1035"/>
      <c r="I9" s="1035"/>
      <c r="J9" s="1035"/>
      <c r="K9" s="1035"/>
      <c r="L9" s="1035"/>
      <c r="M9" s="1035"/>
      <c r="N9" s="1035"/>
      <c r="O9" s="1035"/>
      <c r="P9" s="1035"/>
      <c r="Q9" s="1035"/>
      <c r="R9" s="1035"/>
      <c r="S9" s="1035"/>
      <c r="T9" s="1035"/>
      <c r="U9" s="1035"/>
      <c r="V9" s="1035"/>
      <c r="W9" s="1035"/>
      <c r="X9" s="1035"/>
      <c r="Y9" s="1035"/>
      <c r="Z9" s="1035"/>
      <c r="AA9" s="1035"/>
      <c r="AB9" s="1035"/>
      <c r="AC9" s="1035"/>
      <c r="AD9" s="1035"/>
      <c r="AE9" s="1035"/>
      <c r="AF9" s="1035"/>
      <c r="AG9" s="1035"/>
      <c r="AH9" s="1035"/>
      <c r="AI9" s="1035"/>
      <c r="AJ9" s="1035"/>
      <c r="AK9" s="1035"/>
      <c r="AL9" s="1035"/>
      <c r="AM9" s="1035"/>
      <c r="AN9" s="1035"/>
      <c r="AO9" s="1035"/>
      <c r="AP9" s="1035"/>
      <c r="AQ9" s="1035"/>
      <c r="AR9" s="1035"/>
      <c r="AS9" s="1035"/>
      <c r="AT9" s="1035"/>
      <c r="AU9" s="1035"/>
      <c r="AV9" s="1035"/>
      <c r="AW9" s="1035"/>
      <c r="AX9" s="1035"/>
      <c r="AY9" s="1035"/>
    </row>
    <row r="10" spans="1:53" x14ac:dyDescent="0.25">
      <c r="B10" s="1036" t="s">
        <v>1594</v>
      </c>
      <c r="C10" s="1036"/>
      <c r="D10" s="1036"/>
      <c r="E10" s="1036"/>
      <c r="F10" s="1036"/>
      <c r="G10" s="1036"/>
      <c r="H10" s="1036"/>
      <c r="I10" s="1036"/>
      <c r="J10" s="1036"/>
      <c r="K10" s="1036"/>
      <c r="L10" s="1036"/>
      <c r="M10" s="1036"/>
      <c r="N10" s="1036"/>
      <c r="O10" s="1036"/>
      <c r="P10" s="1036"/>
      <c r="Q10" s="1036"/>
      <c r="R10" s="1036"/>
      <c r="S10" s="1036"/>
      <c r="T10" s="1036"/>
      <c r="U10" s="1036"/>
      <c r="V10" s="1036"/>
      <c r="W10" s="1036"/>
      <c r="X10" s="1036"/>
      <c r="Y10" s="1036"/>
      <c r="Z10" s="1036"/>
      <c r="AA10" s="1036"/>
      <c r="AB10" s="1036"/>
      <c r="AC10" s="1036"/>
      <c r="AD10" s="1036"/>
      <c r="AE10" s="1036"/>
      <c r="AF10" s="1036"/>
      <c r="AG10" s="1036"/>
      <c r="AH10" s="1036"/>
      <c r="AI10" s="1036"/>
      <c r="AJ10" s="1036"/>
      <c r="AK10" s="1036"/>
      <c r="AL10" s="1036"/>
      <c r="AM10" s="1036"/>
      <c r="AN10" s="1036"/>
      <c r="AO10" s="1036"/>
      <c r="AP10" s="1036"/>
      <c r="AQ10" s="1036"/>
      <c r="AR10" s="1036"/>
      <c r="AS10" s="1036"/>
      <c r="AT10" s="1036"/>
      <c r="AU10" s="1036"/>
      <c r="AV10" s="1036"/>
      <c r="AW10" s="1036"/>
      <c r="AX10" s="1036"/>
      <c r="AY10" s="1036"/>
    </row>
    <row r="12" spans="1:53" x14ac:dyDescent="0.25">
      <c r="B12" s="1035" t="s">
        <v>717</v>
      </c>
      <c r="C12" s="1035"/>
      <c r="D12" s="1035"/>
      <c r="E12" s="1035"/>
      <c r="F12" s="1035"/>
      <c r="G12" s="1035"/>
      <c r="H12" s="1035"/>
      <c r="I12" s="1035"/>
      <c r="J12" s="1035"/>
      <c r="K12" s="1035"/>
      <c r="L12" s="1035"/>
      <c r="M12" s="1035"/>
      <c r="N12" s="1035"/>
      <c r="O12" s="1035"/>
      <c r="P12" s="1035"/>
      <c r="Q12" s="1035"/>
      <c r="R12" s="1035"/>
      <c r="S12" s="1035"/>
      <c r="T12" s="1035"/>
      <c r="U12" s="1035"/>
      <c r="V12" s="1035"/>
      <c r="W12" s="1035"/>
      <c r="X12" s="1035"/>
      <c r="Y12" s="1035"/>
      <c r="Z12" s="1035"/>
      <c r="AA12" s="1035"/>
      <c r="AB12" s="1035"/>
      <c r="AC12" s="1035"/>
      <c r="AD12" s="1035"/>
      <c r="AE12" s="1035"/>
      <c r="AF12" s="1035"/>
      <c r="AG12" s="1035"/>
      <c r="AH12" s="1035"/>
      <c r="AI12" s="1035"/>
      <c r="AJ12" s="1035"/>
      <c r="AK12" s="1035"/>
      <c r="AL12" s="1035"/>
      <c r="AM12" s="1035"/>
      <c r="AN12" s="1035"/>
      <c r="AO12" s="1035"/>
      <c r="AP12" s="1035"/>
      <c r="AQ12" s="1035"/>
      <c r="AR12" s="1035"/>
      <c r="AS12" s="1035"/>
      <c r="AT12" s="1035"/>
      <c r="AU12" s="1035"/>
      <c r="AV12" s="1035"/>
      <c r="AW12" s="1035"/>
      <c r="AX12" s="1035"/>
      <c r="AY12" s="1035"/>
    </row>
    <row r="13" spans="1:53" x14ac:dyDescent="0.25">
      <c r="B13" s="1038" t="s">
        <v>6</v>
      </c>
      <c r="C13" s="1038"/>
      <c r="D13" s="1038"/>
      <c r="E13" s="1038"/>
      <c r="F13" s="1038"/>
      <c r="G13" s="1038"/>
      <c r="H13" s="1038"/>
      <c r="I13" s="1038"/>
      <c r="J13" s="1038"/>
      <c r="K13" s="1038"/>
      <c r="L13" s="1038"/>
      <c r="M13" s="1038"/>
      <c r="N13" s="1038"/>
      <c r="O13" s="1038"/>
      <c r="P13" s="1038"/>
      <c r="Q13" s="1038"/>
      <c r="R13" s="1038"/>
      <c r="S13" s="1038"/>
      <c r="T13" s="1038"/>
      <c r="U13" s="1038"/>
      <c r="V13" s="1038"/>
      <c r="W13" s="1038"/>
      <c r="X13" s="1038"/>
      <c r="Y13" s="1038"/>
      <c r="Z13" s="1038"/>
      <c r="AA13" s="1038"/>
      <c r="AB13" s="1038"/>
      <c r="AC13" s="1038"/>
      <c r="AD13" s="1038"/>
      <c r="AE13" s="1038"/>
      <c r="AF13" s="1038"/>
      <c r="AG13" s="1038"/>
      <c r="AH13" s="1038"/>
      <c r="AI13" s="1038"/>
      <c r="AJ13" s="1038"/>
      <c r="AK13" s="1038"/>
      <c r="AL13" s="1038"/>
      <c r="AM13" s="1038"/>
      <c r="AN13" s="1038"/>
      <c r="AO13" s="1038"/>
      <c r="AP13" s="1038"/>
      <c r="AQ13" s="1038"/>
      <c r="AR13" s="1038"/>
      <c r="AS13" s="1038"/>
      <c r="AT13" s="1038"/>
      <c r="AU13" s="1038"/>
      <c r="AV13" s="1038"/>
      <c r="AW13" s="1038"/>
      <c r="AX13" s="1038"/>
      <c r="AY13" s="1038"/>
    </row>
    <row r="14" spans="1:53" ht="16.5" thickBot="1" x14ac:dyDescent="0.3"/>
    <row r="15" spans="1:53" ht="33.75" customHeight="1" thickBot="1" x14ac:dyDescent="0.3">
      <c r="A15" s="7"/>
      <c r="B15" s="1041" t="s">
        <v>7</v>
      </c>
      <c r="C15" s="1041" t="s">
        <v>8</v>
      </c>
      <c r="D15" s="1041" t="s">
        <v>9</v>
      </c>
      <c r="E15" s="1039" t="s">
        <v>10</v>
      </c>
      <c r="F15" s="1046"/>
      <c r="G15" s="1046"/>
      <c r="H15" s="1046"/>
      <c r="I15" s="1046"/>
      <c r="J15" s="1046"/>
      <c r="K15" s="1046"/>
      <c r="L15" s="1046"/>
      <c r="M15" s="1046"/>
      <c r="N15" s="1046"/>
      <c r="O15" s="1046"/>
      <c r="P15" s="1046"/>
      <c r="Q15" s="1046"/>
      <c r="R15" s="1046"/>
      <c r="S15" s="1046"/>
      <c r="T15" s="1046"/>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c r="AT15" s="1046"/>
      <c r="AU15" s="1046"/>
      <c r="AV15" s="1046"/>
      <c r="AW15" s="1046"/>
      <c r="AX15" s="1046"/>
      <c r="AY15" s="1046"/>
      <c r="AZ15" s="1040"/>
      <c r="BA15" s="8"/>
    </row>
    <row r="16" spans="1:53" ht="47.25" customHeight="1" thickBot="1" x14ac:dyDescent="0.3">
      <c r="A16" s="7"/>
      <c r="B16" s="1042"/>
      <c r="C16" s="1042"/>
      <c r="D16" s="1044"/>
      <c r="E16" s="1047" t="s">
        <v>11</v>
      </c>
      <c r="F16" s="1048"/>
      <c r="G16" s="1048"/>
      <c r="H16" s="1048"/>
      <c r="I16" s="1048"/>
      <c r="J16" s="1048"/>
      <c r="K16" s="1048"/>
      <c r="L16" s="1048"/>
      <c r="M16" s="1046"/>
      <c r="N16" s="1046"/>
      <c r="O16" s="1046"/>
      <c r="P16" s="1046"/>
      <c r="Q16" s="1046"/>
      <c r="R16" s="1046"/>
      <c r="S16" s="1046"/>
      <c r="T16" s="1040"/>
      <c r="U16" s="1039" t="s">
        <v>12</v>
      </c>
      <c r="V16" s="1046"/>
      <c r="W16" s="1046"/>
      <c r="X16" s="1046"/>
      <c r="Y16" s="1046"/>
      <c r="Z16" s="1046"/>
      <c r="AA16" s="1046"/>
      <c r="AB16" s="1046"/>
      <c r="AC16" s="1046"/>
      <c r="AD16" s="1040"/>
      <c r="AE16" s="1039" t="s">
        <v>13</v>
      </c>
      <c r="AF16" s="1046"/>
      <c r="AG16" s="1046"/>
      <c r="AH16" s="1046"/>
      <c r="AI16" s="1046"/>
      <c r="AJ16" s="1040"/>
      <c r="AK16" s="1039" t="s">
        <v>14</v>
      </c>
      <c r="AL16" s="1046"/>
      <c r="AM16" s="1046"/>
      <c r="AN16" s="1040"/>
      <c r="AO16" s="1039" t="s">
        <v>15</v>
      </c>
      <c r="AP16" s="1046"/>
      <c r="AQ16" s="1046"/>
      <c r="AR16" s="1046"/>
      <c r="AS16" s="1046"/>
      <c r="AT16" s="1040"/>
      <c r="AU16" s="1046" t="s">
        <v>16</v>
      </c>
      <c r="AV16" s="1046"/>
      <c r="AW16" s="1046"/>
      <c r="AX16" s="1040"/>
      <c r="AY16" s="1046" t="s">
        <v>17</v>
      </c>
      <c r="AZ16" s="1040"/>
      <c r="BA16" s="8"/>
    </row>
    <row r="17" spans="1:90" s="10" customFormat="1" ht="127.5" customHeight="1" thickBot="1" x14ac:dyDescent="0.3">
      <c r="A17" s="9"/>
      <c r="B17" s="1042"/>
      <c r="C17" s="1042"/>
      <c r="D17" s="1044"/>
      <c r="E17" s="1039" t="s">
        <v>18</v>
      </c>
      <c r="F17" s="1040"/>
      <c r="G17" s="1039" t="s">
        <v>19</v>
      </c>
      <c r="H17" s="1040"/>
      <c r="I17" s="1039" t="s">
        <v>20</v>
      </c>
      <c r="J17" s="1040"/>
      <c r="K17" s="1039" t="s">
        <v>21</v>
      </c>
      <c r="L17" s="1040"/>
      <c r="M17" s="1046" t="s">
        <v>22</v>
      </c>
      <c r="N17" s="1040"/>
      <c r="O17" s="1039" t="s">
        <v>23</v>
      </c>
      <c r="P17" s="1040"/>
      <c r="Q17" s="1039" t="s">
        <v>24</v>
      </c>
      <c r="R17" s="1040"/>
      <c r="S17" s="1039" t="s">
        <v>25</v>
      </c>
      <c r="T17" s="1040"/>
      <c r="U17" s="1039" t="s">
        <v>26</v>
      </c>
      <c r="V17" s="1040"/>
      <c r="W17" s="1039" t="s">
        <v>27</v>
      </c>
      <c r="X17" s="1040"/>
      <c r="Y17" s="1053" t="s">
        <v>28</v>
      </c>
      <c r="Z17" s="1054"/>
      <c r="AA17" s="1045" t="s">
        <v>29</v>
      </c>
      <c r="AB17" s="1054"/>
      <c r="AC17" s="1045" t="s">
        <v>30</v>
      </c>
      <c r="AD17" s="1054"/>
      <c r="AE17" s="1039" t="s">
        <v>31</v>
      </c>
      <c r="AF17" s="1040"/>
      <c r="AG17" s="1039" t="s">
        <v>32</v>
      </c>
      <c r="AH17" s="1040"/>
      <c r="AI17" s="1039" t="s">
        <v>33</v>
      </c>
      <c r="AJ17" s="1040"/>
      <c r="AK17" s="1039" t="s">
        <v>34</v>
      </c>
      <c r="AL17" s="1040"/>
      <c r="AM17" s="1039" t="s">
        <v>35</v>
      </c>
      <c r="AN17" s="1040"/>
      <c r="AO17" s="1051" t="s">
        <v>36</v>
      </c>
      <c r="AP17" s="1052"/>
      <c r="AQ17" s="1039" t="s">
        <v>37</v>
      </c>
      <c r="AR17" s="1040"/>
      <c r="AS17" s="1039" t="s">
        <v>38</v>
      </c>
      <c r="AT17" s="1040"/>
      <c r="AU17" s="1046" t="s">
        <v>39</v>
      </c>
      <c r="AV17" s="1040"/>
      <c r="AW17" s="1051" t="s">
        <v>40</v>
      </c>
      <c r="AX17" s="1052"/>
      <c r="AY17" s="1049" t="s">
        <v>41</v>
      </c>
      <c r="AZ17" s="1050"/>
      <c r="BA17" s="8"/>
      <c r="BB17" s="4"/>
      <c r="BC17" s="4"/>
      <c r="BD17" s="4"/>
      <c r="BE17" s="4"/>
      <c r="BF17" s="4"/>
      <c r="BG17" s="4"/>
      <c r="BH17" s="4"/>
    </row>
    <row r="18" spans="1:90" s="10" customFormat="1" ht="75.75" customHeight="1" thickBot="1" x14ac:dyDescent="0.3">
      <c r="A18" s="9"/>
      <c r="B18" s="1043"/>
      <c r="C18" s="1043"/>
      <c r="D18" s="1045"/>
      <c r="E18" s="11" t="s">
        <v>42</v>
      </c>
      <c r="F18" s="12" t="s">
        <v>43</v>
      </c>
      <c r="G18" s="11" t="s">
        <v>687</v>
      </c>
      <c r="H18" s="12" t="s">
        <v>43</v>
      </c>
      <c r="I18" s="11" t="s">
        <v>685</v>
      </c>
      <c r="J18" s="12" t="s">
        <v>43</v>
      </c>
      <c r="K18" s="11" t="s">
        <v>685</v>
      </c>
      <c r="L18" s="12" t="s">
        <v>686</v>
      </c>
      <c r="M18" s="13" t="s">
        <v>688</v>
      </c>
      <c r="N18" s="12" t="s">
        <v>43</v>
      </c>
      <c r="O18" s="11" t="s">
        <v>42</v>
      </c>
      <c r="P18" s="12" t="s">
        <v>43</v>
      </c>
      <c r="Q18" s="11" t="s">
        <v>42</v>
      </c>
      <c r="R18" s="12" t="s">
        <v>43</v>
      </c>
      <c r="S18" s="11" t="s">
        <v>42</v>
      </c>
      <c r="T18" s="12" t="s">
        <v>43</v>
      </c>
      <c r="U18" s="11" t="s">
        <v>42</v>
      </c>
      <c r="V18" s="12" t="s">
        <v>43</v>
      </c>
      <c r="W18" s="11" t="s">
        <v>42</v>
      </c>
      <c r="X18" s="12" t="s">
        <v>43</v>
      </c>
      <c r="Y18" s="13" t="s">
        <v>42</v>
      </c>
      <c r="Z18" s="12" t="s">
        <v>43</v>
      </c>
      <c r="AA18" s="11" t="s">
        <v>42</v>
      </c>
      <c r="AB18" s="12" t="s">
        <v>43</v>
      </c>
      <c r="AC18" s="11" t="s">
        <v>42</v>
      </c>
      <c r="AD18" s="12" t="s">
        <v>43</v>
      </c>
      <c r="AE18" s="11" t="s">
        <v>42</v>
      </c>
      <c r="AF18" s="12" t="s">
        <v>43</v>
      </c>
      <c r="AG18" s="11" t="s">
        <v>42</v>
      </c>
      <c r="AH18" s="12" t="s">
        <v>43</v>
      </c>
      <c r="AI18" s="11" t="s">
        <v>42</v>
      </c>
      <c r="AJ18" s="12" t="s">
        <v>43</v>
      </c>
      <c r="AK18" s="11" t="s">
        <v>42</v>
      </c>
      <c r="AL18" s="12" t="s">
        <v>43</v>
      </c>
      <c r="AM18" s="11" t="s">
        <v>42</v>
      </c>
      <c r="AN18" s="12" t="s">
        <v>43</v>
      </c>
      <c r="AO18" s="14" t="s">
        <v>689</v>
      </c>
      <c r="AP18" s="15" t="s">
        <v>690</v>
      </c>
      <c r="AQ18" s="14" t="s">
        <v>42</v>
      </c>
      <c r="AR18" s="15" t="s">
        <v>43</v>
      </c>
      <c r="AS18" s="14" t="s">
        <v>42</v>
      </c>
      <c r="AT18" s="15" t="s">
        <v>43</v>
      </c>
      <c r="AU18" s="16" t="s">
        <v>42</v>
      </c>
      <c r="AV18" s="15" t="s">
        <v>43</v>
      </c>
      <c r="AW18" s="14" t="s">
        <v>42</v>
      </c>
      <c r="AX18" s="17" t="s">
        <v>43</v>
      </c>
      <c r="AY18" s="14" t="s">
        <v>42</v>
      </c>
      <c r="AZ18" s="15" t="s">
        <v>43</v>
      </c>
      <c r="BA18" s="8"/>
      <c r="BB18" s="4"/>
      <c r="BC18" s="4"/>
      <c r="BD18" s="4"/>
      <c r="BE18" s="4"/>
      <c r="BF18" s="4"/>
      <c r="BG18" s="4"/>
      <c r="BH18" s="4"/>
    </row>
    <row r="19" spans="1:90" x14ac:dyDescent="0.25">
      <c r="A19" s="7"/>
      <c r="B19" s="630">
        <v>1</v>
      </c>
      <c r="C19" s="630">
        <v>2</v>
      </c>
      <c r="D19" s="630">
        <v>3</v>
      </c>
      <c r="E19" s="18" t="s">
        <v>44</v>
      </c>
      <c r="F19" s="18" t="s">
        <v>45</v>
      </c>
      <c r="G19" s="18" t="s">
        <v>46</v>
      </c>
      <c r="H19" s="18" t="s">
        <v>47</v>
      </c>
      <c r="I19" s="18" t="s">
        <v>48</v>
      </c>
      <c r="J19" s="18" t="s">
        <v>49</v>
      </c>
      <c r="K19" s="18" t="s">
        <v>50</v>
      </c>
      <c r="L19" s="18" t="s">
        <v>51</v>
      </c>
      <c r="M19" s="18" t="s">
        <v>52</v>
      </c>
      <c r="N19" s="18" t="s">
        <v>53</v>
      </c>
      <c r="O19" s="18" t="s">
        <v>54</v>
      </c>
      <c r="P19" s="18" t="s">
        <v>55</v>
      </c>
      <c r="Q19" s="18" t="s">
        <v>56</v>
      </c>
      <c r="R19" s="18" t="s">
        <v>57</v>
      </c>
      <c r="S19" s="18" t="s">
        <v>58</v>
      </c>
      <c r="T19" s="18" t="s">
        <v>59</v>
      </c>
      <c r="U19" s="19" t="s">
        <v>60</v>
      </c>
      <c r="V19" s="19" t="s">
        <v>61</v>
      </c>
      <c r="W19" s="19" t="s">
        <v>62</v>
      </c>
      <c r="X19" s="19" t="s">
        <v>63</v>
      </c>
      <c r="Y19" s="19" t="s">
        <v>64</v>
      </c>
      <c r="Z19" s="19" t="s">
        <v>65</v>
      </c>
      <c r="AA19" s="19" t="s">
        <v>66</v>
      </c>
      <c r="AB19" s="19" t="s">
        <v>67</v>
      </c>
      <c r="AC19" s="19" t="s">
        <v>68</v>
      </c>
      <c r="AD19" s="19" t="s">
        <v>69</v>
      </c>
      <c r="AE19" s="19" t="s">
        <v>70</v>
      </c>
      <c r="AF19" s="19" t="s">
        <v>71</v>
      </c>
      <c r="AG19" s="19" t="s">
        <v>72</v>
      </c>
      <c r="AH19" s="19" t="s">
        <v>73</v>
      </c>
      <c r="AI19" s="19" t="s">
        <v>74</v>
      </c>
      <c r="AJ19" s="19" t="s">
        <v>75</v>
      </c>
      <c r="AK19" s="19" t="s">
        <v>76</v>
      </c>
      <c r="AL19" s="19" t="s">
        <v>77</v>
      </c>
      <c r="AM19" s="19" t="s">
        <v>78</v>
      </c>
      <c r="AN19" s="19" t="s">
        <v>79</v>
      </c>
      <c r="AO19" s="19" t="s">
        <v>80</v>
      </c>
      <c r="AP19" s="19" t="s">
        <v>81</v>
      </c>
      <c r="AQ19" s="19" t="s">
        <v>82</v>
      </c>
      <c r="AR19" s="19" t="s">
        <v>83</v>
      </c>
      <c r="AS19" s="19" t="s">
        <v>84</v>
      </c>
      <c r="AT19" s="19" t="s">
        <v>85</v>
      </c>
      <c r="AU19" s="19" t="s">
        <v>86</v>
      </c>
      <c r="AV19" s="19" t="s">
        <v>87</v>
      </c>
      <c r="AW19" s="19" t="s">
        <v>88</v>
      </c>
      <c r="AX19" s="19" t="s">
        <v>89</v>
      </c>
      <c r="AY19" s="20" t="s">
        <v>90</v>
      </c>
      <c r="AZ19" s="20" t="s">
        <v>91</v>
      </c>
      <c r="BA19" s="8"/>
    </row>
    <row r="20" spans="1:90" s="24" customFormat="1" ht="48" customHeight="1" x14ac:dyDescent="0.25">
      <c r="A20" s="21"/>
      <c r="B20" s="631">
        <v>0</v>
      </c>
      <c r="C20" s="631" t="s">
        <v>92</v>
      </c>
      <c r="D20" s="632" t="s">
        <v>93</v>
      </c>
      <c r="E20" s="633">
        <f>SUM(E21:E26)</f>
        <v>0</v>
      </c>
      <c r="F20" s="633">
        <f>SUM(F21:F26)</f>
        <v>0</v>
      </c>
      <c r="G20" s="634">
        <f t="shared" ref="G20:AZ20" si="0">SUM(G21:G26)</f>
        <v>4</v>
      </c>
      <c r="H20" s="635">
        <f t="shared" si="0"/>
        <v>0</v>
      </c>
      <c r="I20" s="635">
        <f t="shared" si="0"/>
        <v>0.66</v>
      </c>
      <c r="J20" s="635">
        <f t="shared" si="0"/>
        <v>0</v>
      </c>
      <c r="K20" s="635">
        <f t="shared" si="0"/>
        <v>3.76</v>
      </c>
      <c r="L20" s="633">
        <f t="shared" si="0"/>
        <v>0</v>
      </c>
      <c r="M20" s="633">
        <f t="shared" si="0"/>
        <v>0</v>
      </c>
      <c r="N20" s="633">
        <f t="shared" si="0"/>
        <v>0</v>
      </c>
      <c r="O20" s="633">
        <f t="shared" si="0"/>
        <v>0</v>
      </c>
      <c r="P20" s="633">
        <f t="shared" si="0"/>
        <v>0</v>
      </c>
      <c r="Q20" s="633">
        <f t="shared" si="0"/>
        <v>0</v>
      </c>
      <c r="R20" s="633">
        <f t="shared" si="0"/>
        <v>0</v>
      </c>
      <c r="S20" s="633">
        <f t="shared" si="0"/>
        <v>0</v>
      </c>
      <c r="T20" s="633">
        <f t="shared" si="0"/>
        <v>0</v>
      </c>
      <c r="U20" s="635">
        <f t="shared" si="0"/>
        <v>0</v>
      </c>
      <c r="V20" s="635">
        <f t="shared" si="0"/>
        <v>0</v>
      </c>
      <c r="W20" s="635">
        <f t="shared" si="0"/>
        <v>0</v>
      </c>
      <c r="X20" s="635">
        <f t="shared" si="0"/>
        <v>0</v>
      </c>
      <c r="Y20" s="633">
        <f t="shared" si="0"/>
        <v>0</v>
      </c>
      <c r="Z20" s="633">
        <f t="shared" si="0"/>
        <v>0</v>
      </c>
      <c r="AA20" s="633">
        <f t="shared" si="0"/>
        <v>0</v>
      </c>
      <c r="AB20" s="633">
        <f t="shared" si="0"/>
        <v>0</v>
      </c>
      <c r="AC20" s="633">
        <f t="shared" si="0"/>
        <v>0</v>
      </c>
      <c r="AD20" s="633">
        <f t="shared" si="0"/>
        <v>0</v>
      </c>
      <c r="AE20" s="633">
        <f t="shared" si="0"/>
        <v>0</v>
      </c>
      <c r="AF20" s="633">
        <f t="shared" si="0"/>
        <v>0</v>
      </c>
      <c r="AG20" s="633">
        <f t="shared" si="0"/>
        <v>0</v>
      </c>
      <c r="AH20" s="633">
        <f t="shared" si="0"/>
        <v>0</v>
      </c>
      <c r="AI20" s="633">
        <f t="shared" si="0"/>
        <v>0</v>
      </c>
      <c r="AJ20" s="633">
        <f t="shared" si="0"/>
        <v>0</v>
      </c>
      <c r="AK20" s="633">
        <f t="shared" si="0"/>
        <v>0</v>
      </c>
      <c r="AL20" s="633">
        <f t="shared" si="0"/>
        <v>0</v>
      </c>
      <c r="AM20" s="633">
        <f t="shared" si="0"/>
        <v>0</v>
      </c>
      <c r="AN20" s="633">
        <f t="shared" si="0"/>
        <v>0</v>
      </c>
      <c r="AO20" s="635">
        <f>SUM(AO21:AO26)</f>
        <v>2.5</v>
      </c>
      <c r="AP20" s="635">
        <f t="shared" si="0"/>
        <v>1E-4</v>
      </c>
      <c r="AQ20" s="633">
        <f t="shared" si="0"/>
        <v>0</v>
      </c>
      <c r="AR20" s="633">
        <f t="shared" si="0"/>
        <v>0</v>
      </c>
      <c r="AS20" s="635">
        <f t="shared" si="0"/>
        <v>0</v>
      </c>
      <c r="AT20" s="635">
        <f t="shared" si="0"/>
        <v>0</v>
      </c>
      <c r="AU20" s="633">
        <f t="shared" si="0"/>
        <v>0</v>
      </c>
      <c r="AV20" s="633">
        <f t="shared" si="0"/>
        <v>0</v>
      </c>
      <c r="AW20" s="635">
        <f t="shared" si="0"/>
        <v>50.286000000000001</v>
      </c>
      <c r="AX20" s="635">
        <f t="shared" si="0"/>
        <v>0</v>
      </c>
      <c r="AY20" s="633">
        <f t="shared" si="0"/>
        <v>0</v>
      </c>
      <c r="AZ20" s="633">
        <f t="shared" si="0"/>
        <v>0</v>
      </c>
      <c r="BA20" s="22"/>
      <c r="BB20" s="23"/>
      <c r="BC20" s="22"/>
      <c r="BD20" s="22"/>
      <c r="BE20" s="22"/>
      <c r="BF20" s="22"/>
      <c r="BG20" s="22"/>
      <c r="BH20" s="22"/>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row>
    <row r="21" spans="1:90" s="24" customFormat="1" ht="42" customHeight="1" x14ac:dyDescent="0.25">
      <c r="A21" s="21"/>
      <c r="B21" s="636" t="s">
        <v>94</v>
      </c>
      <c r="C21" s="623" t="s">
        <v>95</v>
      </c>
      <c r="D21" s="628" t="s">
        <v>93</v>
      </c>
      <c r="E21" s="629">
        <f>E28</f>
        <v>0</v>
      </c>
      <c r="F21" s="629">
        <f>F28</f>
        <v>0</v>
      </c>
      <c r="G21" s="637">
        <f>SUBTOTAL(9,G22:G78)</f>
        <v>3.2</v>
      </c>
      <c r="H21" s="629">
        <f t="shared" ref="H21:AZ21" si="1">H28</f>
        <v>0</v>
      </c>
      <c r="I21" s="629">
        <f t="shared" si="1"/>
        <v>0</v>
      </c>
      <c r="J21" s="629">
        <f t="shared" si="1"/>
        <v>0</v>
      </c>
      <c r="K21" s="629">
        <f t="shared" si="1"/>
        <v>0</v>
      </c>
      <c r="L21" s="629">
        <f t="shared" si="1"/>
        <v>0</v>
      </c>
      <c r="M21" s="629">
        <f t="shared" si="1"/>
        <v>0</v>
      </c>
      <c r="N21" s="629">
        <f t="shared" si="1"/>
        <v>0</v>
      </c>
      <c r="O21" s="629">
        <f t="shared" si="1"/>
        <v>0</v>
      </c>
      <c r="P21" s="629">
        <f t="shared" si="1"/>
        <v>0</v>
      </c>
      <c r="Q21" s="629">
        <f t="shared" si="1"/>
        <v>0</v>
      </c>
      <c r="R21" s="629">
        <f t="shared" si="1"/>
        <v>0</v>
      </c>
      <c r="S21" s="629">
        <f t="shared" si="1"/>
        <v>0</v>
      </c>
      <c r="T21" s="629">
        <f t="shared" si="1"/>
        <v>0</v>
      </c>
      <c r="U21" s="629">
        <f>U28</f>
        <v>0</v>
      </c>
      <c r="V21" s="629">
        <f t="shared" si="1"/>
        <v>0</v>
      </c>
      <c r="W21" s="629">
        <f t="shared" si="1"/>
        <v>0</v>
      </c>
      <c r="X21" s="629">
        <f t="shared" si="1"/>
        <v>0</v>
      </c>
      <c r="Y21" s="629">
        <f t="shared" si="1"/>
        <v>0</v>
      </c>
      <c r="Z21" s="629">
        <f t="shared" si="1"/>
        <v>0</v>
      </c>
      <c r="AA21" s="629">
        <f t="shared" si="1"/>
        <v>0</v>
      </c>
      <c r="AB21" s="629">
        <f t="shared" si="1"/>
        <v>0</v>
      </c>
      <c r="AC21" s="629">
        <f t="shared" si="1"/>
        <v>0</v>
      </c>
      <c r="AD21" s="629">
        <f t="shared" si="1"/>
        <v>0</v>
      </c>
      <c r="AE21" s="629">
        <f t="shared" si="1"/>
        <v>0</v>
      </c>
      <c r="AF21" s="629">
        <f t="shared" si="1"/>
        <v>0</v>
      </c>
      <c r="AG21" s="629">
        <f t="shared" si="1"/>
        <v>0</v>
      </c>
      <c r="AH21" s="629">
        <f t="shared" si="1"/>
        <v>0</v>
      </c>
      <c r="AI21" s="629">
        <f t="shared" si="1"/>
        <v>0</v>
      </c>
      <c r="AJ21" s="629">
        <f t="shared" si="1"/>
        <v>0</v>
      </c>
      <c r="AK21" s="629">
        <f t="shared" si="1"/>
        <v>0</v>
      </c>
      <c r="AL21" s="629">
        <f t="shared" si="1"/>
        <v>0</v>
      </c>
      <c r="AM21" s="629">
        <f t="shared" si="1"/>
        <v>0</v>
      </c>
      <c r="AN21" s="629">
        <f t="shared" si="1"/>
        <v>0</v>
      </c>
      <c r="AO21" s="638">
        <f>AO28</f>
        <v>0</v>
      </c>
      <c r="AP21" s="638">
        <f>AP28</f>
        <v>0</v>
      </c>
      <c r="AQ21" s="638">
        <f t="shared" si="1"/>
        <v>0</v>
      </c>
      <c r="AR21" s="638">
        <f t="shared" si="1"/>
        <v>0</v>
      </c>
      <c r="AS21" s="638">
        <f t="shared" si="1"/>
        <v>0</v>
      </c>
      <c r="AT21" s="638">
        <f t="shared" si="1"/>
        <v>0</v>
      </c>
      <c r="AU21" s="638">
        <f t="shared" si="1"/>
        <v>0</v>
      </c>
      <c r="AV21" s="638">
        <f t="shared" si="1"/>
        <v>0</v>
      </c>
      <c r="AW21" s="638">
        <f t="shared" si="1"/>
        <v>0</v>
      </c>
      <c r="AX21" s="638">
        <f t="shared" si="1"/>
        <v>0</v>
      </c>
      <c r="AY21" s="629">
        <f t="shared" si="1"/>
        <v>0</v>
      </c>
      <c r="AZ21" s="629">
        <f t="shared" si="1"/>
        <v>0</v>
      </c>
      <c r="BA21" s="25">
        <f>AX21+AP21</f>
        <v>0</v>
      </c>
      <c r="BB21" s="22"/>
      <c r="BC21" s="22"/>
      <c r="BD21" s="22"/>
      <c r="BE21" s="22"/>
      <c r="BF21" s="22"/>
      <c r="BG21" s="22"/>
      <c r="BH21" s="22"/>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row>
    <row r="22" spans="1:90" s="24" customFormat="1" ht="42" customHeight="1" x14ac:dyDescent="0.25">
      <c r="A22" s="21"/>
      <c r="B22" s="636" t="s">
        <v>96</v>
      </c>
      <c r="C22" s="623" t="s">
        <v>97</v>
      </c>
      <c r="D22" s="628" t="s">
        <v>93</v>
      </c>
      <c r="E22" s="629">
        <f>E40</f>
        <v>0</v>
      </c>
      <c r="F22" s="629">
        <f>F40</f>
        <v>0</v>
      </c>
      <c r="G22" s="629">
        <f t="shared" ref="G22:AZ22" si="2">G40</f>
        <v>0</v>
      </c>
      <c r="H22" s="629">
        <f t="shared" si="2"/>
        <v>0</v>
      </c>
      <c r="I22" s="629">
        <f t="shared" si="2"/>
        <v>0</v>
      </c>
      <c r="J22" s="629">
        <f t="shared" si="2"/>
        <v>0</v>
      </c>
      <c r="K22" s="629">
        <f t="shared" si="2"/>
        <v>0</v>
      </c>
      <c r="L22" s="629">
        <f t="shared" si="2"/>
        <v>0</v>
      </c>
      <c r="M22" s="629">
        <f t="shared" si="2"/>
        <v>0</v>
      </c>
      <c r="N22" s="629">
        <f t="shared" si="2"/>
        <v>0</v>
      </c>
      <c r="O22" s="629">
        <f t="shared" si="2"/>
        <v>0</v>
      </c>
      <c r="P22" s="629">
        <f t="shared" si="2"/>
        <v>0</v>
      </c>
      <c r="Q22" s="629">
        <f t="shared" si="2"/>
        <v>0</v>
      </c>
      <c r="R22" s="629">
        <f t="shared" si="2"/>
        <v>0</v>
      </c>
      <c r="S22" s="629">
        <f t="shared" si="2"/>
        <v>0</v>
      </c>
      <c r="T22" s="629">
        <f t="shared" si="2"/>
        <v>0</v>
      </c>
      <c r="U22" s="629">
        <f t="shared" si="2"/>
        <v>0</v>
      </c>
      <c r="V22" s="629">
        <f t="shared" si="2"/>
        <v>0</v>
      </c>
      <c r="W22" s="629">
        <f t="shared" si="2"/>
        <v>0</v>
      </c>
      <c r="X22" s="629">
        <f t="shared" si="2"/>
        <v>0</v>
      </c>
      <c r="Y22" s="629">
        <f t="shared" si="2"/>
        <v>0</v>
      </c>
      <c r="Z22" s="629">
        <f t="shared" si="2"/>
        <v>0</v>
      </c>
      <c r="AA22" s="629">
        <f t="shared" si="2"/>
        <v>0</v>
      </c>
      <c r="AB22" s="629">
        <f t="shared" si="2"/>
        <v>0</v>
      </c>
      <c r="AC22" s="629">
        <f t="shared" si="2"/>
        <v>0</v>
      </c>
      <c r="AD22" s="629">
        <f t="shared" si="2"/>
        <v>0</v>
      </c>
      <c r="AE22" s="629">
        <f t="shared" si="2"/>
        <v>0</v>
      </c>
      <c r="AF22" s="629">
        <f t="shared" si="2"/>
        <v>0</v>
      </c>
      <c r="AG22" s="629">
        <f t="shared" si="2"/>
        <v>0</v>
      </c>
      <c r="AH22" s="629">
        <f t="shared" si="2"/>
        <v>0</v>
      </c>
      <c r="AI22" s="629">
        <f t="shared" si="2"/>
        <v>0</v>
      </c>
      <c r="AJ22" s="629">
        <f t="shared" si="2"/>
        <v>0</v>
      </c>
      <c r="AK22" s="629">
        <f t="shared" si="2"/>
        <v>0</v>
      </c>
      <c r="AL22" s="629">
        <f t="shared" si="2"/>
        <v>0</v>
      </c>
      <c r="AM22" s="629">
        <f t="shared" si="2"/>
        <v>0</v>
      </c>
      <c r="AN22" s="629">
        <f t="shared" si="2"/>
        <v>0</v>
      </c>
      <c r="AO22" s="638">
        <f>AO40</f>
        <v>2.5</v>
      </c>
      <c r="AP22" s="638">
        <f>AP40</f>
        <v>1E-4</v>
      </c>
      <c r="AQ22" s="638">
        <f t="shared" si="2"/>
        <v>0</v>
      </c>
      <c r="AR22" s="638">
        <f t="shared" si="2"/>
        <v>0</v>
      </c>
      <c r="AS22" s="638">
        <f t="shared" si="2"/>
        <v>0</v>
      </c>
      <c r="AT22" s="638">
        <f t="shared" si="2"/>
        <v>0</v>
      </c>
      <c r="AU22" s="638">
        <f t="shared" si="2"/>
        <v>0</v>
      </c>
      <c r="AV22" s="638">
        <f t="shared" si="2"/>
        <v>0</v>
      </c>
      <c r="AW22" s="638">
        <f t="shared" si="2"/>
        <v>38.700000000000003</v>
      </c>
      <c r="AX22" s="638">
        <f t="shared" si="2"/>
        <v>0</v>
      </c>
      <c r="AY22" s="629">
        <f t="shared" si="2"/>
        <v>0</v>
      </c>
      <c r="AZ22" s="629">
        <f t="shared" si="2"/>
        <v>0</v>
      </c>
      <c r="BA22" s="25">
        <f t="shared" ref="BA22:BA72" si="3">AX22+AP22</f>
        <v>1E-4</v>
      </c>
      <c r="BB22" s="22"/>
      <c r="BC22" s="22"/>
      <c r="BD22" s="22"/>
      <c r="BE22" s="22"/>
      <c r="BF22" s="22"/>
      <c r="BG22" s="22"/>
      <c r="BH22" s="22"/>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row>
    <row r="23" spans="1:90" s="24" customFormat="1" ht="42" customHeight="1" x14ac:dyDescent="0.25">
      <c r="A23" s="21"/>
      <c r="B23" s="636" t="s">
        <v>98</v>
      </c>
      <c r="C23" s="623" t="s">
        <v>99</v>
      </c>
      <c r="D23" s="628" t="s">
        <v>93</v>
      </c>
      <c r="E23" s="629">
        <f>E65</f>
        <v>0</v>
      </c>
      <c r="F23" s="629">
        <f>F65</f>
        <v>0</v>
      </c>
      <c r="G23" s="629">
        <f t="shared" ref="G23:AZ23" si="4">G65</f>
        <v>0.8</v>
      </c>
      <c r="H23" s="629">
        <f t="shared" si="4"/>
        <v>0</v>
      </c>
      <c r="I23" s="629">
        <f t="shared" si="4"/>
        <v>0</v>
      </c>
      <c r="J23" s="629">
        <f t="shared" si="4"/>
        <v>0</v>
      </c>
      <c r="K23" s="629">
        <f t="shared" si="4"/>
        <v>3.76</v>
      </c>
      <c r="L23" s="629">
        <f t="shared" si="4"/>
        <v>0</v>
      </c>
      <c r="M23" s="629">
        <f t="shared" si="4"/>
        <v>0</v>
      </c>
      <c r="N23" s="629">
        <f t="shared" si="4"/>
        <v>0</v>
      </c>
      <c r="O23" s="629">
        <f t="shared" si="4"/>
        <v>0</v>
      </c>
      <c r="P23" s="629">
        <f t="shared" si="4"/>
        <v>0</v>
      </c>
      <c r="Q23" s="629">
        <f t="shared" si="4"/>
        <v>0</v>
      </c>
      <c r="R23" s="629">
        <f t="shared" si="4"/>
        <v>0</v>
      </c>
      <c r="S23" s="629">
        <f t="shared" si="4"/>
        <v>0</v>
      </c>
      <c r="T23" s="629">
        <f t="shared" si="4"/>
        <v>0</v>
      </c>
      <c r="U23" s="629">
        <f t="shared" si="4"/>
        <v>0</v>
      </c>
      <c r="V23" s="629">
        <f t="shared" si="4"/>
        <v>0</v>
      </c>
      <c r="W23" s="629">
        <f t="shared" si="4"/>
        <v>0</v>
      </c>
      <c r="X23" s="629">
        <f t="shared" si="4"/>
        <v>0</v>
      </c>
      <c r="Y23" s="629">
        <f t="shared" si="4"/>
        <v>0</v>
      </c>
      <c r="Z23" s="629">
        <f t="shared" si="4"/>
        <v>0</v>
      </c>
      <c r="AA23" s="629">
        <f t="shared" si="4"/>
        <v>0</v>
      </c>
      <c r="AB23" s="629">
        <f t="shared" si="4"/>
        <v>0</v>
      </c>
      <c r="AC23" s="629">
        <f t="shared" si="4"/>
        <v>0</v>
      </c>
      <c r="AD23" s="629">
        <f t="shared" si="4"/>
        <v>0</v>
      </c>
      <c r="AE23" s="629">
        <f t="shared" si="4"/>
        <v>0</v>
      </c>
      <c r="AF23" s="629">
        <f t="shared" si="4"/>
        <v>0</v>
      </c>
      <c r="AG23" s="629">
        <f t="shared" si="4"/>
        <v>0</v>
      </c>
      <c r="AH23" s="629">
        <f t="shared" si="4"/>
        <v>0</v>
      </c>
      <c r="AI23" s="629">
        <f t="shared" si="4"/>
        <v>0</v>
      </c>
      <c r="AJ23" s="629">
        <f t="shared" si="4"/>
        <v>0</v>
      </c>
      <c r="AK23" s="629">
        <f t="shared" si="4"/>
        <v>0</v>
      </c>
      <c r="AL23" s="629">
        <f t="shared" si="4"/>
        <v>0</v>
      </c>
      <c r="AM23" s="629">
        <f t="shared" si="4"/>
        <v>0</v>
      </c>
      <c r="AN23" s="629">
        <f t="shared" si="4"/>
        <v>0</v>
      </c>
      <c r="AO23" s="638">
        <f t="shared" si="4"/>
        <v>0</v>
      </c>
      <c r="AP23" s="638">
        <f t="shared" si="4"/>
        <v>0</v>
      </c>
      <c r="AQ23" s="638">
        <f t="shared" si="4"/>
        <v>0</v>
      </c>
      <c r="AR23" s="638">
        <f t="shared" si="4"/>
        <v>0</v>
      </c>
      <c r="AS23" s="638">
        <f t="shared" si="4"/>
        <v>0</v>
      </c>
      <c r="AT23" s="638">
        <f t="shared" si="4"/>
        <v>0</v>
      </c>
      <c r="AU23" s="638">
        <f t="shared" si="4"/>
        <v>0</v>
      </c>
      <c r="AV23" s="638">
        <f t="shared" si="4"/>
        <v>0</v>
      </c>
      <c r="AW23" s="638">
        <f t="shared" si="4"/>
        <v>4.5</v>
      </c>
      <c r="AX23" s="638">
        <f t="shared" si="4"/>
        <v>0</v>
      </c>
      <c r="AY23" s="629">
        <f t="shared" si="4"/>
        <v>0</v>
      </c>
      <c r="AZ23" s="629">
        <f t="shared" si="4"/>
        <v>0</v>
      </c>
      <c r="BA23" s="25">
        <f t="shared" si="3"/>
        <v>0</v>
      </c>
      <c r="BB23" s="22"/>
      <c r="BC23" s="22"/>
      <c r="BD23" s="22"/>
      <c r="BE23" s="22"/>
      <c r="BF23" s="22"/>
      <c r="BG23" s="22"/>
      <c r="BH23" s="22"/>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row>
    <row r="24" spans="1:90" s="24" customFormat="1" ht="42" customHeight="1" x14ac:dyDescent="0.25">
      <c r="A24" s="21"/>
      <c r="B24" s="636" t="s">
        <v>100</v>
      </c>
      <c r="C24" s="623" t="s">
        <v>101</v>
      </c>
      <c r="D24" s="628" t="s">
        <v>93</v>
      </c>
      <c r="E24" s="629">
        <f t="shared" ref="E24:AZ24" si="5">E69</f>
        <v>0</v>
      </c>
      <c r="F24" s="629">
        <f t="shared" si="5"/>
        <v>0</v>
      </c>
      <c r="G24" s="629">
        <f t="shared" si="5"/>
        <v>0</v>
      </c>
      <c r="H24" s="629">
        <f t="shared" si="5"/>
        <v>0</v>
      </c>
      <c r="I24" s="629">
        <f t="shared" si="5"/>
        <v>0.66</v>
      </c>
      <c r="J24" s="629">
        <f t="shared" si="5"/>
        <v>0</v>
      </c>
      <c r="K24" s="629">
        <f t="shared" si="5"/>
        <v>0</v>
      </c>
      <c r="L24" s="629">
        <f t="shared" si="5"/>
        <v>0</v>
      </c>
      <c r="M24" s="629">
        <f t="shared" si="5"/>
        <v>0</v>
      </c>
      <c r="N24" s="629">
        <f t="shared" si="5"/>
        <v>0</v>
      </c>
      <c r="O24" s="629">
        <f t="shared" si="5"/>
        <v>0</v>
      </c>
      <c r="P24" s="629">
        <f t="shared" si="5"/>
        <v>0</v>
      </c>
      <c r="Q24" s="629">
        <f t="shared" si="5"/>
        <v>0</v>
      </c>
      <c r="R24" s="629">
        <f t="shared" si="5"/>
        <v>0</v>
      </c>
      <c r="S24" s="629">
        <f t="shared" si="5"/>
        <v>0</v>
      </c>
      <c r="T24" s="629">
        <f t="shared" si="5"/>
        <v>0</v>
      </c>
      <c r="U24" s="629">
        <f t="shared" si="5"/>
        <v>0</v>
      </c>
      <c r="V24" s="629">
        <f t="shared" si="5"/>
        <v>0</v>
      </c>
      <c r="W24" s="629">
        <f t="shared" si="5"/>
        <v>0</v>
      </c>
      <c r="X24" s="629">
        <f t="shared" si="5"/>
        <v>0</v>
      </c>
      <c r="Y24" s="629">
        <f t="shared" si="5"/>
        <v>0</v>
      </c>
      <c r="Z24" s="629">
        <f t="shared" si="5"/>
        <v>0</v>
      </c>
      <c r="AA24" s="629">
        <f t="shared" si="5"/>
        <v>0</v>
      </c>
      <c r="AB24" s="629">
        <f t="shared" si="5"/>
        <v>0</v>
      </c>
      <c r="AC24" s="629">
        <f t="shared" si="5"/>
        <v>0</v>
      </c>
      <c r="AD24" s="629">
        <f t="shared" si="5"/>
        <v>0</v>
      </c>
      <c r="AE24" s="629">
        <f t="shared" si="5"/>
        <v>0</v>
      </c>
      <c r="AF24" s="629">
        <f t="shared" si="5"/>
        <v>0</v>
      </c>
      <c r="AG24" s="629">
        <f t="shared" si="5"/>
        <v>0</v>
      </c>
      <c r="AH24" s="629">
        <f t="shared" si="5"/>
        <v>0</v>
      </c>
      <c r="AI24" s="629">
        <f t="shared" si="5"/>
        <v>0</v>
      </c>
      <c r="AJ24" s="629">
        <f t="shared" si="5"/>
        <v>0</v>
      </c>
      <c r="AK24" s="629">
        <f t="shared" si="5"/>
        <v>0</v>
      </c>
      <c r="AL24" s="629">
        <f t="shared" si="5"/>
        <v>0</v>
      </c>
      <c r="AM24" s="629">
        <f t="shared" si="5"/>
        <v>0</v>
      </c>
      <c r="AN24" s="629">
        <f t="shared" si="5"/>
        <v>0</v>
      </c>
      <c r="AO24" s="638">
        <f t="shared" si="5"/>
        <v>0</v>
      </c>
      <c r="AP24" s="638">
        <f t="shared" si="5"/>
        <v>0</v>
      </c>
      <c r="AQ24" s="638">
        <f t="shared" si="5"/>
        <v>0</v>
      </c>
      <c r="AR24" s="638">
        <f t="shared" si="5"/>
        <v>0</v>
      </c>
      <c r="AS24" s="638">
        <f t="shared" si="5"/>
        <v>0</v>
      </c>
      <c r="AT24" s="638">
        <f t="shared" si="5"/>
        <v>0</v>
      </c>
      <c r="AU24" s="638">
        <f t="shared" si="5"/>
        <v>0</v>
      </c>
      <c r="AV24" s="638">
        <f t="shared" si="5"/>
        <v>0</v>
      </c>
      <c r="AW24" s="638">
        <f t="shared" si="5"/>
        <v>2.5</v>
      </c>
      <c r="AX24" s="638">
        <f t="shared" si="5"/>
        <v>0</v>
      </c>
      <c r="AY24" s="629">
        <f t="shared" si="5"/>
        <v>0</v>
      </c>
      <c r="AZ24" s="629">
        <f t="shared" si="5"/>
        <v>0</v>
      </c>
      <c r="BA24" s="25">
        <f t="shared" si="3"/>
        <v>0</v>
      </c>
      <c r="BB24" s="22"/>
      <c r="BC24" s="22"/>
      <c r="BD24" s="22"/>
      <c r="BE24" s="22"/>
      <c r="BF24" s="22"/>
      <c r="BG24" s="22"/>
      <c r="BH24" s="22"/>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row>
    <row r="25" spans="1:90" s="24" customFormat="1" ht="42" customHeight="1" x14ac:dyDescent="0.25">
      <c r="A25" s="21"/>
      <c r="B25" s="636" t="s">
        <v>102</v>
      </c>
      <c r="C25" s="623" t="s">
        <v>103</v>
      </c>
      <c r="D25" s="628" t="s">
        <v>93</v>
      </c>
      <c r="E25" s="629">
        <f t="shared" ref="E25:AZ25" si="6">E71</f>
        <v>0</v>
      </c>
      <c r="F25" s="629">
        <f t="shared" si="6"/>
        <v>0</v>
      </c>
      <c r="G25" s="629">
        <f t="shared" si="6"/>
        <v>0</v>
      </c>
      <c r="H25" s="629">
        <f t="shared" si="6"/>
        <v>0</v>
      </c>
      <c r="I25" s="629">
        <f t="shared" si="6"/>
        <v>0</v>
      </c>
      <c r="J25" s="629">
        <f t="shared" si="6"/>
        <v>0</v>
      </c>
      <c r="K25" s="629">
        <f t="shared" si="6"/>
        <v>0</v>
      </c>
      <c r="L25" s="629">
        <f t="shared" si="6"/>
        <v>0</v>
      </c>
      <c r="M25" s="629">
        <f t="shared" si="6"/>
        <v>0</v>
      </c>
      <c r="N25" s="629">
        <f t="shared" si="6"/>
        <v>0</v>
      </c>
      <c r="O25" s="629">
        <f t="shared" si="6"/>
        <v>0</v>
      </c>
      <c r="P25" s="629">
        <f t="shared" si="6"/>
        <v>0</v>
      </c>
      <c r="Q25" s="629">
        <f t="shared" si="6"/>
        <v>0</v>
      </c>
      <c r="R25" s="629">
        <f t="shared" si="6"/>
        <v>0</v>
      </c>
      <c r="S25" s="629">
        <f t="shared" si="6"/>
        <v>0</v>
      </c>
      <c r="T25" s="629">
        <f t="shared" si="6"/>
        <v>0</v>
      </c>
      <c r="U25" s="629">
        <f t="shared" si="6"/>
        <v>0</v>
      </c>
      <c r="V25" s="629">
        <f t="shared" si="6"/>
        <v>0</v>
      </c>
      <c r="W25" s="629">
        <f t="shared" si="6"/>
        <v>0</v>
      </c>
      <c r="X25" s="629">
        <f t="shared" si="6"/>
        <v>0</v>
      </c>
      <c r="Y25" s="629">
        <f t="shared" si="6"/>
        <v>0</v>
      </c>
      <c r="Z25" s="629">
        <f t="shared" si="6"/>
        <v>0</v>
      </c>
      <c r="AA25" s="629">
        <f t="shared" si="6"/>
        <v>0</v>
      </c>
      <c r="AB25" s="629">
        <f t="shared" si="6"/>
        <v>0</v>
      </c>
      <c r="AC25" s="629">
        <f t="shared" si="6"/>
        <v>0</v>
      </c>
      <c r="AD25" s="629">
        <f t="shared" si="6"/>
        <v>0</v>
      </c>
      <c r="AE25" s="629">
        <f t="shared" si="6"/>
        <v>0</v>
      </c>
      <c r="AF25" s="629">
        <f t="shared" si="6"/>
        <v>0</v>
      </c>
      <c r="AG25" s="629">
        <f t="shared" si="6"/>
        <v>0</v>
      </c>
      <c r="AH25" s="629">
        <f t="shared" si="6"/>
        <v>0</v>
      </c>
      <c r="AI25" s="629">
        <f t="shared" si="6"/>
        <v>0</v>
      </c>
      <c r="AJ25" s="629">
        <f t="shared" si="6"/>
        <v>0</v>
      </c>
      <c r="AK25" s="629">
        <f t="shared" si="6"/>
        <v>0</v>
      </c>
      <c r="AL25" s="629">
        <f t="shared" si="6"/>
        <v>0</v>
      </c>
      <c r="AM25" s="629">
        <f t="shared" si="6"/>
        <v>0</v>
      </c>
      <c r="AN25" s="629">
        <f t="shared" si="6"/>
        <v>0</v>
      </c>
      <c r="AO25" s="638">
        <f t="shared" si="6"/>
        <v>0</v>
      </c>
      <c r="AP25" s="638">
        <f t="shared" si="6"/>
        <v>0</v>
      </c>
      <c r="AQ25" s="638">
        <f t="shared" si="6"/>
        <v>0</v>
      </c>
      <c r="AR25" s="638">
        <f t="shared" si="6"/>
        <v>0</v>
      </c>
      <c r="AS25" s="638">
        <f t="shared" si="6"/>
        <v>0</v>
      </c>
      <c r="AT25" s="638">
        <f t="shared" si="6"/>
        <v>0</v>
      </c>
      <c r="AU25" s="638">
        <f t="shared" si="6"/>
        <v>0</v>
      </c>
      <c r="AV25" s="638">
        <f t="shared" si="6"/>
        <v>0</v>
      </c>
      <c r="AW25" s="638">
        <f t="shared" si="6"/>
        <v>0</v>
      </c>
      <c r="AX25" s="638">
        <f t="shared" si="6"/>
        <v>0</v>
      </c>
      <c r="AY25" s="629">
        <f t="shared" si="6"/>
        <v>0</v>
      </c>
      <c r="AZ25" s="629">
        <f t="shared" si="6"/>
        <v>0</v>
      </c>
      <c r="BA25" s="25">
        <f t="shared" si="3"/>
        <v>0</v>
      </c>
      <c r="BB25" s="22"/>
      <c r="BC25" s="22"/>
      <c r="BD25" s="22"/>
      <c r="BE25" s="22"/>
      <c r="BF25" s="22"/>
      <c r="BG25" s="22"/>
      <c r="BH25" s="22"/>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row>
    <row r="26" spans="1:90" s="24" customFormat="1" ht="42" customHeight="1" x14ac:dyDescent="0.25">
      <c r="A26" s="21"/>
      <c r="B26" s="636" t="s">
        <v>104</v>
      </c>
      <c r="C26" s="623" t="s">
        <v>105</v>
      </c>
      <c r="D26" s="628" t="s">
        <v>93</v>
      </c>
      <c r="E26" s="629">
        <f t="shared" ref="E26:AZ26" si="7">E72</f>
        <v>0</v>
      </c>
      <c r="F26" s="629">
        <f t="shared" si="7"/>
        <v>0</v>
      </c>
      <c r="G26" s="629">
        <f t="shared" si="7"/>
        <v>0</v>
      </c>
      <c r="H26" s="629">
        <f t="shared" si="7"/>
        <v>0</v>
      </c>
      <c r="I26" s="629">
        <f t="shared" si="7"/>
        <v>0</v>
      </c>
      <c r="J26" s="629">
        <f t="shared" si="7"/>
        <v>0</v>
      </c>
      <c r="K26" s="629">
        <f t="shared" si="7"/>
        <v>0</v>
      </c>
      <c r="L26" s="629">
        <f t="shared" si="7"/>
        <v>0</v>
      </c>
      <c r="M26" s="629">
        <f t="shared" si="7"/>
        <v>0</v>
      </c>
      <c r="N26" s="629">
        <f t="shared" si="7"/>
        <v>0</v>
      </c>
      <c r="O26" s="629">
        <f t="shared" si="7"/>
        <v>0</v>
      </c>
      <c r="P26" s="629">
        <f t="shared" si="7"/>
        <v>0</v>
      </c>
      <c r="Q26" s="629">
        <f t="shared" si="7"/>
        <v>0</v>
      </c>
      <c r="R26" s="629">
        <f t="shared" si="7"/>
        <v>0</v>
      </c>
      <c r="S26" s="629">
        <f t="shared" si="7"/>
        <v>0</v>
      </c>
      <c r="T26" s="629">
        <f t="shared" si="7"/>
        <v>0</v>
      </c>
      <c r="U26" s="629">
        <f t="shared" si="7"/>
        <v>0</v>
      </c>
      <c r="V26" s="629">
        <f t="shared" si="7"/>
        <v>0</v>
      </c>
      <c r="W26" s="629">
        <f t="shared" si="7"/>
        <v>0</v>
      </c>
      <c r="X26" s="629">
        <f t="shared" si="7"/>
        <v>0</v>
      </c>
      <c r="Y26" s="629">
        <f t="shared" si="7"/>
        <v>0</v>
      </c>
      <c r="Z26" s="629">
        <f t="shared" si="7"/>
        <v>0</v>
      </c>
      <c r="AA26" s="629">
        <f t="shared" si="7"/>
        <v>0</v>
      </c>
      <c r="AB26" s="629">
        <f t="shared" si="7"/>
        <v>0</v>
      </c>
      <c r="AC26" s="629">
        <f t="shared" si="7"/>
        <v>0</v>
      </c>
      <c r="AD26" s="629">
        <f t="shared" si="7"/>
        <v>0</v>
      </c>
      <c r="AE26" s="629">
        <f t="shared" si="7"/>
        <v>0</v>
      </c>
      <c r="AF26" s="629">
        <f t="shared" si="7"/>
        <v>0</v>
      </c>
      <c r="AG26" s="629">
        <f t="shared" si="7"/>
        <v>0</v>
      </c>
      <c r="AH26" s="629">
        <f t="shared" si="7"/>
        <v>0</v>
      </c>
      <c r="AI26" s="629">
        <f t="shared" si="7"/>
        <v>0</v>
      </c>
      <c r="AJ26" s="629">
        <f t="shared" si="7"/>
        <v>0</v>
      </c>
      <c r="AK26" s="629">
        <f t="shared" si="7"/>
        <v>0</v>
      </c>
      <c r="AL26" s="629">
        <f t="shared" si="7"/>
        <v>0</v>
      </c>
      <c r="AM26" s="629">
        <f t="shared" si="7"/>
        <v>0</v>
      </c>
      <c r="AN26" s="629">
        <f t="shared" si="7"/>
        <v>0</v>
      </c>
      <c r="AO26" s="638">
        <f t="shared" si="7"/>
        <v>0</v>
      </c>
      <c r="AP26" s="638">
        <f t="shared" si="7"/>
        <v>0</v>
      </c>
      <c r="AQ26" s="638">
        <f t="shared" si="7"/>
        <v>0</v>
      </c>
      <c r="AR26" s="638">
        <f t="shared" si="7"/>
        <v>0</v>
      </c>
      <c r="AS26" s="638">
        <f t="shared" si="7"/>
        <v>0</v>
      </c>
      <c r="AT26" s="638">
        <f t="shared" si="7"/>
        <v>0</v>
      </c>
      <c r="AU26" s="638">
        <f t="shared" si="7"/>
        <v>0</v>
      </c>
      <c r="AV26" s="638">
        <f t="shared" si="7"/>
        <v>0</v>
      </c>
      <c r="AW26" s="638">
        <f t="shared" si="7"/>
        <v>4.5860000000000003</v>
      </c>
      <c r="AX26" s="638">
        <f t="shared" si="7"/>
        <v>0</v>
      </c>
      <c r="AY26" s="629">
        <f t="shared" si="7"/>
        <v>0</v>
      </c>
      <c r="AZ26" s="629">
        <f t="shared" si="7"/>
        <v>0</v>
      </c>
      <c r="BA26" s="25">
        <f t="shared" si="3"/>
        <v>0</v>
      </c>
      <c r="BB26" s="22"/>
      <c r="BC26" s="22"/>
      <c r="BD26" s="22"/>
      <c r="BE26" s="22"/>
      <c r="BF26" s="22"/>
      <c r="BG26" s="22"/>
      <c r="BH26" s="22"/>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row>
    <row r="27" spans="1:90" ht="48" customHeight="1" x14ac:dyDescent="0.25">
      <c r="A27" s="7"/>
      <c r="B27" s="631" t="s">
        <v>106</v>
      </c>
      <c r="C27" s="639" t="s">
        <v>107</v>
      </c>
      <c r="D27" s="632" t="s">
        <v>93</v>
      </c>
      <c r="E27" s="635">
        <f>E28+E40+E65+E69+E71+E72</f>
        <v>0</v>
      </c>
      <c r="F27" s="635">
        <f>F28+F40+F65+F69+F71+F72</f>
        <v>0</v>
      </c>
      <c r="G27" s="635">
        <f>G28+G40+G65+G69+G71+G72</f>
        <v>0.8</v>
      </c>
      <c r="H27" s="635">
        <v>0</v>
      </c>
      <c r="I27" s="635">
        <v>0</v>
      </c>
      <c r="J27" s="635">
        <f t="shared" ref="J27:AZ27" si="8">J28+J40+J65+J69+J71+J72</f>
        <v>0</v>
      </c>
      <c r="K27" s="635">
        <f t="shared" si="8"/>
        <v>3.76</v>
      </c>
      <c r="L27" s="635">
        <f t="shared" si="8"/>
        <v>0</v>
      </c>
      <c r="M27" s="635">
        <f t="shared" si="8"/>
        <v>0</v>
      </c>
      <c r="N27" s="635">
        <f t="shared" si="8"/>
        <v>0</v>
      </c>
      <c r="O27" s="635">
        <f t="shared" si="8"/>
        <v>0</v>
      </c>
      <c r="P27" s="635">
        <f t="shared" si="8"/>
        <v>0</v>
      </c>
      <c r="Q27" s="635">
        <f t="shared" si="8"/>
        <v>0</v>
      </c>
      <c r="R27" s="635">
        <f t="shared" si="8"/>
        <v>0</v>
      </c>
      <c r="S27" s="635">
        <f t="shared" si="8"/>
        <v>0</v>
      </c>
      <c r="T27" s="635">
        <f t="shared" si="8"/>
        <v>0</v>
      </c>
      <c r="U27" s="635">
        <f t="shared" si="8"/>
        <v>0</v>
      </c>
      <c r="V27" s="635">
        <f t="shared" si="8"/>
        <v>0</v>
      </c>
      <c r="W27" s="635">
        <f t="shared" si="8"/>
        <v>0</v>
      </c>
      <c r="X27" s="635">
        <f t="shared" si="8"/>
        <v>0</v>
      </c>
      <c r="Y27" s="635">
        <f t="shared" si="8"/>
        <v>0</v>
      </c>
      <c r="Z27" s="635">
        <f t="shared" si="8"/>
        <v>0</v>
      </c>
      <c r="AA27" s="635">
        <f t="shared" si="8"/>
        <v>0</v>
      </c>
      <c r="AB27" s="635">
        <f t="shared" si="8"/>
        <v>0</v>
      </c>
      <c r="AC27" s="635">
        <f t="shared" si="8"/>
        <v>0</v>
      </c>
      <c r="AD27" s="635">
        <f t="shared" si="8"/>
        <v>0</v>
      </c>
      <c r="AE27" s="635">
        <f t="shared" si="8"/>
        <v>0</v>
      </c>
      <c r="AF27" s="635">
        <f t="shared" si="8"/>
        <v>0</v>
      </c>
      <c r="AG27" s="635">
        <f t="shared" si="8"/>
        <v>0</v>
      </c>
      <c r="AH27" s="635">
        <f t="shared" si="8"/>
        <v>0</v>
      </c>
      <c r="AI27" s="635">
        <f t="shared" si="8"/>
        <v>0</v>
      </c>
      <c r="AJ27" s="635">
        <f t="shared" si="8"/>
        <v>0</v>
      </c>
      <c r="AK27" s="635">
        <f t="shared" si="8"/>
        <v>0</v>
      </c>
      <c r="AL27" s="635">
        <f t="shared" si="8"/>
        <v>0</v>
      </c>
      <c r="AM27" s="635">
        <f t="shared" si="8"/>
        <v>0</v>
      </c>
      <c r="AN27" s="635">
        <f t="shared" si="8"/>
        <v>0</v>
      </c>
      <c r="AO27" s="635">
        <f t="shared" si="8"/>
        <v>2.5</v>
      </c>
      <c r="AP27" s="635">
        <f t="shared" si="8"/>
        <v>1E-4</v>
      </c>
      <c r="AQ27" s="635">
        <f t="shared" si="8"/>
        <v>0</v>
      </c>
      <c r="AR27" s="635">
        <f t="shared" si="8"/>
        <v>0</v>
      </c>
      <c r="AS27" s="635">
        <f t="shared" si="8"/>
        <v>0</v>
      </c>
      <c r="AT27" s="635">
        <f t="shared" si="8"/>
        <v>0</v>
      </c>
      <c r="AU27" s="635">
        <f t="shared" si="8"/>
        <v>0</v>
      </c>
      <c r="AV27" s="635">
        <f t="shared" si="8"/>
        <v>0</v>
      </c>
      <c r="AW27" s="635">
        <f t="shared" si="8"/>
        <v>50.286000000000001</v>
      </c>
      <c r="AX27" s="635">
        <f t="shared" si="8"/>
        <v>0</v>
      </c>
      <c r="AY27" s="635">
        <f t="shared" si="8"/>
        <v>0</v>
      </c>
      <c r="AZ27" s="635">
        <f t="shared" si="8"/>
        <v>0</v>
      </c>
      <c r="BA27" s="25">
        <f t="shared" si="3"/>
        <v>1E-4</v>
      </c>
      <c r="BB27" s="8"/>
      <c r="BC27" s="8"/>
      <c r="BD27" s="8"/>
      <c r="BE27" s="8"/>
      <c r="BF27" s="8"/>
      <c r="BG27" s="8"/>
      <c r="BH27" s="8"/>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row>
    <row r="28" spans="1:90" s="24" customFormat="1" ht="48" customHeight="1" x14ac:dyDescent="0.25">
      <c r="A28" s="21"/>
      <c r="B28" s="631" t="s">
        <v>108</v>
      </c>
      <c r="C28" s="639" t="s">
        <v>109</v>
      </c>
      <c r="D28" s="632" t="s">
        <v>93</v>
      </c>
      <c r="E28" s="635">
        <f>E29+E33+E36+E37</f>
        <v>0</v>
      </c>
      <c r="F28" s="635">
        <f>F29+F33+F36+F37</f>
        <v>0</v>
      </c>
      <c r="G28" s="635">
        <v>0</v>
      </c>
      <c r="H28" s="635">
        <v>0</v>
      </c>
      <c r="I28" s="635">
        <v>0</v>
      </c>
      <c r="J28" s="635">
        <v>0</v>
      </c>
      <c r="K28" s="635">
        <f t="shared" ref="K28:AZ28" si="9">K29+K33+K36+K37</f>
        <v>0</v>
      </c>
      <c r="L28" s="635">
        <f t="shared" si="9"/>
        <v>0</v>
      </c>
      <c r="M28" s="635">
        <f t="shared" si="9"/>
        <v>0</v>
      </c>
      <c r="N28" s="635">
        <f t="shared" si="9"/>
        <v>0</v>
      </c>
      <c r="O28" s="635">
        <f t="shared" si="9"/>
        <v>0</v>
      </c>
      <c r="P28" s="635">
        <f t="shared" si="9"/>
        <v>0</v>
      </c>
      <c r="Q28" s="635">
        <f t="shared" si="9"/>
        <v>0</v>
      </c>
      <c r="R28" s="635">
        <f t="shared" si="9"/>
        <v>0</v>
      </c>
      <c r="S28" s="635">
        <f t="shared" si="9"/>
        <v>0</v>
      </c>
      <c r="T28" s="635">
        <f t="shared" si="9"/>
        <v>0</v>
      </c>
      <c r="U28" s="635">
        <f>U29+U33+U36+U37</f>
        <v>0</v>
      </c>
      <c r="V28" s="635">
        <f t="shared" si="9"/>
        <v>0</v>
      </c>
      <c r="W28" s="635">
        <f t="shared" si="9"/>
        <v>0</v>
      </c>
      <c r="X28" s="635">
        <f t="shared" si="9"/>
        <v>0</v>
      </c>
      <c r="Y28" s="635">
        <f t="shared" si="9"/>
        <v>0</v>
      </c>
      <c r="Z28" s="635">
        <f t="shared" si="9"/>
        <v>0</v>
      </c>
      <c r="AA28" s="635">
        <f t="shared" si="9"/>
        <v>0</v>
      </c>
      <c r="AB28" s="635">
        <f t="shared" si="9"/>
        <v>0</v>
      </c>
      <c r="AC28" s="635">
        <f t="shared" si="9"/>
        <v>0</v>
      </c>
      <c r="AD28" s="635">
        <f t="shared" si="9"/>
        <v>0</v>
      </c>
      <c r="AE28" s="635">
        <f t="shared" si="9"/>
        <v>0</v>
      </c>
      <c r="AF28" s="635">
        <f t="shared" si="9"/>
        <v>0</v>
      </c>
      <c r="AG28" s="635">
        <f t="shared" si="9"/>
        <v>0</v>
      </c>
      <c r="AH28" s="635">
        <f t="shared" si="9"/>
        <v>0</v>
      </c>
      <c r="AI28" s="635">
        <f t="shared" si="9"/>
        <v>0</v>
      </c>
      <c r="AJ28" s="635">
        <f t="shared" si="9"/>
        <v>0</v>
      </c>
      <c r="AK28" s="635">
        <f t="shared" si="9"/>
        <v>0</v>
      </c>
      <c r="AL28" s="635">
        <f t="shared" si="9"/>
        <v>0</v>
      </c>
      <c r="AM28" s="635">
        <f t="shared" si="9"/>
        <v>0</v>
      </c>
      <c r="AN28" s="635">
        <f t="shared" si="9"/>
        <v>0</v>
      </c>
      <c r="AO28" s="635">
        <f t="shared" si="9"/>
        <v>0</v>
      </c>
      <c r="AP28" s="635">
        <f t="shared" si="9"/>
        <v>0</v>
      </c>
      <c r="AQ28" s="635">
        <f t="shared" si="9"/>
        <v>0</v>
      </c>
      <c r="AR28" s="635">
        <f t="shared" si="9"/>
        <v>0</v>
      </c>
      <c r="AS28" s="635">
        <f t="shared" si="9"/>
        <v>0</v>
      </c>
      <c r="AT28" s="635">
        <f t="shared" si="9"/>
        <v>0</v>
      </c>
      <c r="AU28" s="635">
        <f t="shared" si="9"/>
        <v>0</v>
      </c>
      <c r="AV28" s="635">
        <f t="shared" si="9"/>
        <v>0</v>
      </c>
      <c r="AW28" s="635">
        <f t="shared" si="9"/>
        <v>0</v>
      </c>
      <c r="AX28" s="635">
        <f t="shared" si="9"/>
        <v>0</v>
      </c>
      <c r="AY28" s="635">
        <f t="shared" si="9"/>
        <v>0</v>
      </c>
      <c r="AZ28" s="635">
        <f t="shared" si="9"/>
        <v>0</v>
      </c>
      <c r="BA28" s="25">
        <f t="shared" si="3"/>
        <v>0</v>
      </c>
      <c r="BB28" s="22"/>
      <c r="BC28" s="22"/>
      <c r="BD28" s="22"/>
      <c r="BE28" s="22"/>
      <c r="BF28" s="22"/>
      <c r="BG28" s="22"/>
      <c r="BH28" s="22"/>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row>
    <row r="29" spans="1:90" ht="48" customHeight="1" outlineLevel="1" x14ac:dyDescent="0.25">
      <c r="A29" s="7"/>
      <c r="B29" s="639" t="s">
        <v>110</v>
      </c>
      <c r="C29" s="639" t="s">
        <v>111</v>
      </c>
      <c r="D29" s="632" t="s">
        <v>93</v>
      </c>
      <c r="E29" s="633">
        <f>E30+E31+E32</f>
        <v>0</v>
      </c>
      <c r="F29" s="633">
        <f>F30+F31+F32</f>
        <v>0</v>
      </c>
      <c r="G29" s="633">
        <f t="shared" ref="G29:AZ29" si="10">G30+G31+G32</f>
        <v>0</v>
      </c>
      <c r="H29" s="633">
        <f t="shared" si="10"/>
        <v>0</v>
      </c>
      <c r="I29" s="633">
        <f t="shared" si="10"/>
        <v>0</v>
      </c>
      <c r="J29" s="633">
        <f t="shared" si="10"/>
        <v>0</v>
      </c>
      <c r="K29" s="633">
        <f t="shared" si="10"/>
        <v>0</v>
      </c>
      <c r="L29" s="633">
        <f t="shared" si="10"/>
        <v>0</v>
      </c>
      <c r="M29" s="633">
        <f t="shared" si="10"/>
        <v>0</v>
      </c>
      <c r="N29" s="633">
        <f t="shared" si="10"/>
        <v>0</v>
      </c>
      <c r="O29" s="633">
        <f t="shared" si="10"/>
        <v>0</v>
      </c>
      <c r="P29" s="633">
        <f t="shared" si="10"/>
        <v>0</v>
      </c>
      <c r="Q29" s="633">
        <f t="shared" si="10"/>
        <v>0</v>
      </c>
      <c r="R29" s="633">
        <f t="shared" si="10"/>
        <v>0</v>
      </c>
      <c r="S29" s="633">
        <f t="shared" si="10"/>
        <v>0</v>
      </c>
      <c r="T29" s="633">
        <f t="shared" si="10"/>
        <v>0</v>
      </c>
      <c r="U29" s="633">
        <f t="shared" si="10"/>
        <v>0</v>
      </c>
      <c r="V29" s="633">
        <f t="shared" si="10"/>
        <v>0</v>
      </c>
      <c r="W29" s="633">
        <f t="shared" si="10"/>
        <v>0</v>
      </c>
      <c r="X29" s="633">
        <f t="shared" si="10"/>
        <v>0</v>
      </c>
      <c r="Y29" s="633">
        <f t="shared" si="10"/>
        <v>0</v>
      </c>
      <c r="Z29" s="633">
        <f t="shared" si="10"/>
        <v>0</v>
      </c>
      <c r="AA29" s="633">
        <f t="shared" si="10"/>
        <v>0</v>
      </c>
      <c r="AB29" s="633">
        <f t="shared" si="10"/>
        <v>0</v>
      </c>
      <c r="AC29" s="633">
        <f t="shared" si="10"/>
        <v>0</v>
      </c>
      <c r="AD29" s="633">
        <f t="shared" si="10"/>
        <v>0</v>
      </c>
      <c r="AE29" s="633">
        <f t="shared" si="10"/>
        <v>0</v>
      </c>
      <c r="AF29" s="633">
        <f t="shared" si="10"/>
        <v>0</v>
      </c>
      <c r="AG29" s="633">
        <f t="shared" si="10"/>
        <v>0</v>
      </c>
      <c r="AH29" s="633">
        <f t="shared" si="10"/>
        <v>0</v>
      </c>
      <c r="AI29" s="633">
        <f t="shared" si="10"/>
        <v>0</v>
      </c>
      <c r="AJ29" s="633">
        <f t="shared" si="10"/>
        <v>0</v>
      </c>
      <c r="AK29" s="633">
        <f t="shared" si="10"/>
        <v>0</v>
      </c>
      <c r="AL29" s="633">
        <f t="shared" si="10"/>
        <v>0</v>
      </c>
      <c r="AM29" s="633">
        <f t="shared" si="10"/>
        <v>0</v>
      </c>
      <c r="AN29" s="633">
        <f t="shared" si="10"/>
        <v>0</v>
      </c>
      <c r="AO29" s="633">
        <f t="shared" si="10"/>
        <v>0</v>
      </c>
      <c r="AP29" s="633">
        <f t="shared" si="10"/>
        <v>0</v>
      </c>
      <c r="AQ29" s="633">
        <f t="shared" si="10"/>
        <v>0</v>
      </c>
      <c r="AR29" s="633">
        <f t="shared" si="10"/>
        <v>0</v>
      </c>
      <c r="AS29" s="633">
        <f t="shared" si="10"/>
        <v>0</v>
      </c>
      <c r="AT29" s="633">
        <f t="shared" si="10"/>
        <v>0</v>
      </c>
      <c r="AU29" s="633">
        <f t="shared" si="10"/>
        <v>0</v>
      </c>
      <c r="AV29" s="633">
        <f t="shared" si="10"/>
        <v>0</v>
      </c>
      <c r="AW29" s="633">
        <f t="shared" si="10"/>
        <v>0</v>
      </c>
      <c r="AX29" s="633">
        <f t="shared" si="10"/>
        <v>0</v>
      </c>
      <c r="AY29" s="633">
        <f t="shared" si="10"/>
        <v>0</v>
      </c>
      <c r="AZ29" s="633">
        <f t="shared" si="10"/>
        <v>0</v>
      </c>
      <c r="BA29" s="25">
        <f t="shared" si="3"/>
        <v>0</v>
      </c>
    </row>
    <row r="30" spans="1:90" ht="42" customHeight="1" outlineLevel="1" x14ac:dyDescent="0.25">
      <c r="A30" s="7"/>
      <c r="B30" s="640" t="s">
        <v>112</v>
      </c>
      <c r="C30" s="641" t="s">
        <v>113</v>
      </c>
      <c r="D30" s="623" t="s">
        <v>93</v>
      </c>
      <c r="E30" s="629">
        <v>0</v>
      </c>
      <c r="F30" s="629">
        <v>0</v>
      </c>
      <c r="G30" s="629">
        <v>0</v>
      </c>
      <c r="H30" s="629">
        <v>0</v>
      </c>
      <c r="I30" s="629">
        <v>0</v>
      </c>
      <c r="J30" s="629">
        <v>0</v>
      </c>
      <c r="K30" s="629">
        <v>0</v>
      </c>
      <c r="L30" s="629">
        <v>0</v>
      </c>
      <c r="M30" s="629">
        <v>0</v>
      </c>
      <c r="N30" s="629">
        <v>0</v>
      </c>
      <c r="O30" s="629">
        <v>0</v>
      </c>
      <c r="P30" s="629">
        <v>0</v>
      </c>
      <c r="Q30" s="629">
        <v>0</v>
      </c>
      <c r="R30" s="629">
        <v>0</v>
      </c>
      <c r="S30" s="629">
        <v>0</v>
      </c>
      <c r="T30" s="629">
        <v>0</v>
      </c>
      <c r="U30" s="629">
        <v>0</v>
      </c>
      <c r="V30" s="629">
        <v>0</v>
      </c>
      <c r="W30" s="629">
        <v>0</v>
      </c>
      <c r="X30" s="629">
        <v>0</v>
      </c>
      <c r="Y30" s="629">
        <v>0</v>
      </c>
      <c r="Z30" s="629">
        <v>0</v>
      </c>
      <c r="AA30" s="629">
        <v>0</v>
      </c>
      <c r="AB30" s="629">
        <v>0</v>
      </c>
      <c r="AC30" s="629">
        <v>0</v>
      </c>
      <c r="AD30" s="629">
        <v>0</v>
      </c>
      <c r="AE30" s="629">
        <v>0</v>
      </c>
      <c r="AF30" s="629">
        <v>0</v>
      </c>
      <c r="AG30" s="629">
        <v>0</v>
      </c>
      <c r="AH30" s="629">
        <v>0</v>
      </c>
      <c r="AI30" s="629">
        <v>0</v>
      </c>
      <c r="AJ30" s="629">
        <v>0</v>
      </c>
      <c r="AK30" s="629">
        <v>0</v>
      </c>
      <c r="AL30" s="629">
        <v>0</v>
      </c>
      <c r="AM30" s="629">
        <v>0</v>
      </c>
      <c r="AN30" s="629">
        <v>0</v>
      </c>
      <c r="AO30" s="629">
        <v>0</v>
      </c>
      <c r="AP30" s="629">
        <v>0</v>
      </c>
      <c r="AQ30" s="629">
        <v>0</v>
      </c>
      <c r="AR30" s="629">
        <v>0</v>
      </c>
      <c r="AS30" s="629">
        <v>0</v>
      </c>
      <c r="AT30" s="629">
        <v>0</v>
      </c>
      <c r="AU30" s="629">
        <v>0</v>
      </c>
      <c r="AV30" s="629">
        <v>0</v>
      </c>
      <c r="AW30" s="629">
        <v>0</v>
      </c>
      <c r="AX30" s="629">
        <v>0</v>
      </c>
      <c r="AY30" s="629">
        <v>0</v>
      </c>
      <c r="AZ30" s="629">
        <v>0</v>
      </c>
      <c r="BA30" s="25">
        <f t="shared" si="3"/>
        <v>0</v>
      </c>
    </row>
    <row r="31" spans="1:90" ht="42" customHeight="1" outlineLevel="1" x14ac:dyDescent="0.25">
      <c r="A31" s="7"/>
      <c r="B31" s="640" t="s">
        <v>114</v>
      </c>
      <c r="C31" s="641" t="s">
        <v>115</v>
      </c>
      <c r="D31" s="623" t="s">
        <v>93</v>
      </c>
      <c r="E31" s="629">
        <v>0</v>
      </c>
      <c r="F31" s="629">
        <v>0</v>
      </c>
      <c r="G31" s="629">
        <v>0</v>
      </c>
      <c r="H31" s="629">
        <v>0</v>
      </c>
      <c r="I31" s="629">
        <v>0</v>
      </c>
      <c r="J31" s="629">
        <v>0</v>
      </c>
      <c r="K31" s="629">
        <v>0</v>
      </c>
      <c r="L31" s="629">
        <v>0</v>
      </c>
      <c r="M31" s="629">
        <v>0</v>
      </c>
      <c r="N31" s="629">
        <v>0</v>
      </c>
      <c r="O31" s="629">
        <v>0</v>
      </c>
      <c r="P31" s="629">
        <v>0</v>
      </c>
      <c r="Q31" s="629">
        <v>0</v>
      </c>
      <c r="R31" s="629">
        <v>0</v>
      </c>
      <c r="S31" s="629">
        <v>0</v>
      </c>
      <c r="T31" s="629">
        <v>0</v>
      </c>
      <c r="U31" s="629">
        <v>0</v>
      </c>
      <c r="V31" s="629">
        <v>0</v>
      </c>
      <c r="W31" s="629">
        <v>0</v>
      </c>
      <c r="X31" s="629">
        <v>0</v>
      </c>
      <c r="Y31" s="629">
        <v>0</v>
      </c>
      <c r="Z31" s="629">
        <v>0</v>
      </c>
      <c r="AA31" s="629">
        <v>0</v>
      </c>
      <c r="AB31" s="629">
        <v>0</v>
      </c>
      <c r="AC31" s="629">
        <v>0</v>
      </c>
      <c r="AD31" s="629">
        <v>0</v>
      </c>
      <c r="AE31" s="629">
        <v>0</v>
      </c>
      <c r="AF31" s="629">
        <v>0</v>
      </c>
      <c r="AG31" s="629">
        <v>0</v>
      </c>
      <c r="AH31" s="629">
        <v>0</v>
      </c>
      <c r="AI31" s="629">
        <v>0</v>
      </c>
      <c r="AJ31" s="629">
        <v>0</v>
      </c>
      <c r="AK31" s="629">
        <v>0</v>
      </c>
      <c r="AL31" s="629">
        <v>0</v>
      </c>
      <c r="AM31" s="629">
        <v>0</v>
      </c>
      <c r="AN31" s="629">
        <v>0</v>
      </c>
      <c r="AO31" s="629">
        <v>0</v>
      </c>
      <c r="AP31" s="629">
        <v>0</v>
      </c>
      <c r="AQ31" s="629">
        <v>0</v>
      </c>
      <c r="AR31" s="629">
        <v>0</v>
      </c>
      <c r="AS31" s="629">
        <v>0</v>
      </c>
      <c r="AT31" s="629">
        <v>0</v>
      </c>
      <c r="AU31" s="629">
        <v>0</v>
      </c>
      <c r="AV31" s="629">
        <v>0</v>
      </c>
      <c r="AW31" s="629">
        <v>0</v>
      </c>
      <c r="AX31" s="629">
        <v>0</v>
      </c>
      <c r="AY31" s="629">
        <v>0</v>
      </c>
      <c r="AZ31" s="629">
        <v>0</v>
      </c>
      <c r="BA31" s="25">
        <f t="shared" si="3"/>
        <v>0</v>
      </c>
    </row>
    <row r="32" spans="1:90" ht="42" customHeight="1" outlineLevel="1" x14ac:dyDescent="0.25">
      <c r="A32" s="7"/>
      <c r="B32" s="640" t="s">
        <v>116</v>
      </c>
      <c r="C32" s="641" t="s">
        <v>117</v>
      </c>
      <c r="D32" s="623" t="s">
        <v>93</v>
      </c>
      <c r="E32" s="629">
        <v>0</v>
      </c>
      <c r="F32" s="629">
        <v>0</v>
      </c>
      <c r="G32" s="629">
        <v>0</v>
      </c>
      <c r="H32" s="629">
        <v>0</v>
      </c>
      <c r="I32" s="629">
        <v>0</v>
      </c>
      <c r="J32" s="629">
        <v>0</v>
      </c>
      <c r="K32" s="629">
        <v>0</v>
      </c>
      <c r="L32" s="629">
        <v>0</v>
      </c>
      <c r="M32" s="629">
        <v>0</v>
      </c>
      <c r="N32" s="629">
        <v>0</v>
      </c>
      <c r="O32" s="629">
        <v>0</v>
      </c>
      <c r="P32" s="629">
        <v>0</v>
      </c>
      <c r="Q32" s="629">
        <v>0</v>
      </c>
      <c r="R32" s="629">
        <v>0</v>
      </c>
      <c r="S32" s="629">
        <v>0</v>
      </c>
      <c r="T32" s="629">
        <v>0</v>
      </c>
      <c r="U32" s="629">
        <v>0</v>
      </c>
      <c r="V32" s="629">
        <v>0</v>
      </c>
      <c r="W32" s="629">
        <v>0</v>
      </c>
      <c r="X32" s="629">
        <v>0</v>
      </c>
      <c r="Y32" s="629">
        <v>0</v>
      </c>
      <c r="Z32" s="629">
        <v>0</v>
      </c>
      <c r="AA32" s="629">
        <v>0</v>
      </c>
      <c r="AB32" s="629">
        <v>0</v>
      </c>
      <c r="AC32" s="629">
        <v>0</v>
      </c>
      <c r="AD32" s="629">
        <v>0</v>
      </c>
      <c r="AE32" s="629">
        <v>0</v>
      </c>
      <c r="AF32" s="629">
        <v>0</v>
      </c>
      <c r="AG32" s="629">
        <v>0</v>
      </c>
      <c r="AH32" s="629">
        <v>0</v>
      </c>
      <c r="AI32" s="629">
        <v>0</v>
      </c>
      <c r="AJ32" s="629">
        <v>0</v>
      </c>
      <c r="AK32" s="629">
        <v>0</v>
      </c>
      <c r="AL32" s="629">
        <v>0</v>
      </c>
      <c r="AM32" s="629">
        <v>0</v>
      </c>
      <c r="AN32" s="629">
        <v>0</v>
      </c>
      <c r="AO32" s="629">
        <v>0</v>
      </c>
      <c r="AP32" s="629">
        <v>0</v>
      </c>
      <c r="AQ32" s="629">
        <v>0</v>
      </c>
      <c r="AR32" s="629">
        <v>0</v>
      </c>
      <c r="AS32" s="629">
        <v>0</v>
      </c>
      <c r="AT32" s="629">
        <v>0</v>
      </c>
      <c r="AU32" s="629">
        <v>0</v>
      </c>
      <c r="AV32" s="629">
        <v>0</v>
      </c>
      <c r="AW32" s="629">
        <v>0</v>
      </c>
      <c r="AX32" s="629">
        <v>0</v>
      </c>
      <c r="AY32" s="629">
        <v>0</v>
      </c>
      <c r="AZ32" s="629">
        <v>0</v>
      </c>
      <c r="BA32" s="25">
        <f t="shared" si="3"/>
        <v>0</v>
      </c>
    </row>
    <row r="33" spans="1:72" ht="48" customHeight="1" outlineLevel="1" x14ac:dyDescent="0.25">
      <c r="A33" s="7"/>
      <c r="B33" s="631" t="s">
        <v>118</v>
      </c>
      <c r="C33" s="639" t="s">
        <v>119</v>
      </c>
      <c r="D33" s="631" t="s">
        <v>93</v>
      </c>
      <c r="E33" s="633">
        <v>0</v>
      </c>
      <c r="F33" s="633"/>
      <c r="G33" s="633">
        <v>0</v>
      </c>
      <c r="H33" s="633"/>
      <c r="I33" s="633">
        <v>0</v>
      </c>
      <c r="J33" s="633"/>
      <c r="K33" s="633">
        <v>0</v>
      </c>
      <c r="L33" s="633"/>
      <c r="M33" s="633">
        <v>0</v>
      </c>
      <c r="N33" s="633"/>
      <c r="O33" s="633">
        <v>0</v>
      </c>
      <c r="P33" s="633"/>
      <c r="Q33" s="633">
        <v>0</v>
      </c>
      <c r="R33" s="633"/>
      <c r="S33" s="633">
        <v>0</v>
      </c>
      <c r="T33" s="633"/>
      <c r="U33" s="633">
        <v>0</v>
      </c>
      <c r="V33" s="633"/>
      <c r="W33" s="633">
        <v>0</v>
      </c>
      <c r="X33" s="633"/>
      <c r="Y33" s="633">
        <v>0</v>
      </c>
      <c r="Z33" s="633"/>
      <c r="AA33" s="633">
        <v>0</v>
      </c>
      <c r="AB33" s="633"/>
      <c r="AC33" s="633">
        <v>0</v>
      </c>
      <c r="AD33" s="633"/>
      <c r="AE33" s="633">
        <v>0</v>
      </c>
      <c r="AF33" s="633"/>
      <c r="AG33" s="633">
        <v>0</v>
      </c>
      <c r="AH33" s="633"/>
      <c r="AI33" s="633">
        <v>0</v>
      </c>
      <c r="AJ33" s="633"/>
      <c r="AK33" s="633">
        <v>0</v>
      </c>
      <c r="AL33" s="633"/>
      <c r="AM33" s="633">
        <v>0</v>
      </c>
      <c r="AN33" s="633"/>
      <c r="AO33" s="633">
        <v>0</v>
      </c>
      <c r="AP33" s="633"/>
      <c r="AQ33" s="633">
        <v>0</v>
      </c>
      <c r="AR33" s="633"/>
      <c r="AS33" s="633">
        <v>0</v>
      </c>
      <c r="AT33" s="633"/>
      <c r="AU33" s="633">
        <v>0</v>
      </c>
      <c r="AV33" s="633"/>
      <c r="AW33" s="633">
        <v>0</v>
      </c>
      <c r="AX33" s="633"/>
      <c r="AY33" s="633">
        <v>0</v>
      </c>
      <c r="AZ33" s="642"/>
      <c r="BA33" s="25">
        <f t="shared" si="3"/>
        <v>0</v>
      </c>
    </row>
    <row r="34" spans="1:72" ht="42" customHeight="1" outlineLevel="1" x14ac:dyDescent="0.25">
      <c r="A34" s="7"/>
      <c r="B34" s="641" t="s">
        <v>120</v>
      </c>
      <c r="C34" s="641" t="s">
        <v>121</v>
      </c>
      <c r="D34" s="643" t="s">
        <v>93</v>
      </c>
      <c r="E34" s="629">
        <v>0</v>
      </c>
      <c r="F34" s="629">
        <v>0</v>
      </c>
      <c r="G34" s="629">
        <v>0</v>
      </c>
      <c r="H34" s="629">
        <v>0</v>
      </c>
      <c r="I34" s="629">
        <v>0</v>
      </c>
      <c r="J34" s="629">
        <v>0</v>
      </c>
      <c r="K34" s="629">
        <v>0</v>
      </c>
      <c r="L34" s="629">
        <v>0</v>
      </c>
      <c r="M34" s="629">
        <v>0</v>
      </c>
      <c r="N34" s="629">
        <v>0</v>
      </c>
      <c r="O34" s="629">
        <v>0</v>
      </c>
      <c r="P34" s="629">
        <v>0</v>
      </c>
      <c r="Q34" s="629">
        <v>0</v>
      </c>
      <c r="R34" s="629">
        <v>0</v>
      </c>
      <c r="S34" s="629">
        <v>0</v>
      </c>
      <c r="T34" s="629">
        <v>0</v>
      </c>
      <c r="U34" s="629">
        <v>0</v>
      </c>
      <c r="V34" s="629">
        <v>0</v>
      </c>
      <c r="W34" s="629">
        <v>0</v>
      </c>
      <c r="X34" s="629">
        <v>0</v>
      </c>
      <c r="Y34" s="629">
        <v>0</v>
      </c>
      <c r="Z34" s="629">
        <v>0</v>
      </c>
      <c r="AA34" s="629">
        <v>0</v>
      </c>
      <c r="AB34" s="629">
        <v>0</v>
      </c>
      <c r="AC34" s="629">
        <v>0</v>
      </c>
      <c r="AD34" s="629">
        <v>0</v>
      </c>
      <c r="AE34" s="629">
        <v>0</v>
      </c>
      <c r="AF34" s="629">
        <v>0</v>
      </c>
      <c r="AG34" s="629">
        <v>0</v>
      </c>
      <c r="AH34" s="629">
        <v>0</v>
      </c>
      <c r="AI34" s="629">
        <v>0</v>
      </c>
      <c r="AJ34" s="629">
        <v>0</v>
      </c>
      <c r="AK34" s="629">
        <v>0</v>
      </c>
      <c r="AL34" s="629">
        <v>0</v>
      </c>
      <c r="AM34" s="629">
        <v>0</v>
      </c>
      <c r="AN34" s="629">
        <v>0</v>
      </c>
      <c r="AO34" s="629">
        <v>0</v>
      </c>
      <c r="AP34" s="629">
        <v>0</v>
      </c>
      <c r="AQ34" s="629">
        <v>0</v>
      </c>
      <c r="AR34" s="629">
        <v>0</v>
      </c>
      <c r="AS34" s="629">
        <v>0</v>
      </c>
      <c r="AT34" s="629">
        <v>0</v>
      </c>
      <c r="AU34" s="629">
        <v>0</v>
      </c>
      <c r="AV34" s="629">
        <v>0</v>
      </c>
      <c r="AW34" s="629">
        <v>0</v>
      </c>
      <c r="AX34" s="629">
        <v>0</v>
      </c>
      <c r="AY34" s="629">
        <v>0</v>
      </c>
      <c r="AZ34" s="629">
        <v>0</v>
      </c>
      <c r="BA34" s="25">
        <f t="shared" si="3"/>
        <v>0</v>
      </c>
    </row>
    <row r="35" spans="1:72" ht="42" customHeight="1" outlineLevel="1" x14ac:dyDescent="0.25">
      <c r="A35" s="7"/>
      <c r="B35" s="640" t="s">
        <v>122</v>
      </c>
      <c r="C35" s="641" t="s">
        <v>123</v>
      </c>
      <c r="D35" s="643" t="s">
        <v>93</v>
      </c>
      <c r="E35" s="629">
        <v>0</v>
      </c>
      <c r="F35" s="629">
        <v>0</v>
      </c>
      <c r="G35" s="629">
        <v>0</v>
      </c>
      <c r="H35" s="629">
        <v>0</v>
      </c>
      <c r="I35" s="629">
        <v>0</v>
      </c>
      <c r="J35" s="629">
        <v>0</v>
      </c>
      <c r="K35" s="629">
        <v>0</v>
      </c>
      <c r="L35" s="629">
        <v>0</v>
      </c>
      <c r="M35" s="629">
        <v>0</v>
      </c>
      <c r="N35" s="629">
        <v>0</v>
      </c>
      <c r="O35" s="629">
        <v>0</v>
      </c>
      <c r="P35" s="629">
        <v>0</v>
      </c>
      <c r="Q35" s="629">
        <v>0</v>
      </c>
      <c r="R35" s="629">
        <v>0</v>
      </c>
      <c r="S35" s="629">
        <v>0</v>
      </c>
      <c r="T35" s="629">
        <v>0</v>
      </c>
      <c r="U35" s="629">
        <v>0</v>
      </c>
      <c r="V35" s="629">
        <v>0</v>
      </c>
      <c r="W35" s="629">
        <v>0</v>
      </c>
      <c r="X35" s="629">
        <v>0</v>
      </c>
      <c r="Y35" s="629">
        <v>0</v>
      </c>
      <c r="Z35" s="629">
        <v>0</v>
      </c>
      <c r="AA35" s="629">
        <v>0</v>
      </c>
      <c r="AB35" s="629">
        <v>0</v>
      </c>
      <c r="AC35" s="629">
        <v>0</v>
      </c>
      <c r="AD35" s="629">
        <v>0</v>
      </c>
      <c r="AE35" s="629">
        <v>0</v>
      </c>
      <c r="AF35" s="629">
        <v>0</v>
      </c>
      <c r="AG35" s="629">
        <v>0</v>
      </c>
      <c r="AH35" s="629">
        <v>0</v>
      </c>
      <c r="AI35" s="629">
        <v>0</v>
      </c>
      <c r="AJ35" s="629">
        <v>0</v>
      </c>
      <c r="AK35" s="629">
        <v>0</v>
      </c>
      <c r="AL35" s="629">
        <v>0</v>
      </c>
      <c r="AM35" s="629">
        <v>0</v>
      </c>
      <c r="AN35" s="629">
        <v>0</v>
      </c>
      <c r="AO35" s="629">
        <v>0</v>
      </c>
      <c r="AP35" s="629">
        <v>0</v>
      </c>
      <c r="AQ35" s="629">
        <v>0</v>
      </c>
      <c r="AR35" s="629">
        <v>0</v>
      </c>
      <c r="AS35" s="629">
        <v>0</v>
      </c>
      <c r="AT35" s="629">
        <v>0</v>
      </c>
      <c r="AU35" s="629">
        <v>0</v>
      </c>
      <c r="AV35" s="629">
        <v>0</v>
      </c>
      <c r="AW35" s="629">
        <v>0</v>
      </c>
      <c r="AX35" s="629">
        <v>0</v>
      </c>
      <c r="AY35" s="629">
        <v>0</v>
      </c>
      <c r="AZ35" s="629">
        <v>0</v>
      </c>
      <c r="BA35" s="25">
        <f t="shared" si="3"/>
        <v>0</v>
      </c>
    </row>
    <row r="36" spans="1:72" ht="48" customHeight="1" outlineLevel="1" x14ac:dyDescent="0.25">
      <c r="A36" s="7"/>
      <c r="B36" s="631" t="s">
        <v>124</v>
      </c>
      <c r="C36" s="631" t="s">
        <v>125</v>
      </c>
      <c r="D36" s="631" t="s">
        <v>93</v>
      </c>
      <c r="E36" s="644">
        <v>0</v>
      </c>
      <c r="F36" s="644">
        <v>0</v>
      </c>
      <c r="G36" s="644">
        <v>0</v>
      </c>
      <c r="H36" s="644">
        <v>0</v>
      </c>
      <c r="I36" s="644">
        <v>0</v>
      </c>
      <c r="J36" s="644">
        <v>0</v>
      </c>
      <c r="K36" s="644">
        <v>0</v>
      </c>
      <c r="L36" s="644">
        <v>0</v>
      </c>
      <c r="M36" s="644">
        <v>0</v>
      </c>
      <c r="N36" s="644">
        <v>0</v>
      </c>
      <c r="O36" s="644">
        <v>0</v>
      </c>
      <c r="P36" s="644">
        <v>0</v>
      </c>
      <c r="Q36" s="644">
        <v>0</v>
      </c>
      <c r="R36" s="644">
        <v>0</v>
      </c>
      <c r="S36" s="644">
        <v>0</v>
      </c>
      <c r="T36" s="644">
        <v>0</v>
      </c>
      <c r="U36" s="644">
        <v>0</v>
      </c>
      <c r="V36" s="644">
        <v>0</v>
      </c>
      <c r="W36" s="644">
        <v>0</v>
      </c>
      <c r="X36" s="644">
        <v>0</v>
      </c>
      <c r="Y36" s="644">
        <v>0</v>
      </c>
      <c r="Z36" s="644">
        <v>0</v>
      </c>
      <c r="AA36" s="644">
        <v>0</v>
      </c>
      <c r="AB36" s="644">
        <v>0</v>
      </c>
      <c r="AC36" s="644">
        <v>0</v>
      </c>
      <c r="AD36" s="644">
        <v>0</v>
      </c>
      <c r="AE36" s="644">
        <v>0</v>
      </c>
      <c r="AF36" s="644">
        <v>0</v>
      </c>
      <c r="AG36" s="644">
        <v>0</v>
      </c>
      <c r="AH36" s="644">
        <v>0</v>
      </c>
      <c r="AI36" s="644">
        <v>0</v>
      </c>
      <c r="AJ36" s="644">
        <v>0</v>
      </c>
      <c r="AK36" s="644">
        <v>0</v>
      </c>
      <c r="AL36" s="644">
        <v>0</v>
      </c>
      <c r="AM36" s="644">
        <v>0</v>
      </c>
      <c r="AN36" s="644">
        <v>0</v>
      </c>
      <c r="AO36" s="644">
        <v>0</v>
      </c>
      <c r="AP36" s="644">
        <v>0</v>
      </c>
      <c r="AQ36" s="644">
        <v>0</v>
      </c>
      <c r="AR36" s="644">
        <v>0</v>
      </c>
      <c r="AS36" s="644">
        <v>0</v>
      </c>
      <c r="AT36" s="644">
        <v>0</v>
      </c>
      <c r="AU36" s="644">
        <v>0</v>
      </c>
      <c r="AV36" s="644">
        <v>0</v>
      </c>
      <c r="AW36" s="644">
        <v>0</v>
      </c>
      <c r="AX36" s="644">
        <v>0</v>
      </c>
      <c r="AY36" s="644">
        <v>0</v>
      </c>
      <c r="AZ36" s="644">
        <v>0</v>
      </c>
      <c r="BA36" s="25">
        <f t="shared" si="3"/>
        <v>0</v>
      </c>
    </row>
    <row r="37" spans="1:72" ht="48" customHeight="1" outlineLevel="1" x14ac:dyDescent="0.25">
      <c r="A37" s="7"/>
      <c r="B37" s="645" t="s">
        <v>126</v>
      </c>
      <c r="C37" s="631" t="s">
        <v>127</v>
      </c>
      <c r="D37" s="631" t="s">
        <v>93</v>
      </c>
      <c r="E37" s="644">
        <v>0</v>
      </c>
      <c r="F37" s="644">
        <v>0</v>
      </c>
      <c r="G37" s="644">
        <v>0</v>
      </c>
      <c r="H37" s="644">
        <v>0</v>
      </c>
      <c r="I37" s="644">
        <v>0</v>
      </c>
      <c r="J37" s="644">
        <v>0</v>
      </c>
      <c r="K37" s="644">
        <v>0</v>
      </c>
      <c r="L37" s="644">
        <v>0</v>
      </c>
      <c r="M37" s="644">
        <v>0</v>
      </c>
      <c r="N37" s="644">
        <v>0</v>
      </c>
      <c r="O37" s="644">
        <v>0</v>
      </c>
      <c r="P37" s="644">
        <v>0</v>
      </c>
      <c r="Q37" s="644">
        <v>0</v>
      </c>
      <c r="R37" s="644">
        <v>0</v>
      </c>
      <c r="S37" s="644">
        <v>0</v>
      </c>
      <c r="T37" s="644">
        <v>0</v>
      </c>
      <c r="U37" s="644">
        <v>0</v>
      </c>
      <c r="V37" s="644">
        <v>0</v>
      </c>
      <c r="W37" s="644">
        <v>0</v>
      </c>
      <c r="X37" s="644">
        <v>0</v>
      </c>
      <c r="Y37" s="644">
        <v>0</v>
      </c>
      <c r="Z37" s="644">
        <v>0</v>
      </c>
      <c r="AA37" s="644">
        <v>0</v>
      </c>
      <c r="AB37" s="644">
        <v>0</v>
      </c>
      <c r="AC37" s="644">
        <v>0</v>
      </c>
      <c r="AD37" s="644">
        <v>0</v>
      </c>
      <c r="AE37" s="644">
        <v>0</v>
      </c>
      <c r="AF37" s="644">
        <v>0</v>
      </c>
      <c r="AG37" s="644">
        <v>0</v>
      </c>
      <c r="AH37" s="644">
        <v>0</v>
      </c>
      <c r="AI37" s="644">
        <v>0</v>
      </c>
      <c r="AJ37" s="644">
        <v>0</v>
      </c>
      <c r="AK37" s="644">
        <v>0</v>
      </c>
      <c r="AL37" s="644">
        <v>0</v>
      </c>
      <c r="AM37" s="644">
        <v>0</v>
      </c>
      <c r="AN37" s="644">
        <v>0</v>
      </c>
      <c r="AO37" s="644">
        <f>SUBTOTAL(9,AO38:AO39)</f>
        <v>0</v>
      </c>
      <c r="AP37" s="644">
        <f>SUBTOTAL(9,AP38:AP39)</f>
        <v>0</v>
      </c>
      <c r="AQ37" s="644">
        <v>0</v>
      </c>
      <c r="AR37" s="644">
        <v>0</v>
      </c>
      <c r="AS37" s="644">
        <v>0</v>
      </c>
      <c r="AT37" s="644">
        <v>0</v>
      </c>
      <c r="AU37" s="644">
        <v>0</v>
      </c>
      <c r="AV37" s="644">
        <v>0</v>
      </c>
      <c r="AW37" s="644">
        <v>0</v>
      </c>
      <c r="AX37" s="644">
        <v>0</v>
      </c>
      <c r="AY37" s="644">
        <v>0</v>
      </c>
      <c r="AZ37" s="644">
        <v>0</v>
      </c>
      <c r="BA37" s="25">
        <f t="shared" si="3"/>
        <v>0</v>
      </c>
    </row>
    <row r="38" spans="1:72" s="366" customFormat="1" ht="42" customHeight="1" outlineLevel="1" x14ac:dyDescent="0.25">
      <c r="A38" s="7"/>
      <c r="B38" s="622" t="s">
        <v>277</v>
      </c>
      <c r="C38" s="623" t="s">
        <v>278</v>
      </c>
      <c r="D38" s="624"/>
      <c r="E38" s="625"/>
      <c r="F38" s="625"/>
      <c r="G38" s="625"/>
      <c r="H38" s="625"/>
      <c r="I38" s="625"/>
      <c r="J38" s="625"/>
      <c r="K38" s="625"/>
      <c r="L38" s="625"/>
      <c r="M38" s="625"/>
      <c r="N38" s="625"/>
      <c r="O38" s="625"/>
      <c r="P38" s="625"/>
      <c r="Q38" s="625"/>
      <c r="R38" s="625"/>
      <c r="S38" s="625"/>
      <c r="T38" s="625"/>
      <c r="U38" s="625"/>
      <c r="V38" s="625"/>
      <c r="W38" s="625"/>
      <c r="X38" s="625"/>
      <c r="Y38" s="625"/>
      <c r="Z38" s="625"/>
      <c r="AA38" s="625"/>
      <c r="AB38" s="625"/>
      <c r="AC38" s="625"/>
      <c r="AD38" s="625"/>
      <c r="AE38" s="625"/>
      <c r="AF38" s="625"/>
      <c r="AG38" s="625"/>
      <c r="AH38" s="625"/>
      <c r="AI38" s="625"/>
      <c r="AJ38" s="625"/>
      <c r="AK38" s="625"/>
      <c r="AL38" s="625"/>
      <c r="AM38" s="625"/>
      <c r="AN38" s="625"/>
      <c r="AO38" s="625"/>
      <c r="AP38" s="625"/>
      <c r="AQ38" s="625"/>
      <c r="AR38" s="625"/>
      <c r="AS38" s="625"/>
      <c r="AT38" s="625"/>
      <c r="AU38" s="625"/>
      <c r="AV38" s="625"/>
      <c r="AW38" s="625"/>
      <c r="AX38" s="625"/>
      <c r="AY38" s="625"/>
      <c r="AZ38" s="625"/>
      <c r="BA38" s="25"/>
      <c r="BB38" s="4"/>
      <c r="BC38" s="4"/>
      <c r="BD38" s="4"/>
      <c r="BE38" s="4"/>
      <c r="BF38" s="4"/>
      <c r="BG38" s="4"/>
      <c r="BH38" s="4"/>
    </row>
    <row r="39" spans="1:72" s="26" customFormat="1" ht="42" customHeight="1" outlineLevel="1" x14ac:dyDescent="0.25">
      <c r="A39" s="7"/>
      <c r="B39" s="626" t="s">
        <v>128</v>
      </c>
      <c r="C39" s="627" t="s">
        <v>129</v>
      </c>
      <c r="D39" s="628" t="s">
        <v>93</v>
      </c>
      <c r="E39" s="629">
        <v>0</v>
      </c>
      <c r="F39" s="629">
        <v>0</v>
      </c>
      <c r="G39" s="629">
        <v>0</v>
      </c>
      <c r="H39" s="629">
        <v>0</v>
      </c>
      <c r="I39" s="629">
        <v>0</v>
      </c>
      <c r="J39" s="629">
        <v>0</v>
      </c>
      <c r="K39" s="629">
        <v>0</v>
      </c>
      <c r="L39" s="629">
        <v>0</v>
      </c>
      <c r="M39" s="629">
        <v>0</v>
      </c>
      <c r="N39" s="629">
        <v>0</v>
      </c>
      <c r="O39" s="629">
        <v>0</v>
      </c>
      <c r="P39" s="629">
        <v>0</v>
      </c>
      <c r="Q39" s="629">
        <v>0</v>
      </c>
      <c r="R39" s="629">
        <v>0</v>
      </c>
      <c r="S39" s="629">
        <v>0</v>
      </c>
      <c r="T39" s="629">
        <v>0</v>
      </c>
      <c r="U39" s="629">
        <v>0</v>
      </c>
      <c r="V39" s="629">
        <v>0</v>
      </c>
      <c r="W39" s="629">
        <v>0</v>
      </c>
      <c r="X39" s="629">
        <v>0</v>
      </c>
      <c r="Y39" s="629">
        <v>0</v>
      </c>
      <c r="Z39" s="629">
        <v>0</v>
      </c>
      <c r="AA39" s="629">
        <v>0</v>
      </c>
      <c r="AB39" s="629">
        <v>0</v>
      </c>
      <c r="AC39" s="629">
        <v>0</v>
      </c>
      <c r="AD39" s="629">
        <v>0</v>
      </c>
      <c r="AE39" s="629">
        <v>0</v>
      </c>
      <c r="AF39" s="629">
        <v>0</v>
      </c>
      <c r="AG39" s="629">
        <v>0</v>
      </c>
      <c r="AH39" s="629">
        <v>0</v>
      </c>
      <c r="AI39" s="629">
        <v>0</v>
      </c>
      <c r="AJ39" s="629">
        <v>0</v>
      </c>
      <c r="AK39" s="629">
        <v>0</v>
      </c>
      <c r="AL39" s="629">
        <v>0</v>
      </c>
      <c r="AM39" s="629">
        <v>0</v>
      </c>
      <c r="AN39" s="629">
        <v>0</v>
      </c>
      <c r="AO39" s="629">
        <v>0</v>
      </c>
      <c r="AP39" s="629">
        <v>0</v>
      </c>
      <c r="AQ39" s="629">
        <v>0</v>
      </c>
      <c r="AR39" s="629">
        <v>0</v>
      </c>
      <c r="AS39" s="629">
        <v>0</v>
      </c>
      <c r="AT39" s="629">
        <v>0</v>
      </c>
      <c r="AU39" s="629">
        <v>0</v>
      </c>
      <c r="AV39" s="629">
        <v>0</v>
      </c>
      <c r="AW39" s="629">
        <v>0</v>
      </c>
      <c r="AX39" s="629">
        <v>0</v>
      </c>
      <c r="AY39" s="629">
        <v>0</v>
      </c>
      <c r="AZ39" s="629">
        <v>0</v>
      </c>
      <c r="BA39" s="25">
        <f t="shared" si="3"/>
        <v>0</v>
      </c>
      <c r="BB39" s="8"/>
      <c r="BC39" s="8"/>
      <c r="BD39" s="8"/>
      <c r="BE39" s="8"/>
      <c r="BF39" s="8"/>
      <c r="BG39" s="8"/>
      <c r="BH39" s="8"/>
      <c r="BI39" s="7"/>
      <c r="BJ39" s="7"/>
      <c r="BK39" s="7"/>
      <c r="BL39" s="7"/>
      <c r="BM39" s="7"/>
      <c r="BN39" s="7"/>
      <c r="BO39" s="7"/>
      <c r="BP39" s="7"/>
      <c r="BQ39" s="7"/>
      <c r="BR39" s="7"/>
      <c r="BS39" s="7"/>
      <c r="BT39" s="7"/>
    </row>
    <row r="40" spans="1:72" s="26" customFormat="1" ht="48" customHeight="1" outlineLevel="1" x14ac:dyDescent="0.25">
      <c r="A40" s="7"/>
      <c r="B40" s="646" t="s">
        <v>130</v>
      </c>
      <c r="C40" s="647" t="s">
        <v>131</v>
      </c>
      <c r="D40" s="632" t="s">
        <v>93</v>
      </c>
      <c r="E40" s="633">
        <f t="shared" ref="E40:AZ40" si="11">E41+E49+E52</f>
        <v>0</v>
      </c>
      <c r="F40" s="633">
        <f t="shared" si="11"/>
        <v>0</v>
      </c>
      <c r="G40" s="633">
        <f t="shared" si="11"/>
        <v>0</v>
      </c>
      <c r="H40" s="633">
        <f t="shared" si="11"/>
        <v>0</v>
      </c>
      <c r="I40" s="633">
        <f t="shared" si="11"/>
        <v>0</v>
      </c>
      <c r="J40" s="633">
        <f t="shared" si="11"/>
        <v>0</v>
      </c>
      <c r="K40" s="633">
        <f t="shared" si="11"/>
        <v>0</v>
      </c>
      <c r="L40" s="633">
        <f t="shared" si="11"/>
        <v>0</v>
      </c>
      <c r="M40" s="633">
        <f t="shared" si="11"/>
        <v>0</v>
      </c>
      <c r="N40" s="633">
        <f t="shared" si="11"/>
        <v>0</v>
      </c>
      <c r="O40" s="633">
        <f t="shared" si="11"/>
        <v>0</v>
      </c>
      <c r="P40" s="633">
        <f t="shared" si="11"/>
        <v>0</v>
      </c>
      <c r="Q40" s="633">
        <f t="shared" si="11"/>
        <v>0</v>
      </c>
      <c r="R40" s="633">
        <f t="shared" si="11"/>
        <v>0</v>
      </c>
      <c r="S40" s="633">
        <f t="shared" si="11"/>
        <v>0</v>
      </c>
      <c r="T40" s="633">
        <f t="shared" si="11"/>
        <v>0</v>
      </c>
      <c r="U40" s="635">
        <f t="shared" si="11"/>
        <v>0</v>
      </c>
      <c r="V40" s="635">
        <f t="shared" si="11"/>
        <v>0</v>
      </c>
      <c r="W40" s="633">
        <f t="shared" si="11"/>
        <v>0</v>
      </c>
      <c r="X40" s="633">
        <f t="shared" si="11"/>
        <v>0</v>
      </c>
      <c r="Y40" s="633">
        <f t="shared" si="11"/>
        <v>0</v>
      </c>
      <c r="Z40" s="633">
        <f t="shared" si="11"/>
        <v>0</v>
      </c>
      <c r="AA40" s="633">
        <f t="shared" si="11"/>
        <v>0</v>
      </c>
      <c r="AB40" s="633">
        <f t="shared" si="11"/>
        <v>0</v>
      </c>
      <c r="AC40" s="633">
        <f t="shared" si="11"/>
        <v>0</v>
      </c>
      <c r="AD40" s="633">
        <f t="shared" si="11"/>
        <v>0</v>
      </c>
      <c r="AE40" s="633">
        <f t="shared" si="11"/>
        <v>0</v>
      </c>
      <c r="AF40" s="633">
        <f t="shared" si="11"/>
        <v>0</v>
      </c>
      <c r="AG40" s="633">
        <f t="shared" si="11"/>
        <v>0</v>
      </c>
      <c r="AH40" s="633">
        <f t="shared" si="11"/>
        <v>0</v>
      </c>
      <c r="AI40" s="633">
        <f t="shared" si="11"/>
        <v>0</v>
      </c>
      <c r="AJ40" s="633">
        <f t="shared" si="11"/>
        <v>0</v>
      </c>
      <c r="AK40" s="633">
        <f t="shared" si="11"/>
        <v>0</v>
      </c>
      <c r="AL40" s="633">
        <f t="shared" si="11"/>
        <v>0</v>
      </c>
      <c r="AM40" s="633">
        <f t="shared" si="11"/>
        <v>0</v>
      </c>
      <c r="AN40" s="633">
        <f t="shared" si="11"/>
        <v>0</v>
      </c>
      <c r="AO40" s="635">
        <f t="shared" si="11"/>
        <v>2.5</v>
      </c>
      <c r="AP40" s="635">
        <f t="shared" si="11"/>
        <v>1E-4</v>
      </c>
      <c r="AQ40" s="633">
        <f t="shared" si="11"/>
        <v>0</v>
      </c>
      <c r="AR40" s="633">
        <f t="shared" si="11"/>
        <v>0</v>
      </c>
      <c r="AS40" s="635">
        <f t="shared" si="11"/>
        <v>0</v>
      </c>
      <c r="AT40" s="635">
        <f t="shared" si="11"/>
        <v>0</v>
      </c>
      <c r="AU40" s="633">
        <f t="shared" si="11"/>
        <v>0</v>
      </c>
      <c r="AV40" s="633">
        <f t="shared" si="11"/>
        <v>0</v>
      </c>
      <c r="AW40" s="635">
        <f t="shared" si="11"/>
        <v>38.700000000000003</v>
      </c>
      <c r="AX40" s="635">
        <f t="shared" si="11"/>
        <v>0</v>
      </c>
      <c r="AY40" s="633">
        <f t="shared" si="11"/>
        <v>0</v>
      </c>
      <c r="AZ40" s="633">
        <f t="shared" si="11"/>
        <v>0</v>
      </c>
      <c r="BA40" s="25">
        <f t="shared" si="3"/>
        <v>1E-4</v>
      </c>
      <c r="BB40" s="8"/>
      <c r="BC40" s="8"/>
      <c r="BD40" s="8"/>
      <c r="BE40" s="8"/>
      <c r="BF40" s="8"/>
      <c r="BG40" s="8"/>
      <c r="BH40" s="8"/>
      <c r="BI40" s="7"/>
      <c r="BJ40" s="7"/>
      <c r="BK40" s="7"/>
      <c r="BL40" s="7"/>
      <c r="BM40" s="7"/>
      <c r="BN40" s="7"/>
      <c r="BO40" s="7"/>
      <c r="BP40" s="7"/>
      <c r="BQ40" s="7"/>
      <c r="BR40" s="7"/>
      <c r="BS40" s="7"/>
      <c r="BT40" s="7"/>
    </row>
    <row r="41" spans="1:72" s="26" customFormat="1" ht="48" customHeight="1" outlineLevel="1" x14ac:dyDescent="0.25">
      <c r="A41" s="7"/>
      <c r="B41" s="646" t="s">
        <v>132</v>
      </c>
      <c r="C41" s="647" t="s">
        <v>133</v>
      </c>
      <c r="D41" s="646" t="s">
        <v>93</v>
      </c>
      <c r="E41" s="633">
        <f t="shared" ref="E41:AZ41" si="12">E42+E43</f>
        <v>0</v>
      </c>
      <c r="F41" s="633">
        <f t="shared" si="12"/>
        <v>0</v>
      </c>
      <c r="G41" s="633">
        <f t="shared" si="12"/>
        <v>0</v>
      </c>
      <c r="H41" s="633">
        <f t="shared" si="12"/>
        <v>0</v>
      </c>
      <c r="I41" s="633">
        <f t="shared" si="12"/>
        <v>0</v>
      </c>
      <c r="J41" s="633">
        <f t="shared" si="12"/>
        <v>0</v>
      </c>
      <c r="K41" s="633">
        <f t="shared" si="12"/>
        <v>0</v>
      </c>
      <c r="L41" s="633">
        <f t="shared" si="12"/>
        <v>0</v>
      </c>
      <c r="M41" s="633">
        <f t="shared" si="12"/>
        <v>0</v>
      </c>
      <c r="N41" s="633">
        <f t="shared" si="12"/>
        <v>0</v>
      </c>
      <c r="O41" s="633">
        <f t="shared" si="12"/>
        <v>0</v>
      </c>
      <c r="P41" s="633">
        <f t="shared" si="12"/>
        <v>0</v>
      </c>
      <c r="Q41" s="633">
        <f t="shared" si="12"/>
        <v>0</v>
      </c>
      <c r="R41" s="633">
        <f t="shared" si="12"/>
        <v>0</v>
      </c>
      <c r="S41" s="633">
        <f t="shared" si="12"/>
        <v>0</v>
      </c>
      <c r="T41" s="633">
        <f t="shared" si="12"/>
        <v>0</v>
      </c>
      <c r="U41" s="635">
        <f t="shared" si="12"/>
        <v>0</v>
      </c>
      <c r="V41" s="635">
        <f t="shared" si="12"/>
        <v>0</v>
      </c>
      <c r="W41" s="633">
        <f t="shared" si="12"/>
        <v>0</v>
      </c>
      <c r="X41" s="633">
        <f t="shared" si="12"/>
        <v>0</v>
      </c>
      <c r="Y41" s="633">
        <f t="shared" si="12"/>
        <v>0</v>
      </c>
      <c r="Z41" s="633">
        <f t="shared" si="12"/>
        <v>0</v>
      </c>
      <c r="AA41" s="633">
        <f t="shared" si="12"/>
        <v>0</v>
      </c>
      <c r="AB41" s="633">
        <f t="shared" si="12"/>
        <v>0</v>
      </c>
      <c r="AC41" s="633">
        <f t="shared" si="12"/>
        <v>0</v>
      </c>
      <c r="AD41" s="633">
        <f t="shared" si="12"/>
        <v>0</v>
      </c>
      <c r="AE41" s="633">
        <f t="shared" si="12"/>
        <v>0</v>
      </c>
      <c r="AF41" s="633">
        <f t="shared" si="12"/>
        <v>0</v>
      </c>
      <c r="AG41" s="633">
        <f t="shared" si="12"/>
        <v>0</v>
      </c>
      <c r="AH41" s="633">
        <f t="shared" si="12"/>
        <v>0</v>
      </c>
      <c r="AI41" s="633">
        <f t="shared" si="12"/>
        <v>0</v>
      </c>
      <c r="AJ41" s="633">
        <f t="shared" si="12"/>
        <v>0</v>
      </c>
      <c r="AK41" s="633">
        <f t="shared" si="12"/>
        <v>0</v>
      </c>
      <c r="AL41" s="633">
        <f t="shared" si="12"/>
        <v>0</v>
      </c>
      <c r="AM41" s="633">
        <f t="shared" si="12"/>
        <v>0</v>
      </c>
      <c r="AN41" s="633">
        <f t="shared" si="12"/>
        <v>0</v>
      </c>
      <c r="AO41" s="635">
        <f t="shared" si="12"/>
        <v>0</v>
      </c>
      <c r="AP41" s="635">
        <f t="shared" si="12"/>
        <v>0</v>
      </c>
      <c r="AQ41" s="633">
        <f t="shared" si="12"/>
        <v>0</v>
      </c>
      <c r="AR41" s="633">
        <f t="shared" si="12"/>
        <v>0</v>
      </c>
      <c r="AS41" s="635">
        <f t="shared" si="12"/>
        <v>0</v>
      </c>
      <c r="AT41" s="635">
        <f t="shared" si="12"/>
        <v>0</v>
      </c>
      <c r="AU41" s="633">
        <f t="shared" si="12"/>
        <v>0</v>
      </c>
      <c r="AV41" s="633">
        <f t="shared" si="12"/>
        <v>0</v>
      </c>
      <c r="AW41" s="635">
        <f t="shared" si="12"/>
        <v>38.700000000000003</v>
      </c>
      <c r="AX41" s="635">
        <f t="shared" si="12"/>
        <v>0</v>
      </c>
      <c r="AY41" s="633">
        <f t="shared" si="12"/>
        <v>0</v>
      </c>
      <c r="AZ41" s="633">
        <f t="shared" si="12"/>
        <v>0</v>
      </c>
      <c r="BA41" s="25">
        <f t="shared" si="3"/>
        <v>0</v>
      </c>
      <c r="BB41" s="8"/>
      <c r="BC41" s="8"/>
      <c r="BD41" s="8"/>
      <c r="BE41" s="8"/>
      <c r="BF41" s="8"/>
      <c r="BG41" s="8"/>
      <c r="BH41" s="8"/>
      <c r="BI41" s="7"/>
      <c r="BJ41" s="7"/>
      <c r="BK41" s="7"/>
      <c r="BL41" s="7"/>
      <c r="BM41" s="7"/>
      <c r="BN41" s="7"/>
      <c r="BO41" s="7"/>
      <c r="BP41" s="7"/>
      <c r="BQ41" s="7"/>
      <c r="BR41" s="7"/>
      <c r="BS41" s="7"/>
      <c r="BT41" s="7"/>
    </row>
    <row r="42" spans="1:72" ht="42" customHeight="1" outlineLevel="1" x14ac:dyDescent="0.25">
      <c r="A42" s="7"/>
      <c r="B42" s="648" t="s">
        <v>134</v>
      </c>
      <c r="C42" s="649" t="s">
        <v>135</v>
      </c>
      <c r="D42" s="648" t="s">
        <v>93</v>
      </c>
      <c r="E42" s="638">
        <v>0</v>
      </c>
      <c r="F42" s="638">
        <v>0</v>
      </c>
      <c r="G42" s="638">
        <v>0</v>
      </c>
      <c r="H42" s="638">
        <v>0</v>
      </c>
      <c r="I42" s="638">
        <v>0</v>
      </c>
      <c r="J42" s="638">
        <v>0</v>
      </c>
      <c r="K42" s="638">
        <v>0</v>
      </c>
      <c r="L42" s="638">
        <v>0</v>
      </c>
      <c r="M42" s="638">
        <v>0</v>
      </c>
      <c r="N42" s="638">
        <v>0</v>
      </c>
      <c r="O42" s="638">
        <v>0</v>
      </c>
      <c r="P42" s="638">
        <v>0</v>
      </c>
      <c r="Q42" s="638">
        <v>0</v>
      </c>
      <c r="R42" s="638">
        <v>0</v>
      </c>
      <c r="S42" s="638">
        <v>0</v>
      </c>
      <c r="T42" s="638">
        <v>0</v>
      </c>
      <c r="U42" s="638">
        <v>0</v>
      </c>
      <c r="V42" s="638">
        <v>0</v>
      </c>
      <c r="W42" s="638">
        <v>0</v>
      </c>
      <c r="X42" s="638">
        <v>0</v>
      </c>
      <c r="Y42" s="638">
        <v>0</v>
      </c>
      <c r="Z42" s="638">
        <v>0</v>
      </c>
      <c r="AA42" s="638">
        <v>0</v>
      </c>
      <c r="AB42" s="638">
        <v>0</v>
      </c>
      <c r="AC42" s="638">
        <v>0</v>
      </c>
      <c r="AD42" s="638">
        <v>0</v>
      </c>
      <c r="AE42" s="638">
        <v>0</v>
      </c>
      <c r="AF42" s="638">
        <v>0</v>
      </c>
      <c r="AG42" s="638">
        <v>0</v>
      </c>
      <c r="AH42" s="638">
        <v>0</v>
      </c>
      <c r="AI42" s="638">
        <v>0</v>
      </c>
      <c r="AJ42" s="638">
        <v>0</v>
      </c>
      <c r="AK42" s="638">
        <v>0</v>
      </c>
      <c r="AL42" s="638">
        <v>0</v>
      </c>
      <c r="AM42" s="638">
        <v>0</v>
      </c>
      <c r="AN42" s="638">
        <v>0</v>
      </c>
      <c r="AO42" s="638">
        <v>0</v>
      </c>
      <c r="AP42" s="638">
        <v>0</v>
      </c>
      <c r="AQ42" s="638">
        <v>0</v>
      </c>
      <c r="AR42" s="638">
        <v>0</v>
      </c>
      <c r="AS42" s="638">
        <v>0</v>
      </c>
      <c r="AT42" s="638">
        <v>0</v>
      </c>
      <c r="AU42" s="638">
        <v>0</v>
      </c>
      <c r="AV42" s="638">
        <v>0</v>
      </c>
      <c r="AW42" s="638">
        <v>0</v>
      </c>
      <c r="AX42" s="638">
        <v>0</v>
      </c>
      <c r="AY42" s="638">
        <v>0</v>
      </c>
      <c r="AZ42" s="638">
        <v>0</v>
      </c>
      <c r="BA42" s="25">
        <f t="shared" si="3"/>
        <v>0</v>
      </c>
      <c r="BB42" s="8"/>
      <c r="BC42" s="8"/>
      <c r="BD42" s="8"/>
      <c r="BE42" s="8"/>
      <c r="BF42" s="8"/>
      <c r="BG42" s="8"/>
      <c r="BH42" s="8"/>
      <c r="BI42" s="7"/>
      <c r="BJ42" s="7"/>
      <c r="BK42" s="7"/>
      <c r="BL42" s="7"/>
      <c r="BM42" s="7"/>
      <c r="BN42" s="7"/>
      <c r="BO42" s="7"/>
      <c r="BP42" s="7"/>
      <c r="BQ42" s="7"/>
      <c r="BR42" s="7"/>
      <c r="BS42" s="7"/>
      <c r="BT42" s="7"/>
    </row>
    <row r="43" spans="1:72" ht="42" customHeight="1" x14ac:dyDescent="0.25">
      <c r="A43" s="7"/>
      <c r="B43" s="648" t="s">
        <v>139</v>
      </c>
      <c r="C43" s="649" t="s">
        <v>140</v>
      </c>
      <c r="D43" s="648" t="s">
        <v>93</v>
      </c>
      <c r="E43" s="638">
        <f>SUBTOTAL(9,E44:E48)</f>
        <v>0</v>
      </c>
      <c r="F43" s="638">
        <f t="shared" ref="F43:AZ43" si="13">SUBTOTAL(9,F44:F48)</f>
        <v>0</v>
      </c>
      <c r="G43" s="638">
        <f t="shared" si="13"/>
        <v>0</v>
      </c>
      <c r="H43" s="638">
        <f t="shared" si="13"/>
        <v>0</v>
      </c>
      <c r="I43" s="638">
        <f t="shared" si="13"/>
        <v>0</v>
      </c>
      <c r="J43" s="638">
        <f t="shared" si="13"/>
        <v>0</v>
      </c>
      <c r="K43" s="638">
        <f t="shared" si="13"/>
        <v>0</v>
      </c>
      <c r="L43" s="638">
        <f t="shared" si="13"/>
        <v>0</v>
      </c>
      <c r="M43" s="638">
        <f t="shared" si="13"/>
        <v>0</v>
      </c>
      <c r="N43" s="638">
        <f t="shared" si="13"/>
        <v>0</v>
      </c>
      <c r="O43" s="638">
        <f t="shared" si="13"/>
        <v>0</v>
      </c>
      <c r="P43" s="638">
        <f t="shared" si="13"/>
        <v>0</v>
      </c>
      <c r="Q43" s="638">
        <f t="shared" si="13"/>
        <v>0</v>
      </c>
      <c r="R43" s="638">
        <f t="shared" si="13"/>
        <v>0</v>
      </c>
      <c r="S43" s="638">
        <f t="shared" si="13"/>
        <v>0</v>
      </c>
      <c r="T43" s="638">
        <f t="shared" si="13"/>
        <v>0</v>
      </c>
      <c r="U43" s="638">
        <f t="shared" si="13"/>
        <v>0</v>
      </c>
      <c r="V43" s="638">
        <f t="shared" si="13"/>
        <v>0</v>
      </c>
      <c r="W43" s="638">
        <f t="shared" si="13"/>
        <v>0</v>
      </c>
      <c r="X43" s="638">
        <f t="shared" si="13"/>
        <v>0</v>
      </c>
      <c r="Y43" s="638">
        <f t="shared" si="13"/>
        <v>0</v>
      </c>
      <c r="Z43" s="638">
        <f t="shared" si="13"/>
        <v>0</v>
      </c>
      <c r="AA43" s="638">
        <f t="shared" si="13"/>
        <v>0</v>
      </c>
      <c r="AB43" s="638">
        <f t="shared" si="13"/>
        <v>0</v>
      </c>
      <c r="AC43" s="638">
        <f t="shared" si="13"/>
        <v>0</v>
      </c>
      <c r="AD43" s="638">
        <f t="shared" si="13"/>
        <v>0</v>
      </c>
      <c r="AE43" s="638">
        <f t="shared" si="13"/>
        <v>0</v>
      </c>
      <c r="AF43" s="638">
        <f t="shared" si="13"/>
        <v>0</v>
      </c>
      <c r="AG43" s="638">
        <f t="shared" si="13"/>
        <v>0</v>
      </c>
      <c r="AH43" s="638">
        <f t="shared" si="13"/>
        <v>0</v>
      </c>
      <c r="AI43" s="638">
        <f t="shared" si="13"/>
        <v>0</v>
      </c>
      <c r="AJ43" s="638">
        <f t="shared" si="13"/>
        <v>0</v>
      </c>
      <c r="AK43" s="638">
        <f t="shared" si="13"/>
        <v>0</v>
      </c>
      <c r="AL43" s="638">
        <f t="shared" si="13"/>
        <v>0</v>
      </c>
      <c r="AM43" s="638">
        <f t="shared" si="13"/>
        <v>0</v>
      </c>
      <c r="AN43" s="638">
        <f t="shared" si="13"/>
        <v>0</v>
      </c>
      <c r="AO43" s="638">
        <f t="shared" si="13"/>
        <v>0</v>
      </c>
      <c r="AP43" s="638">
        <f t="shared" si="13"/>
        <v>0</v>
      </c>
      <c r="AQ43" s="638">
        <f t="shared" si="13"/>
        <v>0</v>
      </c>
      <c r="AR43" s="638">
        <f t="shared" si="13"/>
        <v>0</v>
      </c>
      <c r="AS43" s="638">
        <f t="shared" si="13"/>
        <v>0</v>
      </c>
      <c r="AT43" s="638">
        <f t="shared" si="13"/>
        <v>0</v>
      </c>
      <c r="AU43" s="638">
        <f t="shared" si="13"/>
        <v>0</v>
      </c>
      <c r="AV43" s="638">
        <f t="shared" si="13"/>
        <v>0</v>
      </c>
      <c r="AW43" s="638">
        <f t="shared" si="13"/>
        <v>38.700000000000003</v>
      </c>
      <c r="AX43" s="638">
        <f t="shared" si="13"/>
        <v>0</v>
      </c>
      <c r="AY43" s="638">
        <f t="shared" si="13"/>
        <v>0</v>
      </c>
      <c r="AZ43" s="638">
        <f t="shared" si="13"/>
        <v>0</v>
      </c>
      <c r="BA43" s="25">
        <f t="shared" si="3"/>
        <v>0</v>
      </c>
    </row>
    <row r="44" spans="1:72" s="620" customFormat="1" ht="33" customHeight="1" x14ac:dyDescent="0.25">
      <c r="B44" s="76" t="s">
        <v>139</v>
      </c>
      <c r="C44" s="387" t="s">
        <v>1551</v>
      </c>
      <c r="D44" s="76" t="s">
        <v>1601</v>
      </c>
      <c r="E44" s="389"/>
      <c r="F44" s="389"/>
      <c r="G44" s="389"/>
      <c r="H44" s="389"/>
      <c r="I44" s="389"/>
      <c r="J44" s="389"/>
      <c r="K44" s="389"/>
      <c r="L44" s="389"/>
      <c r="M44" s="389"/>
      <c r="N44" s="389"/>
      <c r="O44" s="389"/>
      <c r="P44" s="389"/>
      <c r="Q44" s="389"/>
      <c r="R44" s="389"/>
      <c r="S44" s="389"/>
      <c r="T44" s="389"/>
      <c r="U44" s="389"/>
      <c r="V44" s="389"/>
      <c r="W44" s="389"/>
      <c r="X44" s="389"/>
      <c r="Y44" s="389"/>
      <c r="Z44" s="389"/>
      <c r="AA44" s="389"/>
      <c r="AB44" s="389"/>
      <c r="AC44" s="389"/>
      <c r="AD44" s="389"/>
      <c r="AE44" s="389"/>
      <c r="AF44" s="389"/>
      <c r="AG44" s="389"/>
      <c r="AH44" s="389"/>
      <c r="AI44" s="389"/>
      <c r="AJ44" s="389"/>
      <c r="AK44" s="389"/>
      <c r="AL44" s="389"/>
      <c r="AM44" s="389"/>
      <c r="AN44" s="389"/>
      <c r="AO44" s="389"/>
      <c r="AP44" s="389"/>
      <c r="AQ44" s="389"/>
      <c r="AR44" s="389"/>
      <c r="AS44" s="389"/>
      <c r="AT44" s="389"/>
      <c r="AU44" s="389"/>
      <c r="AV44" s="389"/>
      <c r="AW44" s="390">
        <v>26</v>
      </c>
      <c r="AX44" s="390"/>
      <c r="AY44" s="389"/>
      <c r="AZ44" s="389"/>
      <c r="BA44" s="27"/>
      <c r="BB44" s="4"/>
      <c r="BC44" s="4"/>
      <c r="BD44" s="4"/>
      <c r="BE44" s="4"/>
      <c r="BF44" s="4"/>
      <c r="BG44" s="4"/>
      <c r="BH44" s="4"/>
    </row>
    <row r="45" spans="1:72" s="620" customFormat="1" ht="33" customHeight="1" x14ac:dyDescent="0.25">
      <c r="B45" s="376" t="s">
        <v>139</v>
      </c>
      <c r="C45" s="621" t="s">
        <v>1527</v>
      </c>
      <c r="D45" s="655" t="s">
        <v>1602</v>
      </c>
      <c r="E45" s="389"/>
      <c r="F45" s="389"/>
      <c r="G45" s="389"/>
      <c r="H45" s="389"/>
      <c r="I45" s="389"/>
      <c r="J45" s="389"/>
      <c r="K45" s="389"/>
      <c r="L45" s="389"/>
      <c r="M45" s="389"/>
      <c r="N45" s="389"/>
      <c r="O45" s="389"/>
      <c r="P45" s="389"/>
      <c r="Q45" s="389"/>
      <c r="R45" s="389"/>
      <c r="S45" s="389"/>
      <c r="T45" s="389"/>
      <c r="U45" s="389"/>
      <c r="V45" s="389"/>
      <c r="W45" s="389"/>
      <c r="X45" s="389"/>
      <c r="Y45" s="389"/>
      <c r="Z45" s="389"/>
      <c r="AA45" s="389"/>
      <c r="AB45" s="389"/>
      <c r="AC45" s="389"/>
      <c r="AD45" s="389"/>
      <c r="AE45" s="389"/>
      <c r="AF45" s="389"/>
      <c r="AG45" s="389"/>
      <c r="AH45" s="389"/>
      <c r="AI45" s="389"/>
      <c r="AJ45" s="389"/>
      <c r="AK45" s="389"/>
      <c r="AL45" s="389"/>
      <c r="AM45" s="389"/>
      <c r="AN45" s="389"/>
      <c r="AO45" s="389"/>
      <c r="AP45" s="389"/>
      <c r="AQ45" s="389"/>
      <c r="AR45" s="389"/>
      <c r="AS45" s="389"/>
      <c r="AT45" s="389"/>
      <c r="AU45" s="389"/>
      <c r="AV45" s="389"/>
      <c r="AW45" s="390">
        <v>8</v>
      </c>
      <c r="AX45" s="390"/>
      <c r="AY45" s="389"/>
      <c r="AZ45" s="389"/>
      <c r="BA45" s="27"/>
      <c r="BB45" s="4"/>
      <c r="BC45" s="4"/>
      <c r="BD45" s="4"/>
      <c r="BE45" s="4"/>
      <c r="BF45" s="4"/>
      <c r="BG45" s="4"/>
      <c r="BH45" s="4"/>
    </row>
    <row r="46" spans="1:72" s="620" customFormat="1" ht="33" customHeight="1" x14ac:dyDescent="0.25">
      <c r="B46" s="376" t="s">
        <v>139</v>
      </c>
      <c r="C46" s="621" t="s">
        <v>1552</v>
      </c>
      <c r="D46" s="655" t="s">
        <v>1603</v>
      </c>
      <c r="E46" s="389"/>
      <c r="F46" s="389"/>
      <c r="G46" s="389"/>
      <c r="H46" s="389"/>
      <c r="I46" s="389"/>
      <c r="J46" s="389"/>
      <c r="K46" s="389"/>
      <c r="L46" s="389"/>
      <c r="M46" s="389"/>
      <c r="N46" s="389"/>
      <c r="O46" s="389"/>
      <c r="P46" s="389"/>
      <c r="Q46" s="389"/>
      <c r="R46" s="389"/>
      <c r="S46" s="389"/>
      <c r="T46" s="389"/>
      <c r="U46" s="389"/>
      <c r="V46" s="389"/>
      <c r="W46" s="389"/>
      <c r="X46" s="389"/>
      <c r="Y46" s="389"/>
      <c r="Z46" s="389"/>
      <c r="AA46" s="389"/>
      <c r="AB46" s="389"/>
      <c r="AC46" s="389"/>
      <c r="AD46" s="389"/>
      <c r="AE46" s="389"/>
      <c r="AF46" s="389"/>
      <c r="AG46" s="389"/>
      <c r="AH46" s="389"/>
      <c r="AI46" s="389"/>
      <c r="AJ46" s="389"/>
      <c r="AK46" s="389"/>
      <c r="AL46" s="389"/>
      <c r="AM46" s="389"/>
      <c r="AN46" s="389"/>
      <c r="AO46" s="389"/>
      <c r="AP46" s="389"/>
      <c r="AQ46" s="389"/>
      <c r="AR46" s="389"/>
      <c r="AS46" s="389"/>
      <c r="AT46" s="389"/>
      <c r="AU46" s="389"/>
      <c r="AV46" s="389"/>
      <c r="AW46" s="390">
        <v>3</v>
      </c>
      <c r="AX46" s="390"/>
      <c r="AY46" s="389"/>
      <c r="AZ46" s="389"/>
      <c r="BA46" s="27"/>
      <c r="BB46" s="4"/>
      <c r="BC46" s="4"/>
      <c r="BD46" s="4"/>
      <c r="BE46" s="4"/>
      <c r="BF46" s="4"/>
      <c r="BG46" s="4"/>
      <c r="BH46" s="4"/>
    </row>
    <row r="47" spans="1:72" s="620" customFormat="1" ht="33" customHeight="1" x14ac:dyDescent="0.25">
      <c r="B47" s="376" t="s">
        <v>139</v>
      </c>
      <c r="C47" s="621" t="s">
        <v>1553</v>
      </c>
      <c r="D47" s="655" t="s">
        <v>1604</v>
      </c>
      <c r="E47" s="389"/>
      <c r="F47" s="389"/>
      <c r="G47" s="389"/>
      <c r="H47" s="389"/>
      <c r="I47" s="389"/>
      <c r="J47" s="389"/>
      <c r="K47" s="389"/>
      <c r="L47" s="389"/>
      <c r="M47" s="389"/>
      <c r="N47" s="389"/>
      <c r="O47" s="389"/>
      <c r="P47" s="389"/>
      <c r="Q47" s="389"/>
      <c r="R47" s="389"/>
      <c r="S47" s="389"/>
      <c r="T47" s="389"/>
      <c r="U47" s="389"/>
      <c r="V47" s="389"/>
      <c r="W47" s="389"/>
      <c r="X47" s="389"/>
      <c r="Y47" s="389"/>
      <c r="Z47" s="389"/>
      <c r="AA47" s="389"/>
      <c r="AB47" s="389"/>
      <c r="AC47" s="389"/>
      <c r="AD47" s="389"/>
      <c r="AE47" s="389"/>
      <c r="AF47" s="389"/>
      <c r="AG47" s="389"/>
      <c r="AH47" s="389"/>
      <c r="AI47" s="389"/>
      <c r="AJ47" s="389"/>
      <c r="AK47" s="389"/>
      <c r="AL47" s="389"/>
      <c r="AM47" s="389"/>
      <c r="AN47" s="389"/>
      <c r="AO47" s="389"/>
      <c r="AP47" s="389"/>
      <c r="AQ47" s="389"/>
      <c r="AR47" s="389"/>
      <c r="AS47" s="389"/>
      <c r="AT47" s="389"/>
      <c r="AU47" s="389"/>
      <c r="AV47" s="389"/>
      <c r="AW47" s="390">
        <v>0.85</v>
      </c>
      <c r="AX47" s="390"/>
      <c r="AY47" s="389"/>
      <c r="AZ47" s="389"/>
      <c r="BA47" s="27"/>
      <c r="BB47" s="4"/>
      <c r="BC47" s="4"/>
      <c r="BD47" s="4"/>
      <c r="BE47" s="4"/>
      <c r="BF47" s="4"/>
      <c r="BG47" s="4"/>
      <c r="BH47" s="4"/>
    </row>
    <row r="48" spans="1:72" s="620" customFormat="1" ht="33" customHeight="1" x14ac:dyDescent="0.25">
      <c r="B48" s="376" t="s">
        <v>139</v>
      </c>
      <c r="C48" s="621" t="s">
        <v>1554</v>
      </c>
      <c r="D48" s="655" t="s">
        <v>1605</v>
      </c>
      <c r="E48" s="389"/>
      <c r="F48" s="389"/>
      <c r="G48" s="389"/>
      <c r="H48" s="389"/>
      <c r="I48" s="389"/>
      <c r="J48" s="389"/>
      <c r="K48" s="389"/>
      <c r="L48" s="389"/>
      <c r="M48" s="389"/>
      <c r="N48" s="389"/>
      <c r="O48" s="389"/>
      <c r="P48" s="389"/>
      <c r="Q48" s="389"/>
      <c r="R48" s="389"/>
      <c r="S48" s="389"/>
      <c r="T48" s="389"/>
      <c r="U48" s="389"/>
      <c r="V48" s="389"/>
      <c r="W48" s="389"/>
      <c r="X48" s="389"/>
      <c r="Y48" s="389"/>
      <c r="Z48" s="389"/>
      <c r="AA48" s="389"/>
      <c r="AB48" s="389"/>
      <c r="AC48" s="389"/>
      <c r="AD48" s="389"/>
      <c r="AE48" s="389"/>
      <c r="AF48" s="389"/>
      <c r="AG48" s="389"/>
      <c r="AH48" s="389"/>
      <c r="AI48" s="389"/>
      <c r="AJ48" s="389"/>
      <c r="AK48" s="389"/>
      <c r="AL48" s="389"/>
      <c r="AM48" s="389"/>
      <c r="AN48" s="389"/>
      <c r="AO48" s="389"/>
      <c r="AP48" s="389"/>
      <c r="AQ48" s="389"/>
      <c r="AR48" s="389"/>
      <c r="AS48" s="389"/>
      <c r="AT48" s="389"/>
      <c r="AU48" s="389"/>
      <c r="AV48" s="389"/>
      <c r="AW48" s="390">
        <v>0.85</v>
      </c>
      <c r="AX48" s="390"/>
      <c r="AY48" s="389"/>
      <c r="AZ48" s="389"/>
      <c r="BA48" s="27"/>
      <c r="BB48" s="4"/>
      <c r="BC48" s="4"/>
      <c r="BD48" s="4"/>
      <c r="BE48" s="4"/>
      <c r="BF48" s="4"/>
      <c r="BG48" s="4"/>
      <c r="BH48" s="4"/>
    </row>
    <row r="49" spans="1:60" ht="48" customHeight="1" x14ac:dyDescent="0.25">
      <c r="A49" s="7"/>
      <c r="B49" s="646" t="s">
        <v>141</v>
      </c>
      <c r="C49" s="647" t="s">
        <v>142</v>
      </c>
      <c r="D49" s="646" t="s">
        <v>93</v>
      </c>
      <c r="E49" s="633">
        <f t="shared" ref="E49:AZ49" si="14">E50+E51</f>
        <v>0</v>
      </c>
      <c r="F49" s="633">
        <f t="shared" si="14"/>
        <v>0</v>
      </c>
      <c r="G49" s="633">
        <f t="shared" si="14"/>
        <v>0</v>
      </c>
      <c r="H49" s="633">
        <f t="shared" si="14"/>
        <v>0</v>
      </c>
      <c r="I49" s="633">
        <f t="shared" si="14"/>
        <v>0</v>
      </c>
      <c r="J49" s="633">
        <f t="shared" si="14"/>
        <v>0</v>
      </c>
      <c r="K49" s="633">
        <f t="shared" si="14"/>
        <v>0</v>
      </c>
      <c r="L49" s="633">
        <f t="shared" si="14"/>
        <v>0</v>
      </c>
      <c r="M49" s="633">
        <f t="shared" si="14"/>
        <v>0</v>
      </c>
      <c r="N49" s="633">
        <f t="shared" si="14"/>
        <v>0</v>
      </c>
      <c r="O49" s="633">
        <f t="shared" si="14"/>
        <v>0</v>
      </c>
      <c r="P49" s="633">
        <f t="shared" si="14"/>
        <v>0</v>
      </c>
      <c r="Q49" s="633">
        <f t="shared" si="14"/>
        <v>0</v>
      </c>
      <c r="R49" s="633">
        <f t="shared" si="14"/>
        <v>0</v>
      </c>
      <c r="S49" s="633">
        <f t="shared" si="14"/>
        <v>0</v>
      </c>
      <c r="T49" s="633">
        <f t="shared" si="14"/>
        <v>0</v>
      </c>
      <c r="U49" s="633">
        <f t="shared" si="14"/>
        <v>0</v>
      </c>
      <c r="V49" s="633">
        <f t="shared" si="14"/>
        <v>0</v>
      </c>
      <c r="W49" s="635">
        <f t="shared" si="14"/>
        <v>0</v>
      </c>
      <c r="X49" s="635">
        <f t="shared" si="14"/>
        <v>0</v>
      </c>
      <c r="Y49" s="633">
        <f t="shared" si="14"/>
        <v>0</v>
      </c>
      <c r="Z49" s="633">
        <f t="shared" si="14"/>
        <v>0</v>
      </c>
      <c r="AA49" s="633">
        <f t="shared" si="14"/>
        <v>0</v>
      </c>
      <c r="AB49" s="633">
        <f t="shared" si="14"/>
        <v>0</v>
      </c>
      <c r="AC49" s="633">
        <f t="shared" si="14"/>
        <v>0</v>
      </c>
      <c r="AD49" s="633">
        <f t="shared" si="14"/>
        <v>0</v>
      </c>
      <c r="AE49" s="633">
        <f t="shared" si="14"/>
        <v>0</v>
      </c>
      <c r="AF49" s="633">
        <f t="shared" si="14"/>
        <v>0</v>
      </c>
      <c r="AG49" s="633">
        <f t="shared" si="14"/>
        <v>0</v>
      </c>
      <c r="AH49" s="633">
        <f t="shared" si="14"/>
        <v>0</v>
      </c>
      <c r="AI49" s="633">
        <f t="shared" si="14"/>
        <v>0</v>
      </c>
      <c r="AJ49" s="633">
        <f t="shared" si="14"/>
        <v>0</v>
      </c>
      <c r="AK49" s="633">
        <f t="shared" si="14"/>
        <v>0</v>
      </c>
      <c r="AL49" s="633">
        <f t="shared" si="14"/>
        <v>0</v>
      </c>
      <c r="AM49" s="633">
        <f t="shared" si="14"/>
        <v>0</v>
      </c>
      <c r="AN49" s="633">
        <f t="shared" si="14"/>
        <v>0</v>
      </c>
      <c r="AO49" s="635">
        <f t="shared" si="14"/>
        <v>0</v>
      </c>
      <c r="AP49" s="635">
        <f t="shared" si="14"/>
        <v>0</v>
      </c>
      <c r="AQ49" s="635">
        <f t="shared" si="14"/>
        <v>0</v>
      </c>
      <c r="AR49" s="635">
        <f t="shared" si="14"/>
        <v>0</v>
      </c>
      <c r="AS49" s="635">
        <f t="shared" si="14"/>
        <v>0</v>
      </c>
      <c r="AT49" s="635">
        <f t="shared" si="14"/>
        <v>0</v>
      </c>
      <c r="AU49" s="635">
        <f t="shared" si="14"/>
        <v>0</v>
      </c>
      <c r="AV49" s="635">
        <f t="shared" si="14"/>
        <v>0</v>
      </c>
      <c r="AW49" s="635">
        <f t="shared" si="14"/>
        <v>0</v>
      </c>
      <c r="AX49" s="635">
        <f t="shared" si="14"/>
        <v>0</v>
      </c>
      <c r="AY49" s="635">
        <f t="shared" si="14"/>
        <v>0</v>
      </c>
      <c r="AZ49" s="635">
        <f t="shared" si="14"/>
        <v>0</v>
      </c>
      <c r="BA49" s="25">
        <f t="shared" si="3"/>
        <v>0</v>
      </c>
    </row>
    <row r="50" spans="1:60" ht="42" customHeight="1" x14ac:dyDescent="0.25">
      <c r="A50" s="7"/>
      <c r="B50" s="648" t="s">
        <v>143</v>
      </c>
      <c r="C50" s="649" t="s">
        <v>144</v>
      </c>
      <c r="D50" s="648" t="s">
        <v>93</v>
      </c>
      <c r="E50" s="638">
        <v>0</v>
      </c>
      <c r="F50" s="638">
        <v>0</v>
      </c>
      <c r="G50" s="638">
        <v>0</v>
      </c>
      <c r="H50" s="638">
        <v>0</v>
      </c>
      <c r="I50" s="638">
        <v>0</v>
      </c>
      <c r="J50" s="638">
        <v>0</v>
      </c>
      <c r="K50" s="638">
        <v>0</v>
      </c>
      <c r="L50" s="638">
        <v>0</v>
      </c>
      <c r="M50" s="638">
        <v>0</v>
      </c>
      <c r="N50" s="638">
        <v>0</v>
      </c>
      <c r="O50" s="638">
        <v>0</v>
      </c>
      <c r="P50" s="638">
        <v>0</v>
      </c>
      <c r="Q50" s="638">
        <v>0</v>
      </c>
      <c r="R50" s="638">
        <v>0</v>
      </c>
      <c r="S50" s="638">
        <v>0</v>
      </c>
      <c r="T50" s="638">
        <v>0</v>
      </c>
      <c r="U50" s="638">
        <v>0</v>
      </c>
      <c r="V50" s="638">
        <v>0</v>
      </c>
      <c r="W50" s="638">
        <v>0</v>
      </c>
      <c r="X50" s="638">
        <v>0</v>
      </c>
      <c r="Y50" s="638">
        <v>0</v>
      </c>
      <c r="Z50" s="638">
        <v>0</v>
      </c>
      <c r="AA50" s="638">
        <v>0</v>
      </c>
      <c r="AB50" s="638">
        <v>0</v>
      </c>
      <c r="AC50" s="638">
        <v>0</v>
      </c>
      <c r="AD50" s="638">
        <v>0</v>
      </c>
      <c r="AE50" s="638">
        <v>0</v>
      </c>
      <c r="AF50" s="638">
        <v>0</v>
      </c>
      <c r="AG50" s="638">
        <v>0</v>
      </c>
      <c r="AH50" s="638">
        <v>0</v>
      </c>
      <c r="AI50" s="638">
        <v>0</v>
      </c>
      <c r="AJ50" s="638">
        <v>0</v>
      </c>
      <c r="AK50" s="638">
        <v>0</v>
      </c>
      <c r="AL50" s="638">
        <v>0</v>
      </c>
      <c r="AM50" s="638">
        <v>0</v>
      </c>
      <c r="AN50" s="638">
        <v>0</v>
      </c>
      <c r="AO50" s="638">
        <v>0</v>
      </c>
      <c r="AP50" s="638">
        <v>0</v>
      </c>
      <c r="AQ50" s="638">
        <v>0</v>
      </c>
      <c r="AR50" s="638">
        <v>0</v>
      </c>
      <c r="AS50" s="638">
        <v>0</v>
      </c>
      <c r="AT50" s="638">
        <v>0</v>
      </c>
      <c r="AU50" s="638">
        <v>0</v>
      </c>
      <c r="AV50" s="638">
        <v>0</v>
      </c>
      <c r="AW50" s="638">
        <v>0</v>
      </c>
      <c r="AX50" s="638">
        <v>0</v>
      </c>
      <c r="AY50" s="638">
        <v>0</v>
      </c>
      <c r="AZ50" s="638">
        <v>0</v>
      </c>
      <c r="BA50" s="25">
        <f t="shared" si="3"/>
        <v>0</v>
      </c>
    </row>
    <row r="51" spans="1:60" ht="42" customHeight="1" x14ac:dyDescent="0.25">
      <c r="A51" s="7"/>
      <c r="B51" s="648" t="s">
        <v>148</v>
      </c>
      <c r="C51" s="649" t="s">
        <v>149</v>
      </c>
      <c r="D51" s="648" t="s">
        <v>93</v>
      </c>
      <c r="E51" s="638">
        <v>0</v>
      </c>
      <c r="F51" s="638">
        <v>0</v>
      </c>
      <c r="G51" s="638">
        <v>0</v>
      </c>
      <c r="H51" s="638">
        <v>0</v>
      </c>
      <c r="I51" s="638">
        <v>0</v>
      </c>
      <c r="J51" s="638">
        <v>0</v>
      </c>
      <c r="K51" s="638">
        <v>0</v>
      </c>
      <c r="L51" s="638">
        <v>0</v>
      </c>
      <c r="M51" s="638">
        <v>0</v>
      </c>
      <c r="N51" s="638">
        <v>0</v>
      </c>
      <c r="O51" s="638">
        <v>0</v>
      </c>
      <c r="P51" s="638">
        <v>0</v>
      </c>
      <c r="Q51" s="638">
        <v>0</v>
      </c>
      <c r="R51" s="638">
        <v>0</v>
      </c>
      <c r="S51" s="638">
        <v>0</v>
      </c>
      <c r="T51" s="638">
        <v>0</v>
      </c>
      <c r="U51" s="638">
        <v>0</v>
      </c>
      <c r="V51" s="638">
        <v>0</v>
      </c>
      <c r="W51" s="638">
        <v>0</v>
      </c>
      <c r="X51" s="638">
        <v>0</v>
      </c>
      <c r="Y51" s="638">
        <v>0</v>
      </c>
      <c r="Z51" s="638">
        <v>0</v>
      </c>
      <c r="AA51" s="638">
        <v>0</v>
      </c>
      <c r="AB51" s="638">
        <v>0</v>
      </c>
      <c r="AC51" s="638">
        <v>0</v>
      </c>
      <c r="AD51" s="638">
        <v>0</v>
      </c>
      <c r="AE51" s="638">
        <v>0</v>
      </c>
      <c r="AF51" s="638">
        <v>0</v>
      </c>
      <c r="AG51" s="638">
        <v>0</v>
      </c>
      <c r="AH51" s="638">
        <v>0</v>
      </c>
      <c r="AI51" s="638">
        <v>0</v>
      </c>
      <c r="AJ51" s="638">
        <v>0</v>
      </c>
      <c r="AK51" s="638">
        <v>0</v>
      </c>
      <c r="AL51" s="638">
        <v>0</v>
      </c>
      <c r="AM51" s="638">
        <v>0</v>
      </c>
      <c r="AN51" s="638">
        <v>0</v>
      </c>
      <c r="AO51" s="638">
        <v>0</v>
      </c>
      <c r="AP51" s="638">
        <v>0</v>
      </c>
      <c r="AQ51" s="638">
        <v>0</v>
      </c>
      <c r="AR51" s="638">
        <v>0</v>
      </c>
      <c r="AS51" s="638">
        <v>0</v>
      </c>
      <c r="AT51" s="638">
        <v>0</v>
      </c>
      <c r="AU51" s="638">
        <v>0</v>
      </c>
      <c r="AV51" s="638">
        <v>0</v>
      </c>
      <c r="AW51" s="638">
        <v>0</v>
      </c>
      <c r="AX51" s="638">
        <v>0</v>
      </c>
      <c r="AY51" s="638">
        <v>0</v>
      </c>
      <c r="AZ51" s="638">
        <v>0</v>
      </c>
      <c r="BA51" s="25">
        <f t="shared" si="3"/>
        <v>0</v>
      </c>
    </row>
    <row r="52" spans="1:60" ht="48" customHeight="1" x14ac:dyDescent="0.25">
      <c r="A52" s="7"/>
      <c r="B52" s="646" t="s">
        <v>150</v>
      </c>
      <c r="C52" s="647" t="s">
        <v>151</v>
      </c>
      <c r="D52" s="646" t="s">
        <v>93</v>
      </c>
      <c r="E52" s="633">
        <f t="shared" ref="E52:AZ52" si="15">E53+E54+E56+E57+E58+E59+E60+E61</f>
        <v>0</v>
      </c>
      <c r="F52" s="633">
        <f t="shared" si="15"/>
        <v>0</v>
      </c>
      <c r="G52" s="633">
        <f t="shared" si="15"/>
        <v>0</v>
      </c>
      <c r="H52" s="633">
        <f t="shared" si="15"/>
        <v>0</v>
      </c>
      <c r="I52" s="633">
        <f t="shared" si="15"/>
        <v>0</v>
      </c>
      <c r="J52" s="633">
        <f t="shared" si="15"/>
        <v>0</v>
      </c>
      <c r="K52" s="633">
        <f t="shared" si="15"/>
        <v>0</v>
      </c>
      <c r="L52" s="633">
        <f t="shared" si="15"/>
        <v>0</v>
      </c>
      <c r="M52" s="633">
        <f t="shared" si="15"/>
        <v>0</v>
      </c>
      <c r="N52" s="633">
        <f t="shared" si="15"/>
        <v>0</v>
      </c>
      <c r="O52" s="633">
        <f t="shared" si="15"/>
        <v>0</v>
      </c>
      <c r="P52" s="633">
        <f t="shared" si="15"/>
        <v>0</v>
      </c>
      <c r="Q52" s="633">
        <f t="shared" si="15"/>
        <v>0</v>
      </c>
      <c r="R52" s="633">
        <f t="shared" si="15"/>
        <v>0</v>
      </c>
      <c r="S52" s="633">
        <f t="shared" si="15"/>
        <v>0</v>
      </c>
      <c r="T52" s="633">
        <f t="shared" si="15"/>
        <v>0</v>
      </c>
      <c r="U52" s="633">
        <f t="shared" si="15"/>
        <v>0</v>
      </c>
      <c r="V52" s="633">
        <f t="shared" si="15"/>
        <v>0</v>
      </c>
      <c r="W52" s="633">
        <f t="shared" si="15"/>
        <v>0</v>
      </c>
      <c r="X52" s="633">
        <f t="shared" si="15"/>
        <v>0</v>
      </c>
      <c r="Y52" s="633">
        <f t="shared" si="15"/>
        <v>0</v>
      </c>
      <c r="Z52" s="633">
        <f t="shared" si="15"/>
        <v>0</v>
      </c>
      <c r="AA52" s="633">
        <f t="shared" si="15"/>
        <v>0</v>
      </c>
      <c r="AB52" s="633">
        <f t="shared" si="15"/>
        <v>0</v>
      </c>
      <c r="AC52" s="633">
        <f t="shared" si="15"/>
        <v>0</v>
      </c>
      <c r="AD52" s="633">
        <f t="shared" si="15"/>
        <v>0</v>
      </c>
      <c r="AE52" s="633">
        <f t="shared" si="15"/>
        <v>0</v>
      </c>
      <c r="AF52" s="633">
        <f t="shared" si="15"/>
        <v>0</v>
      </c>
      <c r="AG52" s="633">
        <f t="shared" si="15"/>
        <v>0</v>
      </c>
      <c r="AH52" s="633">
        <f t="shared" si="15"/>
        <v>0</v>
      </c>
      <c r="AI52" s="633">
        <f t="shared" si="15"/>
        <v>0</v>
      </c>
      <c r="AJ52" s="633">
        <f t="shared" si="15"/>
        <v>0</v>
      </c>
      <c r="AK52" s="633">
        <f t="shared" si="15"/>
        <v>0</v>
      </c>
      <c r="AL52" s="633">
        <f t="shared" si="15"/>
        <v>0</v>
      </c>
      <c r="AM52" s="633">
        <f t="shared" si="15"/>
        <v>0</v>
      </c>
      <c r="AN52" s="633">
        <f t="shared" si="15"/>
        <v>0</v>
      </c>
      <c r="AO52" s="635">
        <f t="shared" si="15"/>
        <v>2.5</v>
      </c>
      <c r="AP52" s="635">
        <f t="shared" si="15"/>
        <v>1E-4</v>
      </c>
      <c r="AQ52" s="633">
        <f t="shared" si="15"/>
        <v>0</v>
      </c>
      <c r="AR52" s="633">
        <f t="shared" si="15"/>
        <v>0</v>
      </c>
      <c r="AS52" s="633">
        <f t="shared" si="15"/>
        <v>0</v>
      </c>
      <c r="AT52" s="633">
        <f t="shared" si="15"/>
        <v>0</v>
      </c>
      <c r="AU52" s="633">
        <f t="shared" si="15"/>
        <v>0</v>
      </c>
      <c r="AV52" s="633">
        <f t="shared" si="15"/>
        <v>0</v>
      </c>
      <c r="AW52" s="633">
        <f t="shared" si="15"/>
        <v>0</v>
      </c>
      <c r="AX52" s="633">
        <f t="shared" si="15"/>
        <v>0</v>
      </c>
      <c r="AY52" s="633">
        <f t="shared" si="15"/>
        <v>0</v>
      </c>
      <c r="AZ52" s="633">
        <f t="shared" si="15"/>
        <v>0</v>
      </c>
      <c r="BA52" s="25">
        <f t="shared" si="3"/>
        <v>1E-4</v>
      </c>
    </row>
    <row r="53" spans="1:60" ht="42" customHeight="1" x14ac:dyDescent="0.25">
      <c r="A53" s="7"/>
      <c r="B53" s="622" t="s">
        <v>152</v>
      </c>
      <c r="C53" s="650" t="s">
        <v>153</v>
      </c>
      <c r="D53" s="626" t="s">
        <v>93</v>
      </c>
      <c r="E53" s="629">
        <v>0</v>
      </c>
      <c r="F53" s="629">
        <v>0</v>
      </c>
      <c r="G53" s="629">
        <v>0</v>
      </c>
      <c r="H53" s="629">
        <v>0</v>
      </c>
      <c r="I53" s="629">
        <v>0</v>
      </c>
      <c r="J53" s="629">
        <v>0</v>
      </c>
      <c r="K53" s="629">
        <v>0</v>
      </c>
      <c r="L53" s="629">
        <v>0</v>
      </c>
      <c r="M53" s="629">
        <v>0</v>
      </c>
      <c r="N53" s="629">
        <v>0</v>
      </c>
      <c r="O53" s="629">
        <v>0</v>
      </c>
      <c r="P53" s="629">
        <v>0</v>
      </c>
      <c r="Q53" s="629">
        <v>0</v>
      </c>
      <c r="R53" s="629">
        <v>0</v>
      </c>
      <c r="S53" s="629">
        <v>0</v>
      </c>
      <c r="T53" s="629">
        <v>0</v>
      </c>
      <c r="U53" s="629">
        <v>0</v>
      </c>
      <c r="V53" s="629">
        <v>0</v>
      </c>
      <c r="W53" s="629">
        <v>0</v>
      </c>
      <c r="X53" s="629">
        <v>0</v>
      </c>
      <c r="Y53" s="629">
        <v>0</v>
      </c>
      <c r="Z53" s="629">
        <v>0</v>
      </c>
      <c r="AA53" s="629">
        <v>0</v>
      </c>
      <c r="AB53" s="629">
        <v>0</v>
      </c>
      <c r="AC53" s="629">
        <v>0</v>
      </c>
      <c r="AD53" s="629">
        <v>0</v>
      </c>
      <c r="AE53" s="629">
        <v>0</v>
      </c>
      <c r="AF53" s="629">
        <v>0</v>
      </c>
      <c r="AG53" s="629">
        <v>0</v>
      </c>
      <c r="AH53" s="629">
        <v>0</v>
      </c>
      <c r="AI53" s="629">
        <v>0</v>
      </c>
      <c r="AJ53" s="629">
        <v>0</v>
      </c>
      <c r="AK53" s="629">
        <v>0</v>
      </c>
      <c r="AL53" s="629">
        <v>0</v>
      </c>
      <c r="AM53" s="629">
        <v>0</v>
      </c>
      <c r="AN53" s="629">
        <v>0</v>
      </c>
      <c r="AO53" s="629">
        <v>0</v>
      </c>
      <c r="AP53" s="629">
        <v>0</v>
      </c>
      <c r="AQ53" s="629">
        <v>0</v>
      </c>
      <c r="AR53" s="629">
        <v>0</v>
      </c>
      <c r="AS53" s="629">
        <v>0</v>
      </c>
      <c r="AT53" s="629">
        <v>0</v>
      </c>
      <c r="AU53" s="629">
        <v>0</v>
      </c>
      <c r="AV53" s="629">
        <v>0</v>
      </c>
      <c r="AW53" s="629">
        <v>0</v>
      </c>
      <c r="AX53" s="629">
        <v>0</v>
      </c>
      <c r="AY53" s="629">
        <v>0</v>
      </c>
      <c r="AZ53" s="629">
        <v>0</v>
      </c>
      <c r="BA53" s="25">
        <f t="shared" si="3"/>
        <v>0</v>
      </c>
    </row>
    <row r="54" spans="1:60" ht="42" customHeight="1" x14ac:dyDescent="0.25">
      <c r="A54" s="7"/>
      <c r="B54" s="622" t="s">
        <v>154</v>
      </c>
      <c r="C54" s="650" t="s">
        <v>155</v>
      </c>
      <c r="D54" s="626" t="s">
        <v>93</v>
      </c>
      <c r="E54" s="629">
        <f t="shared" ref="E54:AZ54" si="16">SUBTOTAL(9,E55)</f>
        <v>0</v>
      </c>
      <c r="F54" s="629">
        <f t="shared" si="16"/>
        <v>0</v>
      </c>
      <c r="G54" s="629">
        <f t="shared" si="16"/>
        <v>0</v>
      </c>
      <c r="H54" s="629">
        <f t="shared" si="16"/>
        <v>0</v>
      </c>
      <c r="I54" s="629">
        <f t="shared" si="16"/>
        <v>0</v>
      </c>
      <c r="J54" s="629">
        <f t="shared" si="16"/>
        <v>0</v>
      </c>
      <c r="K54" s="629">
        <f t="shared" si="16"/>
        <v>0</v>
      </c>
      <c r="L54" s="629">
        <f t="shared" si="16"/>
        <v>0</v>
      </c>
      <c r="M54" s="629">
        <f t="shared" si="16"/>
        <v>0</v>
      </c>
      <c r="N54" s="629">
        <f t="shared" si="16"/>
        <v>0</v>
      </c>
      <c r="O54" s="629">
        <f t="shared" si="16"/>
        <v>0</v>
      </c>
      <c r="P54" s="629">
        <f t="shared" si="16"/>
        <v>0</v>
      </c>
      <c r="Q54" s="629">
        <f t="shared" si="16"/>
        <v>0</v>
      </c>
      <c r="R54" s="629">
        <f t="shared" si="16"/>
        <v>0</v>
      </c>
      <c r="S54" s="629">
        <f t="shared" si="16"/>
        <v>0</v>
      </c>
      <c r="T54" s="629">
        <f t="shared" si="16"/>
        <v>0</v>
      </c>
      <c r="U54" s="629">
        <f t="shared" si="16"/>
        <v>0</v>
      </c>
      <c r="V54" s="629">
        <f t="shared" si="16"/>
        <v>0</v>
      </c>
      <c r="W54" s="629">
        <f t="shared" si="16"/>
        <v>0</v>
      </c>
      <c r="X54" s="629">
        <f t="shared" si="16"/>
        <v>0</v>
      </c>
      <c r="Y54" s="629">
        <f t="shared" si="16"/>
        <v>0</v>
      </c>
      <c r="Z54" s="629">
        <f t="shared" si="16"/>
        <v>0</v>
      </c>
      <c r="AA54" s="629">
        <f t="shared" si="16"/>
        <v>0</v>
      </c>
      <c r="AB54" s="629">
        <f t="shared" si="16"/>
        <v>0</v>
      </c>
      <c r="AC54" s="629">
        <f t="shared" si="16"/>
        <v>0</v>
      </c>
      <c r="AD54" s="629">
        <f t="shared" si="16"/>
        <v>0</v>
      </c>
      <c r="AE54" s="629">
        <f t="shared" si="16"/>
        <v>0</v>
      </c>
      <c r="AF54" s="629">
        <f t="shared" si="16"/>
        <v>0</v>
      </c>
      <c r="AG54" s="629">
        <f t="shared" si="16"/>
        <v>0</v>
      </c>
      <c r="AH54" s="629">
        <f t="shared" si="16"/>
        <v>0</v>
      </c>
      <c r="AI54" s="629">
        <f t="shared" si="16"/>
        <v>0</v>
      </c>
      <c r="AJ54" s="629">
        <f t="shared" si="16"/>
        <v>0</v>
      </c>
      <c r="AK54" s="629">
        <f t="shared" si="16"/>
        <v>0</v>
      </c>
      <c r="AL54" s="629">
        <f t="shared" si="16"/>
        <v>0</v>
      </c>
      <c r="AM54" s="629">
        <f t="shared" si="16"/>
        <v>0</v>
      </c>
      <c r="AN54" s="629">
        <f t="shared" si="16"/>
        <v>0</v>
      </c>
      <c r="AO54" s="638">
        <f t="shared" si="16"/>
        <v>2.5</v>
      </c>
      <c r="AP54" s="638">
        <f t="shared" si="16"/>
        <v>1E-4</v>
      </c>
      <c r="AQ54" s="629">
        <f t="shared" si="16"/>
        <v>0</v>
      </c>
      <c r="AR54" s="629">
        <f t="shared" si="16"/>
        <v>0</v>
      </c>
      <c r="AS54" s="629">
        <f t="shared" si="16"/>
        <v>0</v>
      </c>
      <c r="AT54" s="629">
        <f t="shared" si="16"/>
        <v>0</v>
      </c>
      <c r="AU54" s="629">
        <f t="shared" si="16"/>
        <v>0</v>
      </c>
      <c r="AV54" s="629">
        <f t="shared" si="16"/>
        <v>0</v>
      </c>
      <c r="AW54" s="629">
        <f t="shared" si="16"/>
        <v>0</v>
      </c>
      <c r="AX54" s="629">
        <f t="shared" si="16"/>
        <v>0</v>
      </c>
      <c r="AY54" s="629">
        <f t="shared" si="16"/>
        <v>0</v>
      </c>
      <c r="AZ54" s="629">
        <f t="shared" si="16"/>
        <v>0</v>
      </c>
      <c r="BA54" s="25">
        <f t="shared" si="3"/>
        <v>1E-4</v>
      </c>
    </row>
    <row r="55" spans="1:60" s="366" customFormat="1" ht="33" hidden="1" customHeight="1" x14ac:dyDescent="0.25">
      <c r="B55" s="374"/>
      <c r="C55" s="375"/>
      <c r="D55" s="76"/>
      <c r="E55" s="390"/>
      <c r="F55" s="390"/>
      <c r="G55" s="390"/>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c r="AH55" s="390"/>
      <c r="AI55" s="390"/>
      <c r="AJ55" s="390"/>
      <c r="AK55" s="390"/>
      <c r="AL55" s="390"/>
      <c r="AM55" s="390"/>
      <c r="AN55" s="390"/>
      <c r="AO55" s="77">
        <v>2.5</v>
      </c>
      <c r="AP55" s="879">
        <v>1E-4</v>
      </c>
      <c r="AQ55" s="390"/>
      <c r="AR55" s="390"/>
      <c r="AS55" s="390"/>
      <c r="AT55" s="390"/>
      <c r="AU55" s="390"/>
      <c r="AV55" s="390"/>
      <c r="AW55" s="390"/>
      <c r="AX55" s="390"/>
      <c r="AY55" s="390"/>
      <c r="AZ55" s="390"/>
      <c r="BA55" s="27"/>
      <c r="BB55" s="4"/>
      <c r="BC55" s="4"/>
      <c r="BD55" s="4"/>
      <c r="BE55" s="4"/>
      <c r="BF55" s="4"/>
      <c r="BG55" s="4"/>
      <c r="BH55" s="4"/>
    </row>
    <row r="56" spans="1:60" ht="42" customHeight="1" x14ac:dyDescent="0.25">
      <c r="A56" s="7"/>
      <c r="B56" s="626" t="s">
        <v>156</v>
      </c>
      <c r="C56" s="627" t="s">
        <v>157</v>
      </c>
      <c r="D56" s="626" t="s">
        <v>93</v>
      </c>
      <c r="E56" s="629">
        <v>0</v>
      </c>
      <c r="F56" s="629">
        <v>0</v>
      </c>
      <c r="G56" s="629">
        <v>0</v>
      </c>
      <c r="H56" s="629">
        <v>0</v>
      </c>
      <c r="I56" s="629">
        <v>0</v>
      </c>
      <c r="J56" s="629">
        <v>0</v>
      </c>
      <c r="K56" s="629">
        <v>0</v>
      </c>
      <c r="L56" s="629">
        <v>0</v>
      </c>
      <c r="M56" s="629">
        <v>0</v>
      </c>
      <c r="N56" s="629">
        <v>0</v>
      </c>
      <c r="O56" s="629">
        <v>0</v>
      </c>
      <c r="P56" s="629">
        <v>0</v>
      </c>
      <c r="Q56" s="629">
        <v>0</v>
      </c>
      <c r="R56" s="629">
        <v>0</v>
      </c>
      <c r="S56" s="629">
        <v>0</v>
      </c>
      <c r="T56" s="629">
        <v>0</v>
      </c>
      <c r="U56" s="629">
        <v>0</v>
      </c>
      <c r="V56" s="629">
        <v>0</v>
      </c>
      <c r="W56" s="629">
        <v>0</v>
      </c>
      <c r="X56" s="629">
        <v>0</v>
      </c>
      <c r="Y56" s="629">
        <v>0</v>
      </c>
      <c r="Z56" s="629">
        <v>0</v>
      </c>
      <c r="AA56" s="629">
        <v>0</v>
      </c>
      <c r="AB56" s="629">
        <v>0</v>
      </c>
      <c r="AC56" s="629">
        <v>0</v>
      </c>
      <c r="AD56" s="629">
        <v>0</v>
      </c>
      <c r="AE56" s="629">
        <v>0</v>
      </c>
      <c r="AF56" s="629">
        <v>0</v>
      </c>
      <c r="AG56" s="629">
        <v>0</v>
      </c>
      <c r="AH56" s="629">
        <v>0</v>
      </c>
      <c r="AI56" s="629">
        <v>0</v>
      </c>
      <c r="AJ56" s="629">
        <v>0</v>
      </c>
      <c r="AK56" s="629">
        <v>0</v>
      </c>
      <c r="AL56" s="629">
        <v>0</v>
      </c>
      <c r="AM56" s="629">
        <v>0</v>
      </c>
      <c r="AN56" s="629">
        <v>0</v>
      </c>
      <c r="AO56" s="629">
        <v>0</v>
      </c>
      <c r="AP56" s="629">
        <v>0</v>
      </c>
      <c r="AQ56" s="629">
        <v>0</v>
      </c>
      <c r="AR56" s="629">
        <v>0</v>
      </c>
      <c r="AS56" s="629">
        <v>0</v>
      </c>
      <c r="AT56" s="629">
        <v>0</v>
      </c>
      <c r="AU56" s="629">
        <v>0</v>
      </c>
      <c r="AV56" s="629">
        <v>0</v>
      </c>
      <c r="AW56" s="629">
        <v>0</v>
      </c>
      <c r="AX56" s="629">
        <v>0</v>
      </c>
      <c r="AY56" s="629">
        <v>0</v>
      </c>
      <c r="AZ56" s="629">
        <v>0</v>
      </c>
      <c r="BA56" s="25">
        <f t="shared" si="3"/>
        <v>0</v>
      </c>
    </row>
    <row r="57" spans="1:60" ht="42" customHeight="1" x14ac:dyDescent="0.25">
      <c r="A57" s="7"/>
      <c r="B57" s="626" t="s">
        <v>158</v>
      </c>
      <c r="C57" s="627" t="s">
        <v>159</v>
      </c>
      <c r="D57" s="626" t="s">
        <v>93</v>
      </c>
      <c r="E57" s="629">
        <v>0</v>
      </c>
      <c r="F57" s="629">
        <v>0</v>
      </c>
      <c r="G57" s="629">
        <v>0</v>
      </c>
      <c r="H57" s="629">
        <v>0</v>
      </c>
      <c r="I57" s="629">
        <v>0</v>
      </c>
      <c r="J57" s="629">
        <v>0</v>
      </c>
      <c r="K57" s="629">
        <v>0</v>
      </c>
      <c r="L57" s="629">
        <v>0</v>
      </c>
      <c r="M57" s="629">
        <v>0</v>
      </c>
      <c r="N57" s="629">
        <v>0</v>
      </c>
      <c r="O57" s="629">
        <v>0</v>
      </c>
      <c r="P57" s="629">
        <v>0</v>
      </c>
      <c r="Q57" s="629">
        <v>0</v>
      </c>
      <c r="R57" s="629">
        <v>0</v>
      </c>
      <c r="S57" s="629">
        <v>0</v>
      </c>
      <c r="T57" s="629">
        <v>0</v>
      </c>
      <c r="U57" s="629">
        <v>0</v>
      </c>
      <c r="V57" s="629">
        <v>0</v>
      </c>
      <c r="W57" s="629">
        <v>0</v>
      </c>
      <c r="X57" s="629">
        <v>0</v>
      </c>
      <c r="Y57" s="629">
        <v>0</v>
      </c>
      <c r="Z57" s="629">
        <v>0</v>
      </c>
      <c r="AA57" s="629">
        <v>0</v>
      </c>
      <c r="AB57" s="629">
        <v>0</v>
      </c>
      <c r="AC57" s="629">
        <v>0</v>
      </c>
      <c r="AD57" s="629">
        <v>0</v>
      </c>
      <c r="AE57" s="629">
        <v>0</v>
      </c>
      <c r="AF57" s="629">
        <v>0</v>
      </c>
      <c r="AG57" s="629">
        <v>0</v>
      </c>
      <c r="AH57" s="629">
        <v>0</v>
      </c>
      <c r="AI57" s="629">
        <v>0</v>
      </c>
      <c r="AJ57" s="629">
        <v>0</v>
      </c>
      <c r="AK57" s="629">
        <v>0</v>
      </c>
      <c r="AL57" s="629">
        <v>0</v>
      </c>
      <c r="AM57" s="629">
        <v>0</v>
      </c>
      <c r="AN57" s="629">
        <v>0</v>
      </c>
      <c r="AO57" s="629">
        <v>0</v>
      </c>
      <c r="AP57" s="629">
        <v>0</v>
      </c>
      <c r="AQ57" s="629">
        <v>0</v>
      </c>
      <c r="AR57" s="629">
        <v>0</v>
      </c>
      <c r="AS57" s="629">
        <v>0</v>
      </c>
      <c r="AT57" s="629">
        <v>0</v>
      </c>
      <c r="AU57" s="629">
        <v>0</v>
      </c>
      <c r="AV57" s="629">
        <v>0</v>
      </c>
      <c r="AW57" s="629">
        <v>0</v>
      </c>
      <c r="AX57" s="629">
        <v>0</v>
      </c>
      <c r="AY57" s="629">
        <v>0</v>
      </c>
      <c r="AZ57" s="629">
        <v>0</v>
      </c>
      <c r="BA57" s="25">
        <f t="shared" si="3"/>
        <v>0</v>
      </c>
    </row>
    <row r="58" spans="1:60" ht="42" customHeight="1" x14ac:dyDescent="0.25">
      <c r="A58" s="7"/>
      <c r="B58" s="626" t="s">
        <v>160</v>
      </c>
      <c r="C58" s="627" t="s">
        <v>161</v>
      </c>
      <c r="D58" s="626" t="s">
        <v>93</v>
      </c>
      <c r="E58" s="629">
        <v>0</v>
      </c>
      <c r="F58" s="629">
        <v>0</v>
      </c>
      <c r="G58" s="629">
        <v>0</v>
      </c>
      <c r="H58" s="629">
        <v>0</v>
      </c>
      <c r="I58" s="629">
        <v>0</v>
      </c>
      <c r="J58" s="629">
        <v>0</v>
      </c>
      <c r="K58" s="629">
        <v>0</v>
      </c>
      <c r="L58" s="629">
        <v>0</v>
      </c>
      <c r="M58" s="629">
        <v>0</v>
      </c>
      <c r="N58" s="629">
        <v>0</v>
      </c>
      <c r="O58" s="629">
        <v>0</v>
      </c>
      <c r="P58" s="629">
        <v>0</v>
      </c>
      <c r="Q58" s="629">
        <v>0</v>
      </c>
      <c r="R58" s="629">
        <v>0</v>
      </c>
      <c r="S58" s="629">
        <v>0</v>
      </c>
      <c r="T58" s="629">
        <v>0</v>
      </c>
      <c r="U58" s="629">
        <v>0</v>
      </c>
      <c r="V58" s="629">
        <v>0</v>
      </c>
      <c r="W58" s="629">
        <v>0</v>
      </c>
      <c r="X58" s="629">
        <v>0</v>
      </c>
      <c r="Y58" s="629">
        <v>0</v>
      </c>
      <c r="Z58" s="629">
        <v>0</v>
      </c>
      <c r="AA58" s="629">
        <v>0</v>
      </c>
      <c r="AB58" s="629">
        <v>0</v>
      </c>
      <c r="AC58" s="629">
        <v>0</v>
      </c>
      <c r="AD58" s="629">
        <v>0</v>
      </c>
      <c r="AE58" s="629">
        <v>0</v>
      </c>
      <c r="AF58" s="629">
        <v>0</v>
      </c>
      <c r="AG58" s="629">
        <v>0</v>
      </c>
      <c r="AH58" s="629">
        <v>0</v>
      </c>
      <c r="AI58" s="629">
        <v>0</v>
      </c>
      <c r="AJ58" s="629">
        <v>0</v>
      </c>
      <c r="AK58" s="629">
        <v>0</v>
      </c>
      <c r="AL58" s="629">
        <v>0</v>
      </c>
      <c r="AM58" s="629">
        <v>0</v>
      </c>
      <c r="AN58" s="629">
        <v>0</v>
      </c>
      <c r="AO58" s="629">
        <v>0</v>
      </c>
      <c r="AP58" s="629">
        <v>0</v>
      </c>
      <c r="AQ58" s="629">
        <v>0</v>
      </c>
      <c r="AR58" s="629">
        <v>0</v>
      </c>
      <c r="AS58" s="629">
        <v>0</v>
      </c>
      <c r="AT58" s="629">
        <v>0</v>
      </c>
      <c r="AU58" s="629">
        <v>0</v>
      </c>
      <c r="AV58" s="629">
        <v>0</v>
      </c>
      <c r="AW58" s="629">
        <v>0</v>
      </c>
      <c r="AX58" s="629">
        <v>0</v>
      </c>
      <c r="AY58" s="629">
        <v>0</v>
      </c>
      <c r="AZ58" s="629">
        <v>0</v>
      </c>
      <c r="BA58" s="25">
        <f t="shared" si="3"/>
        <v>0</v>
      </c>
    </row>
    <row r="59" spans="1:60" ht="42" customHeight="1" x14ac:dyDescent="0.25">
      <c r="A59" s="7"/>
      <c r="B59" s="626" t="s">
        <v>165</v>
      </c>
      <c r="C59" s="627" t="s">
        <v>166</v>
      </c>
      <c r="D59" s="626" t="s">
        <v>93</v>
      </c>
      <c r="E59" s="629">
        <v>0</v>
      </c>
      <c r="F59" s="629">
        <v>0</v>
      </c>
      <c r="G59" s="629">
        <v>0</v>
      </c>
      <c r="H59" s="629">
        <v>0</v>
      </c>
      <c r="I59" s="629">
        <v>0</v>
      </c>
      <c r="J59" s="629">
        <v>0</v>
      </c>
      <c r="K59" s="629">
        <v>0</v>
      </c>
      <c r="L59" s="629">
        <v>0</v>
      </c>
      <c r="M59" s="629">
        <v>0</v>
      </c>
      <c r="N59" s="629">
        <v>0</v>
      </c>
      <c r="O59" s="629">
        <v>0</v>
      </c>
      <c r="P59" s="629">
        <v>0</v>
      </c>
      <c r="Q59" s="629">
        <v>0</v>
      </c>
      <c r="R59" s="629">
        <v>0</v>
      </c>
      <c r="S59" s="629">
        <v>0</v>
      </c>
      <c r="T59" s="629">
        <v>0</v>
      </c>
      <c r="U59" s="629">
        <v>0</v>
      </c>
      <c r="V59" s="629">
        <v>0</v>
      </c>
      <c r="W59" s="629">
        <v>0</v>
      </c>
      <c r="X59" s="629">
        <v>0</v>
      </c>
      <c r="Y59" s="629">
        <v>0</v>
      </c>
      <c r="Z59" s="629">
        <v>0</v>
      </c>
      <c r="AA59" s="629">
        <v>0</v>
      </c>
      <c r="AB59" s="629">
        <v>0</v>
      </c>
      <c r="AC59" s="629">
        <v>0</v>
      </c>
      <c r="AD59" s="629">
        <v>0</v>
      </c>
      <c r="AE59" s="629">
        <v>0</v>
      </c>
      <c r="AF59" s="629">
        <v>0</v>
      </c>
      <c r="AG59" s="629">
        <v>0</v>
      </c>
      <c r="AH59" s="629">
        <v>0</v>
      </c>
      <c r="AI59" s="629">
        <v>0</v>
      </c>
      <c r="AJ59" s="629">
        <v>0</v>
      </c>
      <c r="AK59" s="629">
        <v>0</v>
      </c>
      <c r="AL59" s="629">
        <v>0</v>
      </c>
      <c r="AM59" s="629">
        <v>0</v>
      </c>
      <c r="AN59" s="629">
        <v>0</v>
      </c>
      <c r="AO59" s="629">
        <v>0</v>
      </c>
      <c r="AP59" s="629">
        <v>0</v>
      </c>
      <c r="AQ59" s="629">
        <v>0</v>
      </c>
      <c r="AR59" s="629">
        <v>0</v>
      </c>
      <c r="AS59" s="629">
        <v>0</v>
      </c>
      <c r="AT59" s="629">
        <v>0</v>
      </c>
      <c r="AU59" s="629">
        <v>0</v>
      </c>
      <c r="AV59" s="629">
        <v>0</v>
      </c>
      <c r="AW59" s="629">
        <v>0</v>
      </c>
      <c r="AX59" s="629">
        <v>0</v>
      </c>
      <c r="AY59" s="629">
        <v>0</v>
      </c>
      <c r="AZ59" s="629">
        <v>0</v>
      </c>
      <c r="BA59" s="25">
        <f t="shared" si="3"/>
        <v>0</v>
      </c>
    </row>
    <row r="60" spans="1:60" ht="42" customHeight="1" x14ac:dyDescent="0.25">
      <c r="A60" s="7"/>
      <c r="B60" s="622" t="s">
        <v>167</v>
      </c>
      <c r="C60" s="650" t="s">
        <v>168</v>
      </c>
      <c r="D60" s="626" t="s">
        <v>93</v>
      </c>
      <c r="E60" s="629">
        <v>0</v>
      </c>
      <c r="F60" s="629">
        <v>0</v>
      </c>
      <c r="G60" s="629">
        <v>0</v>
      </c>
      <c r="H60" s="629">
        <v>0</v>
      </c>
      <c r="I60" s="629">
        <v>0</v>
      </c>
      <c r="J60" s="629">
        <v>0</v>
      </c>
      <c r="K60" s="629">
        <v>0</v>
      </c>
      <c r="L60" s="629">
        <v>0</v>
      </c>
      <c r="M60" s="629">
        <v>0</v>
      </c>
      <c r="N60" s="629">
        <v>0</v>
      </c>
      <c r="O60" s="629">
        <v>0</v>
      </c>
      <c r="P60" s="629">
        <v>0</v>
      </c>
      <c r="Q60" s="629">
        <v>0</v>
      </c>
      <c r="R60" s="629">
        <v>0</v>
      </c>
      <c r="S60" s="629">
        <v>0</v>
      </c>
      <c r="T60" s="629">
        <v>0</v>
      </c>
      <c r="U60" s="629">
        <v>0</v>
      </c>
      <c r="V60" s="629">
        <v>0</v>
      </c>
      <c r="W60" s="629">
        <v>0</v>
      </c>
      <c r="X60" s="629">
        <v>0</v>
      </c>
      <c r="Y60" s="629">
        <v>0</v>
      </c>
      <c r="Z60" s="629">
        <v>0</v>
      </c>
      <c r="AA60" s="629">
        <v>0</v>
      </c>
      <c r="AB60" s="629">
        <v>0</v>
      </c>
      <c r="AC60" s="629">
        <v>0</v>
      </c>
      <c r="AD60" s="629">
        <v>0</v>
      </c>
      <c r="AE60" s="629">
        <v>0</v>
      </c>
      <c r="AF60" s="629">
        <v>0</v>
      </c>
      <c r="AG60" s="629">
        <v>0</v>
      </c>
      <c r="AH60" s="629">
        <v>0</v>
      </c>
      <c r="AI60" s="629">
        <v>0</v>
      </c>
      <c r="AJ60" s="629">
        <v>0</v>
      </c>
      <c r="AK60" s="629">
        <v>0</v>
      </c>
      <c r="AL60" s="629">
        <v>0</v>
      </c>
      <c r="AM60" s="629">
        <v>0</v>
      </c>
      <c r="AN60" s="629">
        <v>0</v>
      </c>
      <c r="AO60" s="629">
        <v>0</v>
      </c>
      <c r="AP60" s="629">
        <v>0</v>
      </c>
      <c r="AQ60" s="629">
        <v>0</v>
      </c>
      <c r="AR60" s="629">
        <v>0</v>
      </c>
      <c r="AS60" s="629">
        <v>0</v>
      </c>
      <c r="AT60" s="629">
        <v>0</v>
      </c>
      <c r="AU60" s="629">
        <v>0</v>
      </c>
      <c r="AV60" s="629">
        <v>0</v>
      </c>
      <c r="AW60" s="629">
        <v>0</v>
      </c>
      <c r="AX60" s="629">
        <v>0</v>
      </c>
      <c r="AY60" s="629">
        <v>0</v>
      </c>
      <c r="AZ60" s="629">
        <v>0</v>
      </c>
      <c r="BA60" s="25">
        <f t="shared" si="3"/>
        <v>0</v>
      </c>
    </row>
    <row r="61" spans="1:60" ht="42" customHeight="1" x14ac:dyDescent="0.25">
      <c r="A61" s="7"/>
      <c r="B61" s="622" t="s">
        <v>169</v>
      </c>
      <c r="C61" s="650" t="s">
        <v>170</v>
      </c>
      <c r="D61" s="626" t="s">
        <v>93</v>
      </c>
      <c r="E61" s="629">
        <v>0</v>
      </c>
      <c r="F61" s="629">
        <v>0</v>
      </c>
      <c r="G61" s="629">
        <v>0</v>
      </c>
      <c r="H61" s="629">
        <v>0</v>
      </c>
      <c r="I61" s="629">
        <v>0</v>
      </c>
      <c r="J61" s="629">
        <v>0</v>
      </c>
      <c r="K61" s="629">
        <v>0</v>
      </c>
      <c r="L61" s="629">
        <v>0</v>
      </c>
      <c r="M61" s="629">
        <v>0</v>
      </c>
      <c r="N61" s="629">
        <v>0</v>
      </c>
      <c r="O61" s="629">
        <v>0</v>
      </c>
      <c r="P61" s="629">
        <v>0</v>
      </c>
      <c r="Q61" s="629">
        <v>0</v>
      </c>
      <c r="R61" s="629">
        <v>0</v>
      </c>
      <c r="S61" s="629">
        <v>0</v>
      </c>
      <c r="T61" s="629">
        <v>0</v>
      </c>
      <c r="U61" s="629">
        <v>0</v>
      </c>
      <c r="V61" s="629">
        <v>0</v>
      </c>
      <c r="W61" s="629">
        <v>0</v>
      </c>
      <c r="X61" s="629">
        <v>0</v>
      </c>
      <c r="Y61" s="629">
        <v>0</v>
      </c>
      <c r="Z61" s="629">
        <v>0</v>
      </c>
      <c r="AA61" s="629">
        <v>0</v>
      </c>
      <c r="AB61" s="629">
        <v>0</v>
      </c>
      <c r="AC61" s="629">
        <v>0</v>
      </c>
      <c r="AD61" s="629">
        <v>0</v>
      </c>
      <c r="AE61" s="629">
        <v>0</v>
      </c>
      <c r="AF61" s="629">
        <v>0</v>
      </c>
      <c r="AG61" s="629">
        <v>0</v>
      </c>
      <c r="AH61" s="629">
        <v>0</v>
      </c>
      <c r="AI61" s="629">
        <v>0</v>
      </c>
      <c r="AJ61" s="629">
        <v>0</v>
      </c>
      <c r="AK61" s="629">
        <v>0</v>
      </c>
      <c r="AL61" s="629">
        <v>0</v>
      </c>
      <c r="AM61" s="629">
        <v>0</v>
      </c>
      <c r="AN61" s="629">
        <v>0</v>
      </c>
      <c r="AO61" s="629">
        <v>0</v>
      </c>
      <c r="AP61" s="629">
        <v>0</v>
      </c>
      <c r="AQ61" s="629">
        <v>0</v>
      </c>
      <c r="AR61" s="629">
        <v>0</v>
      </c>
      <c r="AS61" s="629">
        <v>0</v>
      </c>
      <c r="AT61" s="629">
        <v>0</v>
      </c>
      <c r="AU61" s="629">
        <v>0</v>
      </c>
      <c r="AV61" s="629">
        <v>0</v>
      </c>
      <c r="AW61" s="629">
        <v>0</v>
      </c>
      <c r="AX61" s="629">
        <v>0</v>
      </c>
      <c r="AY61" s="629">
        <v>0</v>
      </c>
      <c r="AZ61" s="629">
        <v>0</v>
      </c>
      <c r="BA61" s="25">
        <f t="shared" si="3"/>
        <v>0</v>
      </c>
    </row>
    <row r="62" spans="1:60" ht="48" customHeight="1" x14ac:dyDescent="0.25">
      <c r="A62" s="7"/>
      <c r="B62" s="646" t="s">
        <v>171</v>
      </c>
      <c r="C62" s="647" t="s">
        <v>172</v>
      </c>
      <c r="D62" s="646" t="s">
        <v>93</v>
      </c>
      <c r="E62" s="633">
        <f>E63+E64</f>
        <v>0</v>
      </c>
      <c r="F62" s="633">
        <f>F63+F64</f>
        <v>0</v>
      </c>
      <c r="G62" s="633">
        <f t="shared" ref="G62:AZ62" si="17">G63+G64</f>
        <v>0</v>
      </c>
      <c r="H62" s="633">
        <f t="shared" si="17"/>
        <v>0</v>
      </c>
      <c r="I62" s="633">
        <f t="shared" si="17"/>
        <v>0</v>
      </c>
      <c r="J62" s="633">
        <f t="shared" si="17"/>
        <v>0</v>
      </c>
      <c r="K62" s="633">
        <f t="shared" si="17"/>
        <v>0</v>
      </c>
      <c r="L62" s="633">
        <f t="shared" si="17"/>
        <v>0</v>
      </c>
      <c r="M62" s="633">
        <f t="shared" si="17"/>
        <v>0</v>
      </c>
      <c r="N62" s="633">
        <f t="shared" si="17"/>
        <v>0</v>
      </c>
      <c r="O62" s="633">
        <f t="shared" si="17"/>
        <v>0</v>
      </c>
      <c r="P62" s="633">
        <f t="shared" si="17"/>
        <v>0</v>
      </c>
      <c r="Q62" s="633">
        <f t="shared" si="17"/>
        <v>0</v>
      </c>
      <c r="R62" s="633">
        <f t="shared" si="17"/>
        <v>0</v>
      </c>
      <c r="S62" s="633">
        <f t="shared" si="17"/>
        <v>0</v>
      </c>
      <c r="T62" s="633">
        <f t="shared" si="17"/>
        <v>0</v>
      </c>
      <c r="U62" s="633">
        <f t="shared" si="17"/>
        <v>0</v>
      </c>
      <c r="V62" s="633">
        <f t="shared" si="17"/>
        <v>0</v>
      </c>
      <c r="W62" s="633">
        <f t="shared" si="17"/>
        <v>0</v>
      </c>
      <c r="X62" s="633">
        <f t="shared" si="17"/>
        <v>0</v>
      </c>
      <c r="Y62" s="633">
        <f t="shared" si="17"/>
        <v>0</v>
      </c>
      <c r="Z62" s="633">
        <f t="shared" si="17"/>
        <v>0</v>
      </c>
      <c r="AA62" s="633">
        <f t="shared" si="17"/>
        <v>0</v>
      </c>
      <c r="AB62" s="633">
        <f t="shared" si="17"/>
        <v>0</v>
      </c>
      <c r="AC62" s="633">
        <f t="shared" si="17"/>
        <v>0</v>
      </c>
      <c r="AD62" s="633">
        <f t="shared" si="17"/>
        <v>0</v>
      </c>
      <c r="AE62" s="633">
        <f t="shared" si="17"/>
        <v>0</v>
      </c>
      <c r="AF62" s="633">
        <f t="shared" si="17"/>
        <v>0</v>
      </c>
      <c r="AG62" s="633">
        <f t="shared" si="17"/>
        <v>0</v>
      </c>
      <c r="AH62" s="633">
        <f t="shared" si="17"/>
        <v>0</v>
      </c>
      <c r="AI62" s="633">
        <f t="shared" si="17"/>
        <v>0</v>
      </c>
      <c r="AJ62" s="633">
        <f t="shared" si="17"/>
        <v>0</v>
      </c>
      <c r="AK62" s="633">
        <f t="shared" si="17"/>
        <v>0</v>
      </c>
      <c r="AL62" s="633">
        <f t="shared" si="17"/>
        <v>0</v>
      </c>
      <c r="AM62" s="633">
        <f t="shared" si="17"/>
        <v>0</v>
      </c>
      <c r="AN62" s="633">
        <f t="shared" si="17"/>
        <v>0</v>
      </c>
      <c r="AO62" s="633">
        <f t="shared" si="17"/>
        <v>0</v>
      </c>
      <c r="AP62" s="633">
        <f t="shared" si="17"/>
        <v>0</v>
      </c>
      <c r="AQ62" s="633">
        <f t="shared" si="17"/>
        <v>0</v>
      </c>
      <c r="AR62" s="633">
        <f t="shared" si="17"/>
        <v>0</v>
      </c>
      <c r="AS62" s="633">
        <f t="shared" si="17"/>
        <v>0</v>
      </c>
      <c r="AT62" s="633">
        <f t="shared" si="17"/>
        <v>0</v>
      </c>
      <c r="AU62" s="633">
        <f t="shared" si="17"/>
        <v>0</v>
      </c>
      <c r="AV62" s="633">
        <f t="shared" si="17"/>
        <v>0</v>
      </c>
      <c r="AW62" s="633">
        <f t="shared" si="17"/>
        <v>0</v>
      </c>
      <c r="AX62" s="633">
        <f t="shared" si="17"/>
        <v>0</v>
      </c>
      <c r="AY62" s="633">
        <f t="shared" si="17"/>
        <v>0</v>
      </c>
      <c r="AZ62" s="633">
        <f t="shared" si="17"/>
        <v>0</v>
      </c>
      <c r="BA62" s="25">
        <f t="shared" si="3"/>
        <v>0</v>
      </c>
    </row>
    <row r="63" spans="1:60" ht="42" customHeight="1" x14ac:dyDescent="0.25">
      <c r="A63" s="7"/>
      <c r="B63" s="626" t="s">
        <v>173</v>
      </c>
      <c r="C63" s="627" t="s">
        <v>174</v>
      </c>
      <c r="D63" s="626" t="s">
        <v>93</v>
      </c>
      <c r="E63" s="629">
        <v>0</v>
      </c>
      <c r="F63" s="629">
        <v>0</v>
      </c>
      <c r="G63" s="629">
        <v>0</v>
      </c>
      <c r="H63" s="629">
        <v>0</v>
      </c>
      <c r="I63" s="629">
        <v>0</v>
      </c>
      <c r="J63" s="629">
        <v>0</v>
      </c>
      <c r="K63" s="629">
        <v>0</v>
      </c>
      <c r="L63" s="629">
        <v>0</v>
      </c>
      <c r="M63" s="629">
        <v>0</v>
      </c>
      <c r="N63" s="629">
        <v>0</v>
      </c>
      <c r="O63" s="629">
        <v>0</v>
      </c>
      <c r="P63" s="629">
        <v>0</v>
      </c>
      <c r="Q63" s="629">
        <v>0</v>
      </c>
      <c r="R63" s="629">
        <v>0</v>
      </c>
      <c r="S63" s="629">
        <v>0</v>
      </c>
      <c r="T63" s="629">
        <v>0</v>
      </c>
      <c r="U63" s="629">
        <v>0</v>
      </c>
      <c r="V63" s="629">
        <v>0</v>
      </c>
      <c r="W63" s="629">
        <v>0</v>
      </c>
      <c r="X63" s="629">
        <v>0</v>
      </c>
      <c r="Y63" s="629">
        <v>0</v>
      </c>
      <c r="Z63" s="629">
        <v>0</v>
      </c>
      <c r="AA63" s="629">
        <v>0</v>
      </c>
      <c r="AB63" s="629">
        <v>0</v>
      </c>
      <c r="AC63" s="629">
        <v>0</v>
      </c>
      <c r="AD63" s="629">
        <v>0</v>
      </c>
      <c r="AE63" s="629">
        <v>0</v>
      </c>
      <c r="AF63" s="629">
        <v>0</v>
      </c>
      <c r="AG63" s="629">
        <v>0</v>
      </c>
      <c r="AH63" s="629">
        <v>0</v>
      </c>
      <c r="AI63" s="629">
        <v>0</v>
      </c>
      <c r="AJ63" s="629">
        <v>0</v>
      </c>
      <c r="AK63" s="629">
        <v>0</v>
      </c>
      <c r="AL63" s="629">
        <v>0</v>
      </c>
      <c r="AM63" s="629">
        <v>0</v>
      </c>
      <c r="AN63" s="629">
        <v>0</v>
      </c>
      <c r="AO63" s="629">
        <v>0</v>
      </c>
      <c r="AP63" s="629">
        <v>0</v>
      </c>
      <c r="AQ63" s="629">
        <v>0</v>
      </c>
      <c r="AR63" s="629">
        <v>0</v>
      </c>
      <c r="AS63" s="629">
        <v>0</v>
      </c>
      <c r="AT63" s="629">
        <v>0</v>
      </c>
      <c r="AU63" s="629">
        <v>0</v>
      </c>
      <c r="AV63" s="629">
        <v>0</v>
      </c>
      <c r="AW63" s="629">
        <v>0</v>
      </c>
      <c r="AX63" s="629">
        <v>0</v>
      </c>
      <c r="AY63" s="629">
        <v>0</v>
      </c>
      <c r="AZ63" s="629">
        <v>0</v>
      </c>
      <c r="BA63" s="25">
        <f t="shared" si="3"/>
        <v>0</v>
      </c>
    </row>
    <row r="64" spans="1:60" ht="42" customHeight="1" x14ac:dyDescent="0.25">
      <c r="A64" s="7"/>
      <c r="B64" s="626" t="s">
        <v>175</v>
      </c>
      <c r="C64" s="627" t="s">
        <v>176</v>
      </c>
      <c r="D64" s="626" t="s">
        <v>93</v>
      </c>
      <c r="E64" s="629">
        <v>0</v>
      </c>
      <c r="F64" s="629">
        <v>0</v>
      </c>
      <c r="G64" s="629">
        <v>0</v>
      </c>
      <c r="H64" s="629">
        <v>0</v>
      </c>
      <c r="I64" s="629">
        <v>0</v>
      </c>
      <c r="J64" s="629">
        <v>0</v>
      </c>
      <c r="K64" s="629">
        <v>0</v>
      </c>
      <c r="L64" s="629">
        <v>0</v>
      </c>
      <c r="M64" s="629">
        <v>0</v>
      </c>
      <c r="N64" s="629">
        <v>0</v>
      </c>
      <c r="O64" s="629">
        <v>0</v>
      </c>
      <c r="P64" s="629">
        <v>0</v>
      </c>
      <c r="Q64" s="629">
        <v>0</v>
      </c>
      <c r="R64" s="629">
        <v>0</v>
      </c>
      <c r="S64" s="629">
        <v>0</v>
      </c>
      <c r="T64" s="629">
        <v>0</v>
      </c>
      <c r="U64" s="629">
        <v>0</v>
      </c>
      <c r="V64" s="629">
        <v>0</v>
      </c>
      <c r="W64" s="629">
        <v>0</v>
      </c>
      <c r="X64" s="629">
        <v>0</v>
      </c>
      <c r="Y64" s="629">
        <v>0</v>
      </c>
      <c r="Z64" s="629">
        <v>0</v>
      </c>
      <c r="AA64" s="629">
        <v>0</v>
      </c>
      <c r="AB64" s="629">
        <v>0</v>
      </c>
      <c r="AC64" s="629">
        <v>0</v>
      </c>
      <c r="AD64" s="629">
        <v>0</v>
      </c>
      <c r="AE64" s="629">
        <v>0</v>
      </c>
      <c r="AF64" s="629">
        <v>0</v>
      </c>
      <c r="AG64" s="629">
        <v>0</v>
      </c>
      <c r="AH64" s="629">
        <v>0</v>
      </c>
      <c r="AI64" s="629">
        <v>0</v>
      </c>
      <c r="AJ64" s="629">
        <v>0</v>
      </c>
      <c r="AK64" s="629">
        <v>0</v>
      </c>
      <c r="AL64" s="629">
        <v>0</v>
      </c>
      <c r="AM64" s="629">
        <v>0</v>
      </c>
      <c r="AN64" s="629">
        <v>0</v>
      </c>
      <c r="AO64" s="629">
        <v>0</v>
      </c>
      <c r="AP64" s="629">
        <v>0</v>
      </c>
      <c r="AQ64" s="629">
        <v>0</v>
      </c>
      <c r="AR64" s="629">
        <v>0</v>
      </c>
      <c r="AS64" s="629">
        <v>0</v>
      </c>
      <c r="AT64" s="629">
        <v>0</v>
      </c>
      <c r="AU64" s="629">
        <v>0</v>
      </c>
      <c r="AV64" s="629">
        <v>0</v>
      </c>
      <c r="AW64" s="629">
        <v>0</v>
      </c>
      <c r="AX64" s="629">
        <v>0</v>
      </c>
      <c r="AY64" s="629">
        <v>0</v>
      </c>
      <c r="AZ64" s="629">
        <v>0</v>
      </c>
      <c r="BA64" s="25">
        <f t="shared" si="3"/>
        <v>0</v>
      </c>
    </row>
    <row r="65" spans="1:60" ht="48" customHeight="1" x14ac:dyDescent="0.25">
      <c r="A65" s="7"/>
      <c r="B65" s="646" t="s">
        <v>177</v>
      </c>
      <c r="C65" s="647" t="s">
        <v>178</v>
      </c>
      <c r="D65" s="631" t="s">
        <v>93</v>
      </c>
      <c r="E65" s="633">
        <f t="shared" ref="E65:AN65" si="18">SUM(E66:E67)</f>
        <v>0</v>
      </c>
      <c r="F65" s="633">
        <f t="shared" si="18"/>
        <v>0</v>
      </c>
      <c r="G65" s="635">
        <f t="shared" si="18"/>
        <v>0.8</v>
      </c>
      <c r="H65" s="635">
        <f t="shared" si="18"/>
        <v>0</v>
      </c>
      <c r="I65" s="635">
        <f t="shared" si="18"/>
        <v>0</v>
      </c>
      <c r="J65" s="635">
        <f t="shared" si="18"/>
        <v>0</v>
      </c>
      <c r="K65" s="635">
        <f t="shared" si="18"/>
        <v>3.76</v>
      </c>
      <c r="L65" s="633">
        <f t="shared" si="18"/>
        <v>0</v>
      </c>
      <c r="M65" s="633">
        <f t="shared" si="18"/>
        <v>0</v>
      </c>
      <c r="N65" s="633">
        <f t="shared" si="18"/>
        <v>0</v>
      </c>
      <c r="O65" s="633">
        <f t="shared" si="18"/>
        <v>0</v>
      </c>
      <c r="P65" s="633">
        <f t="shared" si="18"/>
        <v>0</v>
      </c>
      <c r="Q65" s="633">
        <f t="shared" si="18"/>
        <v>0</v>
      </c>
      <c r="R65" s="633">
        <f t="shared" si="18"/>
        <v>0</v>
      </c>
      <c r="S65" s="633">
        <f t="shared" si="18"/>
        <v>0</v>
      </c>
      <c r="T65" s="633">
        <f t="shared" si="18"/>
        <v>0</v>
      </c>
      <c r="U65" s="633">
        <f t="shared" si="18"/>
        <v>0</v>
      </c>
      <c r="V65" s="633">
        <f t="shared" si="18"/>
        <v>0</v>
      </c>
      <c r="W65" s="633">
        <f t="shared" si="18"/>
        <v>0</v>
      </c>
      <c r="X65" s="633">
        <f t="shared" si="18"/>
        <v>0</v>
      </c>
      <c r="Y65" s="633">
        <f t="shared" si="18"/>
        <v>0</v>
      </c>
      <c r="Z65" s="633">
        <f t="shared" si="18"/>
        <v>0</v>
      </c>
      <c r="AA65" s="633">
        <f t="shared" si="18"/>
        <v>0</v>
      </c>
      <c r="AB65" s="633">
        <f t="shared" si="18"/>
        <v>0</v>
      </c>
      <c r="AC65" s="633">
        <f t="shared" si="18"/>
        <v>0</v>
      </c>
      <c r="AD65" s="633">
        <f t="shared" si="18"/>
        <v>0</v>
      </c>
      <c r="AE65" s="633">
        <f t="shared" si="18"/>
        <v>0</v>
      </c>
      <c r="AF65" s="633">
        <f t="shared" si="18"/>
        <v>0</v>
      </c>
      <c r="AG65" s="633">
        <f t="shared" si="18"/>
        <v>0</v>
      </c>
      <c r="AH65" s="633">
        <f t="shared" si="18"/>
        <v>0</v>
      </c>
      <c r="AI65" s="633">
        <f t="shared" si="18"/>
        <v>0</v>
      </c>
      <c r="AJ65" s="633">
        <f t="shared" si="18"/>
        <v>0</v>
      </c>
      <c r="AK65" s="633">
        <f t="shared" si="18"/>
        <v>0</v>
      </c>
      <c r="AL65" s="633">
        <f t="shared" si="18"/>
        <v>0</v>
      </c>
      <c r="AM65" s="633">
        <f t="shared" si="18"/>
        <v>0</v>
      </c>
      <c r="AN65" s="633">
        <f t="shared" si="18"/>
        <v>0</v>
      </c>
      <c r="AO65" s="633">
        <f>SUM(AO66:AO67)</f>
        <v>0</v>
      </c>
      <c r="AP65" s="633">
        <f>SUM(AP66:AP67)</f>
        <v>0</v>
      </c>
      <c r="AQ65" s="633">
        <f t="shared" ref="AQ65:AZ65" si="19">SUM(AQ66:AQ67)</f>
        <v>0</v>
      </c>
      <c r="AR65" s="633">
        <f t="shared" si="19"/>
        <v>0</v>
      </c>
      <c r="AS65" s="633">
        <f t="shared" si="19"/>
        <v>0</v>
      </c>
      <c r="AT65" s="633">
        <f t="shared" si="19"/>
        <v>0</v>
      </c>
      <c r="AU65" s="633">
        <f t="shared" si="19"/>
        <v>0</v>
      </c>
      <c r="AV65" s="633">
        <f t="shared" si="19"/>
        <v>0</v>
      </c>
      <c r="AW65" s="635">
        <f t="shared" si="19"/>
        <v>4.5</v>
      </c>
      <c r="AX65" s="633">
        <f t="shared" si="19"/>
        <v>0</v>
      </c>
      <c r="AY65" s="633">
        <f t="shared" si="19"/>
        <v>0</v>
      </c>
      <c r="AZ65" s="633">
        <f t="shared" si="19"/>
        <v>0</v>
      </c>
      <c r="BA65" s="25">
        <f t="shared" si="3"/>
        <v>0</v>
      </c>
    </row>
    <row r="66" spans="1:60" ht="42" customHeight="1" x14ac:dyDescent="0.25">
      <c r="A66" s="7"/>
      <c r="B66" s="626" t="s">
        <v>179</v>
      </c>
      <c r="C66" s="627" t="s">
        <v>180</v>
      </c>
      <c r="D66" s="626" t="s">
        <v>93</v>
      </c>
      <c r="E66" s="629">
        <v>0</v>
      </c>
      <c r="F66" s="629">
        <v>0</v>
      </c>
      <c r="G66" s="629">
        <v>0</v>
      </c>
      <c r="H66" s="629">
        <v>0</v>
      </c>
      <c r="I66" s="629">
        <v>0</v>
      </c>
      <c r="J66" s="629">
        <v>0</v>
      </c>
      <c r="K66" s="629">
        <v>0</v>
      </c>
      <c r="L66" s="629">
        <v>0</v>
      </c>
      <c r="M66" s="629">
        <v>0</v>
      </c>
      <c r="N66" s="629">
        <v>0</v>
      </c>
      <c r="O66" s="629">
        <v>0</v>
      </c>
      <c r="P66" s="629">
        <v>0</v>
      </c>
      <c r="Q66" s="629">
        <v>0</v>
      </c>
      <c r="R66" s="629">
        <v>0</v>
      </c>
      <c r="S66" s="629">
        <v>0</v>
      </c>
      <c r="T66" s="629">
        <v>0</v>
      </c>
      <c r="U66" s="629">
        <v>0</v>
      </c>
      <c r="V66" s="629">
        <v>0</v>
      </c>
      <c r="W66" s="629">
        <v>0</v>
      </c>
      <c r="X66" s="629">
        <v>0</v>
      </c>
      <c r="Y66" s="629">
        <v>0</v>
      </c>
      <c r="Z66" s="629">
        <v>0</v>
      </c>
      <c r="AA66" s="629">
        <v>0</v>
      </c>
      <c r="AB66" s="629">
        <v>0</v>
      </c>
      <c r="AC66" s="629">
        <v>0</v>
      </c>
      <c r="AD66" s="629">
        <v>0</v>
      </c>
      <c r="AE66" s="629">
        <v>0</v>
      </c>
      <c r="AF66" s="629">
        <v>0</v>
      </c>
      <c r="AG66" s="629">
        <v>0</v>
      </c>
      <c r="AH66" s="629">
        <v>0</v>
      </c>
      <c r="AI66" s="629">
        <v>0</v>
      </c>
      <c r="AJ66" s="629">
        <v>0</v>
      </c>
      <c r="AK66" s="629">
        <v>0</v>
      </c>
      <c r="AL66" s="629">
        <v>0</v>
      </c>
      <c r="AM66" s="629">
        <v>0</v>
      </c>
      <c r="AN66" s="629">
        <v>0</v>
      </c>
      <c r="AO66" s="629">
        <v>0</v>
      </c>
      <c r="AP66" s="629">
        <v>0</v>
      </c>
      <c r="AQ66" s="629">
        <v>0</v>
      </c>
      <c r="AR66" s="629">
        <v>0</v>
      </c>
      <c r="AS66" s="629">
        <v>0</v>
      </c>
      <c r="AT66" s="629">
        <v>0</v>
      </c>
      <c r="AU66" s="629">
        <v>0</v>
      </c>
      <c r="AV66" s="629">
        <v>0</v>
      </c>
      <c r="AW66" s="629">
        <v>0</v>
      </c>
      <c r="AX66" s="629">
        <v>0</v>
      </c>
      <c r="AY66" s="629">
        <v>0</v>
      </c>
      <c r="AZ66" s="629">
        <v>0</v>
      </c>
      <c r="BA66" s="25">
        <f t="shared" si="3"/>
        <v>0</v>
      </c>
    </row>
    <row r="67" spans="1:60" ht="42" customHeight="1" x14ac:dyDescent="0.25">
      <c r="A67" s="7"/>
      <c r="B67" s="626" t="s">
        <v>181</v>
      </c>
      <c r="C67" s="627" t="s">
        <v>182</v>
      </c>
      <c r="D67" s="626" t="s">
        <v>93</v>
      </c>
      <c r="E67" s="629">
        <f t="shared" ref="E67:AZ69" si="20">SUBTOTAL(9,E68:E68)</f>
        <v>0</v>
      </c>
      <c r="F67" s="629">
        <f t="shared" si="20"/>
        <v>0</v>
      </c>
      <c r="G67" s="638">
        <f t="shared" si="20"/>
        <v>0.8</v>
      </c>
      <c r="H67" s="638">
        <f t="shared" si="20"/>
        <v>0</v>
      </c>
      <c r="I67" s="638">
        <f t="shared" si="20"/>
        <v>0</v>
      </c>
      <c r="J67" s="638">
        <f t="shared" si="20"/>
        <v>0</v>
      </c>
      <c r="K67" s="638">
        <f t="shared" si="20"/>
        <v>3.76</v>
      </c>
      <c r="L67" s="629">
        <f t="shared" si="20"/>
        <v>0</v>
      </c>
      <c r="M67" s="629">
        <f t="shared" si="20"/>
        <v>0</v>
      </c>
      <c r="N67" s="629">
        <f t="shared" si="20"/>
        <v>0</v>
      </c>
      <c r="O67" s="629">
        <f t="shared" si="20"/>
        <v>0</v>
      </c>
      <c r="P67" s="629">
        <f t="shared" si="20"/>
        <v>0</v>
      </c>
      <c r="Q67" s="629">
        <f t="shared" si="20"/>
        <v>0</v>
      </c>
      <c r="R67" s="629">
        <f t="shared" si="20"/>
        <v>0</v>
      </c>
      <c r="S67" s="629">
        <f t="shared" si="20"/>
        <v>0</v>
      </c>
      <c r="T67" s="629">
        <f t="shared" si="20"/>
        <v>0</v>
      </c>
      <c r="U67" s="629">
        <f t="shared" si="20"/>
        <v>0</v>
      </c>
      <c r="V67" s="629">
        <f t="shared" si="20"/>
        <v>0</v>
      </c>
      <c r="W67" s="629">
        <f t="shared" si="20"/>
        <v>0</v>
      </c>
      <c r="X67" s="629">
        <f t="shared" si="20"/>
        <v>0</v>
      </c>
      <c r="Y67" s="629">
        <f t="shared" si="20"/>
        <v>0</v>
      </c>
      <c r="Z67" s="629">
        <f t="shared" si="20"/>
        <v>0</v>
      </c>
      <c r="AA67" s="629">
        <f t="shared" si="20"/>
        <v>0</v>
      </c>
      <c r="AB67" s="629">
        <f t="shared" si="20"/>
        <v>0</v>
      </c>
      <c r="AC67" s="629">
        <f t="shared" si="20"/>
        <v>0</v>
      </c>
      <c r="AD67" s="629">
        <f t="shared" si="20"/>
        <v>0</v>
      </c>
      <c r="AE67" s="629">
        <f t="shared" si="20"/>
        <v>0</v>
      </c>
      <c r="AF67" s="629">
        <f t="shared" si="20"/>
        <v>0</v>
      </c>
      <c r="AG67" s="629">
        <f t="shared" si="20"/>
        <v>0</v>
      </c>
      <c r="AH67" s="629">
        <f t="shared" si="20"/>
        <v>0</v>
      </c>
      <c r="AI67" s="629">
        <f t="shared" si="20"/>
        <v>0</v>
      </c>
      <c r="AJ67" s="629">
        <f t="shared" si="20"/>
        <v>0</v>
      </c>
      <c r="AK67" s="629">
        <f t="shared" si="20"/>
        <v>0</v>
      </c>
      <c r="AL67" s="629">
        <f t="shared" si="20"/>
        <v>0</v>
      </c>
      <c r="AM67" s="629">
        <f t="shared" si="20"/>
        <v>0</v>
      </c>
      <c r="AN67" s="629">
        <f t="shared" si="20"/>
        <v>0</v>
      </c>
      <c r="AO67" s="629">
        <f t="shared" si="20"/>
        <v>0</v>
      </c>
      <c r="AP67" s="629">
        <f t="shared" si="20"/>
        <v>0</v>
      </c>
      <c r="AQ67" s="629">
        <f t="shared" si="20"/>
        <v>0</v>
      </c>
      <c r="AR67" s="629">
        <f t="shared" si="20"/>
        <v>0</v>
      </c>
      <c r="AS67" s="629">
        <f t="shared" si="20"/>
        <v>0</v>
      </c>
      <c r="AT67" s="629">
        <f t="shared" si="20"/>
        <v>0</v>
      </c>
      <c r="AU67" s="629">
        <f t="shared" si="20"/>
        <v>0</v>
      </c>
      <c r="AV67" s="629">
        <f t="shared" si="20"/>
        <v>0</v>
      </c>
      <c r="AW67" s="629">
        <f t="shared" si="20"/>
        <v>4.5</v>
      </c>
      <c r="AX67" s="629">
        <f t="shared" si="20"/>
        <v>0</v>
      </c>
      <c r="AY67" s="629">
        <f t="shared" si="20"/>
        <v>0</v>
      </c>
      <c r="AZ67" s="629">
        <f t="shared" si="20"/>
        <v>0</v>
      </c>
      <c r="BA67" s="25">
        <f t="shared" si="3"/>
        <v>0</v>
      </c>
    </row>
    <row r="68" spans="1:60" s="939" customFormat="1" ht="33" customHeight="1" x14ac:dyDescent="0.25">
      <c r="B68" s="76" t="s">
        <v>181</v>
      </c>
      <c r="C68" s="387" t="s">
        <v>1576</v>
      </c>
      <c r="D68" s="76" t="s">
        <v>1606</v>
      </c>
      <c r="E68" s="390"/>
      <c r="F68" s="390"/>
      <c r="G68" s="390">
        <f>'С № 7'!CY76</f>
        <v>0.8</v>
      </c>
      <c r="H68" s="390"/>
      <c r="I68" s="390"/>
      <c r="J68" s="390"/>
      <c r="K68" s="390">
        <f>'С № 7'!DA76</f>
        <v>3.76</v>
      </c>
      <c r="L68" s="390"/>
      <c r="M68" s="390"/>
      <c r="N68" s="390"/>
      <c r="O68" s="390"/>
      <c r="P68" s="390"/>
      <c r="Q68" s="390"/>
      <c r="R68" s="390"/>
      <c r="S68" s="390"/>
      <c r="T68" s="390"/>
      <c r="U68" s="390"/>
      <c r="V68" s="390"/>
      <c r="W68" s="390"/>
      <c r="X68" s="390"/>
      <c r="Y68" s="390"/>
      <c r="Z68" s="390"/>
      <c r="AA68" s="390"/>
      <c r="AB68" s="390"/>
      <c r="AC68" s="390"/>
      <c r="AD68" s="390"/>
      <c r="AE68" s="390"/>
      <c r="AF68" s="390"/>
      <c r="AG68" s="390"/>
      <c r="AH68" s="390"/>
      <c r="AI68" s="390"/>
      <c r="AJ68" s="390"/>
      <c r="AK68" s="390"/>
      <c r="AL68" s="390"/>
      <c r="AM68" s="390"/>
      <c r="AN68" s="390"/>
      <c r="AO68" s="390"/>
      <c r="AP68" s="390"/>
      <c r="AQ68" s="390"/>
      <c r="AR68" s="390"/>
      <c r="AS68" s="390"/>
      <c r="AT68" s="390"/>
      <c r="AU68" s="390"/>
      <c r="AV68" s="390"/>
      <c r="AW68" s="390">
        <v>4.5</v>
      </c>
      <c r="AX68" s="390"/>
      <c r="AY68" s="390"/>
      <c r="AZ68" s="390"/>
      <c r="BA68" s="27"/>
      <c r="BB68" s="4"/>
      <c r="BC68" s="4"/>
      <c r="BD68" s="4"/>
      <c r="BE68" s="4"/>
      <c r="BF68" s="4"/>
      <c r="BG68" s="4"/>
      <c r="BH68" s="4"/>
    </row>
    <row r="69" spans="1:60" ht="48" customHeight="1" x14ac:dyDescent="0.25">
      <c r="A69" s="7"/>
      <c r="B69" s="646" t="s">
        <v>183</v>
      </c>
      <c r="C69" s="647" t="s">
        <v>184</v>
      </c>
      <c r="D69" s="646" t="s">
        <v>93</v>
      </c>
      <c r="E69" s="644">
        <f t="shared" si="20"/>
        <v>0</v>
      </c>
      <c r="F69" s="644">
        <f t="shared" si="20"/>
        <v>0</v>
      </c>
      <c r="G69" s="644">
        <f t="shared" si="20"/>
        <v>0</v>
      </c>
      <c r="H69" s="644">
        <f t="shared" si="20"/>
        <v>0</v>
      </c>
      <c r="I69" s="644">
        <f t="shared" si="20"/>
        <v>0.66</v>
      </c>
      <c r="J69" s="644">
        <f t="shared" si="20"/>
        <v>0</v>
      </c>
      <c r="K69" s="644">
        <f t="shared" si="20"/>
        <v>0</v>
      </c>
      <c r="L69" s="644">
        <f t="shared" si="20"/>
        <v>0</v>
      </c>
      <c r="M69" s="644">
        <f t="shared" si="20"/>
        <v>0</v>
      </c>
      <c r="N69" s="644">
        <f t="shared" si="20"/>
        <v>0</v>
      </c>
      <c r="O69" s="644">
        <f t="shared" si="20"/>
        <v>0</v>
      </c>
      <c r="P69" s="644">
        <f t="shared" si="20"/>
        <v>0</v>
      </c>
      <c r="Q69" s="644">
        <f t="shared" si="20"/>
        <v>0</v>
      </c>
      <c r="R69" s="644">
        <f t="shared" si="20"/>
        <v>0</v>
      </c>
      <c r="S69" s="644">
        <f t="shared" si="20"/>
        <v>0</v>
      </c>
      <c r="T69" s="644">
        <f t="shared" si="20"/>
        <v>0</v>
      </c>
      <c r="U69" s="644">
        <f t="shared" si="20"/>
        <v>0</v>
      </c>
      <c r="V69" s="644">
        <f t="shared" si="20"/>
        <v>0</v>
      </c>
      <c r="W69" s="644">
        <f t="shared" si="20"/>
        <v>0</v>
      </c>
      <c r="X69" s="644">
        <f t="shared" si="20"/>
        <v>0</v>
      </c>
      <c r="Y69" s="644">
        <f t="shared" si="20"/>
        <v>0</v>
      </c>
      <c r="Z69" s="644">
        <f t="shared" si="20"/>
        <v>0</v>
      </c>
      <c r="AA69" s="644">
        <f t="shared" si="20"/>
        <v>0</v>
      </c>
      <c r="AB69" s="644">
        <f t="shared" si="20"/>
        <v>0</v>
      </c>
      <c r="AC69" s="644">
        <f t="shared" si="20"/>
        <v>0</v>
      </c>
      <c r="AD69" s="644">
        <f t="shared" si="20"/>
        <v>0</v>
      </c>
      <c r="AE69" s="644">
        <f t="shared" si="20"/>
        <v>0</v>
      </c>
      <c r="AF69" s="644">
        <f t="shared" si="20"/>
        <v>0</v>
      </c>
      <c r="AG69" s="644">
        <f t="shared" si="20"/>
        <v>0</v>
      </c>
      <c r="AH69" s="644">
        <f t="shared" si="20"/>
        <v>0</v>
      </c>
      <c r="AI69" s="644">
        <f t="shared" si="20"/>
        <v>0</v>
      </c>
      <c r="AJ69" s="644">
        <f t="shared" si="20"/>
        <v>0</v>
      </c>
      <c r="AK69" s="644">
        <f t="shared" si="20"/>
        <v>0</v>
      </c>
      <c r="AL69" s="644">
        <f t="shared" si="20"/>
        <v>0</v>
      </c>
      <c r="AM69" s="644">
        <f t="shared" si="20"/>
        <v>0</v>
      </c>
      <c r="AN69" s="644">
        <f t="shared" si="20"/>
        <v>0</v>
      </c>
      <c r="AO69" s="644">
        <f t="shared" si="20"/>
        <v>0</v>
      </c>
      <c r="AP69" s="644">
        <f t="shared" si="20"/>
        <v>0</v>
      </c>
      <c r="AQ69" s="644">
        <f t="shared" si="20"/>
        <v>0</v>
      </c>
      <c r="AR69" s="644">
        <f t="shared" si="20"/>
        <v>0</v>
      </c>
      <c r="AS69" s="644">
        <f t="shared" si="20"/>
        <v>0</v>
      </c>
      <c r="AT69" s="644">
        <f t="shared" si="20"/>
        <v>0</v>
      </c>
      <c r="AU69" s="644">
        <f t="shared" si="20"/>
        <v>0</v>
      </c>
      <c r="AV69" s="644">
        <f t="shared" si="20"/>
        <v>0</v>
      </c>
      <c r="AW69" s="644">
        <f t="shared" si="20"/>
        <v>2.5</v>
      </c>
      <c r="AX69" s="644">
        <f t="shared" si="20"/>
        <v>0</v>
      </c>
      <c r="AY69" s="644">
        <f t="shared" si="20"/>
        <v>0</v>
      </c>
      <c r="AZ69" s="644">
        <f t="shared" si="20"/>
        <v>0</v>
      </c>
      <c r="BA69" s="25">
        <f t="shared" si="3"/>
        <v>0</v>
      </c>
    </row>
    <row r="70" spans="1:60" s="370" customFormat="1" ht="33" customHeight="1" x14ac:dyDescent="0.25">
      <c r="A70" s="7"/>
      <c r="B70" s="76" t="s">
        <v>183</v>
      </c>
      <c r="C70" s="387" t="s">
        <v>1577</v>
      </c>
      <c r="D70" s="76" t="s">
        <v>1607</v>
      </c>
      <c r="E70" s="373"/>
      <c r="F70" s="373"/>
      <c r="G70" s="373"/>
      <c r="H70" s="373"/>
      <c r="I70" s="77">
        <f>'С № 7'!DA80</f>
        <v>0.66</v>
      </c>
      <c r="J70" s="77"/>
      <c r="K70" s="373"/>
      <c r="L70" s="373"/>
      <c r="M70" s="373"/>
      <c r="N70" s="381"/>
      <c r="O70" s="381"/>
      <c r="P70" s="381"/>
      <c r="Q70" s="381"/>
      <c r="R70" s="381"/>
      <c r="S70" s="381"/>
      <c r="T70" s="381"/>
      <c r="U70" s="381"/>
      <c r="V70" s="381"/>
      <c r="W70" s="381"/>
      <c r="X70" s="381"/>
      <c r="Y70" s="381"/>
      <c r="Z70" s="381"/>
      <c r="AA70" s="381"/>
      <c r="AB70" s="381"/>
      <c r="AC70" s="381"/>
      <c r="AD70" s="381"/>
      <c r="AE70" s="381"/>
      <c r="AF70" s="381"/>
      <c r="AG70" s="381"/>
      <c r="AH70" s="381"/>
      <c r="AI70" s="381"/>
      <c r="AJ70" s="381"/>
      <c r="AK70" s="381"/>
      <c r="AL70" s="381"/>
      <c r="AM70" s="381"/>
      <c r="AN70" s="381"/>
      <c r="AO70" s="77"/>
      <c r="AP70" s="77"/>
      <c r="AQ70" s="381">
        <v>0</v>
      </c>
      <c r="AR70" s="381">
        <v>0</v>
      </c>
      <c r="AS70" s="381">
        <v>0</v>
      </c>
      <c r="AT70" s="381">
        <v>0</v>
      </c>
      <c r="AU70" s="381">
        <v>0</v>
      </c>
      <c r="AV70" s="381">
        <v>0</v>
      </c>
      <c r="AW70" s="381">
        <v>2.5</v>
      </c>
      <c r="AX70" s="381">
        <v>0</v>
      </c>
      <c r="AY70" s="381">
        <v>0</v>
      </c>
      <c r="AZ70" s="381">
        <v>0</v>
      </c>
      <c r="BA70" s="25"/>
      <c r="BB70" s="4"/>
      <c r="BC70" s="4"/>
      <c r="BD70" s="4"/>
      <c r="BE70" s="4"/>
      <c r="BF70" s="4"/>
      <c r="BG70" s="4"/>
      <c r="BH70" s="4"/>
    </row>
    <row r="71" spans="1:60" ht="48" customHeight="1" x14ac:dyDescent="0.25">
      <c r="A71" s="7"/>
      <c r="B71" s="646" t="s">
        <v>185</v>
      </c>
      <c r="C71" s="647" t="s">
        <v>186</v>
      </c>
      <c r="D71" s="646" t="s">
        <v>93</v>
      </c>
      <c r="E71" s="644">
        <v>0</v>
      </c>
      <c r="F71" s="644">
        <v>0</v>
      </c>
      <c r="G71" s="644">
        <v>0</v>
      </c>
      <c r="H71" s="644">
        <v>0</v>
      </c>
      <c r="I71" s="644">
        <v>0</v>
      </c>
      <c r="J71" s="644">
        <v>0</v>
      </c>
      <c r="K71" s="644">
        <v>0</v>
      </c>
      <c r="L71" s="644">
        <v>0</v>
      </c>
      <c r="M71" s="644">
        <v>0</v>
      </c>
      <c r="N71" s="644">
        <v>0</v>
      </c>
      <c r="O71" s="644">
        <v>0</v>
      </c>
      <c r="P71" s="644">
        <v>0</v>
      </c>
      <c r="Q71" s="644">
        <v>0</v>
      </c>
      <c r="R71" s="644">
        <v>0</v>
      </c>
      <c r="S71" s="644">
        <v>0</v>
      </c>
      <c r="T71" s="644">
        <v>0</v>
      </c>
      <c r="U71" s="644">
        <v>0</v>
      </c>
      <c r="V71" s="644">
        <v>0</v>
      </c>
      <c r="W71" s="644">
        <v>0</v>
      </c>
      <c r="X71" s="644">
        <v>0</v>
      </c>
      <c r="Y71" s="644">
        <v>0</v>
      </c>
      <c r="Z71" s="644">
        <v>0</v>
      </c>
      <c r="AA71" s="644">
        <v>0</v>
      </c>
      <c r="AB71" s="644">
        <v>0</v>
      </c>
      <c r="AC71" s="644">
        <v>0</v>
      </c>
      <c r="AD71" s="644">
        <v>0</v>
      </c>
      <c r="AE71" s="644">
        <v>0</v>
      </c>
      <c r="AF71" s="644">
        <v>0</v>
      </c>
      <c r="AG71" s="644">
        <v>0</v>
      </c>
      <c r="AH71" s="644">
        <v>0</v>
      </c>
      <c r="AI71" s="644">
        <v>0</v>
      </c>
      <c r="AJ71" s="644">
        <v>0</v>
      </c>
      <c r="AK71" s="644">
        <v>0</v>
      </c>
      <c r="AL71" s="644">
        <v>0</v>
      </c>
      <c r="AM71" s="644">
        <v>0</v>
      </c>
      <c r="AN71" s="644">
        <v>0</v>
      </c>
      <c r="AO71" s="644">
        <v>0</v>
      </c>
      <c r="AP71" s="644">
        <v>0</v>
      </c>
      <c r="AQ71" s="644">
        <v>0</v>
      </c>
      <c r="AR71" s="644">
        <v>0</v>
      </c>
      <c r="AS71" s="644">
        <v>0</v>
      </c>
      <c r="AT71" s="644">
        <v>0</v>
      </c>
      <c r="AU71" s="644">
        <v>0</v>
      </c>
      <c r="AV71" s="644">
        <v>0</v>
      </c>
      <c r="AW71" s="644">
        <v>0</v>
      </c>
      <c r="AX71" s="644">
        <v>0</v>
      </c>
      <c r="AY71" s="644">
        <v>0</v>
      </c>
      <c r="AZ71" s="644">
        <v>0</v>
      </c>
      <c r="BA71" s="25">
        <f t="shared" si="3"/>
        <v>0</v>
      </c>
    </row>
    <row r="72" spans="1:60" ht="48" customHeight="1" x14ac:dyDescent="0.25">
      <c r="A72" s="7"/>
      <c r="B72" s="646" t="s">
        <v>187</v>
      </c>
      <c r="C72" s="647" t="s">
        <v>188</v>
      </c>
      <c r="D72" s="646" t="s">
        <v>93</v>
      </c>
      <c r="E72" s="635">
        <f t="shared" ref="E72:AZ72" si="21">SUM(E73:E78)</f>
        <v>0</v>
      </c>
      <c r="F72" s="635">
        <f t="shared" si="21"/>
        <v>0</v>
      </c>
      <c r="G72" s="635">
        <f t="shared" si="21"/>
        <v>0</v>
      </c>
      <c r="H72" s="635">
        <f t="shared" si="21"/>
        <v>0</v>
      </c>
      <c r="I72" s="635">
        <f t="shared" si="21"/>
        <v>0</v>
      </c>
      <c r="J72" s="635">
        <f t="shared" si="21"/>
        <v>0</v>
      </c>
      <c r="K72" s="635">
        <f t="shared" si="21"/>
        <v>0</v>
      </c>
      <c r="L72" s="635">
        <f t="shared" si="21"/>
        <v>0</v>
      </c>
      <c r="M72" s="635">
        <f t="shared" si="21"/>
        <v>0</v>
      </c>
      <c r="N72" s="635">
        <f t="shared" si="21"/>
        <v>0</v>
      </c>
      <c r="O72" s="635">
        <f t="shared" si="21"/>
        <v>0</v>
      </c>
      <c r="P72" s="635">
        <f t="shared" si="21"/>
        <v>0</v>
      </c>
      <c r="Q72" s="635">
        <f t="shared" si="21"/>
        <v>0</v>
      </c>
      <c r="R72" s="635">
        <f t="shared" si="21"/>
        <v>0</v>
      </c>
      <c r="S72" s="635">
        <f t="shared" si="21"/>
        <v>0</v>
      </c>
      <c r="T72" s="635">
        <f t="shared" si="21"/>
        <v>0</v>
      </c>
      <c r="U72" s="635">
        <f t="shared" si="21"/>
        <v>0</v>
      </c>
      <c r="V72" s="635">
        <f t="shared" si="21"/>
        <v>0</v>
      </c>
      <c r="W72" s="635">
        <f t="shared" si="21"/>
        <v>0</v>
      </c>
      <c r="X72" s="635">
        <f t="shared" si="21"/>
        <v>0</v>
      </c>
      <c r="Y72" s="635">
        <f t="shared" si="21"/>
        <v>0</v>
      </c>
      <c r="Z72" s="635">
        <f t="shared" si="21"/>
        <v>0</v>
      </c>
      <c r="AA72" s="635">
        <f t="shared" si="21"/>
        <v>0</v>
      </c>
      <c r="AB72" s="635">
        <f t="shared" si="21"/>
        <v>0</v>
      </c>
      <c r="AC72" s="635">
        <f t="shared" si="21"/>
        <v>0</v>
      </c>
      <c r="AD72" s="635">
        <f t="shared" si="21"/>
        <v>0</v>
      </c>
      <c r="AE72" s="635">
        <f t="shared" si="21"/>
        <v>0</v>
      </c>
      <c r="AF72" s="635">
        <f t="shared" si="21"/>
        <v>0</v>
      </c>
      <c r="AG72" s="635">
        <f t="shared" si="21"/>
        <v>0</v>
      </c>
      <c r="AH72" s="635">
        <f t="shared" si="21"/>
        <v>0</v>
      </c>
      <c r="AI72" s="635">
        <f t="shared" si="21"/>
        <v>0</v>
      </c>
      <c r="AJ72" s="635">
        <f t="shared" si="21"/>
        <v>0</v>
      </c>
      <c r="AK72" s="635">
        <f t="shared" si="21"/>
        <v>0</v>
      </c>
      <c r="AL72" s="635">
        <f t="shared" si="21"/>
        <v>0</v>
      </c>
      <c r="AM72" s="635">
        <f t="shared" si="21"/>
        <v>0</v>
      </c>
      <c r="AN72" s="635">
        <f t="shared" si="21"/>
        <v>0</v>
      </c>
      <c r="AO72" s="635">
        <f t="shared" si="21"/>
        <v>0</v>
      </c>
      <c r="AP72" s="635">
        <f t="shared" si="21"/>
        <v>0</v>
      </c>
      <c r="AQ72" s="635">
        <f t="shared" si="21"/>
        <v>0</v>
      </c>
      <c r="AR72" s="635">
        <f t="shared" si="21"/>
        <v>0</v>
      </c>
      <c r="AS72" s="635">
        <f t="shared" si="21"/>
        <v>0</v>
      </c>
      <c r="AT72" s="635">
        <f t="shared" si="21"/>
        <v>0</v>
      </c>
      <c r="AU72" s="635">
        <f t="shared" si="21"/>
        <v>0</v>
      </c>
      <c r="AV72" s="635">
        <f t="shared" si="21"/>
        <v>0</v>
      </c>
      <c r="AW72" s="635">
        <f t="shared" si="21"/>
        <v>4.5860000000000003</v>
      </c>
      <c r="AX72" s="635">
        <f t="shared" si="21"/>
        <v>0</v>
      </c>
      <c r="AY72" s="635">
        <f t="shared" si="21"/>
        <v>0</v>
      </c>
      <c r="AZ72" s="635">
        <f t="shared" si="21"/>
        <v>0</v>
      </c>
      <c r="BA72" s="25">
        <f t="shared" si="3"/>
        <v>0</v>
      </c>
    </row>
    <row r="73" spans="1:60" ht="33" customHeight="1" x14ac:dyDescent="0.25">
      <c r="A73" s="7"/>
      <c r="B73" s="369" t="s">
        <v>187</v>
      </c>
      <c r="C73" s="652" t="s">
        <v>1541</v>
      </c>
      <c r="D73" s="369" t="s">
        <v>1608</v>
      </c>
      <c r="E73" s="381">
        <v>0</v>
      </c>
      <c r="F73" s="381">
        <v>0</v>
      </c>
      <c r="G73" s="381">
        <v>0</v>
      </c>
      <c r="H73" s="381">
        <v>0</v>
      </c>
      <c r="I73" s="381">
        <v>0</v>
      </c>
      <c r="J73" s="381">
        <v>0</v>
      </c>
      <c r="K73" s="381">
        <v>0</v>
      </c>
      <c r="L73" s="381">
        <v>0</v>
      </c>
      <c r="M73" s="381">
        <v>0</v>
      </c>
      <c r="N73" s="381">
        <v>0</v>
      </c>
      <c r="O73" s="381">
        <v>0</v>
      </c>
      <c r="P73" s="381">
        <v>0</v>
      </c>
      <c r="Q73" s="381">
        <v>0</v>
      </c>
      <c r="R73" s="381">
        <v>0</v>
      </c>
      <c r="S73" s="381">
        <v>0</v>
      </c>
      <c r="T73" s="381">
        <v>0</v>
      </c>
      <c r="U73" s="381">
        <v>0</v>
      </c>
      <c r="V73" s="381">
        <v>0</v>
      </c>
      <c r="W73" s="381">
        <v>0</v>
      </c>
      <c r="X73" s="381">
        <v>0</v>
      </c>
      <c r="Y73" s="381">
        <v>0</v>
      </c>
      <c r="Z73" s="381">
        <v>0</v>
      </c>
      <c r="AA73" s="381">
        <v>0</v>
      </c>
      <c r="AB73" s="381">
        <v>0</v>
      </c>
      <c r="AC73" s="381">
        <v>0</v>
      </c>
      <c r="AD73" s="381">
        <v>0</v>
      </c>
      <c r="AE73" s="381">
        <v>0</v>
      </c>
      <c r="AF73" s="381">
        <v>0</v>
      </c>
      <c r="AG73" s="381">
        <v>0</v>
      </c>
      <c r="AH73" s="381">
        <v>0</v>
      </c>
      <c r="AI73" s="381">
        <v>0</v>
      </c>
      <c r="AJ73" s="381">
        <v>0</v>
      </c>
      <c r="AK73" s="381">
        <v>0</v>
      </c>
      <c r="AL73" s="381">
        <v>0</v>
      </c>
      <c r="AM73" s="381">
        <v>0</v>
      </c>
      <c r="AN73" s="381">
        <v>0</v>
      </c>
      <c r="AO73" s="381">
        <v>0</v>
      </c>
      <c r="AP73" s="381">
        <v>0</v>
      </c>
      <c r="AQ73" s="381">
        <v>0</v>
      </c>
      <c r="AR73" s="381">
        <v>0</v>
      </c>
      <c r="AS73" s="381">
        <v>0</v>
      </c>
      <c r="AT73" s="381">
        <v>0</v>
      </c>
      <c r="AU73" s="381">
        <v>0</v>
      </c>
      <c r="AV73" s="381">
        <v>0</v>
      </c>
      <c r="AW73" s="381">
        <v>0.15</v>
      </c>
      <c r="AX73" s="381"/>
      <c r="AY73" s="381">
        <v>0</v>
      </c>
      <c r="AZ73" s="381">
        <v>0</v>
      </c>
      <c r="BA73" s="8"/>
    </row>
    <row r="74" spans="1:60" s="880" customFormat="1" ht="33" customHeight="1" x14ac:dyDescent="0.25">
      <c r="A74" s="7"/>
      <c r="B74" s="369" t="s">
        <v>187</v>
      </c>
      <c r="C74" s="652" t="s">
        <v>1561</v>
      </c>
      <c r="D74" s="369" t="s">
        <v>1609</v>
      </c>
      <c r="E74" s="381"/>
      <c r="F74" s="381"/>
      <c r="G74" s="381"/>
      <c r="H74" s="381"/>
      <c r="I74" s="381"/>
      <c r="J74" s="381"/>
      <c r="K74" s="381"/>
      <c r="L74" s="381"/>
      <c r="M74" s="381"/>
      <c r="N74" s="381"/>
      <c r="O74" s="381"/>
      <c r="P74" s="381"/>
      <c r="Q74" s="381"/>
      <c r="R74" s="381"/>
      <c r="S74" s="381"/>
      <c r="T74" s="381"/>
      <c r="U74" s="381"/>
      <c r="V74" s="381"/>
      <c r="W74" s="381"/>
      <c r="X74" s="381"/>
      <c r="Y74" s="381"/>
      <c r="Z74" s="381"/>
      <c r="AA74" s="381"/>
      <c r="AB74" s="381"/>
      <c r="AC74" s="381"/>
      <c r="AD74" s="381"/>
      <c r="AE74" s="381"/>
      <c r="AF74" s="381"/>
      <c r="AG74" s="381"/>
      <c r="AH74" s="381"/>
      <c r="AI74" s="381"/>
      <c r="AJ74" s="381"/>
      <c r="AK74" s="381"/>
      <c r="AL74" s="381"/>
      <c r="AM74" s="381"/>
      <c r="AN74" s="381"/>
      <c r="AO74" s="381"/>
      <c r="AP74" s="381"/>
      <c r="AQ74" s="381"/>
      <c r="AR74" s="381"/>
      <c r="AS74" s="381"/>
      <c r="AT74" s="381"/>
      <c r="AU74" s="381"/>
      <c r="AV74" s="381"/>
      <c r="AW74" s="381">
        <v>0.59</v>
      </c>
      <c r="AX74" s="381"/>
      <c r="AY74" s="381"/>
      <c r="AZ74" s="381"/>
      <c r="BA74" s="8"/>
      <c r="BB74" s="4"/>
      <c r="BC74" s="4"/>
      <c r="BD74" s="4"/>
      <c r="BE74" s="4"/>
      <c r="BF74" s="4"/>
      <c r="BG74" s="4"/>
      <c r="BH74" s="4"/>
    </row>
    <row r="75" spans="1:60" s="939" customFormat="1" ht="33" customHeight="1" x14ac:dyDescent="0.25">
      <c r="A75" s="7"/>
      <c r="B75" s="369" t="s">
        <v>187</v>
      </c>
      <c r="C75" s="652" t="s">
        <v>684</v>
      </c>
      <c r="D75" s="369" t="s">
        <v>1610</v>
      </c>
      <c r="E75" s="381"/>
      <c r="F75" s="381"/>
      <c r="G75" s="381"/>
      <c r="H75" s="381"/>
      <c r="I75" s="381"/>
      <c r="J75" s="381"/>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381"/>
      <c r="AL75" s="381"/>
      <c r="AM75" s="381"/>
      <c r="AN75" s="381"/>
      <c r="AO75" s="381"/>
      <c r="AP75" s="381"/>
      <c r="AQ75" s="381"/>
      <c r="AR75" s="381"/>
      <c r="AS75" s="381"/>
      <c r="AT75" s="381"/>
      <c r="AU75" s="381"/>
      <c r="AV75" s="381"/>
      <c r="AW75" s="381">
        <v>0.15</v>
      </c>
      <c r="AX75" s="381"/>
      <c r="AY75" s="381"/>
      <c r="AZ75" s="381"/>
      <c r="BA75" s="8"/>
      <c r="BB75" s="4"/>
      <c r="BC75" s="4"/>
      <c r="BD75" s="4"/>
      <c r="BE75" s="4"/>
      <c r="BF75" s="4"/>
      <c r="BG75" s="4"/>
      <c r="BH75" s="4"/>
    </row>
    <row r="76" spans="1:60" s="939" customFormat="1" ht="33" customHeight="1" x14ac:dyDescent="0.25">
      <c r="A76" s="7"/>
      <c r="B76" s="369" t="s">
        <v>187</v>
      </c>
      <c r="C76" s="652" t="s">
        <v>1586</v>
      </c>
      <c r="D76" s="369" t="s">
        <v>1611</v>
      </c>
      <c r="E76" s="381"/>
      <c r="F76" s="381"/>
      <c r="G76" s="381"/>
      <c r="H76" s="381"/>
      <c r="I76" s="381"/>
      <c r="J76" s="381"/>
      <c r="K76" s="381"/>
      <c r="L76" s="381"/>
      <c r="M76" s="381"/>
      <c r="N76" s="381"/>
      <c r="O76" s="381"/>
      <c r="P76" s="381"/>
      <c r="Q76" s="381"/>
      <c r="R76" s="381"/>
      <c r="S76" s="381"/>
      <c r="T76" s="381"/>
      <c r="U76" s="381"/>
      <c r="V76" s="381"/>
      <c r="W76" s="381"/>
      <c r="X76" s="381"/>
      <c r="Y76" s="381"/>
      <c r="Z76" s="381"/>
      <c r="AA76" s="381"/>
      <c r="AB76" s="381"/>
      <c r="AC76" s="381"/>
      <c r="AD76" s="381"/>
      <c r="AE76" s="381"/>
      <c r="AF76" s="381"/>
      <c r="AG76" s="381"/>
      <c r="AH76" s="381"/>
      <c r="AI76" s="381"/>
      <c r="AJ76" s="381"/>
      <c r="AK76" s="381"/>
      <c r="AL76" s="381"/>
      <c r="AM76" s="381"/>
      <c r="AN76" s="381"/>
      <c r="AO76" s="381"/>
      <c r="AP76" s="381"/>
      <c r="AQ76" s="381"/>
      <c r="AR76" s="381"/>
      <c r="AS76" s="381"/>
      <c r="AT76" s="381"/>
      <c r="AU76" s="381"/>
      <c r="AV76" s="381"/>
      <c r="AW76" s="381">
        <v>1.752</v>
      </c>
      <c r="AX76" s="381"/>
      <c r="AY76" s="381"/>
      <c r="AZ76" s="381"/>
      <c r="BA76" s="8"/>
      <c r="BB76" s="4"/>
      <c r="BC76" s="4"/>
      <c r="BD76" s="4"/>
      <c r="BE76" s="4"/>
      <c r="BF76" s="4"/>
      <c r="BG76" s="4"/>
      <c r="BH76" s="4"/>
    </row>
    <row r="77" spans="1:60" s="939" customFormat="1" ht="33" customHeight="1" x14ac:dyDescent="0.25">
      <c r="A77" s="7"/>
      <c r="B77" s="369" t="s">
        <v>187</v>
      </c>
      <c r="C77" s="652" t="s">
        <v>1587</v>
      </c>
      <c r="D77" s="369" t="s">
        <v>1612</v>
      </c>
      <c r="E77" s="381"/>
      <c r="F77" s="381"/>
      <c r="G77" s="381"/>
      <c r="H77" s="381"/>
      <c r="I77" s="381"/>
      <c r="J77" s="381"/>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381"/>
      <c r="AL77" s="381"/>
      <c r="AM77" s="381"/>
      <c r="AN77" s="381"/>
      <c r="AO77" s="381"/>
      <c r="AP77" s="381"/>
      <c r="AQ77" s="381"/>
      <c r="AR77" s="381"/>
      <c r="AS77" s="381"/>
      <c r="AT77" s="381"/>
      <c r="AU77" s="381"/>
      <c r="AV77" s="381"/>
      <c r="AW77" s="381">
        <v>0.32</v>
      </c>
      <c r="AX77" s="381"/>
      <c r="AY77" s="381"/>
      <c r="AZ77" s="381"/>
      <c r="BA77" s="8"/>
      <c r="BB77" s="4"/>
      <c r="BC77" s="4"/>
      <c r="BD77" s="4"/>
      <c r="BE77" s="4"/>
      <c r="BF77" s="4"/>
      <c r="BG77" s="4"/>
      <c r="BH77" s="4"/>
    </row>
    <row r="78" spans="1:60" ht="33" customHeight="1" x14ac:dyDescent="0.25">
      <c r="B78" s="368" t="s">
        <v>187</v>
      </c>
      <c r="C78" s="606" t="s">
        <v>1589</v>
      </c>
      <c r="D78" s="369" t="s">
        <v>1613</v>
      </c>
      <c r="E78" s="381">
        <v>0</v>
      </c>
      <c r="F78" s="381">
        <v>0</v>
      </c>
      <c r="G78" s="381">
        <v>0</v>
      </c>
      <c r="H78" s="381">
        <v>0</v>
      </c>
      <c r="I78" s="381">
        <v>0</v>
      </c>
      <c r="J78" s="381">
        <v>0</v>
      </c>
      <c r="K78" s="381">
        <v>0</v>
      </c>
      <c r="L78" s="381">
        <v>0</v>
      </c>
      <c r="M78" s="381">
        <v>0</v>
      </c>
      <c r="N78" s="381">
        <v>0</v>
      </c>
      <c r="O78" s="381">
        <v>0</v>
      </c>
      <c r="P78" s="381">
        <v>0</v>
      </c>
      <c r="Q78" s="381">
        <v>0</v>
      </c>
      <c r="R78" s="381">
        <v>0</v>
      </c>
      <c r="S78" s="381">
        <v>0</v>
      </c>
      <c r="T78" s="381">
        <v>0</v>
      </c>
      <c r="U78" s="381">
        <v>0</v>
      </c>
      <c r="V78" s="381">
        <v>0</v>
      </c>
      <c r="W78" s="381">
        <v>0</v>
      </c>
      <c r="X78" s="381">
        <v>0</v>
      </c>
      <c r="Y78" s="381">
        <v>0</v>
      </c>
      <c r="Z78" s="381">
        <v>0</v>
      </c>
      <c r="AA78" s="381">
        <v>0</v>
      </c>
      <c r="AB78" s="381">
        <v>0</v>
      </c>
      <c r="AC78" s="381">
        <v>0</v>
      </c>
      <c r="AD78" s="381">
        <v>0</v>
      </c>
      <c r="AE78" s="381">
        <v>0</v>
      </c>
      <c r="AF78" s="381">
        <v>0</v>
      </c>
      <c r="AG78" s="381">
        <v>0</v>
      </c>
      <c r="AH78" s="381">
        <v>0</v>
      </c>
      <c r="AI78" s="381">
        <v>0</v>
      </c>
      <c r="AJ78" s="381">
        <v>0</v>
      </c>
      <c r="AK78" s="381">
        <v>0</v>
      </c>
      <c r="AL78" s="381">
        <v>0</v>
      </c>
      <c r="AM78" s="381">
        <v>0</v>
      </c>
      <c r="AN78" s="381">
        <v>0</v>
      </c>
      <c r="AO78" s="381">
        <v>0</v>
      </c>
      <c r="AP78" s="381">
        <v>0</v>
      </c>
      <c r="AQ78" s="381">
        <v>0</v>
      </c>
      <c r="AR78" s="381">
        <v>0</v>
      </c>
      <c r="AS78" s="381">
        <v>0</v>
      </c>
      <c r="AT78" s="381">
        <v>0</v>
      </c>
      <c r="AU78" s="381">
        <v>0</v>
      </c>
      <c r="AV78" s="381">
        <v>0</v>
      </c>
      <c r="AW78" s="381">
        <v>1.6240000000000001</v>
      </c>
      <c r="AX78" s="381"/>
      <c r="AY78" s="381">
        <v>0</v>
      </c>
      <c r="AZ78" s="381">
        <v>0</v>
      </c>
    </row>
    <row r="79" spans="1:60" x14ac:dyDescent="0.25">
      <c r="AW79" s="7"/>
      <c r="AX79" s="7"/>
    </row>
    <row r="80" spans="1:60" x14ac:dyDescent="0.25">
      <c r="C80" s="967" t="s">
        <v>1687</v>
      </c>
    </row>
  </sheetData>
  <sheetProtection formatCells="0" formatColumns="0" formatRows="0" insertColumns="0" insertRows="0" insertHyperlinks="0" deleteColumns="0" deleteRows="0" sort="0" autoFilter="0" pivotTables="0"/>
  <autoFilter ref="A19:CL79" xr:uid="{00000000-0009-0000-0000-000000000000}"/>
  <mergeCells count="44">
    <mergeCell ref="AA17:AB17"/>
    <mergeCell ref="AC17:AD17"/>
    <mergeCell ref="AE17:AF17"/>
    <mergeCell ref="AG17:AH17"/>
    <mergeCell ref="AI17:AJ17"/>
    <mergeCell ref="Q17:R17"/>
    <mergeCell ref="S17:T17"/>
    <mergeCell ref="U17:V17"/>
    <mergeCell ref="W17:X17"/>
    <mergeCell ref="Y17:Z17"/>
    <mergeCell ref="AK16:AN16"/>
    <mergeCell ref="AO16:AT16"/>
    <mergeCell ref="AU16:AX16"/>
    <mergeCell ref="AY16:AZ16"/>
    <mergeCell ref="AY17:AZ17"/>
    <mergeCell ref="AK17:AL17"/>
    <mergeCell ref="AM17:AN17"/>
    <mergeCell ref="AO17:AP17"/>
    <mergeCell ref="AQ17:AR17"/>
    <mergeCell ref="AS17:AT17"/>
    <mergeCell ref="AU17:AV17"/>
    <mergeCell ref="AW17:AX17"/>
    <mergeCell ref="O17:P17"/>
    <mergeCell ref="B10:AY10"/>
    <mergeCell ref="B12:AY12"/>
    <mergeCell ref="B13:AY13"/>
    <mergeCell ref="B15:B18"/>
    <mergeCell ref="C15:C18"/>
    <mergeCell ref="D15:D18"/>
    <mergeCell ref="E15:AZ15"/>
    <mergeCell ref="E16:T16"/>
    <mergeCell ref="U16:AD16"/>
    <mergeCell ref="AE16:AJ16"/>
    <mergeCell ref="E17:F17"/>
    <mergeCell ref="G17:H17"/>
    <mergeCell ref="I17:J17"/>
    <mergeCell ref="K17:L17"/>
    <mergeCell ref="M17:N17"/>
    <mergeCell ref="B9:AY9"/>
    <mergeCell ref="B4:AY4"/>
    <mergeCell ref="B5:AY5"/>
    <mergeCell ref="B6:AY6"/>
    <mergeCell ref="B7:AY7"/>
    <mergeCell ref="B8:AY8"/>
  </mergeCells>
  <phoneticPr fontId="69" type="noConversion"/>
  <conditionalFormatting sqref="B8 AZ4:AZ8 B10 AZ10 B13 AZ13 A9:AZ9 B1:AV3 A11:AZ12 A14:AZ14 A19:AZ19 B4:AY4 B7:AY7 D15:E15 E62:AZ62 E52:AZ52 E33:AZ33 E40:AZ42 B39:B43 D43 B71:AZ72 X37:X38 E36:W38 Y36:AO38 AQ36:AZ38 D49:AZ50 B66:D67 E70:AP70 E27:AZ29 AP37 E69:AZ69 B69:D70 B68 D68 BE1:XFD1048576 A73:AZ1048576">
    <cfRule type="containsText" dxfId="4580" priority="260" operator="containsText" text="Наименование инвестиционного проекта">
      <formula>NOT(ISERROR(SEARCH("Наименование инвестиционного проекта",A1)))</formula>
    </cfRule>
  </conditionalFormatting>
  <conditionalFormatting sqref="AW1:AX3 AZ1:AZ3 E33:AY33 E40:AZ42 B43:D43 E71:AZ71 B34:D38 X37:X38 E36:W38 Y36:AO38 AQ36:AZ38 B49:D50 B66:D67 E70:AP70 E27:AZ29 AP37 E69:AZ69 B69:D72 B68 D68">
    <cfRule type="cellIs" dxfId="4579" priority="259" operator="equal">
      <formula>0</formula>
    </cfRule>
  </conditionalFormatting>
  <conditionalFormatting sqref="B8 AZ4:AZ8 B10 AZ10 B13 AZ13 B1:AV3 A9:AZ9 A11:AZ12 A14:AZ14 A19:AZ19 E62:AZ62 E52:AZ52 E33:AZ33 E49:AZ50 E40:AZ42 E71:AZ72 X37:X38 E36:W38 Y36:AO38 AQ36:AZ38 E70:AP70 E27:AZ29 AP37 E69:AZ69 BE1:XFD1048576 A73:AZ1048576">
    <cfRule type="cellIs" dxfId="4578" priority="258" operator="equal">
      <formula>0</formula>
    </cfRule>
  </conditionalFormatting>
  <conditionalFormatting sqref="E33:AY33 E40:AZ42 E27:AZ29">
    <cfRule type="cellIs" dxfId="4577" priority="255" operator="equal">
      <formula>0</formula>
    </cfRule>
    <cfRule type="cellIs" dxfId="4576" priority="257" operator="equal">
      <formula>0</formula>
    </cfRule>
  </conditionalFormatting>
  <conditionalFormatting sqref="B5:B6">
    <cfRule type="containsText" dxfId="4575" priority="256" operator="containsText" text="Наименование инвестиционного проекта">
      <formula>NOT(ISERROR(SEARCH("Наименование инвестиционного проекта",B5)))</formula>
    </cfRule>
  </conditionalFormatting>
  <conditionalFormatting sqref="E18:F18">
    <cfRule type="containsText" dxfId="4574" priority="233" operator="containsText" text="Наименование инвестиционного проекта">
      <formula>NOT(ISERROR(SEARCH("Наименование инвестиционного проекта",E18)))</formula>
    </cfRule>
  </conditionalFormatting>
  <conditionalFormatting sqref="D65">
    <cfRule type="cellIs" dxfId="4573" priority="237" operator="equal">
      <formula>0</formula>
    </cfRule>
  </conditionalFormatting>
  <conditionalFormatting sqref="G18:H18">
    <cfRule type="containsText" dxfId="4572" priority="231" operator="containsText" text="Наименование инвестиционного проекта">
      <formula>NOT(ISERROR(SEARCH("Наименование инвестиционного проекта",G18)))</formula>
    </cfRule>
  </conditionalFormatting>
  <conditionalFormatting sqref="K17">
    <cfRule type="containsText" dxfId="4571" priority="228" operator="containsText" text="Наименование инвестиционного проекта">
      <formula>NOT(ISERROR(SEARCH("Наименование инвестиционного проекта",K17)))</formula>
    </cfRule>
  </conditionalFormatting>
  <conditionalFormatting sqref="B60:C60">
    <cfRule type="cellIs" dxfId="4570" priority="241" operator="equal">
      <formula>0</formula>
    </cfRule>
  </conditionalFormatting>
  <conditionalFormatting sqref="M17">
    <cfRule type="containsText" dxfId="4569" priority="227" operator="containsText" text="Наименование инвестиционного проекта">
      <formula>NOT(ISERROR(SEARCH("Наименование инвестиционного проекта",M17)))</formula>
    </cfRule>
  </conditionalFormatting>
  <conditionalFormatting sqref="B61:C61">
    <cfRule type="cellIs" dxfId="4568" priority="239" operator="equal">
      <formula>0</formula>
    </cfRule>
  </conditionalFormatting>
  <conditionalFormatting sqref="I17">
    <cfRule type="containsText" dxfId="4567" priority="229" operator="containsText" text="Наименование инвестиционного проекта">
      <formula>NOT(ISERROR(SEARCH("Наименование инвестиционного проекта",I17)))</formula>
    </cfRule>
  </conditionalFormatting>
  <conditionalFormatting sqref="S17">
    <cfRule type="containsText" dxfId="4566" priority="224" operator="containsText" text="Наименование инвестиционного проекта">
      <formula>NOT(ISERROR(SEARCH("Наименование инвестиционного проекта",S17)))</formula>
    </cfRule>
  </conditionalFormatting>
  <conditionalFormatting sqref="C30:C32">
    <cfRule type="cellIs" dxfId="4565" priority="236" operator="equal">
      <formula>0</formula>
    </cfRule>
  </conditionalFormatting>
  <conditionalFormatting sqref="B15 AK16 AY16 E16:E17 G17 U16:U17 AE16:AE17 AO16:AO17 AQ17 AU16:AU17 AW17">
    <cfRule type="containsText" dxfId="4564" priority="254" operator="containsText" text="Наименование инвестиционного проекта">
      <formula>NOT(ISERROR(SEARCH("Наименование инвестиционного проекта",B15)))</formula>
    </cfRule>
  </conditionalFormatting>
  <conditionalFormatting sqref="C27:C28">
    <cfRule type="cellIs" dxfId="4563" priority="234" operator="equal">
      <formula>0</formula>
    </cfRule>
  </conditionalFormatting>
  <conditionalFormatting sqref="I18:T18">
    <cfRule type="containsText" dxfId="4562" priority="223" operator="containsText" text="Наименование инвестиционного проекта">
      <formula>NOT(ISERROR(SEARCH("Наименование инвестиционного проекта",I18)))</formula>
    </cfRule>
  </conditionalFormatting>
  <conditionalFormatting sqref="Y17">
    <cfRule type="containsText" dxfId="4561" priority="220" operator="containsText" text="Наименование инвестиционного проекта">
      <formula>NOT(ISERROR(SEARCH("Наименование инвестиционного проекта",Y17)))</formula>
    </cfRule>
  </conditionalFormatting>
  <conditionalFormatting sqref="D20:D29 B49:C50 D53:D55 B65:C65 C43 B51:D52 B62:D64 D60:D61 C39:D42 B56:D59">
    <cfRule type="containsText" dxfId="4560" priority="253" operator="containsText" text="Наименование инвестиционного проекта">
      <formula>NOT(ISERROR(SEARCH("Наименование инвестиционного проекта",B20)))</formula>
    </cfRule>
  </conditionalFormatting>
  <conditionalFormatting sqref="D53:D55 B65:C65 D20:D29 B51:D52 B62:D64 B39:D42 D60:D61 B56:D59">
    <cfRule type="cellIs" dxfId="4559" priority="252" operator="equal">
      <formula>0</formula>
    </cfRule>
  </conditionalFormatting>
  <conditionalFormatting sqref="B20:C20 B29:C29 B28">
    <cfRule type="cellIs" dxfId="4558" priority="250" operator="equal">
      <formula>0</formula>
    </cfRule>
  </conditionalFormatting>
  <conditionalFormatting sqref="B30:B32 D30:D32">
    <cfRule type="cellIs" dxfId="4557" priority="247" operator="equal">
      <formula>0</formula>
    </cfRule>
  </conditionalFormatting>
  <conditionalFormatting sqref="B33 D33">
    <cfRule type="cellIs" dxfId="4556" priority="246" operator="equal">
      <formula>0</formula>
    </cfRule>
  </conditionalFormatting>
  <conditionalFormatting sqref="B53:C53">
    <cfRule type="cellIs" dxfId="4555" priority="245" operator="equal">
      <formula>0</formula>
    </cfRule>
  </conditionalFormatting>
  <conditionalFormatting sqref="B54:C55">
    <cfRule type="cellIs" dxfId="4554" priority="243" operator="equal">
      <formula>0</formula>
    </cfRule>
  </conditionalFormatting>
  <conditionalFormatting sqref="C33">
    <cfRule type="cellIs" dxfId="4553" priority="235" operator="equal">
      <formula>0</formula>
    </cfRule>
  </conditionalFormatting>
  <conditionalFormatting sqref="E18:F18">
    <cfRule type="cellIs" dxfId="4552" priority="232" operator="equal">
      <formula>0</formula>
    </cfRule>
  </conditionalFormatting>
  <conditionalFormatting sqref="Q17">
    <cfRule type="containsText" dxfId="4551" priority="225" operator="containsText" text="Наименование инвестиционного проекта">
      <formula>NOT(ISERROR(SEARCH("Наименование инвестиционного проекта",Q17)))</formula>
    </cfRule>
  </conditionalFormatting>
  <conditionalFormatting sqref="G18:H18">
    <cfRule type="cellIs" dxfId="4550" priority="230" operator="equal">
      <formula>0</formula>
    </cfRule>
  </conditionalFormatting>
  <conditionalFormatting sqref="I18:T18">
    <cfRule type="cellIs" dxfId="4549" priority="222" operator="equal">
      <formula>0</formula>
    </cfRule>
  </conditionalFormatting>
  <conditionalFormatting sqref="O17">
    <cfRule type="containsText" dxfId="4548" priority="226" operator="containsText" text="Наименование инвестиционного проекта">
      <formula>NOT(ISERROR(SEARCH("Наименование инвестиционного проекта",O17)))</formula>
    </cfRule>
  </conditionalFormatting>
  <conditionalFormatting sqref="W17">
    <cfRule type="containsText" dxfId="4547" priority="221" operator="containsText" text="Наименование инвестиционного проекта">
      <formula>NOT(ISERROR(SEARCH("Наименование инвестиционного проекта",W17)))</formula>
    </cfRule>
  </conditionalFormatting>
  <conditionalFormatting sqref="AC17">
    <cfRule type="containsText" dxfId="4546" priority="218" operator="containsText" text="Наименование инвестиционного проекта">
      <formula>NOT(ISERROR(SEARCH("Наименование инвестиционного проекта",AC17)))</formula>
    </cfRule>
  </conditionalFormatting>
  <conditionalFormatting sqref="AI17">
    <cfRule type="containsText" dxfId="4545" priority="214" operator="containsText" text="Наименование инвестиционного проекта">
      <formula>NOT(ISERROR(SEARCH("Наименование инвестиционного проекта",AI17)))</formula>
    </cfRule>
  </conditionalFormatting>
  <conditionalFormatting sqref="AA17">
    <cfRule type="containsText" dxfId="4544" priority="219" operator="containsText" text="Наименование инвестиционного проекта">
      <formula>NOT(ISERROR(SEARCH("Наименование инвестиционного проекта",AA17)))</formula>
    </cfRule>
  </conditionalFormatting>
  <conditionalFormatting sqref="AM17">
    <cfRule type="containsText" dxfId="4543" priority="210" operator="containsText" text="Наименование инвестиционного проекта">
      <formula>NOT(ISERROR(SEARCH("Наименование инвестиционного проекта",AM17)))</formula>
    </cfRule>
  </conditionalFormatting>
  <conditionalFormatting sqref="U18:AD18">
    <cfRule type="containsText" dxfId="4542" priority="217" operator="containsText" text="Наименование инвестиционного проекта">
      <formula>NOT(ISERROR(SEARCH("Наименование инвестиционного проекта",U18)))</formula>
    </cfRule>
  </conditionalFormatting>
  <conditionalFormatting sqref="U18:AD18">
    <cfRule type="cellIs" dxfId="4541" priority="216" operator="equal">
      <formula>0</formula>
    </cfRule>
  </conditionalFormatting>
  <conditionalFormatting sqref="AG17">
    <cfRule type="containsText" dxfId="4540" priority="215" operator="containsText" text="Наименование инвестиционного проекта">
      <formula>NOT(ISERROR(SEARCH("Наименование инвестиционного проекта",AG17)))</formula>
    </cfRule>
  </conditionalFormatting>
  <conditionalFormatting sqref="AE18:AJ18">
    <cfRule type="cellIs" dxfId="4539" priority="212" operator="equal">
      <formula>0</formula>
    </cfRule>
  </conditionalFormatting>
  <conditionalFormatting sqref="AK18:AN18">
    <cfRule type="cellIs" dxfId="4538" priority="208" operator="equal">
      <formula>0</formula>
    </cfRule>
  </conditionalFormatting>
  <conditionalFormatting sqref="AK17">
    <cfRule type="containsText" dxfId="4537" priority="211" operator="containsText" text="Наименование инвестиционного проекта">
      <formula>NOT(ISERROR(SEARCH("Наименование инвестиционного проекта",AK17)))</formula>
    </cfRule>
  </conditionalFormatting>
  <conditionalFormatting sqref="AQ18:AR18">
    <cfRule type="containsText" dxfId="4536" priority="206" operator="containsText" text="Наименование инвестиционного проекта">
      <formula>NOT(ISERROR(SEARCH("Наименование инвестиционного проекта",AQ18)))</formula>
    </cfRule>
  </conditionalFormatting>
  <conditionalFormatting sqref="AO18:AX18">
    <cfRule type="cellIs" dxfId="4535" priority="202" operator="equal">
      <formula>0</formula>
    </cfRule>
  </conditionalFormatting>
  <conditionalFormatting sqref="AY18:AZ18">
    <cfRule type="cellIs" dxfId="4534" priority="200" operator="equal">
      <formula>0</formula>
    </cfRule>
  </conditionalFormatting>
  <conditionalFormatting sqref="AE18:AJ18">
    <cfRule type="containsText" dxfId="4533" priority="213" operator="containsText" text="Наименование инвестиционного проекта">
      <formula>NOT(ISERROR(SEARCH("Наименование инвестиционного проекта",AE18)))</formula>
    </cfRule>
  </conditionalFormatting>
  <conditionalFormatting sqref="AK18:AN18">
    <cfRule type="containsText" dxfId="4532" priority="209" operator="containsText" text="Наименование инвестиционного проекта">
      <formula>NOT(ISERROR(SEARCH("Наименование инвестиционного проекта",AK18)))</formula>
    </cfRule>
  </conditionalFormatting>
  <conditionalFormatting sqref="AU18:AV18">
    <cfRule type="containsText" dxfId="4531" priority="204" operator="containsText" text="Наименование инвестиционного проекта">
      <formula>NOT(ISERROR(SEARCH("Наименование инвестиционного проекта",AU18)))</formula>
    </cfRule>
  </conditionalFormatting>
  <conditionalFormatting sqref="AW18:AX18">
    <cfRule type="containsText" dxfId="4530" priority="203" operator="containsText" text="Наименование инвестиционного проекта">
      <formula>NOT(ISERROR(SEARCH("Наименование инвестиционного проекта",AW18)))</formula>
    </cfRule>
  </conditionalFormatting>
  <conditionalFormatting sqref="AY18:AZ18">
    <cfRule type="containsText" dxfId="4529" priority="201" operator="containsText" text="Наименование инвестиционного проекта">
      <formula>NOT(ISERROR(SEARCH("Наименование инвестиционного проекта",AY18)))</formula>
    </cfRule>
  </conditionalFormatting>
  <conditionalFormatting sqref="AO18:AP18">
    <cfRule type="containsText" dxfId="4528" priority="207" operator="containsText" text="Наименование инвестиционного проекта">
      <formula>NOT(ISERROR(SEARCH("Наименование инвестиционного проекта",AO18)))</formula>
    </cfRule>
  </conditionalFormatting>
  <conditionalFormatting sqref="AS18:AT18">
    <cfRule type="containsText" dxfId="4527" priority="205" operator="containsText" text="Наименование инвестиционного проекта">
      <formula>NOT(ISERROR(SEARCH("Наименование инвестиционного проекта",AS18)))</formula>
    </cfRule>
  </conditionalFormatting>
  <conditionalFormatting sqref="E71:AZ71 X37:X38 E36:W38 Y36:AO38 AQ36:AZ38 E70:AP70 AP37 E69:AZ69">
    <cfRule type="cellIs" dxfId="4526" priority="195" operator="equal">
      <formula>0</formula>
    </cfRule>
  </conditionalFormatting>
  <conditionalFormatting sqref="AO65:AZ65">
    <cfRule type="containsText" dxfId="4525" priority="171" operator="containsText" text="Наименование инвестиционного проекта">
      <formula>NOT(ISERROR(SEARCH("Наименование инвестиционного проекта",AO65)))</formula>
    </cfRule>
  </conditionalFormatting>
  <conditionalFormatting sqref="AO65:AZ65">
    <cfRule type="cellIs" dxfId="4524" priority="170" operator="equal">
      <formula>0</formula>
    </cfRule>
  </conditionalFormatting>
  <conditionalFormatting sqref="AO66:AZ66 AO68:AZ68">
    <cfRule type="containsText" dxfId="4523" priority="169" operator="containsText" text="Наименование инвестиционного проекта">
      <formula>NOT(ISERROR(SEARCH("Наименование инвестиционного проекта",AO66)))</formula>
    </cfRule>
  </conditionalFormatting>
  <conditionalFormatting sqref="AO66:AZ66 AO68:AZ68">
    <cfRule type="cellIs" dxfId="4522" priority="168" operator="equal">
      <formula>0</formula>
    </cfRule>
  </conditionalFormatting>
  <conditionalFormatting sqref="AO66:AZ66 AO68:AZ68">
    <cfRule type="cellIs" dxfId="4521" priority="167" operator="equal">
      <formula>0</formula>
    </cfRule>
  </conditionalFormatting>
  <conditionalFormatting sqref="AO66:AZ66 AO68:AZ68">
    <cfRule type="cellIs" dxfId="4520" priority="166" operator="equal">
      <formula>0</formula>
    </cfRule>
  </conditionalFormatting>
  <conditionalFormatting sqref="E65:AN65">
    <cfRule type="containsText" dxfId="4519" priority="165" operator="containsText" text="Наименование инвестиционного проекта">
      <formula>NOT(ISERROR(SEARCH("Наименование инвестиционного проекта",E65)))</formula>
    </cfRule>
  </conditionalFormatting>
  <conditionalFormatting sqref="E65:AN65">
    <cfRule type="cellIs" dxfId="4518" priority="164" operator="equal">
      <formula>0</formula>
    </cfRule>
  </conditionalFormatting>
  <conditionalFormatting sqref="E66:AN66 E68:AN68 E67:AZ67">
    <cfRule type="containsText" dxfId="4517" priority="163" operator="containsText" text="Наименование инвестиционного проекта">
      <formula>NOT(ISERROR(SEARCH("Наименование инвестиционного проекта",E66)))</formula>
    </cfRule>
  </conditionalFormatting>
  <conditionalFormatting sqref="E66:AN66 E68:AN68 E67:AZ67">
    <cfRule type="cellIs" dxfId="4516" priority="162" operator="equal">
      <formula>0</formula>
    </cfRule>
  </conditionalFormatting>
  <conditionalFormatting sqref="E66:AN66 E68:AN68 E67:AZ67">
    <cfRule type="cellIs" dxfId="4515" priority="161" operator="equal">
      <formula>0</formula>
    </cfRule>
  </conditionalFormatting>
  <conditionalFormatting sqref="E66:AN66 E68:AN68 E67:AZ67">
    <cfRule type="cellIs" dxfId="4514" priority="160" operator="equal">
      <formula>0</formula>
    </cfRule>
  </conditionalFormatting>
  <conditionalFormatting sqref="AO64:AZ64">
    <cfRule type="cellIs" dxfId="4513" priority="158" operator="equal">
      <formula>0</formula>
    </cfRule>
  </conditionalFormatting>
  <conditionalFormatting sqref="AO64:AZ64">
    <cfRule type="containsText" dxfId="4512" priority="159" operator="containsText" text="Наименование инвестиционного проекта">
      <formula>NOT(ISERROR(SEARCH("Наименование инвестиционного проекта",AO64)))</formula>
    </cfRule>
  </conditionalFormatting>
  <conditionalFormatting sqref="AO64:AZ64">
    <cfRule type="cellIs" dxfId="4511" priority="157" operator="equal">
      <formula>0</formula>
    </cfRule>
  </conditionalFormatting>
  <conditionalFormatting sqref="AO64:AZ64">
    <cfRule type="cellIs" dxfId="4510" priority="156" operator="equal">
      <formula>0</formula>
    </cfRule>
  </conditionalFormatting>
  <conditionalFormatting sqref="E64:AN64">
    <cfRule type="containsText" dxfId="4509" priority="155" operator="containsText" text="Наименование инвестиционного проекта">
      <formula>NOT(ISERROR(SEARCH("Наименование инвестиционного проекта",E64)))</formula>
    </cfRule>
  </conditionalFormatting>
  <conditionalFormatting sqref="E64:AN64">
    <cfRule type="cellIs" dxfId="4508" priority="154" operator="equal">
      <formula>0</formula>
    </cfRule>
  </conditionalFormatting>
  <conditionalFormatting sqref="E64:AN64">
    <cfRule type="cellIs" dxfId="4507" priority="153" operator="equal">
      <formula>0</formula>
    </cfRule>
  </conditionalFormatting>
  <conditionalFormatting sqref="E64:AN64">
    <cfRule type="cellIs" dxfId="4506" priority="152" operator="equal">
      <formula>0</formula>
    </cfRule>
  </conditionalFormatting>
  <conditionalFormatting sqref="AO63:AZ63">
    <cfRule type="cellIs" dxfId="4505" priority="150" operator="equal">
      <formula>0</formula>
    </cfRule>
  </conditionalFormatting>
  <conditionalFormatting sqref="AO63:AZ63">
    <cfRule type="containsText" dxfId="4504" priority="151" operator="containsText" text="Наименование инвестиционного проекта">
      <formula>NOT(ISERROR(SEARCH("Наименование инвестиционного проекта",AO63)))</formula>
    </cfRule>
  </conditionalFormatting>
  <conditionalFormatting sqref="AO63:AZ63">
    <cfRule type="cellIs" dxfId="4503" priority="149" operator="equal">
      <formula>0</formula>
    </cfRule>
  </conditionalFormatting>
  <conditionalFormatting sqref="AO63:AZ63">
    <cfRule type="cellIs" dxfId="4502" priority="148" operator="equal">
      <formula>0</formula>
    </cfRule>
  </conditionalFormatting>
  <conditionalFormatting sqref="E63:AN63">
    <cfRule type="containsText" dxfId="4501" priority="147" operator="containsText" text="Наименование инвестиционного проекта">
      <formula>NOT(ISERROR(SEARCH("Наименование инвестиционного проекта",E63)))</formula>
    </cfRule>
  </conditionalFormatting>
  <conditionalFormatting sqref="E63:AN63">
    <cfRule type="cellIs" dxfId="4500" priority="146" operator="equal">
      <formula>0</formula>
    </cfRule>
  </conditionalFormatting>
  <conditionalFormatting sqref="E63:AN63">
    <cfRule type="cellIs" dxfId="4499" priority="145" operator="equal">
      <formula>0</formula>
    </cfRule>
  </conditionalFormatting>
  <conditionalFormatting sqref="E63:AN63">
    <cfRule type="cellIs" dxfId="4498" priority="144" operator="equal">
      <formula>0</formula>
    </cfRule>
  </conditionalFormatting>
  <conditionalFormatting sqref="AO53:AZ53 AO55:AZ61">
    <cfRule type="containsText" dxfId="4497" priority="143" operator="containsText" text="Наименование инвестиционного проекта">
      <formula>NOT(ISERROR(SEARCH("Наименование инвестиционного проекта",AO53)))</formula>
    </cfRule>
  </conditionalFormatting>
  <conditionalFormatting sqref="AO53:AZ53 AO55:AZ61">
    <cfRule type="cellIs" dxfId="4496" priority="142" operator="equal">
      <formula>0</formula>
    </cfRule>
  </conditionalFormatting>
  <conditionalFormatting sqref="AO53:AZ53 AO55:AZ61">
    <cfRule type="cellIs" dxfId="4495" priority="141" operator="equal">
      <formula>0</formula>
    </cfRule>
  </conditionalFormatting>
  <conditionalFormatting sqref="AO53:AZ53 AO55:AZ61">
    <cfRule type="cellIs" dxfId="4494" priority="140" operator="equal">
      <formula>0</formula>
    </cfRule>
  </conditionalFormatting>
  <conditionalFormatting sqref="E53:AN53 E55:AN61 E54:AZ54">
    <cfRule type="containsText" dxfId="4493" priority="139" operator="containsText" text="Наименование инвестиционного проекта">
      <formula>NOT(ISERROR(SEARCH("Наименование инвестиционного проекта",E53)))</formula>
    </cfRule>
  </conditionalFormatting>
  <conditionalFormatting sqref="E53:AN53 E55:AN61 E54:AZ54">
    <cfRule type="cellIs" dxfId="4492" priority="138" operator="equal">
      <formula>0</formula>
    </cfRule>
  </conditionalFormatting>
  <conditionalFormatting sqref="E53:AN53 E55:AN61 E54:AZ54">
    <cfRule type="cellIs" dxfId="4491" priority="137" operator="equal">
      <formula>0</formula>
    </cfRule>
  </conditionalFormatting>
  <conditionalFormatting sqref="E53:AN53 E55:AN61 E54:AZ54">
    <cfRule type="cellIs" dxfId="4490" priority="136" operator="equal">
      <formula>0</formula>
    </cfRule>
  </conditionalFormatting>
  <conditionalFormatting sqref="AO51:AZ51">
    <cfRule type="containsText" dxfId="4489" priority="135" operator="containsText" text="Наименование инвестиционного проекта">
      <formula>NOT(ISERROR(SEARCH("Наименование инвестиционного проекта",AO51)))</formula>
    </cfRule>
  </conditionalFormatting>
  <conditionalFormatting sqref="AO51:AZ51">
    <cfRule type="cellIs" dxfId="4488" priority="134" operator="equal">
      <formula>0</formula>
    </cfRule>
  </conditionalFormatting>
  <conditionalFormatting sqref="AO51:AZ51">
    <cfRule type="cellIs" dxfId="4487" priority="133" operator="equal">
      <formula>0</formula>
    </cfRule>
  </conditionalFormatting>
  <conditionalFormatting sqref="AO51:AZ51">
    <cfRule type="cellIs" dxfId="4486" priority="132" operator="equal">
      <formula>0</formula>
    </cfRule>
  </conditionalFormatting>
  <conditionalFormatting sqref="E51:AN51">
    <cfRule type="containsText" dxfId="4485" priority="131" operator="containsText" text="Наименование инвестиционного проекта">
      <formula>NOT(ISERROR(SEARCH("Наименование инвестиционного проекта",E51)))</formula>
    </cfRule>
  </conditionalFormatting>
  <conditionalFormatting sqref="E51:AN51">
    <cfRule type="cellIs" dxfId="4484" priority="130" operator="equal">
      <formula>0</formula>
    </cfRule>
  </conditionalFormatting>
  <conditionalFormatting sqref="E51:AN51">
    <cfRule type="cellIs" dxfId="4483" priority="129" operator="equal">
      <formula>0</formula>
    </cfRule>
  </conditionalFormatting>
  <conditionalFormatting sqref="E51:AN51">
    <cfRule type="cellIs" dxfId="4482" priority="128" operator="equal">
      <formula>0</formula>
    </cfRule>
  </conditionalFormatting>
  <conditionalFormatting sqref="AO44:AZ48">
    <cfRule type="containsText" dxfId="4481" priority="115" operator="containsText" text="Наименование инвестиционного проекта">
      <formula>NOT(ISERROR(SEARCH("Наименование инвестиционного проекта",AO44)))</formula>
    </cfRule>
  </conditionalFormatting>
  <conditionalFormatting sqref="AO44:AZ48">
    <cfRule type="cellIs" dxfId="4480" priority="114" operator="equal">
      <formula>0</formula>
    </cfRule>
  </conditionalFormatting>
  <conditionalFormatting sqref="AO44:AZ48">
    <cfRule type="cellIs" dxfId="4479" priority="113" operator="equal">
      <formula>0</formula>
    </cfRule>
  </conditionalFormatting>
  <conditionalFormatting sqref="AO44:AZ48">
    <cfRule type="cellIs" dxfId="4478" priority="112" operator="equal">
      <formula>0</formula>
    </cfRule>
  </conditionalFormatting>
  <conditionalFormatting sqref="E44:AN48 E43:AZ43">
    <cfRule type="containsText" dxfId="4477" priority="111" operator="containsText" text="Наименование инвестиционного проекта">
      <formula>NOT(ISERROR(SEARCH("Наименование инвестиционного проекта",E43)))</formula>
    </cfRule>
  </conditionalFormatting>
  <conditionalFormatting sqref="E44:AN48 E43:AZ43">
    <cfRule type="cellIs" dxfId="4476" priority="110" operator="equal">
      <formula>0</formula>
    </cfRule>
  </conditionalFormatting>
  <conditionalFormatting sqref="E44:AN48 E43:AZ43">
    <cfRule type="cellIs" dxfId="4475" priority="109" operator="equal">
      <formula>0</formula>
    </cfRule>
  </conditionalFormatting>
  <conditionalFormatting sqref="E44:AN48 E43:AZ43">
    <cfRule type="cellIs" dxfId="4474" priority="108" operator="equal">
      <formula>0</formula>
    </cfRule>
  </conditionalFormatting>
  <conditionalFormatting sqref="AO39:AZ39">
    <cfRule type="containsText" dxfId="4473" priority="95" operator="containsText" text="Наименование инвестиционного проекта">
      <formula>NOT(ISERROR(SEARCH("Наименование инвестиционного проекта",AO39)))</formula>
    </cfRule>
  </conditionalFormatting>
  <conditionalFormatting sqref="AO39:AZ39">
    <cfRule type="cellIs" dxfId="4472" priority="94" operator="equal">
      <formula>0</formula>
    </cfRule>
  </conditionalFormatting>
  <conditionalFormatting sqref="AO39:AZ39">
    <cfRule type="cellIs" dxfId="4471" priority="93" operator="equal">
      <formula>0</formula>
    </cfRule>
  </conditionalFormatting>
  <conditionalFormatting sqref="AO39:AZ39">
    <cfRule type="cellIs" dxfId="4470" priority="92" operator="equal">
      <formula>0</formula>
    </cfRule>
  </conditionalFormatting>
  <conditionalFormatting sqref="E39:AN39">
    <cfRule type="containsText" dxfId="4469" priority="91" operator="containsText" text="Наименование инвестиционного проекта">
      <formula>NOT(ISERROR(SEARCH("Наименование инвестиционного проекта",E39)))</formula>
    </cfRule>
  </conditionalFormatting>
  <conditionalFormatting sqref="E39:AN39">
    <cfRule type="cellIs" dxfId="4468" priority="90" operator="equal">
      <formula>0</formula>
    </cfRule>
  </conditionalFormatting>
  <conditionalFormatting sqref="E39:AN39">
    <cfRule type="cellIs" dxfId="4467" priority="89" operator="equal">
      <formula>0</formula>
    </cfRule>
  </conditionalFormatting>
  <conditionalFormatting sqref="E39:AN39">
    <cfRule type="cellIs" dxfId="4466" priority="88" operator="equal">
      <formula>0</formula>
    </cfRule>
  </conditionalFormatting>
  <conditionalFormatting sqref="AP38">
    <cfRule type="containsText" dxfId="4465" priority="79" operator="containsText" text="Наименование инвестиционного проекта">
      <formula>NOT(ISERROR(SEARCH("Наименование инвестиционного проекта",AP38)))</formula>
    </cfRule>
  </conditionalFormatting>
  <conditionalFormatting sqref="AP38">
    <cfRule type="cellIs" dxfId="4464" priority="78" operator="equal">
      <formula>0</formula>
    </cfRule>
  </conditionalFormatting>
  <conditionalFormatting sqref="AP38">
    <cfRule type="cellIs" dxfId="4463" priority="77" operator="equal">
      <formula>0</formula>
    </cfRule>
  </conditionalFormatting>
  <conditionalFormatting sqref="AP38">
    <cfRule type="cellIs" dxfId="4462" priority="76" operator="equal">
      <formula>0</formula>
    </cfRule>
  </conditionalFormatting>
  <conditionalFormatting sqref="X36 AP36">
    <cfRule type="containsText" dxfId="4461" priority="75" operator="containsText" text="Наименование инвестиционного проекта">
      <formula>NOT(ISERROR(SEARCH("Наименование инвестиционного проекта",X36)))</formula>
    </cfRule>
  </conditionalFormatting>
  <conditionalFormatting sqref="X36 AP36">
    <cfRule type="cellIs" dxfId="4460" priority="74" operator="equal">
      <formula>0</formula>
    </cfRule>
  </conditionalFormatting>
  <conditionalFormatting sqref="X36 AP36">
    <cfRule type="cellIs" dxfId="4459" priority="73" operator="equal">
      <formula>0</formula>
    </cfRule>
  </conditionalFormatting>
  <conditionalFormatting sqref="X36 AP36">
    <cfRule type="cellIs" dxfId="4458" priority="72" operator="equal">
      <formula>0</formula>
    </cfRule>
  </conditionalFormatting>
  <conditionalFormatting sqref="AO34:AZ35">
    <cfRule type="containsText" dxfId="4457" priority="71" operator="containsText" text="Наименование инвестиционного проекта">
      <formula>NOT(ISERROR(SEARCH("Наименование инвестиционного проекта",AO34)))</formula>
    </cfRule>
  </conditionalFormatting>
  <conditionalFormatting sqref="AO34:AZ35">
    <cfRule type="cellIs" dxfId="4456" priority="70" operator="equal">
      <formula>0</formula>
    </cfRule>
  </conditionalFormatting>
  <conditionalFormatting sqref="AO34:AZ35">
    <cfRule type="cellIs" dxfId="4455" priority="69" operator="equal">
      <formula>0</formula>
    </cfRule>
  </conditionalFormatting>
  <conditionalFormatting sqref="AO34:AZ35">
    <cfRule type="cellIs" dxfId="4454" priority="68" operator="equal">
      <formula>0</formula>
    </cfRule>
  </conditionalFormatting>
  <conditionalFormatting sqref="E34:AN35">
    <cfRule type="containsText" dxfId="4453" priority="67" operator="containsText" text="Наименование инвестиционного проекта">
      <formula>NOT(ISERROR(SEARCH("Наименование инвестиционного проекта",E34)))</formula>
    </cfRule>
  </conditionalFormatting>
  <conditionalFormatting sqref="E34:AN35">
    <cfRule type="cellIs" dxfId="4452" priority="66" operator="equal">
      <formula>0</formula>
    </cfRule>
  </conditionalFormatting>
  <conditionalFormatting sqref="E34:AN35">
    <cfRule type="cellIs" dxfId="4451" priority="65" operator="equal">
      <formula>0</formula>
    </cfRule>
  </conditionalFormatting>
  <conditionalFormatting sqref="E34:AN35">
    <cfRule type="cellIs" dxfId="4450" priority="64" operator="equal">
      <formula>0</formula>
    </cfRule>
  </conditionalFormatting>
  <conditionalFormatting sqref="AO30:AZ32">
    <cfRule type="containsText" dxfId="4449" priority="63" operator="containsText" text="Наименование инвестиционного проекта">
      <formula>NOT(ISERROR(SEARCH("Наименование инвестиционного проекта",AO30)))</formula>
    </cfRule>
  </conditionalFormatting>
  <conditionalFormatting sqref="AO30:AZ32">
    <cfRule type="cellIs" dxfId="4448" priority="62" operator="equal">
      <formula>0</formula>
    </cfRule>
  </conditionalFormatting>
  <conditionalFormatting sqref="AO30:AZ32">
    <cfRule type="cellIs" dxfId="4447" priority="61" operator="equal">
      <formula>0</formula>
    </cfRule>
  </conditionalFormatting>
  <conditionalFormatting sqref="AO30:AZ32">
    <cfRule type="cellIs" dxfId="4446" priority="60" operator="equal">
      <formula>0</formula>
    </cfRule>
  </conditionalFormatting>
  <conditionalFormatting sqref="E30:AN32">
    <cfRule type="containsText" dxfId="4445" priority="59" operator="containsText" text="Наименование инвестиционного проекта">
      <formula>NOT(ISERROR(SEARCH("Наименование инвестиционного проекта",E30)))</formula>
    </cfRule>
  </conditionalFormatting>
  <conditionalFormatting sqref="E30:AN32">
    <cfRule type="cellIs" dxfId="4444" priority="58" operator="equal">
      <formula>0</formula>
    </cfRule>
  </conditionalFormatting>
  <conditionalFormatting sqref="E30:AN32">
    <cfRule type="cellIs" dxfId="4443" priority="57" operator="equal">
      <formula>0</formula>
    </cfRule>
  </conditionalFormatting>
  <conditionalFormatting sqref="E30:AN32">
    <cfRule type="cellIs" dxfId="4442" priority="56" operator="equal">
      <formula>0</formula>
    </cfRule>
  </conditionalFormatting>
  <conditionalFormatting sqref="E20:F26">
    <cfRule type="containsText" dxfId="4441" priority="55" operator="containsText" text="Наименование инвестиционного проекта">
      <formula>NOT(ISERROR(SEARCH("Наименование инвестиционного проекта",E20)))</formula>
    </cfRule>
  </conditionalFormatting>
  <conditionalFormatting sqref="E20:F26">
    <cfRule type="cellIs" dxfId="4440" priority="54" operator="equal">
      <formula>0</formula>
    </cfRule>
  </conditionalFormatting>
  <conditionalFormatting sqref="E20:F26">
    <cfRule type="cellIs" dxfId="4439" priority="53" operator="equal">
      <formula>0</formula>
    </cfRule>
  </conditionalFormatting>
  <conditionalFormatting sqref="E20:F26">
    <cfRule type="cellIs" dxfId="4438" priority="51" operator="equal">
      <formula>0</formula>
    </cfRule>
    <cfRule type="cellIs" dxfId="4437" priority="52" operator="equal">
      <formula>0</formula>
    </cfRule>
  </conditionalFormatting>
  <conditionalFormatting sqref="G20:AZ26">
    <cfRule type="containsText" dxfId="4436" priority="50" operator="containsText" text="Наименование инвестиционного проекта">
      <formula>NOT(ISERROR(SEARCH("Наименование инвестиционного проекта",G20)))</formula>
    </cfRule>
  </conditionalFormatting>
  <conditionalFormatting sqref="G20:AZ26">
    <cfRule type="cellIs" dxfId="4435" priority="49" operator="equal">
      <formula>0</formula>
    </cfRule>
  </conditionalFormatting>
  <conditionalFormatting sqref="G20:AZ26">
    <cfRule type="cellIs" dxfId="4434" priority="48" operator="equal">
      <formula>0</formula>
    </cfRule>
  </conditionalFormatting>
  <conditionalFormatting sqref="G20:AZ26">
    <cfRule type="cellIs" dxfId="4433" priority="46" operator="equal">
      <formula>0</formula>
    </cfRule>
    <cfRule type="cellIs" dxfId="4432" priority="47" operator="equal">
      <formula>0</formula>
    </cfRule>
  </conditionalFormatting>
  <conditionalFormatting sqref="B44:D48">
    <cfRule type="containsText" dxfId="4431" priority="6" operator="containsText" text="Наименование инвестиционного проекта">
      <formula>NOT(ISERROR(SEARCH("Наименование инвестиционного проекта",B44)))</formula>
    </cfRule>
  </conditionalFormatting>
  <conditionalFormatting sqref="B44:D48">
    <cfRule type="cellIs" dxfId="4430" priority="5" operator="equal">
      <formula>0</formula>
    </cfRule>
  </conditionalFormatting>
  <conditionalFormatting sqref="AQ70:AZ70">
    <cfRule type="cellIs" dxfId="4429" priority="3" operator="equal">
      <formula>0</formula>
    </cfRule>
  </conditionalFormatting>
  <conditionalFormatting sqref="AQ70:AZ70">
    <cfRule type="containsText" dxfId="4428" priority="4" operator="containsText" text="Наименование инвестиционного проекта">
      <formula>NOT(ISERROR(SEARCH("Наименование инвестиционного проекта",AQ70)))</formula>
    </cfRule>
  </conditionalFormatting>
  <conditionalFormatting sqref="C68">
    <cfRule type="cellIs" dxfId="4427" priority="1" operator="equal">
      <formula>0</formula>
    </cfRule>
  </conditionalFormatting>
  <conditionalFormatting sqref="C68">
    <cfRule type="containsText" dxfId="4426" priority="2" operator="containsText" text="Наименование инвестиционного проекта">
      <formula>NOT(ISERROR(SEARCH("Наименование инвестиционного проекта",C68)))</formula>
    </cfRule>
  </conditionalFormatting>
  <pageMargins left="0.70866141732283472" right="0.70866141732283472" top="0.74803149606299213" bottom="0.74803149606299213" header="0.31496062992125984" footer="0.31496062992125984"/>
  <pageSetup paperSize="4130" scale="50" orientation="landscape"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BO85"/>
  <sheetViews>
    <sheetView view="pageBreakPreview" zoomScale="85" zoomScaleNormal="100" zoomScaleSheetLayoutView="85" workbookViewId="0">
      <pane xSplit="3" ySplit="23" topLeftCell="F40" activePane="bottomRight" state="frozen"/>
      <selection activeCell="A18" sqref="A18"/>
      <selection pane="topRight" activeCell="D18" sqref="D18"/>
      <selection pane="bottomLeft" activeCell="A24" sqref="A24"/>
      <selection pane="bottomRight" activeCell="E71" sqref="E71"/>
    </sheetView>
  </sheetViews>
  <sheetFormatPr defaultRowHeight="15.75" x14ac:dyDescent="0.25"/>
  <cols>
    <col min="1" max="1" width="9.140625" style="147"/>
    <col min="2" max="2" width="13.28515625" style="147" customWidth="1"/>
    <col min="3" max="3" width="82.7109375" style="147" bestFit="1" customWidth="1"/>
    <col min="4" max="4" width="26.28515625" style="147" customWidth="1"/>
    <col min="5" max="5" width="20.5703125" style="147" customWidth="1"/>
    <col min="6" max="6" width="17.7109375" style="147" customWidth="1"/>
    <col min="7" max="11" width="8.7109375" style="147" customWidth="1"/>
    <col min="12" max="12" width="20.5703125" style="147" customWidth="1"/>
    <col min="13" max="13" width="17.140625" style="147" customWidth="1"/>
    <col min="14" max="18" width="8.7109375" style="147" customWidth="1"/>
    <col min="19" max="19" width="20.5703125" style="147" customWidth="1"/>
    <col min="20" max="20" width="15.7109375" style="147" customWidth="1"/>
    <col min="21" max="25" width="8.7109375" style="147" customWidth="1"/>
    <col min="26" max="26" width="20.5703125" style="147" customWidth="1"/>
    <col min="27" max="27" width="17.7109375" style="147" customWidth="1"/>
    <col min="28" max="28" width="11.140625" style="147" customWidth="1"/>
    <col min="29" max="32" width="8.7109375" style="147" bestFit="1" customWidth="1"/>
    <col min="33" max="33" width="20.5703125" style="147" customWidth="1"/>
    <col min="34" max="34" width="15.28515625" style="147" customWidth="1"/>
    <col min="35" max="35" width="12.140625" style="147" customWidth="1"/>
    <col min="36" max="38" width="8.7109375" style="147" bestFit="1" customWidth="1"/>
    <col min="39" max="39" width="17.42578125" style="147" customWidth="1"/>
    <col min="40" max="40" width="6.5703125" style="148" customWidth="1"/>
    <col min="41" max="41" width="18.42578125" style="147" customWidth="1"/>
    <col min="42" max="42" width="24.28515625" style="147" customWidth="1"/>
    <col min="43" max="43" width="14.42578125" style="147" customWidth="1"/>
    <col min="44" max="44" width="25.5703125" style="147" customWidth="1"/>
    <col min="45" max="45" width="12.42578125" style="147" customWidth="1"/>
    <col min="46" max="46" width="19.85546875" style="147" customWidth="1"/>
    <col min="47" max="48" width="4.7109375" style="147" customWidth="1"/>
    <col min="49" max="49" width="4.28515625" style="147" customWidth="1"/>
    <col min="50" max="50" width="4.42578125" style="147" customWidth="1"/>
    <col min="51" max="51" width="5.140625" style="147" customWidth="1"/>
    <col min="52" max="52" width="5.7109375" style="147" customWidth="1"/>
    <col min="53" max="53" width="6.28515625" style="147" customWidth="1"/>
    <col min="54" max="54" width="6.5703125" style="147" customWidth="1"/>
    <col min="55" max="55" width="6.28515625" style="147" customWidth="1"/>
    <col min="56" max="57" width="5.7109375" style="147" customWidth="1"/>
    <col min="58" max="58" width="14.7109375" style="147" customWidth="1"/>
    <col min="59" max="68" width="5.7109375" style="147" customWidth="1"/>
    <col min="69" max="16384" width="9.140625" style="147"/>
  </cols>
  <sheetData>
    <row r="1" spans="2:67" ht="18.75" x14ac:dyDescent="0.25">
      <c r="AM1" s="119" t="s">
        <v>406</v>
      </c>
    </row>
    <row r="2" spans="2:67" ht="18.75" x14ac:dyDescent="0.3">
      <c r="AM2" s="149" t="s">
        <v>1</v>
      </c>
    </row>
    <row r="3" spans="2:67" ht="18.75" x14ac:dyDescent="0.3">
      <c r="AM3" s="149" t="s">
        <v>320</v>
      </c>
    </row>
    <row r="4" spans="2:67" ht="18.75" x14ac:dyDescent="0.3">
      <c r="B4" s="1194" t="s">
        <v>407</v>
      </c>
      <c r="C4" s="1194"/>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row>
    <row r="5" spans="2:67" ht="18.75" x14ac:dyDescent="0.3">
      <c r="B5" s="1195" t="s">
        <v>1598</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c r="AL5" s="1195"/>
      <c r="AM5" s="1195"/>
    </row>
    <row r="6" spans="2:67" x14ac:dyDescent="0.25">
      <c r="B6" s="150"/>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row>
    <row r="7" spans="2:67" ht="18.75" x14ac:dyDescent="0.25">
      <c r="B7" s="1131" t="str">
        <f>'С № 5 (2023)'!B7:AM7</f>
        <v>Инвестиционная программа  ГУП НАО "Нарьян-Марская электростанция"</v>
      </c>
      <c r="C7" s="1131"/>
      <c r="D7" s="1131"/>
      <c r="E7" s="1131"/>
      <c r="F7" s="1131"/>
      <c r="G7" s="1131"/>
      <c r="H7" s="1131"/>
      <c r="I7" s="1131"/>
      <c r="J7" s="1131"/>
      <c r="K7" s="1131"/>
      <c r="L7" s="1131"/>
      <c r="M7" s="1131"/>
      <c r="N7" s="1131"/>
      <c r="O7" s="1131"/>
      <c r="P7" s="1131"/>
      <c r="Q7" s="1131"/>
      <c r="R7" s="1131"/>
      <c r="S7" s="1131"/>
      <c r="T7" s="1131"/>
      <c r="U7" s="1131"/>
      <c r="V7" s="1131"/>
      <c r="W7" s="1131"/>
      <c r="X7" s="1131"/>
      <c r="Y7" s="1131"/>
      <c r="Z7" s="1131"/>
      <c r="AA7" s="1131"/>
      <c r="AB7" s="1131"/>
      <c r="AC7" s="1131"/>
      <c r="AD7" s="1131"/>
      <c r="AE7" s="1131"/>
      <c r="AF7" s="1131"/>
      <c r="AG7" s="1131"/>
      <c r="AH7" s="1131"/>
      <c r="AI7" s="1131"/>
      <c r="AJ7" s="1131"/>
      <c r="AK7" s="1131"/>
      <c r="AL7" s="1131"/>
      <c r="AM7" s="1131"/>
      <c r="AN7" s="151"/>
      <c r="AO7" s="152"/>
      <c r="AP7" s="152"/>
      <c r="AQ7" s="152"/>
      <c r="AR7" s="152"/>
      <c r="AS7" s="152"/>
      <c r="AT7" s="152"/>
      <c r="AU7" s="152"/>
      <c r="AV7" s="152"/>
      <c r="AW7" s="152"/>
      <c r="AX7" s="152"/>
      <c r="AY7" s="152"/>
      <c r="AZ7" s="152"/>
      <c r="BA7" s="152"/>
      <c r="BB7" s="152"/>
      <c r="BC7" s="152"/>
      <c r="BD7" s="152"/>
      <c r="BE7" s="152"/>
      <c r="BF7" s="152"/>
      <c r="BG7" s="152"/>
      <c r="BH7" s="152"/>
      <c r="BI7" s="152"/>
      <c r="BJ7" s="152"/>
      <c r="BK7" s="152"/>
      <c r="BL7" s="152"/>
      <c r="BM7" s="152"/>
      <c r="BN7" s="152"/>
      <c r="BO7" s="152"/>
    </row>
    <row r="8" spans="2:67" x14ac:dyDescent="0.25">
      <c r="B8" s="1196" t="s">
        <v>4</v>
      </c>
      <c r="C8" s="1196"/>
      <c r="D8" s="1196"/>
      <c r="E8" s="1196"/>
      <c r="F8" s="1196"/>
      <c r="G8" s="1196"/>
      <c r="H8" s="1196"/>
      <c r="I8" s="1196"/>
      <c r="J8" s="1196"/>
      <c r="K8" s="1196"/>
      <c r="L8" s="1196"/>
      <c r="M8" s="1196"/>
      <c r="N8" s="1196"/>
      <c r="O8" s="1196"/>
      <c r="P8" s="1196"/>
      <c r="Q8" s="1196"/>
      <c r="R8" s="1196"/>
      <c r="S8" s="1196"/>
      <c r="T8" s="1196"/>
      <c r="U8" s="1196"/>
      <c r="V8" s="1196"/>
      <c r="W8" s="1196"/>
      <c r="X8" s="1196"/>
      <c r="Y8" s="1196"/>
      <c r="Z8" s="1196"/>
      <c r="AA8" s="1196"/>
      <c r="AB8" s="1196"/>
      <c r="AC8" s="1196"/>
      <c r="AD8" s="1196"/>
      <c r="AE8" s="1196"/>
      <c r="AF8" s="1196"/>
      <c r="AG8" s="1196"/>
      <c r="AH8" s="1196"/>
      <c r="AI8" s="1196"/>
      <c r="AJ8" s="1196"/>
      <c r="AK8" s="1196"/>
      <c r="AL8" s="1196"/>
      <c r="AM8" s="1196"/>
      <c r="AN8" s="153"/>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row>
    <row r="9" spans="2:67" x14ac:dyDescent="0.25">
      <c r="B9" s="155"/>
      <c r="C9" s="155"/>
      <c r="D9" s="155"/>
      <c r="E9" s="155"/>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3"/>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row>
    <row r="10" spans="2:67" x14ac:dyDescent="0.25">
      <c r="B10" s="1197" t="s">
        <v>1594</v>
      </c>
      <c r="C10" s="1198"/>
      <c r="D10" s="1198"/>
      <c r="E10" s="1198"/>
      <c r="F10" s="1198"/>
      <c r="G10" s="1198"/>
      <c r="H10" s="1198"/>
      <c r="I10" s="1198"/>
      <c r="J10" s="1198"/>
      <c r="K10" s="1198"/>
      <c r="L10" s="1198"/>
      <c r="M10" s="1198"/>
      <c r="N10" s="1198"/>
      <c r="O10" s="1198"/>
      <c r="P10" s="1198"/>
      <c r="Q10" s="1198"/>
      <c r="R10" s="1198"/>
      <c r="S10" s="1198"/>
      <c r="T10" s="1198"/>
      <c r="U10" s="1198"/>
      <c r="V10" s="1198"/>
      <c r="W10" s="1198"/>
      <c r="X10" s="1198"/>
      <c r="Y10" s="1198"/>
      <c r="Z10" s="1198"/>
      <c r="AA10" s="1198"/>
      <c r="AB10" s="1198"/>
      <c r="AC10" s="1198"/>
      <c r="AD10" s="1198"/>
      <c r="AE10" s="1198"/>
      <c r="AF10" s="1198"/>
      <c r="AG10" s="1198"/>
      <c r="AH10" s="1198"/>
      <c r="AI10" s="1198"/>
      <c r="AJ10" s="1198"/>
      <c r="AK10" s="1198"/>
      <c r="AL10" s="1198"/>
      <c r="AM10" s="1198"/>
      <c r="AN10" s="156"/>
      <c r="AO10" s="157"/>
      <c r="AP10" s="157"/>
      <c r="AQ10" s="157"/>
      <c r="AR10" s="157"/>
      <c r="AS10" s="157"/>
      <c r="AT10" s="157"/>
      <c r="AU10" s="157"/>
      <c r="AV10" s="157"/>
      <c r="AW10" s="157"/>
      <c r="AX10" s="157"/>
      <c r="AY10" s="157"/>
      <c r="AZ10" s="157"/>
      <c r="BA10" s="157"/>
      <c r="BB10" s="157"/>
      <c r="BC10" s="157"/>
      <c r="BD10" s="157"/>
      <c r="BE10" s="157"/>
      <c r="BF10" s="157"/>
    </row>
    <row r="11" spans="2:67" ht="18.75" x14ac:dyDescent="0.3">
      <c r="B11" s="158"/>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9"/>
      <c r="AO11" s="160"/>
      <c r="AP11" s="160"/>
      <c r="AQ11" s="160"/>
      <c r="AR11" s="160"/>
      <c r="AS11" s="160"/>
      <c r="AT11" s="160"/>
      <c r="AU11" s="160"/>
      <c r="AV11" s="160"/>
      <c r="AW11" s="160"/>
      <c r="AX11" s="160"/>
    </row>
    <row r="12" spans="2:67" ht="18.75" x14ac:dyDescent="0.25">
      <c r="B12" s="1066" t="str">
        <f>'С № 1 (2023)'!B12:AY12</f>
        <v>Утвержденные плановые значения показателей приведены в соответствии с:  "решение об утверждении инвестиционной программы отсутствует"</v>
      </c>
      <c r="C12" s="1066"/>
      <c r="D12" s="1066"/>
      <c r="E12" s="1066"/>
      <c r="F12" s="1066"/>
      <c r="G12" s="1066"/>
      <c r="H12" s="1066"/>
      <c r="I12" s="1066"/>
      <c r="J12" s="1066"/>
      <c r="K12" s="1066"/>
      <c r="L12" s="1066"/>
      <c r="M12" s="1066"/>
      <c r="N12" s="1066"/>
      <c r="O12" s="1066"/>
      <c r="P12" s="1066"/>
      <c r="Q12" s="1066"/>
      <c r="R12" s="1066"/>
      <c r="S12" s="1066"/>
      <c r="T12" s="1066"/>
      <c r="U12" s="1066"/>
      <c r="V12" s="1066"/>
      <c r="W12" s="1066"/>
      <c r="X12" s="1066"/>
      <c r="Y12" s="1066"/>
      <c r="Z12" s="1066"/>
      <c r="AA12" s="1066"/>
      <c r="AB12" s="1066"/>
      <c r="AC12" s="1066"/>
      <c r="AD12" s="1066"/>
      <c r="AE12" s="1066"/>
      <c r="AF12" s="1066"/>
      <c r="AG12" s="1066"/>
      <c r="AH12" s="1066"/>
      <c r="AI12" s="1066"/>
      <c r="AJ12" s="1066"/>
      <c r="AK12" s="1066"/>
      <c r="AL12" s="1066"/>
      <c r="AM12" s="1066"/>
      <c r="AN12" s="161"/>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row>
    <row r="13" spans="2:67" x14ac:dyDescent="0.25">
      <c r="B13" s="1068" t="s">
        <v>6</v>
      </c>
      <c r="C13" s="1068"/>
      <c r="D13" s="1068"/>
      <c r="E13" s="1068"/>
      <c r="F13" s="1068"/>
      <c r="G13" s="1068"/>
      <c r="H13" s="1068"/>
      <c r="I13" s="1068"/>
      <c r="J13" s="1068"/>
      <c r="K13" s="1068"/>
      <c r="L13" s="1068"/>
      <c r="M13" s="1068"/>
      <c r="N13" s="1068"/>
      <c r="O13" s="1068"/>
      <c r="P13" s="1068"/>
      <c r="Q13" s="1068"/>
      <c r="R13" s="1068"/>
      <c r="S13" s="1068"/>
      <c r="T13" s="1068"/>
      <c r="U13" s="1068"/>
      <c r="V13" s="1068"/>
      <c r="W13" s="1068"/>
      <c r="X13" s="1068"/>
      <c r="Y13" s="1068"/>
      <c r="Z13" s="1068"/>
      <c r="AA13" s="1068"/>
      <c r="AB13" s="1068"/>
      <c r="AC13" s="1068"/>
      <c r="AD13" s="1068"/>
      <c r="AE13" s="1068"/>
      <c r="AF13" s="1068"/>
      <c r="AG13" s="1068"/>
      <c r="AH13" s="1068"/>
      <c r="AI13" s="1068"/>
      <c r="AJ13" s="1068"/>
      <c r="AK13" s="1068"/>
      <c r="AL13" s="1068"/>
      <c r="AM13" s="1068"/>
      <c r="AN13" s="163"/>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row>
    <row r="14" spans="2:67" x14ac:dyDescent="0.25">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63"/>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164"/>
    </row>
    <row r="15" spans="2:67" x14ac:dyDescent="0.25">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63"/>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c r="BM15" s="164"/>
      <c r="BN15" s="164"/>
      <c r="BO15" s="164"/>
    </row>
    <row r="16" spans="2:67" x14ac:dyDescent="0.25">
      <c r="B16" s="104"/>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63"/>
      <c r="AO16" s="164"/>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4"/>
      <c r="BL16" s="164"/>
      <c r="BM16" s="164"/>
      <c r="BN16" s="164"/>
      <c r="BO16" s="164"/>
    </row>
    <row r="17" spans="1:58" ht="16.5" thickBot="1" x14ac:dyDescent="0.3">
      <c r="B17" s="1199"/>
      <c r="C17" s="1199"/>
      <c r="D17" s="1199"/>
      <c r="E17" s="1199"/>
      <c r="F17" s="1199"/>
      <c r="G17" s="1199"/>
      <c r="H17" s="1199"/>
      <c r="I17" s="1199"/>
      <c r="J17" s="1199"/>
      <c r="K17" s="1199"/>
      <c r="L17" s="1199"/>
      <c r="M17" s="1199"/>
      <c r="N17" s="1199"/>
      <c r="O17" s="1199"/>
      <c r="P17" s="1199"/>
      <c r="Q17" s="1199"/>
      <c r="R17" s="1199"/>
      <c r="S17" s="1199"/>
      <c r="T17" s="1199"/>
      <c r="U17" s="1199"/>
      <c r="V17" s="1199"/>
      <c r="W17" s="1199"/>
      <c r="X17" s="1199"/>
      <c r="Y17" s="1199"/>
      <c r="Z17" s="1199"/>
      <c r="AA17" s="1199"/>
      <c r="AB17" s="1199"/>
      <c r="AC17" s="1199"/>
      <c r="AD17" s="1199"/>
      <c r="AE17" s="1199"/>
      <c r="AF17" s="1199"/>
      <c r="AG17" s="1199"/>
      <c r="AH17" s="1199"/>
      <c r="AI17" s="1199"/>
      <c r="AJ17" s="1199"/>
      <c r="AK17" s="1199"/>
      <c r="AL17" s="1199"/>
      <c r="AM17" s="1199"/>
      <c r="AN17" s="165"/>
      <c r="AO17" s="166"/>
      <c r="AP17" s="166"/>
      <c r="AQ17" s="167"/>
      <c r="AR17" s="167"/>
      <c r="AS17" s="167"/>
      <c r="AT17" s="167"/>
      <c r="AU17" s="167"/>
      <c r="AV17" s="167"/>
      <c r="AW17" s="167"/>
      <c r="AX17" s="167"/>
      <c r="AY17" s="167"/>
      <c r="AZ17" s="167"/>
      <c r="BA17" s="167"/>
      <c r="BB17" s="167"/>
      <c r="BC17" s="167"/>
      <c r="BD17" s="167"/>
      <c r="BE17" s="167"/>
      <c r="BF17" s="167"/>
    </row>
    <row r="18" spans="1:58" ht="29.25" customHeight="1" thickBot="1" x14ac:dyDescent="0.3">
      <c r="A18" s="148"/>
      <c r="B18" s="1166" t="s">
        <v>7</v>
      </c>
      <c r="C18" s="1200" t="s">
        <v>8</v>
      </c>
      <c r="D18" s="1166" t="s">
        <v>9</v>
      </c>
      <c r="E18" s="1181" t="s">
        <v>1726</v>
      </c>
      <c r="F18" s="1182"/>
      <c r="G18" s="1182"/>
      <c r="H18" s="1182"/>
      <c r="I18" s="1182"/>
      <c r="J18" s="1182"/>
      <c r="K18" s="1182"/>
      <c r="L18" s="1182"/>
      <c r="M18" s="1182"/>
      <c r="N18" s="1182"/>
      <c r="O18" s="1182"/>
      <c r="P18" s="1182"/>
      <c r="Q18" s="1182"/>
      <c r="R18" s="1182"/>
      <c r="S18" s="1182"/>
      <c r="T18" s="1182"/>
      <c r="U18" s="1182"/>
      <c r="V18" s="1182"/>
      <c r="W18" s="1182"/>
      <c r="X18" s="1182"/>
      <c r="Y18" s="1182"/>
      <c r="Z18" s="1182"/>
      <c r="AA18" s="1182"/>
      <c r="AB18" s="1182"/>
      <c r="AC18" s="1182"/>
      <c r="AD18" s="1182"/>
      <c r="AE18" s="1182"/>
      <c r="AF18" s="1182"/>
      <c r="AG18" s="1182"/>
      <c r="AH18" s="1182"/>
      <c r="AI18" s="1182"/>
      <c r="AJ18" s="1182"/>
      <c r="AK18" s="1182"/>
      <c r="AL18" s="1182"/>
      <c r="AM18" s="1190"/>
      <c r="AN18" s="168"/>
      <c r="AO18" s="169"/>
      <c r="AP18" s="169"/>
    </row>
    <row r="19" spans="1:58" ht="43.5" customHeight="1" thickBot="1" x14ac:dyDescent="0.3">
      <c r="A19" s="148"/>
      <c r="B19" s="1167"/>
      <c r="C19" s="1201"/>
      <c r="D19" s="1167"/>
      <c r="E19" s="1181" t="s">
        <v>408</v>
      </c>
      <c r="F19" s="1182"/>
      <c r="G19" s="1182"/>
      <c r="H19" s="1182"/>
      <c r="I19" s="1182"/>
      <c r="J19" s="1182"/>
      <c r="K19" s="1190"/>
      <c r="L19" s="1203" t="s">
        <v>409</v>
      </c>
      <c r="M19" s="1182"/>
      <c r="N19" s="1182"/>
      <c r="O19" s="1182"/>
      <c r="P19" s="1182"/>
      <c r="Q19" s="1182"/>
      <c r="R19" s="1190"/>
      <c r="S19" s="1181" t="s">
        <v>410</v>
      </c>
      <c r="T19" s="1182"/>
      <c r="U19" s="1182"/>
      <c r="V19" s="1182"/>
      <c r="W19" s="1182"/>
      <c r="X19" s="1182"/>
      <c r="Y19" s="1190"/>
      <c r="Z19" s="1203" t="s">
        <v>411</v>
      </c>
      <c r="AA19" s="1182"/>
      <c r="AB19" s="1182"/>
      <c r="AC19" s="1182"/>
      <c r="AD19" s="1182"/>
      <c r="AE19" s="1182"/>
      <c r="AF19" s="1190"/>
      <c r="AG19" s="1204" t="s">
        <v>1739</v>
      </c>
      <c r="AH19" s="1205"/>
      <c r="AI19" s="1205"/>
      <c r="AJ19" s="1205"/>
      <c r="AK19" s="1205"/>
      <c r="AL19" s="1205"/>
      <c r="AM19" s="1206"/>
      <c r="AN19" s="168"/>
      <c r="AO19" s="169"/>
      <c r="AP19" s="169"/>
    </row>
    <row r="20" spans="1:58" ht="43.5" customHeight="1" thickBot="1" x14ac:dyDescent="0.3">
      <c r="A20" s="148"/>
      <c r="B20" s="1167"/>
      <c r="C20" s="1201"/>
      <c r="D20" s="1167"/>
      <c r="E20" s="126" t="s">
        <v>326</v>
      </c>
      <c r="F20" s="1181" t="s">
        <v>327</v>
      </c>
      <c r="G20" s="1182"/>
      <c r="H20" s="1182"/>
      <c r="I20" s="1182"/>
      <c r="J20" s="1182"/>
      <c r="K20" s="1190"/>
      <c r="L20" s="170" t="s">
        <v>326</v>
      </c>
      <c r="M20" s="1184" t="s">
        <v>327</v>
      </c>
      <c r="N20" s="1185"/>
      <c r="O20" s="1185"/>
      <c r="P20" s="1185"/>
      <c r="Q20" s="1185"/>
      <c r="R20" s="1186"/>
      <c r="S20" s="126" t="s">
        <v>326</v>
      </c>
      <c r="T20" s="1184" t="s">
        <v>327</v>
      </c>
      <c r="U20" s="1185"/>
      <c r="V20" s="1185"/>
      <c r="W20" s="1185"/>
      <c r="X20" s="1185"/>
      <c r="Y20" s="1186"/>
      <c r="Z20" s="170" t="s">
        <v>326</v>
      </c>
      <c r="AA20" s="1184" t="s">
        <v>327</v>
      </c>
      <c r="AB20" s="1185"/>
      <c r="AC20" s="1185"/>
      <c r="AD20" s="1185"/>
      <c r="AE20" s="1185"/>
      <c r="AF20" s="1186"/>
      <c r="AG20" s="126" t="s">
        <v>326</v>
      </c>
      <c r="AH20" s="1184" t="s">
        <v>327</v>
      </c>
      <c r="AI20" s="1185"/>
      <c r="AJ20" s="1185"/>
      <c r="AK20" s="1185"/>
      <c r="AL20" s="1185"/>
      <c r="AM20" s="1186"/>
    </row>
    <row r="21" spans="1:58" ht="87.75" customHeight="1" thickBot="1" x14ac:dyDescent="0.3">
      <c r="A21" s="148"/>
      <c r="B21" s="1168"/>
      <c r="C21" s="1202"/>
      <c r="D21" s="1168"/>
      <c r="E21" s="171" t="s">
        <v>412</v>
      </c>
      <c r="F21" s="171" t="s">
        <v>328</v>
      </c>
      <c r="G21" s="172" t="s">
        <v>329</v>
      </c>
      <c r="H21" s="173" t="s">
        <v>330</v>
      </c>
      <c r="I21" s="173" t="s">
        <v>331</v>
      </c>
      <c r="J21" s="173" t="s">
        <v>332</v>
      </c>
      <c r="K21" s="174" t="s">
        <v>333</v>
      </c>
      <c r="L21" s="175" t="s">
        <v>412</v>
      </c>
      <c r="M21" s="171" t="s">
        <v>328</v>
      </c>
      <c r="N21" s="176" t="s">
        <v>329</v>
      </c>
      <c r="O21" s="177" t="s">
        <v>330</v>
      </c>
      <c r="P21" s="177" t="s">
        <v>331</v>
      </c>
      <c r="Q21" s="177" t="s">
        <v>332</v>
      </c>
      <c r="R21" s="178" t="s">
        <v>333</v>
      </c>
      <c r="S21" s="127" t="s">
        <v>412</v>
      </c>
      <c r="T21" s="127" t="s">
        <v>328</v>
      </c>
      <c r="U21" s="179" t="s">
        <v>329</v>
      </c>
      <c r="V21" s="180" t="s">
        <v>330</v>
      </c>
      <c r="W21" s="180" t="s">
        <v>331</v>
      </c>
      <c r="X21" s="180" t="s">
        <v>332</v>
      </c>
      <c r="Y21" s="181" t="s">
        <v>333</v>
      </c>
      <c r="Z21" s="182" t="s">
        <v>412</v>
      </c>
      <c r="AA21" s="171" t="s">
        <v>328</v>
      </c>
      <c r="AB21" s="176" t="s">
        <v>329</v>
      </c>
      <c r="AC21" s="177" t="s">
        <v>330</v>
      </c>
      <c r="AD21" s="177" t="s">
        <v>331</v>
      </c>
      <c r="AE21" s="177" t="s">
        <v>332</v>
      </c>
      <c r="AF21" s="178" t="s">
        <v>333</v>
      </c>
      <c r="AG21" s="171" t="s">
        <v>412</v>
      </c>
      <c r="AH21" s="171" t="s">
        <v>328</v>
      </c>
      <c r="AI21" s="183" t="s">
        <v>329</v>
      </c>
      <c r="AJ21" s="173" t="s">
        <v>330</v>
      </c>
      <c r="AK21" s="173" t="s">
        <v>331</v>
      </c>
      <c r="AL21" s="173" t="s">
        <v>332</v>
      </c>
      <c r="AM21" s="174" t="s">
        <v>333</v>
      </c>
    </row>
    <row r="22" spans="1:58" x14ac:dyDescent="0.25">
      <c r="A22" s="148"/>
      <c r="B22" s="207">
        <v>1</v>
      </c>
      <c r="C22" s="207">
        <v>2</v>
      </c>
      <c r="D22" s="207">
        <v>3</v>
      </c>
      <c r="E22" s="184" t="s">
        <v>413</v>
      </c>
      <c r="F22" s="140" t="s">
        <v>414</v>
      </c>
      <c r="G22" s="140" t="s">
        <v>415</v>
      </c>
      <c r="H22" s="140" t="s">
        <v>416</v>
      </c>
      <c r="I22" s="140" t="s">
        <v>417</v>
      </c>
      <c r="J22" s="140" t="s">
        <v>418</v>
      </c>
      <c r="K22" s="140" t="s">
        <v>419</v>
      </c>
      <c r="L22" s="140" t="s">
        <v>420</v>
      </c>
      <c r="M22" s="140" t="s">
        <v>421</v>
      </c>
      <c r="N22" s="140" t="s">
        <v>422</v>
      </c>
      <c r="O22" s="140" t="s">
        <v>423</v>
      </c>
      <c r="P22" s="140" t="s">
        <v>424</v>
      </c>
      <c r="Q22" s="140" t="s">
        <v>425</v>
      </c>
      <c r="R22" s="141" t="s">
        <v>426</v>
      </c>
      <c r="S22" s="144" t="s">
        <v>427</v>
      </c>
      <c r="T22" s="145" t="s">
        <v>428</v>
      </c>
      <c r="U22" s="185" t="s">
        <v>429</v>
      </c>
      <c r="V22" s="185" t="s">
        <v>430</v>
      </c>
      <c r="W22" s="185" t="s">
        <v>431</v>
      </c>
      <c r="X22" s="185" t="s">
        <v>432</v>
      </c>
      <c r="Y22" s="186" t="s">
        <v>433</v>
      </c>
      <c r="Z22" s="184" t="s">
        <v>434</v>
      </c>
      <c r="AA22" s="140" t="s">
        <v>435</v>
      </c>
      <c r="AB22" s="140" t="s">
        <v>436</v>
      </c>
      <c r="AC22" s="140" t="s">
        <v>437</v>
      </c>
      <c r="AD22" s="140" t="s">
        <v>438</v>
      </c>
      <c r="AE22" s="140" t="s">
        <v>439</v>
      </c>
      <c r="AF22" s="473" t="s">
        <v>440</v>
      </c>
      <c r="AG22" s="184" t="s">
        <v>441</v>
      </c>
      <c r="AH22" s="140" t="s">
        <v>442</v>
      </c>
      <c r="AI22" s="140" t="s">
        <v>443</v>
      </c>
      <c r="AJ22" s="140" t="s">
        <v>444</v>
      </c>
      <c r="AK22" s="140" t="s">
        <v>405</v>
      </c>
      <c r="AL22" s="140" t="s">
        <v>445</v>
      </c>
      <c r="AM22" s="141" t="s">
        <v>446</v>
      </c>
    </row>
    <row r="23" spans="1:58" ht="48" customHeight="1" x14ac:dyDescent="0.25">
      <c r="A23" s="148"/>
      <c r="B23" s="427">
        <v>0</v>
      </c>
      <c r="C23" s="427" t="s">
        <v>92</v>
      </c>
      <c r="D23" s="428" t="s">
        <v>93</v>
      </c>
      <c r="E23" s="427">
        <f t="shared" ref="E23:K23" si="0">SUM(E24:E29)</f>
        <v>0</v>
      </c>
      <c r="F23" s="427">
        <f>SUM(F24:F29)</f>
        <v>0</v>
      </c>
      <c r="G23" s="427">
        <f t="shared" si="0"/>
        <v>0</v>
      </c>
      <c r="H23" s="427">
        <f t="shared" si="0"/>
        <v>0</v>
      </c>
      <c r="I23" s="427">
        <f t="shared" si="0"/>
        <v>0</v>
      </c>
      <c r="J23" s="427">
        <f t="shared" si="0"/>
        <v>0</v>
      </c>
      <c r="K23" s="427">
        <f t="shared" si="0"/>
        <v>0</v>
      </c>
      <c r="L23" s="427">
        <f t="shared" ref="L23:Y23" si="1">SUM(L24:L29)</f>
        <v>0</v>
      </c>
      <c r="M23" s="427">
        <f t="shared" si="1"/>
        <v>0</v>
      </c>
      <c r="N23" s="427">
        <f t="shared" si="1"/>
        <v>0</v>
      </c>
      <c r="O23" s="427">
        <f t="shared" si="1"/>
        <v>0</v>
      </c>
      <c r="P23" s="427">
        <f t="shared" si="1"/>
        <v>0</v>
      </c>
      <c r="Q23" s="427">
        <f t="shared" si="1"/>
        <v>0</v>
      </c>
      <c r="R23" s="427">
        <f t="shared" si="1"/>
        <v>0</v>
      </c>
      <c r="S23" s="427">
        <f t="shared" si="1"/>
        <v>0</v>
      </c>
      <c r="T23" s="427">
        <f t="shared" si="1"/>
        <v>0.2583333333333333</v>
      </c>
      <c r="U23" s="427">
        <f t="shared" si="1"/>
        <v>0</v>
      </c>
      <c r="V23" s="427">
        <f t="shared" si="1"/>
        <v>0</v>
      </c>
      <c r="W23" s="427">
        <f t="shared" si="1"/>
        <v>0</v>
      </c>
      <c r="X23" s="427">
        <f t="shared" si="1"/>
        <v>0</v>
      </c>
      <c r="Y23" s="427">
        <f t="shared" si="1"/>
        <v>0</v>
      </c>
      <c r="Z23" s="427">
        <f>SUM(Z24:Z29)</f>
        <v>0</v>
      </c>
      <c r="AA23" s="427">
        <f t="shared" ref="AA23:AF23" si="2">SUM(AA24:AA29)</f>
        <v>85.755833333333328</v>
      </c>
      <c r="AB23" s="427">
        <f t="shared" si="2"/>
        <v>0</v>
      </c>
      <c r="AC23" s="427">
        <f t="shared" si="2"/>
        <v>0</v>
      </c>
      <c r="AD23" s="427">
        <f t="shared" si="2"/>
        <v>0</v>
      </c>
      <c r="AE23" s="427">
        <f t="shared" si="2"/>
        <v>0</v>
      </c>
      <c r="AF23" s="427">
        <f t="shared" si="2"/>
        <v>0</v>
      </c>
      <c r="AG23" s="427">
        <f>SUM(AG24:AG29)</f>
        <v>0</v>
      </c>
      <c r="AH23" s="427">
        <f t="shared" ref="AH23:AM23" si="3">SUM(AH24:AH29)</f>
        <v>86.014166666666668</v>
      </c>
      <c r="AI23" s="427">
        <f t="shared" si="3"/>
        <v>0</v>
      </c>
      <c r="AJ23" s="427">
        <f t="shared" si="3"/>
        <v>0</v>
      </c>
      <c r="AK23" s="427">
        <f t="shared" si="3"/>
        <v>0</v>
      </c>
      <c r="AL23" s="427">
        <f t="shared" si="3"/>
        <v>0</v>
      </c>
      <c r="AM23" s="427">
        <f t="shared" si="3"/>
        <v>0</v>
      </c>
    </row>
    <row r="24" spans="1:58" ht="42" customHeight="1" x14ac:dyDescent="0.25">
      <c r="A24" s="148"/>
      <c r="B24" s="430" t="s">
        <v>94</v>
      </c>
      <c r="C24" s="72" t="s">
        <v>95</v>
      </c>
      <c r="D24" s="431" t="s">
        <v>93</v>
      </c>
      <c r="E24" s="72">
        <f>E31</f>
        <v>0</v>
      </c>
      <c r="F24" s="72">
        <f>F31</f>
        <v>0</v>
      </c>
      <c r="G24" s="72">
        <f t="shared" ref="G24:AM24" si="4">G31</f>
        <v>0</v>
      </c>
      <c r="H24" s="72">
        <f t="shared" si="4"/>
        <v>0</v>
      </c>
      <c r="I24" s="72">
        <f t="shared" si="4"/>
        <v>0</v>
      </c>
      <c r="J24" s="72">
        <f t="shared" si="4"/>
        <v>0</v>
      </c>
      <c r="K24" s="72">
        <f t="shared" si="4"/>
        <v>0</v>
      </c>
      <c r="L24" s="72">
        <f t="shared" si="4"/>
        <v>0</v>
      </c>
      <c r="M24" s="72">
        <f t="shared" si="4"/>
        <v>0</v>
      </c>
      <c r="N24" s="72">
        <f t="shared" si="4"/>
        <v>0</v>
      </c>
      <c r="O24" s="72">
        <f t="shared" si="4"/>
        <v>0</v>
      </c>
      <c r="P24" s="72">
        <f t="shared" si="4"/>
        <v>0</v>
      </c>
      <c r="Q24" s="72">
        <f t="shared" si="4"/>
        <v>0</v>
      </c>
      <c r="R24" s="72">
        <f t="shared" si="4"/>
        <v>0</v>
      </c>
      <c r="S24" s="72">
        <f t="shared" si="4"/>
        <v>0</v>
      </c>
      <c r="T24" s="72">
        <f t="shared" si="4"/>
        <v>0</v>
      </c>
      <c r="U24" s="72">
        <f t="shared" si="4"/>
        <v>0</v>
      </c>
      <c r="V24" s="72">
        <f t="shared" si="4"/>
        <v>0</v>
      </c>
      <c r="W24" s="72">
        <f t="shared" si="4"/>
        <v>0</v>
      </c>
      <c r="X24" s="72">
        <f t="shared" si="4"/>
        <v>0</v>
      </c>
      <c r="Y24" s="72">
        <f t="shared" si="4"/>
        <v>0</v>
      </c>
      <c r="Z24" s="72">
        <f t="shared" si="4"/>
        <v>0</v>
      </c>
      <c r="AA24" s="72">
        <f t="shared" si="4"/>
        <v>0</v>
      </c>
      <c r="AB24" s="72">
        <f t="shared" si="4"/>
        <v>0</v>
      </c>
      <c r="AC24" s="72">
        <f t="shared" si="4"/>
        <v>0</v>
      </c>
      <c r="AD24" s="72">
        <f t="shared" si="4"/>
        <v>0</v>
      </c>
      <c r="AE24" s="72">
        <f t="shared" si="4"/>
        <v>0</v>
      </c>
      <c r="AF24" s="72">
        <f t="shared" si="4"/>
        <v>0</v>
      </c>
      <c r="AG24" s="72">
        <f t="shared" si="4"/>
        <v>0</v>
      </c>
      <c r="AH24" s="72">
        <f t="shared" si="4"/>
        <v>0</v>
      </c>
      <c r="AI24" s="72">
        <f t="shared" si="4"/>
        <v>0</v>
      </c>
      <c r="AJ24" s="72">
        <f t="shared" si="4"/>
        <v>0</v>
      </c>
      <c r="AK24" s="72">
        <f t="shared" si="4"/>
        <v>0</v>
      </c>
      <c r="AL24" s="72">
        <f t="shared" si="4"/>
        <v>0</v>
      </c>
      <c r="AM24" s="72">
        <f t="shared" si="4"/>
        <v>0</v>
      </c>
    </row>
    <row r="25" spans="1:58" ht="42" customHeight="1" x14ac:dyDescent="0.25">
      <c r="A25" s="148"/>
      <c r="B25" s="430" t="s">
        <v>96</v>
      </c>
      <c r="C25" s="72" t="s">
        <v>97</v>
      </c>
      <c r="D25" s="431" t="s">
        <v>93</v>
      </c>
      <c r="E25" s="72">
        <f>E44</f>
        <v>0</v>
      </c>
      <c r="F25" s="72">
        <f>F44</f>
        <v>0</v>
      </c>
      <c r="G25" s="72">
        <f t="shared" ref="G25:AM25" si="5">G44</f>
        <v>0</v>
      </c>
      <c r="H25" s="72">
        <f t="shared" si="5"/>
        <v>0</v>
      </c>
      <c r="I25" s="72">
        <f t="shared" si="5"/>
        <v>0</v>
      </c>
      <c r="J25" s="72">
        <f t="shared" si="5"/>
        <v>0</v>
      </c>
      <c r="K25" s="72">
        <f t="shared" si="5"/>
        <v>0</v>
      </c>
      <c r="L25" s="72">
        <f t="shared" si="5"/>
        <v>0</v>
      </c>
      <c r="M25" s="72">
        <f t="shared" si="5"/>
        <v>0</v>
      </c>
      <c r="N25" s="72">
        <f t="shared" si="5"/>
        <v>0</v>
      </c>
      <c r="O25" s="72">
        <f t="shared" si="5"/>
        <v>0</v>
      </c>
      <c r="P25" s="72">
        <f t="shared" si="5"/>
        <v>0</v>
      </c>
      <c r="Q25" s="72">
        <f t="shared" si="5"/>
        <v>0</v>
      </c>
      <c r="R25" s="72">
        <f t="shared" si="5"/>
        <v>0</v>
      </c>
      <c r="S25" s="72">
        <f t="shared" si="5"/>
        <v>0</v>
      </c>
      <c r="T25" s="72">
        <f t="shared" si="5"/>
        <v>0</v>
      </c>
      <c r="U25" s="72">
        <f t="shared" si="5"/>
        <v>0</v>
      </c>
      <c r="V25" s="72">
        <f t="shared" si="5"/>
        <v>0</v>
      </c>
      <c r="W25" s="72">
        <f t="shared" si="5"/>
        <v>0</v>
      </c>
      <c r="X25" s="72">
        <f t="shared" si="5"/>
        <v>0</v>
      </c>
      <c r="Y25" s="72">
        <f t="shared" si="5"/>
        <v>0</v>
      </c>
      <c r="Z25" s="72">
        <f t="shared" si="5"/>
        <v>0</v>
      </c>
      <c r="AA25" s="72">
        <f t="shared" si="5"/>
        <v>47.172499999999999</v>
      </c>
      <c r="AB25" s="72">
        <f t="shared" si="5"/>
        <v>0</v>
      </c>
      <c r="AC25" s="72">
        <f t="shared" si="5"/>
        <v>0</v>
      </c>
      <c r="AD25" s="72">
        <f t="shared" si="5"/>
        <v>0</v>
      </c>
      <c r="AE25" s="72">
        <f t="shared" si="5"/>
        <v>0</v>
      </c>
      <c r="AF25" s="72">
        <f t="shared" si="5"/>
        <v>0</v>
      </c>
      <c r="AG25" s="72">
        <f t="shared" si="5"/>
        <v>0</v>
      </c>
      <c r="AH25" s="72">
        <f t="shared" si="5"/>
        <v>47.172499999999999</v>
      </c>
      <c r="AI25" s="72">
        <f t="shared" si="5"/>
        <v>0</v>
      </c>
      <c r="AJ25" s="72">
        <f t="shared" si="5"/>
        <v>0</v>
      </c>
      <c r="AK25" s="72">
        <f t="shared" si="5"/>
        <v>0</v>
      </c>
      <c r="AL25" s="72">
        <f t="shared" si="5"/>
        <v>0</v>
      </c>
      <c r="AM25" s="72">
        <f t="shared" si="5"/>
        <v>0</v>
      </c>
    </row>
    <row r="26" spans="1:58" ht="42" customHeight="1" x14ac:dyDescent="0.25">
      <c r="A26" s="148"/>
      <c r="B26" s="430" t="s">
        <v>98</v>
      </c>
      <c r="C26" s="72" t="s">
        <v>99</v>
      </c>
      <c r="D26" s="431" t="s">
        <v>93</v>
      </c>
      <c r="E26" s="72">
        <f>E69</f>
        <v>0</v>
      </c>
      <c r="F26" s="72">
        <f>F69</f>
        <v>0</v>
      </c>
      <c r="G26" s="72">
        <f t="shared" ref="G26:AM26" si="6">G69</f>
        <v>0</v>
      </c>
      <c r="H26" s="72">
        <f t="shared" si="6"/>
        <v>0</v>
      </c>
      <c r="I26" s="72">
        <f t="shared" si="6"/>
        <v>0</v>
      </c>
      <c r="J26" s="72">
        <f t="shared" si="6"/>
        <v>0</v>
      </c>
      <c r="K26" s="72">
        <f t="shared" si="6"/>
        <v>0</v>
      </c>
      <c r="L26" s="72">
        <f t="shared" si="6"/>
        <v>0</v>
      </c>
      <c r="M26" s="72">
        <f t="shared" si="6"/>
        <v>0</v>
      </c>
      <c r="N26" s="72">
        <f t="shared" si="6"/>
        <v>0</v>
      </c>
      <c r="O26" s="72">
        <f t="shared" si="6"/>
        <v>0</v>
      </c>
      <c r="P26" s="72">
        <f t="shared" si="6"/>
        <v>0</v>
      </c>
      <c r="Q26" s="72">
        <f t="shared" si="6"/>
        <v>0</v>
      </c>
      <c r="R26" s="72">
        <f t="shared" si="6"/>
        <v>0</v>
      </c>
      <c r="S26" s="72">
        <f t="shared" si="6"/>
        <v>0</v>
      </c>
      <c r="T26" s="72">
        <f t="shared" si="6"/>
        <v>0</v>
      </c>
      <c r="U26" s="72">
        <f t="shared" si="6"/>
        <v>0</v>
      </c>
      <c r="V26" s="72">
        <f t="shared" si="6"/>
        <v>0</v>
      </c>
      <c r="W26" s="72">
        <f t="shared" si="6"/>
        <v>0</v>
      </c>
      <c r="X26" s="72">
        <f t="shared" si="6"/>
        <v>0</v>
      </c>
      <c r="Y26" s="72">
        <f t="shared" si="6"/>
        <v>0</v>
      </c>
      <c r="Z26" s="72">
        <f t="shared" si="6"/>
        <v>0</v>
      </c>
      <c r="AA26" s="72">
        <f t="shared" si="6"/>
        <v>38.583333333333336</v>
      </c>
      <c r="AB26" s="72">
        <f t="shared" si="6"/>
        <v>0</v>
      </c>
      <c r="AC26" s="72">
        <f t="shared" si="6"/>
        <v>0</v>
      </c>
      <c r="AD26" s="72">
        <f t="shared" si="6"/>
        <v>0</v>
      </c>
      <c r="AE26" s="72">
        <f t="shared" si="6"/>
        <v>0</v>
      </c>
      <c r="AF26" s="72">
        <f t="shared" si="6"/>
        <v>0</v>
      </c>
      <c r="AG26" s="72">
        <f t="shared" si="6"/>
        <v>0</v>
      </c>
      <c r="AH26" s="72">
        <f t="shared" si="6"/>
        <v>38.583333333333336</v>
      </c>
      <c r="AI26" s="72">
        <f t="shared" si="6"/>
        <v>0</v>
      </c>
      <c r="AJ26" s="72">
        <f t="shared" si="6"/>
        <v>0</v>
      </c>
      <c r="AK26" s="72">
        <f t="shared" si="6"/>
        <v>0</v>
      </c>
      <c r="AL26" s="72">
        <f t="shared" si="6"/>
        <v>0</v>
      </c>
      <c r="AM26" s="72">
        <f t="shared" si="6"/>
        <v>0</v>
      </c>
    </row>
    <row r="27" spans="1:58" ht="42" customHeight="1" x14ac:dyDescent="0.25">
      <c r="A27" s="148"/>
      <c r="B27" s="430" t="s">
        <v>100</v>
      </c>
      <c r="C27" s="72" t="s">
        <v>101</v>
      </c>
      <c r="D27" s="431" t="s">
        <v>93</v>
      </c>
      <c r="E27" s="72">
        <f t="shared" ref="E27:AM27" si="7">E73</f>
        <v>0</v>
      </c>
      <c r="F27" s="72">
        <f t="shared" si="7"/>
        <v>0</v>
      </c>
      <c r="G27" s="72">
        <f t="shared" si="7"/>
        <v>0</v>
      </c>
      <c r="H27" s="72">
        <f t="shared" si="7"/>
        <v>0</v>
      </c>
      <c r="I27" s="72">
        <f t="shared" si="7"/>
        <v>0</v>
      </c>
      <c r="J27" s="72">
        <f t="shared" si="7"/>
        <v>0</v>
      </c>
      <c r="K27" s="72">
        <f t="shared" si="7"/>
        <v>0</v>
      </c>
      <c r="L27" s="72">
        <f t="shared" si="7"/>
        <v>0</v>
      </c>
      <c r="M27" s="72">
        <f t="shared" si="7"/>
        <v>0</v>
      </c>
      <c r="N27" s="72">
        <f t="shared" si="7"/>
        <v>0</v>
      </c>
      <c r="O27" s="72">
        <f t="shared" si="7"/>
        <v>0</v>
      </c>
      <c r="P27" s="72">
        <f t="shared" si="7"/>
        <v>0</v>
      </c>
      <c r="Q27" s="72">
        <f t="shared" si="7"/>
        <v>0</v>
      </c>
      <c r="R27" s="72">
        <f t="shared" si="7"/>
        <v>0</v>
      </c>
      <c r="S27" s="72">
        <f t="shared" si="7"/>
        <v>0</v>
      </c>
      <c r="T27" s="72">
        <f t="shared" si="7"/>
        <v>0</v>
      </c>
      <c r="U27" s="72">
        <f t="shared" si="7"/>
        <v>0</v>
      </c>
      <c r="V27" s="72">
        <f t="shared" si="7"/>
        <v>0</v>
      </c>
      <c r="W27" s="72">
        <f t="shared" si="7"/>
        <v>0</v>
      </c>
      <c r="X27" s="72">
        <f t="shared" si="7"/>
        <v>0</v>
      </c>
      <c r="Y27" s="72">
        <f t="shared" si="7"/>
        <v>0</v>
      </c>
      <c r="Z27" s="72">
        <f t="shared" si="7"/>
        <v>0</v>
      </c>
      <c r="AA27" s="72">
        <f t="shared" si="7"/>
        <v>0</v>
      </c>
      <c r="AB27" s="72">
        <f t="shared" si="7"/>
        <v>0</v>
      </c>
      <c r="AC27" s="72">
        <f t="shared" si="7"/>
        <v>0</v>
      </c>
      <c r="AD27" s="72">
        <f t="shared" si="7"/>
        <v>0</v>
      </c>
      <c r="AE27" s="72">
        <f t="shared" si="7"/>
        <v>0</v>
      </c>
      <c r="AF27" s="72">
        <f t="shared" si="7"/>
        <v>0</v>
      </c>
      <c r="AG27" s="72">
        <f t="shared" si="7"/>
        <v>0</v>
      </c>
      <c r="AH27" s="72">
        <f t="shared" si="7"/>
        <v>0</v>
      </c>
      <c r="AI27" s="72">
        <f t="shared" si="7"/>
        <v>0</v>
      </c>
      <c r="AJ27" s="72">
        <f t="shared" si="7"/>
        <v>0</v>
      </c>
      <c r="AK27" s="72">
        <f t="shared" si="7"/>
        <v>0</v>
      </c>
      <c r="AL27" s="72">
        <f t="shared" si="7"/>
        <v>0</v>
      </c>
      <c r="AM27" s="72">
        <f t="shared" si="7"/>
        <v>0</v>
      </c>
    </row>
    <row r="28" spans="1:58" ht="42" customHeight="1" x14ac:dyDescent="0.25">
      <c r="A28" s="148"/>
      <c r="B28" s="430" t="s">
        <v>102</v>
      </c>
      <c r="C28" s="72" t="s">
        <v>103</v>
      </c>
      <c r="D28" s="431" t="s">
        <v>93</v>
      </c>
      <c r="E28" s="72">
        <f t="shared" ref="E28:AM28" si="8">E79</f>
        <v>0</v>
      </c>
      <c r="F28" s="72">
        <f t="shared" si="8"/>
        <v>0</v>
      </c>
      <c r="G28" s="72">
        <f t="shared" si="8"/>
        <v>0</v>
      </c>
      <c r="H28" s="72">
        <f t="shared" si="8"/>
        <v>0</v>
      </c>
      <c r="I28" s="72">
        <f t="shared" si="8"/>
        <v>0</v>
      </c>
      <c r="J28" s="72">
        <f t="shared" si="8"/>
        <v>0</v>
      </c>
      <c r="K28" s="72">
        <f t="shared" si="8"/>
        <v>0</v>
      </c>
      <c r="L28" s="72">
        <f t="shared" si="8"/>
        <v>0</v>
      </c>
      <c r="M28" s="72">
        <f t="shared" si="8"/>
        <v>0</v>
      </c>
      <c r="N28" s="72">
        <f t="shared" si="8"/>
        <v>0</v>
      </c>
      <c r="O28" s="72">
        <f t="shared" si="8"/>
        <v>0</v>
      </c>
      <c r="P28" s="72">
        <f t="shared" si="8"/>
        <v>0</v>
      </c>
      <c r="Q28" s="72">
        <f t="shared" si="8"/>
        <v>0</v>
      </c>
      <c r="R28" s="72">
        <f t="shared" si="8"/>
        <v>0</v>
      </c>
      <c r="S28" s="72">
        <f t="shared" si="8"/>
        <v>0</v>
      </c>
      <c r="T28" s="72">
        <f t="shared" si="8"/>
        <v>0</v>
      </c>
      <c r="U28" s="72">
        <f t="shared" si="8"/>
        <v>0</v>
      </c>
      <c r="V28" s="72">
        <f t="shared" si="8"/>
        <v>0</v>
      </c>
      <c r="W28" s="72">
        <f t="shared" si="8"/>
        <v>0</v>
      </c>
      <c r="X28" s="72">
        <f t="shared" si="8"/>
        <v>0</v>
      </c>
      <c r="Y28" s="72">
        <f t="shared" si="8"/>
        <v>0</v>
      </c>
      <c r="Z28" s="72">
        <f t="shared" si="8"/>
        <v>0</v>
      </c>
      <c r="AA28" s="72">
        <f t="shared" si="8"/>
        <v>0</v>
      </c>
      <c r="AB28" s="72">
        <f t="shared" si="8"/>
        <v>0</v>
      </c>
      <c r="AC28" s="72">
        <f t="shared" si="8"/>
        <v>0</v>
      </c>
      <c r="AD28" s="72">
        <f t="shared" si="8"/>
        <v>0</v>
      </c>
      <c r="AE28" s="72">
        <f t="shared" si="8"/>
        <v>0</v>
      </c>
      <c r="AF28" s="72">
        <f t="shared" si="8"/>
        <v>0</v>
      </c>
      <c r="AG28" s="72">
        <f t="shared" si="8"/>
        <v>0</v>
      </c>
      <c r="AH28" s="72">
        <f t="shared" si="8"/>
        <v>0</v>
      </c>
      <c r="AI28" s="72">
        <f t="shared" si="8"/>
        <v>0</v>
      </c>
      <c r="AJ28" s="72">
        <f t="shared" si="8"/>
        <v>0</v>
      </c>
      <c r="AK28" s="72">
        <f t="shared" si="8"/>
        <v>0</v>
      </c>
      <c r="AL28" s="72">
        <f t="shared" si="8"/>
        <v>0</v>
      </c>
      <c r="AM28" s="72">
        <f t="shared" si="8"/>
        <v>0</v>
      </c>
    </row>
    <row r="29" spans="1:58" ht="42" customHeight="1" x14ac:dyDescent="0.25">
      <c r="A29" s="148"/>
      <c r="B29" s="430" t="s">
        <v>104</v>
      </c>
      <c r="C29" s="72" t="s">
        <v>105</v>
      </c>
      <c r="D29" s="431" t="s">
        <v>93</v>
      </c>
      <c r="E29" s="72">
        <f t="shared" ref="E29:AM29" si="9">E80</f>
        <v>0</v>
      </c>
      <c r="F29" s="72">
        <f t="shared" si="9"/>
        <v>0</v>
      </c>
      <c r="G29" s="72">
        <f t="shared" si="9"/>
        <v>0</v>
      </c>
      <c r="H29" s="72">
        <f t="shared" si="9"/>
        <v>0</v>
      </c>
      <c r="I29" s="72">
        <f t="shared" si="9"/>
        <v>0</v>
      </c>
      <c r="J29" s="72">
        <f t="shared" si="9"/>
        <v>0</v>
      </c>
      <c r="K29" s="72">
        <f t="shared" si="9"/>
        <v>0</v>
      </c>
      <c r="L29" s="72">
        <f t="shared" si="9"/>
        <v>0</v>
      </c>
      <c r="M29" s="72">
        <f t="shared" si="9"/>
        <v>0</v>
      </c>
      <c r="N29" s="72">
        <f t="shared" si="9"/>
        <v>0</v>
      </c>
      <c r="O29" s="72">
        <f t="shared" si="9"/>
        <v>0</v>
      </c>
      <c r="P29" s="72">
        <f t="shared" si="9"/>
        <v>0</v>
      </c>
      <c r="Q29" s="72">
        <f t="shared" si="9"/>
        <v>0</v>
      </c>
      <c r="R29" s="72">
        <f t="shared" si="9"/>
        <v>0</v>
      </c>
      <c r="S29" s="72">
        <f t="shared" si="9"/>
        <v>0</v>
      </c>
      <c r="T29" s="72">
        <f t="shared" si="9"/>
        <v>0.2583333333333333</v>
      </c>
      <c r="U29" s="72">
        <f t="shared" si="9"/>
        <v>0</v>
      </c>
      <c r="V29" s="72">
        <f t="shared" si="9"/>
        <v>0</v>
      </c>
      <c r="W29" s="72">
        <f t="shared" si="9"/>
        <v>0</v>
      </c>
      <c r="X29" s="72">
        <f t="shared" si="9"/>
        <v>0</v>
      </c>
      <c r="Y29" s="72">
        <f t="shared" si="9"/>
        <v>0</v>
      </c>
      <c r="Z29" s="72">
        <f t="shared" si="9"/>
        <v>0</v>
      </c>
      <c r="AA29" s="72">
        <f t="shared" si="9"/>
        <v>0</v>
      </c>
      <c r="AB29" s="72">
        <f t="shared" si="9"/>
        <v>0</v>
      </c>
      <c r="AC29" s="72">
        <f t="shared" si="9"/>
        <v>0</v>
      </c>
      <c r="AD29" s="72">
        <f t="shared" si="9"/>
        <v>0</v>
      </c>
      <c r="AE29" s="72">
        <f t="shared" si="9"/>
        <v>0</v>
      </c>
      <c r="AF29" s="72">
        <f t="shared" si="9"/>
        <v>0</v>
      </c>
      <c r="AG29" s="72">
        <f t="shared" si="9"/>
        <v>0</v>
      </c>
      <c r="AH29" s="72">
        <f t="shared" si="9"/>
        <v>0.2583333333333333</v>
      </c>
      <c r="AI29" s="72">
        <f t="shared" si="9"/>
        <v>0</v>
      </c>
      <c r="AJ29" s="72">
        <f t="shared" si="9"/>
        <v>0</v>
      </c>
      <c r="AK29" s="72">
        <f t="shared" si="9"/>
        <v>0</v>
      </c>
      <c r="AL29" s="72">
        <f t="shared" si="9"/>
        <v>0</v>
      </c>
      <c r="AM29" s="72">
        <f t="shared" si="9"/>
        <v>0</v>
      </c>
    </row>
    <row r="30" spans="1:58" ht="48" customHeight="1" x14ac:dyDescent="0.25">
      <c r="A30" s="148"/>
      <c r="B30" s="427" t="s">
        <v>106</v>
      </c>
      <c r="C30" s="432" t="s">
        <v>107</v>
      </c>
      <c r="D30" s="428" t="s">
        <v>93</v>
      </c>
      <c r="E30" s="427">
        <f t="shared" ref="E30:AM30" si="10">E31+E44+E69+E73+E79+E80</f>
        <v>0</v>
      </c>
      <c r="F30" s="427">
        <f t="shared" si="10"/>
        <v>0</v>
      </c>
      <c r="G30" s="427">
        <f t="shared" si="10"/>
        <v>0</v>
      </c>
      <c r="H30" s="427">
        <f t="shared" si="10"/>
        <v>0</v>
      </c>
      <c r="I30" s="427">
        <f t="shared" si="10"/>
        <v>0</v>
      </c>
      <c r="J30" s="427">
        <f t="shared" si="10"/>
        <v>0</v>
      </c>
      <c r="K30" s="427">
        <f t="shared" si="10"/>
        <v>0</v>
      </c>
      <c r="L30" s="427">
        <f t="shared" si="10"/>
        <v>0</v>
      </c>
      <c r="M30" s="427">
        <f t="shared" si="10"/>
        <v>0</v>
      </c>
      <c r="N30" s="427">
        <f t="shared" si="10"/>
        <v>0</v>
      </c>
      <c r="O30" s="427">
        <f t="shared" si="10"/>
        <v>0</v>
      </c>
      <c r="P30" s="427">
        <f t="shared" si="10"/>
        <v>0</v>
      </c>
      <c r="Q30" s="427">
        <f t="shared" si="10"/>
        <v>0</v>
      </c>
      <c r="R30" s="427">
        <f t="shared" si="10"/>
        <v>0</v>
      </c>
      <c r="S30" s="427">
        <f t="shared" si="10"/>
        <v>0</v>
      </c>
      <c r="T30" s="427">
        <f t="shared" si="10"/>
        <v>0.2583333333333333</v>
      </c>
      <c r="U30" s="427">
        <f t="shared" si="10"/>
        <v>0</v>
      </c>
      <c r="V30" s="427">
        <f t="shared" si="10"/>
        <v>0</v>
      </c>
      <c r="W30" s="427">
        <f t="shared" si="10"/>
        <v>0</v>
      </c>
      <c r="X30" s="427">
        <f t="shared" si="10"/>
        <v>0</v>
      </c>
      <c r="Y30" s="427">
        <f t="shared" si="10"/>
        <v>0</v>
      </c>
      <c r="Z30" s="427">
        <f t="shared" si="10"/>
        <v>0</v>
      </c>
      <c r="AA30" s="427">
        <f t="shared" si="10"/>
        <v>85.755833333333328</v>
      </c>
      <c r="AB30" s="427">
        <f t="shared" si="10"/>
        <v>0</v>
      </c>
      <c r="AC30" s="427">
        <f t="shared" si="10"/>
        <v>0</v>
      </c>
      <c r="AD30" s="427">
        <f t="shared" si="10"/>
        <v>0</v>
      </c>
      <c r="AE30" s="427">
        <f t="shared" si="10"/>
        <v>0</v>
      </c>
      <c r="AF30" s="427">
        <f t="shared" si="10"/>
        <v>0</v>
      </c>
      <c r="AG30" s="427">
        <f t="shared" si="10"/>
        <v>0</v>
      </c>
      <c r="AH30" s="427">
        <f t="shared" si="10"/>
        <v>86.014166666666668</v>
      </c>
      <c r="AI30" s="427">
        <f t="shared" si="10"/>
        <v>0</v>
      </c>
      <c r="AJ30" s="427">
        <f t="shared" si="10"/>
        <v>0</v>
      </c>
      <c r="AK30" s="427">
        <f t="shared" si="10"/>
        <v>0</v>
      </c>
      <c r="AL30" s="427">
        <f t="shared" si="10"/>
        <v>0</v>
      </c>
      <c r="AM30" s="427">
        <f t="shared" si="10"/>
        <v>0</v>
      </c>
    </row>
    <row r="31" spans="1:58" ht="48" customHeight="1" x14ac:dyDescent="0.25">
      <c r="A31" s="148"/>
      <c r="B31" s="427" t="s">
        <v>108</v>
      </c>
      <c r="C31" s="432" t="s">
        <v>109</v>
      </c>
      <c r="D31" s="428" t="s">
        <v>93</v>
      </c>
      <c r="E31" s="427">
        <f t="shared" ref="E31:AM31" si="11">E32+E37+E40+E41</f>
        <v>0</v>
      </c>
      <c r="F31" s="427">
        <f t="shared" si="11"/>
        <v>0</v>
      </c>
      <c r="G31" s="427">
        <f t="shared" si="11"/>
        <v>0</v>
      </c>
      <c r="H31" s="427">
        <f t="shared" si="11"/>
        <v>0</v>
      </c>
      <c r="I31" s="427">
        <f t="shared" si="11"/>
        <v>0</v>
      </c>
      <c r="J31" s="427">
        <f t="shared" si="11"/>
        <v>0</v>
      </c>
      <c r="K31" s="427">
        <f t="shared" si="11"/>
        <v>0</v>
      </c>
      <c r="L31" s="427">
        <f t="shared" si="11"/>
        <v>0</v>
      </c>
      <c r="M31" s="427">
        <f t="shared" si="11"/>
        <v>0</v>
      </c>
      <c r="N31" s="427">
        <f t="shared" si="11"/>
        <v>0</v>
      </c>
      <c r="O31" s="427">
        <f t="shared" si="11"/>
        <v>0</v>
      </c>
      <c r="P31" s="427">
        <f t="shared" si="11"/>
        <v>0</v>
      </c>
      <c r="Q31" s="427">
        <f t="shared" si="11"/>
        <v>0</v>
      </c>
      <c r="R31" s="427">
        <f t="shared" si="11"/>
        <v>0</v>
      </c>
      <c r="S31" s="427">
        <f t="shared" si="11"/>
        <v>0</v>
      </c>
      <c r="T31" s="427">
        <f t="shared" si="11"/>
        <v>0</v>
      </c>
      <c r="U31" s="427">
        <f t="shared" si="11"/>
        <v>0</v>
      </c>
      <c r="V31" s="427">
        <f t="shared" si="11"/>
        <v>0</v>
      </c>
      <c r="W31" s="427">
        <f t="shared" si="11"/>
        <v>0</v>
      </c>
      <c r="X31" s="427">
        <f t="shared" si="11"/>
        <v>0</v>
      </c>
      <c r="Y31" s="427">
        <f t="shared" si="11"/>
        <v>0</v>
      </c>
      <c r="Z31" s="427">
        <f t="shared" si="11"/>
        <v>0</v>
      </c>
      <c r="AA31" s="427">
        <f t="shared" si="11"/>
        <v>0</v>
      </c>
      <c r="AB31" s="427">
        <f t="shared" si="11"/>
        <v>0</v>
      </c>
      <c r="AC31" s="427">
        <f t="shared" si="11"/>
        <v>0</v>
      </c>
      <c r="AD31" s="427">
        <f t="shared" si="11"/>
        <v>0</v>
      </c>
      <c r="AE31" s="427">
        <f t="shared" si="11"/>
        <v>0</v>
      </c>
      <c r="AF31" s="427">
        <f t="shared" si="11"/>
        <v>0</v>
      </c>
      <c r="AG31" s="427">
        <f t="shared" si="11"/>
        <v>0</v>
      </c>
      <c r="AH31" s="427">
        <f t="shared" si="11"/>
        <v>0</v>
      </c>
      <c r="AI31" s="427">
        <f t="shared" si="11"/>
        <v>0</v>
      </c>
      <c r="AJ31" s="427">
        <f t="shared" si="11"/>
        <v>0</v>
      </c>
      <c r="AK31" s="427">
        <f t="shared" si="11"/>
        <v>0</v>
      </c>
      <c r="AL31" s="427">
        <f t="shared" si="11"/>
        <v>0</v>
      </c>
      <c r="AM31" s="427">
        <f t="shared" si="11"/>
        <v>0</v>
      </c>
    </row>
    <row r="32" spans="1:58" ht="48" customHeight="1" x14ac:dyDescent="0.25">
      <c r="A32" s="148"/>
      <c r="B32" s="432" t="s">
        <v>110</v>
      </c>
      <c r="C32" s="432" t="s">
        <v>111</v>
      </c>
      <c r="D32" s="428" t="s">
        <v>93</v>
      </c>
      <c r="E32" s="467">
        <f t="shared" ref="E32:AM32" si="12">E33+E34+E35</f>
        <v>0</v>
      </c>
      <c r="F32" s="427">
        <f t="shared" si="12"/>
        <v>0</v>
      </c>
      <c r="G32" s="427">
        <f t="shared" si="12"/>
        <v>0</v>
      </c>
      <c r="H32" s="427">
        <f t="shared" si="12"/>
        <v>0</v>
      </c>
      <c r="I32" s="427">
        <f t="shared" si="12"/>
        <v>0</v>
      </c>
      <c r="J32" s="427">
        <f t="shared" si="12"/>
        <v>0</v>
      </c>
      <c r="K32" s="427">
        <f t="shared" si="12"/>
        <v>0</v>
      </c>
      <c r="L32" s="427">
        <f t="shared" si="12"/>
        <v>0</v>
      </c>
      <c r="M32" s="427">
        <f t="shared" si="12"/>
        <v>0</v>
      </c>
      <c r="N32" s="427">
        <f t="shared" si="12"/>
        <v>0</v>
      </c>
      <c r="O32" s="427">
        <f t="shared" si="12"/>
        <v>0</v>
      </c>
      <c r="P32" s="427">
        <f t="shared" si="12"/>
        <v>0</v>
      </c>
      <c r="Q32" s="427">
        <f t="shared" si="12"/>
        <v>0</v>
      </c>
      <c r="R32" s="427">
        <f t="shared" si="12"/>
        <v>0</v>
      </c>
      <c r="S32" s="427">
        <f t="shared" si="12"/>
        <v>0</v>
      </c>
      <c r="T32" s="427">
        <f t="shared" si="12"/>
        <v>0</v>
      </c>
      <c r="U32" s="427">
        <f t="shared" si="12"/>
        <v>0</v>
      </c>
      <c r="V32" s="427">
        <f t="shared" si="12"/>
        <v>0</v>
      </c>
      <c r="W32" s="427">
        <f t="shared" si="12"/>
        <v>0</v>
      </c>
      <c r="X32" s="427">
        <f t="shared" si="12"/>
        <v>0</v>
      </c>
      <c r="Y32" s="427">
        <f t="shared" si="12"/>
        <v>0</v>
      </c>
      <c r="Z32" s="427">
        <f t="shared" si="12"/>
        <v>0</v>
      </c>
      <c r="AA32" s="427">
        <f t="shared" si="12"/>
        <v>0</v>
      </c>
      <c r="AB32" s="427">
        <f t="shared" si="12"/>
        <v>0</v>
      </c>
      <c r="AC32" s="427">
        <f t="shared" si="12"/>
        <v>0</v>
      </c>
      <c r="AD32" s="427">
        <f t="shared" si="12"/>
        <v>0</v>
      </c>
      <c r="AE32" s="427">
        <f t="shared" si="12"/>
        <v>0</v>
      </c>
      <c r="AF32" s="427">
        <f t="shared" si="12"/>
        <v>0</v>
      </c>
      <c r="AG32" s="427">
        <f t="shared" si="12"/>
        <v>0</v>
      </c>
      <c r="AH32" s="427">
        <f t="shared" si="12"/>
        <v>0</v>
      </c>
      <c r="AI32" s="427">
        <f t="shared" si="12"/>
        <v>0</v>
      </c>
      <c r="AJ32" s="427">
        <f t="shared" si="12"/>
        <v>0</v>
      </c>
      <c r="AK32" s="427">
        <f t="shared" si="12"/>
        <v>0</v>
      </c>
      <c r="AL32" s="427">
        <f t="shared" si="12"/>
        <v>0</v>
      </c>
      <c r="AM32" s="427">
        <f t="shared" si="12"/>
        <v>0</v>
      </c>
    </row>
    <row r="33" spans="1:40" ht="42" customHeight="1" x14ac:dyDescent="0.25">
      <c r="A33" s="148"/>
      <c r="B33" s="433" t="s">
        <v>112</v>
      </c>
      <c r="C33" s="434" t="s">
        <v>113</v>
      </c>
      <c r="D33" s="72" t="s">
        <v>93</v>
      </c>
      <c r="E33" s="326">
        <v>0</v>
      </c>
      <c r="F33" s="326">
        <v>0</v>
      </c>
      <c r="G33" s="326">
        <v>0</v>
      </c>
      <c r="H33" s="326">
        <v>0</v>
      </c>
      <c r="I33" s="326">
        <v>0</v>
      </c>
      <c r="J33" s="326">
        <v>0</v>
      </c>
      <c r="K33" s="326">
        <v>0</v>
      </c>
      <c r="L33" s="326">
        <v>0</v>
      </c>
      <c r="M33" s="326">
        <v>0</v>
      </c>
      <c r="N33" s="326">
        <v>0</v>
      </c>
      <c r="O33" s="326">
        <v>0</v>
      </c>
      <c r="P33" s="326">
        <v>0</v>
      </c>
      <c r="Q33" s="326">
        <v>0</v>
      </c>
      <c r="R33" s="326">
        <v>0</v>
      </c>
      <c r="S33" s="326">
        <v>0</v>
      </c>
      <c r="T33" s="326">
        <v>0</v>
      </c>
      <c r="U33" s="326">
        <v>0</v>
      </c>
      <c r="V33" s="326">
        <v>0</v>
      </c>
      <c r="W33" s="326">
        <v>0</v>
      </c>
      <c r="X33" s="326">
        <v>0</v>
      </c>
      <c r="Y33" s="326">
        <v>0</v>
      </c>
      <c r="Z33" s="326">
        <v>0</v>
      </c>
      <c r="AA33" s="326">
        <v>0</v>
      </c>
      <c r="AB33" s="326">
        <v>0</v>
      </c>
      <c r="AC33" s="326">
        <v>0</v>
      </c>
      <c r="AD33" s="326">
        <v>0</v>
      </c>
      <c r="AE33" s="326">
        <v>0</v>
      </c>
      <c r="AF33" s="326">
        <v>0</v>
      </c>
      <c r="AG33" s="326">
        <v>0</v>
      </c>
      <c r="AH33" s="326">
        <v>0</v>
      </c>
      <c r="AI33" s="326">
        <v>0</v>
      </c>
      <c r="AJ33" s="326">
        <v>0</v>
      </c>
      <c r="AK33" s="326">
        <v>0</v>
      </c>
      <c r="AL33" s="326">
        <v>0</v>
      </c>
      <c r="AM33" s="326">
        <v>0</v>
      </c>
    </row>
    <row r="34" spans="1:40" ht="42" customHeight="1" x14ac:dyDescent="0.25">
      <c r="A34" s="148"/>
      <c r="B34" s="433" t="s">
        <v>114</v>
      </c>
      <c r="C34" s="434" t="s">
        <v>115</v>
      </c>
      <c r="D34" s="72" t="s">
        <v>93</v>
      </c>
      <c r="E34" s="326">
        <v>0</v>
      </c>
      <c r="F34" s="326">
        <v>0</v>
      </c>
      <c r="G34" s="326">
        <v>0</v>
      </c>
      <c r="H34" s="326">
        <v>0</v>
      </c>
      <c r="I34" s="326">
        <v>0</v>
      </c>
      <c r="J34" s="326">
        <v>0</v>
      </c>
      <c r="K34" s="326">
        <v>0</v>
      </c>
      <c r="L34" s="326">
        <v>0</v>
      </c>
      <c r="M34" s="326">
        <v>0</v>
      </c>
      <c r="N34" s="326">
        <v>0</v>
      </c>
      <c r="O34" s="326">
        <v>0</v>
      </c>
      <c r="P34" s="326">
        <v>0</v>
      </c>
      <c r="Q34" s="326">
        <v>0</v>
      </c>
      <c r="R34" s="326">
        <v>0</v>
      </c>
      <c r="S34" s="326">
        <v>0</v>
      </c>
      <c r="T34" s="326">
        <v>0</v>
      </c>
      <c r="U34" s="326">
        <v>0</v>
      </c>
      <c r="V34" s="326">
        <v>0</v>
      </c>
      <c r="W34" s="326">
        <v>0</v>
      </c>
      <c r="X34" s="326">
        <v>0</v>
      </c>
      <c r="Y34" s="326">
        <v>0</v>
      </c>
      <c r="Z34" s="326">
        <v>0</v>
      </c>
      <c r="AA34" s="326">
        <v>0</v>
      </c>
      <c r="AB34" s="326">
        <v>0</v>
      </c>
      <c r="AC34" s="326">
        <v>0</v>
      </c>
      <c r="AD34" s="326">
        <v>0</v>
      </c>
      <c r="AE34" s="326">
        <v>0</v>
      </c>
      <c r="AF34" s="326">
        <v>0</v>
      </c>
      <c r="AG34" s="326">
        <v>0</v>
      </c>
      <c r="AH34" s="326">
        <v>0</v>
      </c>
      <c r="AI34" s="326">
        <v>0</v>
      </c>
      <c r="AJ34" s="326">
        <v>0</v>
      </c>
      <c r="AK34" s="326">
        <v>0</v>
      </c>
      <c r="AL34" s="326">
        <v>0</v>
      </c>
      <c r="AM34" s="326">
        <v>0</v>
      </c>
    </row>
    <row r="35" spans="1:40" s="187" customFormat="1" ht="42" customHeight="1" x14ac:dyDescent="0.25">
      <c r="A35" s="148"/>
      <c r="B35" s="433" t="s">
        <v>116</v>
      </c>
      <c r="C35" s="434" t="s">
        <v>117</v>
      </c>
      <c r="D35" s="72" t="s">
        <v>93</v>
      </c>
      <c r="E35" s="326">
        <v>0</v>
      </c>
      <c r="F35" s="326">
        <v>0</v>
      </c>
      <c r="G35" s="326">
        <v>0</v>
      </c>
      <c r="H35" s="326">
        <v>0</v>
      </c>
      <c r="I35" s="326">
        <v>0</v>
      </c>
      <c r="J35" s="326">
        <v>0</v>
      </c>
      <c r="K35" s="326">
        <v>0</v>
      </c>
      <c r="L35" s="326">
        <v>0</v>
      </c>
      <c r="M35" s="326">
        <v>0</v>
      </c>
      <c r="N35" s="326">
        <v>0</v>
      </c>
      <c r="O35" s="326">
        <v>0</v>
      </c>
      <c r="P35" s="326">
        <v>0</v>
      </c>
      <c r="Q35" s="326">
        <v>0</v>
      </c>
      <c r="R35" s="326">
        <v>0</v>
      </c>
      <c r="S35" s="326">
        <v>0</v>
      </c>
      <c r="T35" s="326">
        <v>0</v>
      </c>
      <c r="U35" s="326">
        <v>0</v>
      </c>
      <c r="V35" s="326">
        <v>0</v>
      </c>
      <c r="W35" s="326">
        <v>0</v>
      </c>
      <c r="X35" s="326">
        <v>0</v>
      </c>
      <c r="Y35" s="326">
        <v>0</v>
      </c>
      <c r="Z35" s="326">
        <v>0</v>
      </c>
      <c r="AA35" s="326">
        <f t="shared" ref="AA35:AM35" si="13">SUBTOTAL(9,AA36)</f>
        <v>0</v>
      </c>
      <c r="AB35" s="326">
        <f t="shared" si="13"/>
        <v>0</v>
      </c>
      <c r="AC35" s="326">
        <f t="shared" si="13"/>
        <v>0</v>
      </c>
      <c r="AD35" s="326">
        <f t="shared" si="13"/>
        <v>0</v>
      </c>
      <c r="AE35" s="326">
        <f t="shared" si="13"/>
        <v>0</v>
      </c>
      <c r="AF35" s="326">
        <f t="shared" si="13"/>
        <v>0</v>
      </c>
      <c r="AG35" s="326">
        <f t="shared" si="13"/>
        <v>0</v>
      </c>
      <c r="AH35" s="326">
        <f t="shared" si="13"/>
        <v>0</v>
      </c>
      <c r="AI35" s="326">
        <f t="shared" si="13"/>
        <v>0</v>
      </c>
      <c r="AJ35" s="326">
        <f t="shared" si="13"/>
        <v>0</v>
      </c>
      <c r="AK35" s="326">
        <f t="shared" si="13"/>
        <v>0</v>
      </c>
      <c r="AL35" s="326">
        <f t="shared" si="13"/>
        <v>0</v>
      </c>
      <c r="AM35" s="326">
        <f t="shared" si="13"/>
        <v>0</v>
      </c>
      <c r="AN35" s="148"/>
    </row>
    <row r="36" spans="1:40" ht="33" hidden="1" customHeight="1" x14ac:dyDescent="0.25">
      <c r="B36" s="914"/>
      <c r="C36" s="387"/>
      <c r="D36" s="76"/>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147"/>
    </row>
    <row r="37" spans="1:40" s="187" customFormat="1" ht="48" customHeight="1" x14ac:dyDescent="0.25">
      <c r="A37" s="148"/>
      <c r="B37" s="427" t="s">
        <v>118</v>
      </c>
      <c r="C37" s="432" t="s">
        <v>119</v>
      </c>
      <c r="D37" s="427" t="s">
        <v>93</v>
      </c>
      <c r="E37" s="386">
        <f t="shared" ref="E37:AM37" si="14">E38+E39</f>
        <v>0</v>
      </c>
      <c r="F37" s="386">
        <f t="shared" si="14"/>
        <v>0</v>
      </c>
      <c r="G37" s="386">
        <f t="shared" si="14"/>
        <v>0</v>
      </c>
      <c r="H37" s="386">
        <f t="shared" si="14"/>
        <v>0</v>
      </c>
      <c r="I37" s="386">
        <f t="shared" si="14"/>
        <v>0</v>
      </c>
      <c r="J37" s="386">
        <f t="shared" si="14"/>
        <v>0</v>
      </c>
      <c r="K37" s="386">
        <f t="shared" si="14"/>
        <v>0</v>
      </c>
      <c r="L37" s="386">
        <f t="shared" si="14"/>
        <v>0</v>
      </c>
      <c r="M37" s="386">
        <f t="shared" si="14"/>
        <v>0</v>
      </c>
      <c r="N37" s="386">
        <f t="shared" si="14"/>
        <v>0</v>
      </c>
      <c r="O37" s="386">
        <f t="shared" si="14"/>
        <v>0</v>
      </c>
      <c r="P37" s="386">
        <f t="shared" si="14"/>
        <v>0</v>
      </c>
      <c r="Q37" s="386">
        <f t="shared" si="14"/>
        <v>0</v>
      </c>
      <c r="R37" s="386">
        <f t="shared" si="14"/>
        <v>0</v>
      </c>
      <c r="S37" s="386">
        <f t="shared" si="14"/>
        <v>0</v>
      </c>
      <c r="T37" s="386">
        <f t="shared" si="14"/>
        <v>0</v>
      </c>
      <c r="U37" s="386">
        <f t="shared" si="14"/>
        <v>0</v>
      </c>
      <c r="V37" s="386">
        <f t="shared" si="14"/>
        <v>0</v>
      </c>
      <c r="W37" s="386">
        <f t="shared" si="14"/>
        <v>0</v>
      </c>
      <c r="X37" s="386">
        <f t="shared" si="14"/>
        <v>0</v>
      </c>
      <c r="Y37" s="386">
        <f t="shared" si="14"/>
        <v>0</v>
      </c>
      <c r="Z37" s="386">
        <f t="shared" si="14"/>
        <v>0</v>
      </c>
      <c r="AA37" s="386">
        <f t="shared" si="14"/>
        <v>0</v>
      </c>
      <c r="AB37" s="386">
        <f t="shared" si="14"/>
        <v>0</v>
      </c>
      <c r="AC37" s="386">
        <f t="shared" si="14"/>
        <v>0</v>
      </c>
      <c r="AD37" s="386">
        <f t="shared" si="14"/>
        <v>0</v>
      </c>
      <c r="AE37" s="386">
        <f t="shared" si="14"/>
        <v>0</v>
      </c>
      <c r="AF37" s="386">
        <f t="shared" si="14"/>
        <v>0</v>
      </c>
      <c r="AG37" s="386">
        <f t="shared" si="14"/>
        <v>0</v>
      </c>
      <c r="AH37" s="386">
        <f t="shared" si="14"/>
        <v>0</v>
      </c>
      <c r="AI37" s="386">
        <f t="shared" si="14"/>
        <v>0</v>
      </c>
      <c r="AJ37" s="386">
        <f t="shared" si="14"/>
        <v>0</v>
      </c>
      <c r="AK37" s="386">
        <f t="shared" si="14"/>
        <v>0</v>
      </c>
      <c r="AL37" s="386">
        <f t="shared" si="14"/>
        <v>0</v>
      </c>
      <c r="AM37" s="386">
        <f t="shared" si="14"/>
        <v>0</v>
      </c>
      <c r="AN37" s="148"/>
    </row>
    <row r="38" spans="1:40" ht="42" customHeight="1" x14ac:dyDescent="0.25">
      <c r="A38" s="148"/>
      <c r="B38" s="434" t="s">
        <v>120</v>
      </c>
      <c r="C38" s="434" t="s">
        <v>121</v>
      </c>
      <c r="D38" s="72" t="s">
        <v>93</v>
      </c>
      <c r="E38" s="326">
        <v>0</v>
      </c>
      <c r="F38" s="326">
        <v>0</v>
      </c>
      <c r="G38" s="326">
        <v>0</v>
      </c>
      <c r="H38" s="326">
        <v>0</v>
      </c>
      <c r="I38" s="326">
        <v>0</v>
      </c>
      <c r="J38" s="326">
        <v>0</v>
      </c>
      <c r="K38" s="326">
        <v>0</v>
      </c>
      <c r="L38" s="326">
        <v>0</v>
      </c>
      <c r="M38" s="326">
        <v>0</v>
      </c>
      <c r="N38" s="326">
        <v>0</v>
      </c>
      <c r="O38" s="326">
        <v>0</v>
      </c>
      <c r="P38" s="326">
        <v>0</v>
      </c>
      <c r="Q38" s="326">
        <v>0</v>
      </c>
      <c r="R38" s="326">
        <v>0</v>
      </c>
      <c r="S38" s="326">
        <v>0</v>
      </c>
      <c r="T38" s="326">
        <v>0</v>
      </c>
      <c r="U38" s="326">
        <v>0</v>
      </c>
      <c r="V38" s="326">
        <v>0</v>
      </c>
      <c r="W38" s="326">
        <v>0</v>
      </c>
      <c r="X38" s="326">
        <v>0</v>
      </c>
      <c r="Y38" s="326">
        <v>0</v>
      </c>
      <c r="Z38" s="326">
        <v>0</v>
      </c>
      <c r="AA38" s="326">
        <v>0</v>
      </c>
      <c r="AB38" s="326">
        <v>0</v>
      </c>
      <c r="AC38" s="326">
        <v>0</v>
      </c>
      <c r="AD38" s="326">
        <v>0</v>
      </c>
      <c r="AE38" s="326">
        <v>0</v>
      </c>
      <c r="AF38" s="326">
        <v>0</v>
      </c>
      <c r="AG38" s="326">
        <f>Z38</f>
        <v>0</v>
      </c>
      <c r="AH38" s="326">
        <f t="shared" ref="AH38:AM39" si="15">AA38</f>
        <v>0</v>
      </c>
      <c r="AI38" s="326">
        <f t="shared" si="15"/>
        <v>0</v>
      </c>
      <c r="AJ38" s="326">
        <f t="shared" si="15"/>
        <v>0</v>
      </c>
      <c r="AK38" s="326">
        <f t="shared" si="15"/>
        <v>0</v>
      </c>
      <c r="AL38" s="326">
        <f t="shared" si="15"/>
        <v>0</v>
      </c>
      <c r="AM38" s="326">
        <f t="shared" si="15"/>
        <v>0</v>
      </c>
    </row>
    <row r="39" spans="1:40" ht="42" customHeight="1" x14ac:dyDescent="0.25">
      <c r="A39" s="148"/>
      <c r="B39" s="433" t="s">
        <v>122</v>
      </c>
      <c r="C39" s="434" t="s">
        <v>123</v>
      </c>
      <c r="D39" s="72" t="s">
        <v>93</v>
      </c>
      <c r="E39" s="326">
        <v>0</v>
      </c>
      <c r="F39" s="326">
        <v>0</v>
      </c>
      <c r="G39" s="326">
        <v>0</v>
      </c>
      <c r="H39" s="326">
        <v>0</v>
      </c>
      <c r="I39" s="326">
        <v>0</v>
      </c>
      <c r="J39" s="326">
        <v>0</v>
      </c>
      <c r="K39" s="326">
        <v>0</v>
      </c>
      <c r="L39" s="326">
        <v>0</v>
      </c>
      <c r="M39" s="326">
        <v>0</v>
      </c>
      <c r="N39" s="326">
        <v>0</v>
      </c>
      <c r="O39" s="326">
        <v>0</v>
      </c>
      <c r="P39" s="326">
        <v>0</v>
      </c>
      <c r="Q39" s="326">
        <v>0</v>
      </c>
      <c r="R39" s="326">
        <v>0</v>
      </c>
      <c r="S39" s="326">
        <v>0</v>
      </c>
      <c r="T39" s="326">
        <v>0</v>
      </c>
      <c r="U39" s="326">
        <v>0</v>
      </c>
      <c r="V39" s="326">
        <v>0</v>
      </c>
      <c r="W39" s="326">
        <v>0</v>
      </c>
      <c r="X39" s="326">
        <v>0</v>
      </c>
      <c r="Y39" s="326">
        <v>0</v>
      </c>
      <c r="Z39" s="326">
        <v>0</v>
      </c>
      <c r="AA39" s="326">
        <v>0</v>
      </c>
      <c r="AB39" s="326">
        <v>0</v>
      </c>
      <c r="AC39" s="326">
        <v>0</v>
      </c>
      <c r="AD39" s="326">
        <v>0</v>
      </c>
      <c r="AE39" s="326">
        <v>0</v>
      </c>
      <c r="AF39" s="326">
        <v>0</v>
      </c>
      <c r="AG39" s="326">
        <f>Z39</f>
        <v>0</v>
      </c>
      <c r="AH39" s="326">
        <f t="shared" si="15"/>
        <v>0</v>
      </c>
      <c r="AI39" s="326">
        <f t="shared" si="15"/>
        <v>0</v>
      </c>
      <c r="AJ39" s="326">
        <f t="shared" si="15"/>
        <v>0</v>
      </c>
      <c r="AK39" s="326">
        <f t="shared" si="15"/>
        <v>0</v>
      </c>
      <c r="AL39" s="326">
        <f t="shared" si="15"/>
        <v>0</v>
      </c>
      <c r="AM39" s="326">
        <f t="shared" si="15"/>
        <v>0</v>
      </c>
    </row>
    <row r="40" spans="1:40" ht="48" customHeight="1" x14ac:dyDescent="0.25">
      <c r="A40" s="148"/>
      <c r="B40" s="427" t="s">
        <v>124</v>
      </c>
      <c r="C40" s="427" t="s">
        <v>125</v>
      </c>
      <c r="D40" s="427" t="s">
        <v>93</v>
      </c>
      <c r="E40" s="384">
        <v>0</v>
      </c>
      <c r="F40" s="384">
        <v>0</v>
      </c>
      <c r="G40" s="384">
        <v>0</v>
      </c>
      <c r="H40" s="384">
        <v>0</v>
      </c>
      <c r="I40" s="384">
        <v>0</v>
      </c>
      <c r="J40" s="384">
        <v>0</v>
      </c>
      <c r="K40" s="384">
        <v>0</v>
      </c>
      <c r="L40" s="384">
        <v>0</v>
      </c>
      <c r="M40" s="384">
        <v>0</v>
      </c>
      <c r="N40" s="384">
        <v>0</v>
      </c>
      <c r="O40" s="384">
        <v>0</v>
      </c>
      <c r="P40" s="384">
        <v>0</v>
      </c>
      <c r="Q40" s="384">
        <v>0</v>
      </c>
      <c r="R40" s="384">
        <v>0</v>
      </c>
      <c r="S40" s="384">
        <v>0</v>
      </c>
      <c r="T40" s="384">
        <v>0</v>
      </c>
      <c r="U40" s="384">
        <v>0</v>
      </c>
      <c r="V40" s="384">
        <v>0</v>
      </c>
      <c r="W40" s="384">
        <v>0</v>
      </c>
      <c r="X40" s="384">
        <v>0</v>
      </c>
      <c r="Y40" s="384">
        <v>0</v>
      </c>
      <c r="Z40" s="384">
        <v>0</v>
      </c>
      <c r="AA40" s="384">
        <v>0</v>
      </c>
      <c r="AB40" s="384">
        <v>0</v>
      </c>
      <c r="AC40" s="384">
        <v>0</v>
      </c>
      <c r="AD40" s="384">
        <v>0</v>
      </c>
      <c r="AE40" s="384">
        <v>0</v>
      </c>
      <c r="AF40" s="384">
        <v>0</v>
      </c>
      <c r="AG40" s="384">
        <v>0</v>
      </c>
      <c r="AH40" s="384">
        <v>0</v>
      </c>
      <c r="AI40" s="384">
        <v>0</v>
      </c>
      <c r="AJ40" s="384">
        <v>0</v>
      </c>
      <c r="AK40" s="384">
        <v>0</v>
      </c>
      <c r="AL40" s="384">
        <v>0</v>
      </c>
      <c r="AM40" s="384">
        <v>0</v>
      </c>
    </row>
    <row r="41" spans="1:40" ht="48" customHeight="1" x14ac:dyDescent="0.25">
      <c r="A41" s="148"/>
      <c r="B41" s="396" t="s">
        <v>126</v>
      </c>
      <c r="C41" s="427" t="s">
        <v>127</v>
      </c>
      <c r="D41" s="427" t="s">
        <v>93</v>
      </c>
      <c r="E41" s="384">
        <f t="shared" ref="E41:AM41" si="16">E42+E43</f>
        <v>0</v>
      </c>
      <c r="F41" s="384">
        <f t="shared" si="16"/>
        <v>0</v>
      </c>
      <c r="G41" s="384">
        <f t="shared" si="16"/>
        <v>0</v>
      </c>
      <c r="H41" s="384">
        <f t="shared" si="16"/>
        <v>0</v>
      </c>
      <c r="I41" s="384">
        <f t="shared" si="16"/>
        <v>0</v>
      </c>
      <c r="J41" s="384">
        <f t="shared" si="16"/>
        <v>0</v>
      </c>
      <c r="K41" s="384">
        <f t="shared" si="16"/>
        <v>0</v>
      </c>
      <c r="L41" s="384">
        <f t="shared" si="16"/>
        <v>0</v>
      </c>
      <c r="M41" s="384">
        <f t="shared" si="16"/>
        <v>0</v>
      </c>
      <c r="N41" s="384">
        <f t="shared" si="16"/>
        <v>0</v>
      </c>
      <c r="O41" s="384">
        <f t="shared" si="16"/>
        <v>0</v>
      </c>
      <c r="P41" s="384">
        <f t="shared" si="16"/>
        <v>0</v>
      </c>
      <c r="Q41" s="384">
        <f t="shared" si="16"/>
        <v>0</v>
      </c>
      <c r="R41" s="384">
        <f t="shared" si="16"/>
        <v>0</v>
      </c>
      <c r="S41" s="384">
        <f t="shared" si="16"/>
        <v>0</v>
      </c>
      <c r="T41" s="384">
        <f t="shared" si="16"/>
        <v>0</v>
      </c>
      <c r="U41" s="384">
        <f t="shared" si="16"/>
        <v>0</v>
      </c>
      <c r="V41" s="384">
        <f t="shared" si="16"/>
        <v>0</v>
      </c>
      <c r="W41" s="384">
        <f t="shared" si="16"/>
        <v>0</v>
      </c>
      <c r="X41" s="384">
        <f t="shared" si="16"/>
        <v>0</v>
      </c>
      <c r="Y41" s="384">
        <f t="shared" si="16"/>
        <v>0</v>
      </c>
      <c r="Z41" s="384">
        <f t="shared" si="16"/>
        <v>0</v>
      </c>
      <c r="AA41" s="384">
        <f t="shared" si="16"/>
        <v>0</v>
      </c>
      <c r="AB41" s="384">
        <f t="shared" si="16"/>
        <v>0</v>
      </c>
      <c r="AC41" s="384">
        <f t="shared" si="16"/>
        <v>0</v>
      </c>
      <c r="AD41" s="384">
        <f t="shared" si="16"/>
        <v>0</v>
      </c>
      <c r="AE41" s="384">
        <f t="shared" si="16"/>
        <v>0</v>
      </c>
      <c r="AF41" s="384">
        <f t="shared" si="16"/>
        <v>0</v>
      </c>
      <c r="AG41" s="384">
        <f t="shared" si="16"/>
        <v>0</v>
      </c>
      <c r="AH41" s="384">
        <f t="shared" si="16"/>
        <v>0</v>
      </c>
      <c r="AI41" s="384">
        <f t="shared" si="16"/>
        <v>0</v>
      </c>
      <c r="AJ41" s="384">
        <f t="shared" si="16"/>
        <v>0</v>
      </c>
      <c r="AK41" s="384">
        <f t="shared" si="16"/>
        <v>0</v>
      </c>
      <c r="AL41" s="384">
        <f t="shared" si="16"/>
        <v>0</v>
      </c>
      <c r="AM41" s="384">
        <f t="shared" si="16"/>
        <v>0</v>
      </c>
    </row>
    <row r="42" spans="1:40" ht="47.25" x14ac:dyDescent="0.25">
      <c r="A42" s="148"/>
      <c r="B42" s="437" t="s">
        <v>277</v>
      </c>
      <c r="C42" s="72" t="s">
        <v>278</v>
      </c>
      <c r="D42" s="72" t="s">
        <v>93</v>
      </c>
      <c r="E42" s="326">
        <f t="shared" ref="E42:Z42" si="17">SUBTOTAL(9,E75)</f>
        <v>0</v>
      </c>
      <c r="F42" s="326">
        <f t="shared" si="17"/>
        <v>0</v>
      </c>
      <c r="G42" s="326">
        <f t="shared" si="17"/>
        <v>0</v>
      </c>
      <c r="H42" s="326">
        <f t="shared" si="17"/>
        <v>0</v>
      </c>
      <c r="I42" s="326">
        <f t="shared" si="17"/>
        <v>0</v>
      </c>
      <c r="J42" s="326">
        <f t="shared" si="17"/>
        <v>0</v>
      </c>
      <c r="K42" s="326">
        <f t="shared" si="17"/>
        <v>0</v>
      </c>
      <c r="L42" s="326">
        <f t="shared" si="17"/>
        <v>0</v>
      </c>
      <c r="M42" s="326">
        <f t="shared" si="17"/>
        <v>0</v>
      </c>
      <c r="N42" s="326">
        <f t="shared" si="17"/>
        <v>0</v>
      </c>
      <c r="O42" s="326">
        <f t="shared" si="17"/>
        <v>0</v>
      </c>
      <c r="P42" s="326">
        <f t="shared" si="17"/>
        <v>0</v>
      </c>
      <c r="Q42" s="326">
        <f t="shared" si="17"/>
        <v>0</v>
      </c>
      <c r="R42" s="326">
        <f t="shared" si="17"/>
        <v>0</v>
      </c>
      <c r="S42" s="326">
        <f t="shared" si="17"/>
        <v>0</v>
      </c>
      <c r="T42" s="326">
        <f t="shared" si="17"/>
        <v>0</v>
      </c>
      <c r="U42" s="326">
        <f t="shared" si="17"/>
        <v>0</v>
      </c>
      <c r="V42" s="326">
        <f t="shared" si="17"/>
        <v>0</v>
      </c>
      <c r="W42" s="326">
        <f t="shared" si="17"/>
        <v>0</v>
      </c>
      <c r="X42" s="326">
        <f t="shared" si="17"/>
        <v>0</v>
      </c>
      <c r="Y42" s="326">
        <f t="shared" si="17"/>
        <v>0</v>
      </c>
      <c r="Z42" s="326">
        <f t="shared" si="17"/>
        <v>0</v>
      </c>
      <c r="AA42" s="326">
        <v>0</v>
      </c>
      <c r="AB42" s="326">
        <v>0</v>
      </c>
      <c r="AC42" s="326">
        <f>SUBTOTAL(9,AC75)</f>
        <v>0</v>
      </c>
      <c r="AD42" s="326">
        <v>0</v>
      </c>
      <c r="AE42" s="326">
        <f>SUBTOTAL(9,AE75)</f>
        <v>0</v>
      </c>
      <c r="AF42" s="326">
        <f>SUBTOTAL(9,AF75)</f>
        <v>0</v>
      </c>
      <c r="AG42" s="326">
        <f>SUBTOTAL(9,AG75)</f>
        <v>0</v>
      </c>
      <c r="AH42" s="326">
        <v>0</v>
      </c>
      <c r="AI42" s="326">
        <v>0</v>
      </c>
      <c r="AJ42" s="326">
        <f>SUBTOTAL(9,AJ75)</f>
        <v>0</v>
      </c>
      <c r="AK42" s="326">
        <v>0</v>
      </c>
      <c r="AL42" s="326">
        <f>SUBTOTAL(9,AL75)</f>
        <v>0</v>
      </c>
      <c r="AM42" s="326">
        <f>SUBTOTAL(9,AM75)</f>
        <v>0</v>
      </c>
    </row>
    <row r="43" spans="1:40" ht="47.25" x14ac:dyDescent="0.25">
      <c r="A43" s="148"/>
      <c r="B43" s="408" t="s">
        <v>128</v>
      </c>
      <c r="C43" s="409" t="s">
        <v>129</v>
      </c>
      <c r="D43" s="431" t="s">
        <v>93</v>
      </c>
      <c r="E43" s="326">
        <v>0</v>
      </c>
      <c r="F43" s="326">
        <v>0</v>
      </c>
      <c r="G43" s="326">
        <v>0</v>
      </c>
      <c r="H43" s="326">
        <v>0</v>
      </c>
      <c r="I43" s="326">
        <v>0</v>
      </c>
      <c r="J43" s="326">
        <v>0</v>
      </c>
      <c r="K43" s="326">
        <v>0</v>
      </c>
      <c r="L43" s="326">
        <v>0</v>
      </c>
      <c r="M43" s="326">
        <v>0</v>
      </c>
      <c r="N43" s="326">
        <v>0</v>
      </c>
      <c r="O43" s="326">
        <v>0</v>
      </c>
      <c r="P43" s="326">
        <v>0</v>
      </c>
      <c r="Q43" s="326">
        <v>0</v>
      </c>
      <c r="R43" s="326">
        <v>0</v>
      </c>
      <c r="S43" s="326">
        <v>0</v>
      </c>
      <c r="T43" s="326">
        <v>0</v>
      </c>
      <c r="U43" s="326">
        <v>0</v>
      </c>
      <c r="V43" s="326">
        <v>0</v>
      </c>
      <c r="W43" s="326">
        <v>0</v>
      </c>
      <c r="X43" s="326">
        <v>0</v>
      </c>
      <c r="Y43" s="326">
        <v>0</v>
      </c>
      <c r="Z43" s="326">
        <v>0</v>
      </c>
      <c r="AA43" s="326">
        <v>0</v>
      </c>
      <c r="AB43" s="326">
        <v>0</v>
      </c>
      <c r="AC43" s="326">
        <v>0</v>
      </c>
      <c r="AD43" s="326">
        <v>0</v>
      </c>
      <c r="AE43" s="326">
        <v>0</v>
      </c>
      <c r="AF43" s="326">
        <v>0</v>
      </c>
      <c r="AG43" s="326">
        <v>0</v>
      </c>
      <c r="AH43" s="326">
        <v>0</v>
      </c>
      <c r="AI43" s="326">
        <v>0</v>
      </c>
      <c r="AJ43" s="326">
        <v>0</v>
      </c>
      <c r="AK43" s="326">
        <v>0</v>
      </c>
      <c r="AL43" s="326">
        <v>0</v>
      </c>
      <c r="AM43" s="326">
        <v>0</v>
      </c>
    </row>
    <row r="44" spans="1:40" ht="48" customHeight="1" x14ac:dyDescent="0.25">
      <c r="A44" s="148"/>
      <c r="B44" s="382" t="s">
        <v>130</v>
      </c>
      <c r="C44" s="383" t="s">
        <v>131</v>
      </c>
      <c r="D44" s="428" t="s">
        <v>93</v>
      </c>
      <c r="E44" s="384">
        <f t="shared" ref="E44:AM44" si="18">E45+E54+E57+E66</f>
        <v>0</v>
      </c>
      <c r="F44" s="384">
        <f t="shared" si="18"/>
        <v>0</v>
      </c>
      <c r="G44" s="384">
        <f t="shared" si="18"/>
        <v>0</v>
      </c>
      <c r="H44" s="384">
        <f t="shared" si="18"/>
        <v>0</v>
      </c>
      <c r="I44" s="384">
        <f t="shared" si="18"/>
        <v>0</v>
      </c>
      <c r="J44" s="384">
        <f t="shared" si="18"/>
        <v>0</v>
      </c>
      <c r="K44" s="384">
        <f t="shared" si="18"/>
        <v>0</v>
      </c>
      <c r="L44" s="384">
        <f t="shared" si="18"/>
        <v>0</v>
      </c>
      <c r="M44" s="384">
        <f t="shared" si="18"/>
        <v>0</v>
      </c>
      <c r="N44" s="384">
        <f t="shared" si="18"/>
        <v>0</v>
      </c>
      <c r="O44" s="384">
        <f t="shared" si="18"/>
        <v>0</v>
      </c>
      <c r="P44" s="384">
        <f t="shared" si="18"/>
        <v>0</v>
      </c>
      <c r="Q44" s="384">
        <f t="shared" si="18"/>
        <v>0</v>
      </c>
      <c r="R44" s="384">
        <f t="shared" si="18"/>
        <v>0</v>
      </c>
      <c r="S44" s="384">
        <f t="shared" si="18"/>
        <v>0</v>
      </c>
      <c r="T44" s="384">
        <f t="shared" si="18"/>
        <v>0</v>
      </c>
      <c r="U44" s="384">
        <f t="shared" si="18"/>
        <v>0</v>
      </c>
      <c r="V44" s="384">
        <f t="shared" si="18"/>
        <v>0</v>
      </c>
      <c r="W44" s="384">
        <f t="shared" si="18"/>
        <v>0</v>
      </c>
      <c r="X44" s="384">
        <f t="shared" si="18"/>
        <v>0</v>
      </c>
      <c r="Y44" s="384">
        <f t="shared" si="18"/>
        <v>0</v>
      </c>
      <c r="Z44" s="384">
        <f t="shared" si="18"/>
        <v>0</v>
      </c>
      <c r="AA44" s="384">
        <f t="shared" si="18"/>
        <v>47.172499999999999</v>
      </c>
      <c r="AB44" s="384">
        <f t="shared" si="18"/>
        <v>0</v>
      </c>
      <c r="AC44" s="384">
        <f t="shared" si="18"/>
        <v>0</v>
      </c>
      <c r="AD44" s="384">
        <f t="shared" si="18"/>
        <v>0</v>
      </c>
      <c r="AE44" s="384">
        <f t="shared" si="18"/>
        <v>0</v>
      </c>
      <c r="AF44" s="384">
        <f t="shared" si="18"/>
        <v>0</v>
      </c>
      <c r="AG44" s="384">
        <f t="shared" si="18"/>
        <v>0</v>
      </c>
      <c r="AH44" s="384">
        <f t="shared" si="18"/>
        <v>47.172499999999999</v>
      </c>
      <c r="AI44" s="384">
        <f t="shared" si="18"/>
        <v>0</v>
      </c>
      <c r="AJ44" s="384">
        <f t="shared" si="18"/>
        <v>0</v>
      </c>
      <c r="AK44" s="384">
        <f t="shared" si="18"/>
        <v>0</v>
      </c>
      <c r="AL44" s="384">
        <f t="shared" si="18"/>
        <v>0</v>
      </c>
      <c r="AM44" s="384">
        <f t="shared" si="18"/>
        <v>0</v>
      </c>
    </row>
    <row r="45" spans="1:40" ht="48" customHeight="1" x14ac:dyDescent="0.25">
      <c r="A45" s="148"/>
      <c r="B45" s="382" t="s">
        <v>132</v>
      </c>
      <c r="C45" s="383" t="s">
        <v>133</v>
      </c>
      <c r="D45" s="382" t="s">
        <v>93</v>
      </c>
      <c r="E45" s="384">
        <f t="shared" ref="E45:AM45" si="19">E46+E47</f>
        <v>0</v>
      </c>
      <c r="F45" s="384">
        <f t="shared" si="19"/>
        <v>0</v>
      </c>
      <c r="G45" s="384">
        <f t="shared" si="19"/>
        <v>0</v>
      </c>
      <c r="H45" s="384">
        <f t="shared" si="19"/>
        <v>0</v>
      </c>
      <c r="I45" s="384">
        <f t="shared" si="19"/>
        <v>0</v>
      </c>
      <c r="J45" s="384">
        <f t="shared" si="19"/>
        <v>0</v>
      </c>
      <c r="K45" s="384">
        <f t="shared" si="19"/>
        <v>0</v>
      </c>
      <c r="L45" s="384">
        <f t="shared" si="19"/>
        <v>0</v>
      </c>
      <c r="M45" s="384">
        <f t="shared" si="19"/>
        <v>0</v>
      </c>
      <c r="N45" s="384">
        <f t="shared" si="19"/>
        <v>0</v>
      </c>
      <c r="O45" s="384">
        <f t="shared" si="19"/>
        <v>0</v>
      </c>
      <c r="P45" s="384">
        <f t="shared" si="19"/>
        <v>0</v>
      </c>
      <c r="Q45" s="384">
        <f t="shared" si="19"/>
        <v>0</v>
      </c>
      <c r="R45" s="384">
        <f t="shared" si="19"/>
        <v>0</v>
      </c>
      <c r="S45" s="384">
        <f t="shared" si="19"/>
        <v>0</v>
      </c>
      <c r="T45" s="384">
        <f t="shared" si="19"/>
        <v>0</v>
      </c>
      <c r="U45" s="384">
        <f t="shared" si="19"/>
        <v>0</v>
      </c>
      <c r="V45" s="384">
        <f t="shared" si="19"/>
        <v>0</v>
      </c>
      <c r="W45" s="384">
        <f t="shared" si="19"/>
        <v>0</v>
      </c>
      <c r="X45" s="384">
        <f t="shared" si="19"/>
        <v>0</v>
      </c>
      <c r="Y45" s="384">
        <f t="shared" si="19"/>
        <v>0</v>
      </c>
      <c r="Z45" s="384">
        <f t="shared" si="19"/>
        <v>0</v>
      </c>
      <c r="AA45" s="384">
        <f t="shared" si="19"/>
        <v>47.172499999999999</v>
      </c>
      <c r="AB45" s="384">
        <f t="shared" si="19"/>
        <v>0</v>
      </c>
      <c r="AC45" s="384">
        <f t="shared" si="19"/>
        <v>0</v>
      </c>
      <c r="AD45" s="384">
        <f t="shared" si="19"/>
        <v>0</v>
      </c>
      <c r="AE45" s="384">
        <f t="shared" si="19"/>
        <v>0</v>
      </c>
      <c r="AF45" s="384">
        <f t="shared" si="19"/>
        <v>0</v>
      </c>
      <c r="AG45" s="384">
        <f t="shared" si="19"/>
        <v>0</v>
      </c>
      <c r="AH45" s="384">
        <f t="shared" si="19"/>
        <v>47.172499999999999</v>
      </c>
      <c r="AI45" s="384">
        <f t="shared" si="19"/>
        <v>0</v>
      </c>
      <c r="AJ45" s="384">
        <f t="shared" si="19"/>
        <v>0</v>
      </c>
      <c r="AK45" s="384">
        <f t="shared" si="19"/>
        <v>0</v>
      </c>
      <c r="AL45" s="384">
        <f t="shared" si="19"/>
        <v>0</v>
      </c>
      <c r="AM45" s="384">
        <f t="shared" si="19"/>
        <v>0</v>
      </c>
    </row>
    <row r="46" spans="1:40" ht="42" customHeight="1" x14ac:dyDescent="0.25">
      <c r="A46" s="148"/>
      <c r="B46" s="411" t="s">
        <v>134</v>
      </c>
      <c r="C46" s="412" t="s">
        <v>135</v>
      </c>
      <c r="D46" s="411" t="s">
        <v>93</v>
      </c>
      <c r="E46" s="413">
        <v>0</v>
      </c>
      <c r="F46" s="413">
        <v>0</v>
      </c>
      <c r="G46" s="413">
        <v>0</v>
      </c>
      <c r="H46" s="413">
        <v>0</v>
      </c>
      <c r="I46" s="413">
        <v>0</v>
      </c>
      <c r="J46" s="413">
        <v>0</v>
      </c>
      <c r="K46" s="413">
        <v>0</v>
      </c>
      <c r="L46" s="413">
        <v>0</v>
      </c>
      <c r="M46" s="413">
        <v>0</v>
      </c>
      <c r="N46" s="413">
        <v>0</v>
      </c>
      <c r="O46" s="413">
        <v>0</v>
      </c>
      <c r="P46" s="413">
        <v>0</v>
      </c>
      <c r="Q46" s="413">
        <v>0</v>
      </c>
      <c r="R46" s="413">
        <v>0</v>
      </c>
      <c r="S46" s="413">
        <v>0</v>
      </c>
      <c r="T46" s="413">
        <v>0</v>
      </c>
      <c r="U46" s="413">
        <v>0</v>
      </c>
      <c r="V46" s="413">
        <v>0</v>
      </c>
      <c r="W46" s="413">
        <v>0</v>
      </c>
      <c r="X46" s="413">
        <v>0</v>
      </c>
      <c r="Y46" s="413">
        <v>0</v>
      </c>
      <c r="Z46" s="413">
        <v>0</v>
      </c>
      <c r="AA46" s="413">
        <v>0</v>
      </c>
      <c r="AB46" s="413">
        <v>0</v>
      </c>
      <c r="AC46" s="413">
        <v>0</v>
      </c>
      <c r="AD46" s="413">
        <v>0</v>
      </c>
      <c r="AE46" s="413">
        <v>0</v>
      </c>
      <c r="AF46" s="413">
        <v>0</v>
      </c>
      <c r="AG46" s="413">
        <v>0</v>
      </c>
      <c r="AH46" s="413">
        <v>0</v>
      </c>
      <c r="AI46" s="413">
        <v>0</v>
      </c>
      <c r="AJ46" s="413">
        <v>0</v>
      </c>
      <c r="AK46" s="413">
        <v>0</v>
      </c>
      <c r="AL46" s="413">
        <v>0</v>
      </c>
      <c r="AM46" s="413">
        <v>0</v>
      </c>
    </row>
    <row r="47" spans="1:40" ht="42" customHeight="1" x14ac:dyDescent="0.25">
      <c r="A47" s="148"/>
      <c r="B47" s="411" t="s">
        <v>139</v>
      </c>
      <c r="C47" s="412" t="s">
        <v>140</v>
      </c>
      <c r="D47" s="411" t="s">
        <v>93</v>
      </c>
      <c r="E47" s="413">
        <f>SUBTOTAL(9,E48:E53)</f>
        <v>0</v>
      </c>
      <c r="F47" s="413">
        <f t="shared" ref="F47:AM47" si="20">SUBTOTAL(9,F48:F53)</f>
        <v>0</v>
      </c>
      <c r="G47" s="413">
        <f t="shared" si="20"/>
        <v>0</v>
      </c>
      <c r="H47" s="413">
        <f t="shared" si="20"/>
        <v>0</v>
      </c>
      <c r="I47" s="413">
        <f t="shared" si="20"/>
        <v>0</v>
      </c>
      <c r="J47" s="413">
        <f t="shared" si="20"/>
        <v>0</v>
      </c>
      <c r="K47" s="413">
        <f t="shared" si="20"/>
        <v>0</v>
      </c>
      <c r="L47" s="413">
        <f t="shared" si="20"/>
        <v>0</v>
      </c>
      <c r="M47" s="413">
        <f t="shared" si="20"/>
        <v>0</v>
      </c>
      <c r="N47" s="413">
        <f t="shared" si="20"/>
        <v>0</v>
      </c>
      <c r="O47" s="413">
        <f t="shared" si="20"/>
        <v>0</v>
      </c>
      <c r="P47" s="413">
        <f t="shared" si="20"/>
        <v>0</v>
      </c>
      <c r="Q47" s="413">
        <f t="shared" si="20"/>
        <v>0</v>
      </c>
      <c r="R47" s="413">
        <f t="shared" si="20"/>
        <v>0</v>
      </c>
      <c r="S47" s="413">
        <f t="shared" si="20"/>
        <v>0</v>
      </c>
      <c r="T47" s="413">
        <f t="shared" si="20"/>
        <v>0</v>
      </c>
      <c r="U47" s="413">
        <f t="shared" si="20"/>
        <v>0</v>
      </c>
      <c r="V47" s="413">
        <f t="shared" si="20"/>
        <v>0</v>
      </c>
      <c r="W47" s="413">
        <f t="shared" si="20"/>
        <v>0</v>
      </c>
      <c r="X47" s="413">
        <f t="shared" si="20"/>
        <v>0</v>
      </c>
      <c r="Y47" s="413">
        <f t="shared" si="20"/>
        <v>0</v>
      </c>
      <c r="Z47" s="413">
        <f t="shared" si="20"/>
        <v>0</v>
      </c>
      <c r="AA47" s="413">
        <f t="shared" si="20"/>
        <v>47.172499999999999</v>
      </c>
      <c r="AB47" s="413">
        <f t="shared" si="20"/>
        <v>0</v>
      </c>
      <c r="AC47" s="413">
        <f t="shared" si="20"/>
        <v>0</v>
      </c>
      <c r="AD47" s="413">
        <f t="shared" si="20"/>
        <v>0</v>
      </c>
      <c r="AE47" s="413">
        <f t="shared" si="20"/>
        <v>0</v>
      </c>
      <c r="AF47" s="413">
        <f t="shared" si="20"/>
        <v>0</v>
      </c>
      <c r="AG47" s="413">
        <f t="shared" si="20"/>
        <v>0</v>
      </c>
      <c r="AH47" s="413">
        <f t="shared" si="20"/>
        <v>47.172499999999999</v>
      </c>
      <c r="AI47" s="413">
        <f t="shared" si="20"/>
        <v>0</v>
      </c>
      <c r="AJ47" s="413">
        <f t="shared" si="20"/>
        <v>0</v>
      </c>
      <c r="AK47" s="413">
        <f t="shared" si="20"/>
        <v>0</v>
      </c>
      <c r="AL47" s="413">
        <f t="shared" si="20"/>
        <v>0</v>
      </c>
      <c r="AM47" s="413">
        <f t="shared" si="20"/>
        <v>0</v>
      </c>
    </row>
    <row r="48" spans="1:40" ht="42" customHeight="1" x14ac:dyDescent="0.25">
      <c r="B48" s="76" t="s">
        <v>139</v>
      </c>
      <c r="C48" s="387" t="s">
        <v>1551</v>
      </c>
      <c r="D48" s="76" t="s">
        <v>1614</v>
      </c>
      <c r="E48" s="373"/>
      <c r="F48" s="373"/>
      <c r="G48" s="373"/>
      <c r="H48" s="373"/>
      <c r="I48" s="373"/>
      <c r="J48" s="373"/>
      <c r="K48" s="373"/>
      <c r="L48" s="373"/>
      <c r="M48" s="373"/>
      <c r="N48" s="373"/>
      <c r="O48" s="373"/>
      <c r="P48" s="373"/>
      <c r="Q48" s="373"/>
      <c r="R48" s="373"/>
      <c r="S48" s="373"/>
      <c r="T48" s="373"/>
      <c r="U48" s="373"/>
      <c r="V48" s="373"/>
      <c r="W48" s="373"/>
      <c r="X48" s="373"/>
      <c r="Y48" s="373"/>
      <c r="Z48" s="373"/>
      <c r="AA48" s="77">
        <f>'С № 4'!AJ46</f>
        <v>30</v>
      </c>
      <c r="AB48" s="373"/>
      <c r="AC48" s="373"/>
      <c r="AD48" s="373"/>
      <c r="AE48" s="373"/>
      <c r="AF48" s="373"/>
      <c r="AG48" s="373"/>
      <c r="AH48" s="77">
        <f>AA48+T48+M48+F48</f>
        <v>30</v>
      </c>
      <c r="AI48" s="77">
        <f t="shared" ref="AI48:AM53" si="21">AB48+U48+N48</f>
        <v>0</v>
      </c>
      <c r="AJ48" s="77">
        <f t="shared" si="21"/>
        <v>0</v>
      </c>
      <c r="AK48" s="77">
        <f t="shared" si="21"/>
        <v>0</v>
      </c>
      <c r="AL48" s="77">
        <f t="shared" si="21"/>
        <v>0</v>
      </c>
      <c r="AM48" s="77">
        <f t="shared" si="21"/>
        <v>0</v>
      </c>
      <c r="AN48" s="147"/>
    </row>
    <row r="49" spans="1:40" ht="42" customHeight="1" x14ac:dyDescent="0.25">
      <c r="B49" s="76" t="s">
        <v>139</v>
      </c>
      <c r="C49" s="387" t="s">
        <v>692</v>
      </c>
      <c r="D49" s="76" t="s">
        <v>1616</v>
      </c>
      <c r="E49" s="373"/>
      <c r="F49" s="373"/>
      <c r="G49" s="373"/>
      <c r="H49" s="373"/>
      <c r="I49" s="373"/>
      <c r="J49" s="373"/>
      <c r="K49" s="373"/>
      <c r="L49" s="373"/>
      <c r="M49" s="373"/>
      <c r="N49" s="373"/>
      <c r="O49" s="373"/>
      <c r="P49" s="373"/>
      <c r="Q49" s="373"/>
      <c r="R49" s="373"/>
      <c r="S49" s="373"/>
      <c r="T49" s="373"/>
      <c r="U49" s="373"/>
      <c r="V49" s="373"/>
      <c r="W49" s="373"/>
      <c r="X49" s="373"/>
      <c r="Y49" s="373"/>
      <c r="Z49" s="373"/>
      <c r="AA49" s="77">
        <f>'С № 4'!AJ47</f>
        <v>2.4225000000000003</v>
      </c>
      <c r="AB49" s="373"/>
      <c r="AC49" s="373"/>
      <c r="AD49" s="373"/>
      <c r="AE49" s="373"/>
      <c r="AF49" s="373"/>
      <c r="AG49" s="373"/>
      <c r="AH49" s="77">
        <f t="shared" ref="AH49:AH53" si="22">AA49+T49+M49+F49</f>
        <v>2.4225000000000003</v>
      </c>
      <c r="AI49" s="77"/>
      <c r="AJ49" s="77"/>
      <c r="AK49" s="77"/>
      <c r="AL49" s="77"/>
      <c r="AM49" s="77"/>
      <c r="AN49" s="147"/>
    </row>
    <row r="50" spans="1:40" ht="42" customHeight="1" x14ac:dyDescent="0.25">
      <c r="B50" s="76" t="s">
        <v>139</v>
      </c>
      <c r="C50" s="387" t="s">
        <v>1553</v>
      </c>
      <c r="D50" s="76" t="s">
        <v>1617</v>
      </c>
      <c r="E50" s="373"/>
      <c r="F50" s="373"/>
      <c r="G50" s="373"/>
      <c r="H50" s="373"/>
      <c r="I50" s="373"/>
      <c r="J50" s="373"/>
      <c r="K50" s="373"/>
      <c r="L50" s="373"/>
      <c r="M50" s="373"/>
      <c r="N50" s="373"/>
      <c r="O50" s="373"/>
      <c r="P50" s="373"/>
      <c r="Q50" s="373"/>
      <c r="R50" s="373"/>
      <c r="S50" s="373"/>
      <c r="T50" s="373"/>
      <c r="U50" s="373"/>
      <c r="V50" s="373"/>
      <c r="W50" s="373"/>
      <c r="X50" s="373"/>
      <c r="Y50" s="373"/>
      <c r="Z50" s="373"/>
      <c r="AA50" s="77">
        <f>'С № 4'!AJ50</f>
        <v>7.375</v>
      </c>
      <c r="AB50" s="373"/>
      <c r="AC50" s="373"/>
      <c r="AD50" s="373"/>
      <c r="AE50" s="373"/>
      <c r="AF50" s="373"/>
      <c r="AG50" s="373"/>
      <c r="AH50" s="77">
        <f t="shared" si="22"/>
        <v>7.375</v>
      </c>
      <c r="AI50" s="77"/>
      <c r="AJ50" s="77"/>
      <c r="AK50" s="77"/>
      <c r="AL50" s="77"/>
      <c r="AM50" s="77"/>
      <c r="AN50" s="147"/>
    </row>
    <row r="51" spans="1:40" ht="42" customHeight="1" x14ac:dyDescent="0.25">
      <c r="B51" s="76" t="s">
        <v>139</v>
      </c>
      <c r="C51" s="387" t="s">
        <v>1554</v>
      </c>
      <c r="D51" s="76" t="s">
        <v>1618</v>
      </c>
      <c r="E51" s="373"/>
      <c r="F51" s="373"/>
      <c r="G51" s="373"/>
      <c r="H51" s="373"/>
      <c r="I51" s="373"/>
      <c r="J51" s="373"/>
      <c r="K51" s="373"/>
      <c r="L51" s="373"/>
      <c r="M51" s="373"/>
      <c r="N51" s="373"/>
      <c r="O51" s="373"/>
      <c r="P51" s="373"/>
      <c r="Q51" s="373"/>
      <c r="R51" s="373"/>
      <c r="S51" s="373"/>
      <c r="T51" s="373"/>
      <c r="U51" s="373"/>
      <c r="V51" s="373"/>
      <c r="W51" s="373"/>
      <c r="X51" s="373"/>
      <c r="Y51" s="373"/>
      <c r="Z51" s="373"/>
      <c r="AA51" s="77">
        <f>'С № 4'!AJ51</f>
        <v>7.375</v>
      </c>
      <c r="AB51" s="373"/>
      <c r="AC51" s="373"/>
      <c r="AD51" s="373"/>
      <c r="AE51" s="373"/>
      <c r="AF51" s="373"/>
      <c r="AG51" s="373"/>
      <c r="AH51" s="77">
        <f t="shared" si="22"/>
        <v>7.375</v>
      </c>
      <c r="AI51" s="77"/>
      <c r="AJ51" s="77"/>
      <c r="AK51" s="77"/>
      <c r="AL51" s="77"/>
      <c r="AM51" s="77"/>
      <c r="AN51" s="147"/>
    </row>
    <row r="52" spans="1:40" ht="42" customHeight="1" x14ac:dyDescent="0.25">
      <c r="B52" s="76" t="s">
        <v>139</v>
      </c>
      <c r="C52" s="387" t="s">
        <v>1555</v>
      </c>
      <c r="D52" s="76" t="s">
        <v>1619</v>
      </c>
      <c r="E52" s="373"/>
      <c r="F52" s="373"/>
      <c r="G52" s="373"/>
      <c r="H52" s="373"/>
      <c r="I52" s="373"/>
      <c r="J52" s="373"/>
      <c r="K52" s="373"/>
      <c r="L52" s="373"/>
      <c r="M52" s="373"/>
      <c r="N52" s="373"/>
      <c r="O52" s="373"/>
      <c r="P52" s="373"/>
      <c r="Q52" s="373"/>
      <c r="R52" s="373"/>
      <c r="S52" s="373"/>
      <c r="T52" s="373"/>
      <c r="U52" s="373"/>
      <c r="V52" s="373"/>
      <c r="W52" s="373"/>
      <c r="X52" s="373"/>
      <c r="Y52" s="373"/>
      <c r="Z52" s="373"/>
      <c r="AA52" s="77"/>
      <c r="AB52" s="373"/>
      <c r="AC52" s="373"/>
      <c r="AD52" s="373"/>
      <c r="AE52" s="373"/>
      <c r="AF52" s="373"/>
      <c r="AG52" s="373"/>
      <c r="AH52" s="77">
        <f t="shared" si="22"/>
        <v>0</v>
      </c>
      <c r="AI52" s="77"/>
      <c r="AJ52" s="77"/>
      <c r="AK52" s="77"/>
      <c r="AL52" s="77"/>
      <c r="AM52" s="77"/>
      <c r="AN52" s="147"/>
    </row>
    <row r="53" spans="1:40" ht="42" customHeight="1" x14ac:dyDescent="0.25">
      <c r="B53" s="76" t="s">
        <v>139</v>
      </c>
      <c r="C53" s="387" t="s">
        <v>1556</v>
      </c>
      <c r="D53" s="76" t="s">
        <v>1615</v>
      </c>
      <c r="E53" s="373"/>
      <c r="F53" s="373"/>
      <c r="G53" s="373"/>
      <c r="H53" s="373"/>
      <c r="I53" s="373"/>
      <c r="J53" s="373"/>
      <c r="K53" s="373"/>
      <c r="L53" s="373"/>
      <c r="M53" s="373"/>
      <c r="N53" s="373"/>
      <c r="O53" s="373"/>
      <c r="P53" s="373"/>
      <c r="Q53" s="373"/>
      <c r="R53" s="373"/>
      <c r="S53" s="373"/>
      <c r="T53" s="373"/>
      <c r="U53" s="373"/>
      <c r="V53" s="373"/>
      <c r="W53" s="373"/>
      <c r="X53" s="373"/>
      <c r="Y53" s="373"/>
      <c r="Z53" s="373"/>
      <c r="AA53" s="77">
        <f>'С № 4'!AQ54</f>
        <v>0</v>
      </c>
      <c r="AB53" s="373"/>
      <c r="AC53" s="373"/>
      <c r="AD53" s="373"/>
      <c r="AE53" s="373"/>
      <c r="AF53" s="373"/>
      <c r="AG53" s="373"/>
      <c r="AH53" s="77">
        <f t="shared" si="22"/>
        <v>0</v>
      </c>
      <c r="AI53" s="77">
        <f t="shared" si="21"/>
        <v>0</v>
      </c>
      <c r="AJ53" s="77">
        <f t="shared" si="21"/>
        <v>0</v>
      </c>
      <c r="AK53" s="77">
        <f t="shared" si="21"/>
        <v>0</v>
      </c>
      <c r="AL53" s="77">
        <f t="shared" si="21"/>
        <v>0</v>
      </c>
      <c r="AM53" s="77">
        <f t="shared" si="21"/>
        <v>0</v>
      </c>
      <c r="AN53" s="147"/>
    </row>
    <row r="54" spans="1:40" ht="48" customHeight="1" x14ac:dyDescent="0.25">
      <c r="A54" s="148"/>
      <c r="B54" s="382" t="s">
        <v>141</v>
      </c>
      <c r="C54" s="383" t="s">
        <v>142</v>
      </c>
      <c r="D54" s="382" t="s">
        <v>93</v>
      </c>
      <c r="E54" s="384">
        <f t="shared" ref="E54:AM54" si="23">E55+E56</f>
        <v>0</v>
      </c>
      <c r="F54" s="384">
        <f t="shared" si="23"/>
        <v>0</v>
      </c>
      <c r="G54" s="384">
        <f t="shared" si="23"/>
        <v>0</v>
      </c>
      <c r="H54" s="384">
        <f t="shared" si="23"/>
        <v>0</v>
      </c>
      <c r="I54" s="384">
        <f t="shared" si="23"/>
        <v>0</v>
      </c>
      <c r="J54" s="384">
        <f t="shared" si="23"/>
        <v>0</v>
      </c>
      <c r="K54" s="384">
        <f t="shared" si="23"/>
        <v>0</v>
      </c>
      <c r="L54" s="384">
        <f t="shared" si="23"/>
        <v>0</v>
      </c>
      <c r="M54" s="384">
        <f t="shared" si="23"/>
        <v>0</v>
      </c>
      <c r="N54" s="384">
        <f t="shared" si="23"/>
        <v>0</v>
      </c>
      <c r="O54" s="384">
        <f t="shared" si="23"/>
        <v>0</v>
      </c>
      <c r="P54" s="384">
        <f t="shared" si="23"/>
        <v>0</v>
      </c>
      <c r="Q54" s="384">
        <f t="shared" si="23"/>
        <v>0</v>
      </c>
      <c r="R54" s="384">
        <f t="shared" si="23"/>
        <v>0</v>
      </c>
      <c r="S54" s="384">
        <f t="shared" si="23"/>
        <v>0</v>
      </c>
      <c r="T54" s="384">
        <f t="shared" si="23"/>
        <v>0</v>
      </c>
      <c r="U54" s="384">
        <f t="shared" si="23"/>
        <v>0</v>
      </c>
      <c r="V54" s="384">
        <f t="shared" si="23"/>
        <v>0</v>
      </c>
      <c r="W54" s="384">
        <f t="shared" si="23"/>
        <v>0</v>
      </c>
      <c r="X54" s="384">
        <f t="shared" si="23"/>
        <v>0</v>
      </c>
      <c r="Y54" s="384">
        <f t="shared" si="23"/>
        <v>0</v>
      </c>
      <c r="Z54" s="384">
        <f t="shared" si="23"/>
        <v>0</v>
      </c>
      <c r="AA54" s="384">
        <f t="shared" si="23"/>
        <v>0</v>
      </c>
      <c r="AB54" s="384">
        <f t="shared" si="23"/>
        <v>0</v>
      </c>
      <c r="AC54" s="384">
        <f t="shared" si="23"/>
        <v>0</v>
      </c>
      <c r="AD54" s="384">
        <f t="shared" si="23"/>
        <v>0</v>
      </c>
      <c r="AE54" s="384">
        <f t="shared" si="23"/>
        <v>0</v>
      </c>
      <c r="AF54" s="384">
        <f t="shared" si="23"/>
        <v>0</v>
      </c>
      <c r="AG54" s="384">
        <f t="shared" si="23"/>
        <v>0</v>
      </c>
      <c r="AH54" s="384">
        <f t="shared" si="23"/>
        <v>0</v>
      </c>
      <c r="AI54" s="384">
        <f t="shared" si="23"/>
        <v>0</v>
      </c>
      <c r="AJ54" s="384">
        <f t="shared" si="23"/>
        <v>0</v>
      </c>
      <c r="AK54" s="384">
        <f t="shared" si="23"/>
        <v>0</v>
      </c>
      <c r="AL54" s="384">
        <f t="shared" si="23"/>
        <v>0</v>
      </c>
      <c r="AM54" s="384">
        <f t="shared" si="23"/>
        <v>0</v>
      </c>
    </row>
    <row r="55" spans="1:40" ht="42" customHeight="1" x14ac:dyDescent="0.25">
      <c r="A55" s="148"/>
      <c r="B55" s="411" t="s">
        <v>143</v>
      </c>
      <c r="C55" s="412" t="s">
        <v>144</v>
      </c>
      <c r="D55" s="411" t="s">
        <v>93</v>
      </c>
      <c r="E55" s="413">
        <v>0</v>
      </c>
      <c r="F55" s="413">
        <v>0</v>
      </c>
      <c r="G55" s="413">
        <v>0</v>
      </c>
      <c r="H55" s="413">
        <v>0</v>
      </c>
      <c r="I55" s="413">
        <v>0</v>
      </c>
      <c r="J55" s="413">
        <v>0</v>
      </c>
      <c r="K55" s="413">
        <v>0</v>
      </c>
      <c r="L55" s="413">
        <v>0</v>
      </c>
      <c r="M55" s="413">
        <v>0</v>
      </c>
      <c r="N55" s="413">
        <v>0</v>
      </c>
      <c r="O55" s="413">
        <v>0</v>
      </c>
      <c r="P55" s="413">
        <v>0</v>
      </c>
      <c r="Q55" s="413">
        <v>0</v>
      </c>
      <c r="R55" s="413">
        <v>0</v>
      </c>
      <c r="S55" s="413">
        <v>0</v>
      </c>
      <c r="T55" s="413">
        <v>0</v>
      </c>
      <c r="U55" s="413">
        <v>0</v>
      </c>
      <c r="V55" s="413">
        <v>0</v>
      </c>
      <c r="W55" s="413">
        <v>0</v>
      </c>
      <c r="X55" s="413">
        <v>0</v>
      </c>
      <c r="Y55" s="413">
        <v>0</v>
      </c>
      <c r="Z55" s="413">
        <v>0</v>
      </c>
      <c r="AA55" s="413">
        <v>0</v>
      </c>
      <c r="AB55" s="413">
        <v>0</v>
      </c>
      <c r="AC55" s="413">
        <v>0</v>
      </c>
      <c r="AD55" s="413">
        <v>0</v>
      </c>
      <c r="AE55" s="413">
        <v>0</v>
      </c>
      <c r="AF55" s="413">
        <v>0</v>
      </c>
      <c r="AG55" s="413">
        <v>0</v>
      </c>
      <c r="AH55" s="413">
        <v>0</v>
      </c>
      <c r="AI55" s="413">
        <v>0</v>
      </c>
      <c r="AJ55" s="413">
        <v>0</v>
      </c>
      <c r="AK55" s="413">
        <v>0</v>
      </c>
      <c r="AL55" s="413">
        <v>0</v>
      </c>
      <c r="AM55" s="413">
        <v>0</v>
      </c>
    </row>
    <row r="56" spans="1:40" ht="42" customHeight="1" x14ac:dyDescent="0.25">
      <c r="A56" s="148"/>
      <c r="B56" s="411" t="s">
        <v>148</v>
      </c>
      <c r="C56" s="412" t="s">
        <v>149</v>
      </c>
      <c r="D56" s="411" t="s">
        <v>93</v>
      </c>
      <c r="E56" s="413">
        <v>0</v>
      </c>
      <c r="F56" s="413">
        <v>0</v>
      </c>
      <c r="G56" s="413">
        <v>0</v>
      </c>
      <c r="H56" s="413">
        <v>0</v>
      </c>
      <c r="I56" s="413">
        <v>0</v>
      </c>
      <c r="J56" s="413">
        <v>0</v>
      </c>
      <c r="K56" s="413">
        <v>0</v>
      </c>
      <c r="L56" s="413">
        <v>0</v>
      </c>
      <c r="M56" s="413">
        <v>0</v>
      </c>
      <c r="N56" s="413">
        <v>0</v>
      </c>
      <c r="O56" s="413">
        <v>0</v>
      </c>
      <c r="P56" s="413">
        <v>0</v>
      </c>
      <c r="Q56" s="413">
        <v>0</v>
      </c>
      <c r="R56" s="413">
        <v>0</v>
      </c>
      <c r="S56" s="413">
        <v>0</v>
      </c>
      <c r="T56" s="413">
        <v>0</v>
      </c>
      <c r="U56" s="413">
        <v>0</v>
      </c>
      <c r="V56" s="413">
        <v>0</v>
      </c>
      <c r="W56" s="413">
        <v>0</v>
      </c>
      <c r="X56" s="413">
        <v>0</v>
      </c>
      <c r="Y56" s="413">
        <v>0</v>
      </c>
      <c r="Z56" s="413">
        <v>0</v>
      </c>
      <c r="AA56" s="413">
        <v>0</v>
      </c>
      <c r="AB56" s="413">
        <v>0</v>
      </c>
      <c r="AC56" s="413">
        <v>0</v>
      </c>
      <c r="AD56" s="413">
        <v>0</v>
      </c>
      <c r="AE56" s="413">
        <v>0</v>
      </c>
      <c r="AF56" s="413">
        <v>0</v>
      </c>
      <c r="AG56" s="413">
        <v>0</v>
      </c>
      <c r="AH56" s="413">
        <v>0</v>
      </c>
      <c r="AI56" s="413">
        <v>0</v>
      </c>
      <c r="AJ56" s="413">
        <v>0</v>
      </c>
      <c r="AK56" s="413">
        <v>0</v>
      </c>
      <c r="AL56" s="413">
        <v>0</v>
      </c>
      <c r="AM56" s="413">
        <v>0</v>
      </c>
    </row>
    <row r="57" spans="1:40" ht="48" customHeight="1" x14ac:dyDescent="0.25">
      <c r="A57" s="148"/>
      <c r="B57" s="382" t="s">
        <v>150</v>
      </c>
      <c r="C57" s="383" t="s">
        <v>151</v>
      </c>
      <c r="D57" s="382" t="s">
        <v>93</v>
      </c>
      <c r="E57" s="384">
        <f t="shared" ref="E57:AM57" si="24">E58+E59+E60+E61+E62+E63+E64+E65</f>
        <v>0</v>
      </c>
      <c r="F57" s="384">
        <f t="shared" si="24"/>
        <v>0</v>
      </c>
      <c r="G57" s="384">
        <f t="shared" si="24"/>
        <v>0</v>
      </c>
      <c r="H57" s="384">
        <f t="shared" si="24"/>
        <v>0</v>
      </c>
      <c r="I57" s="384">
        <f t="shared" si="24"/>
        <v>0</v>
      </c>
      <c r="J57" s="384">
        <f t="shared" si="24"/>
        <v>0</v>
      </c>
      <c r="K57" s="384">
        <f t="shared" si="24"/>
        <v>0</v>
      </c>
      <c r="L57" s="384">
        <f t="shared" si="24"/>
        <v>0</v>
      </c>
      <c r="M57" s="384">
        <f t="shared" si="24"/>
        <v>0</v>
      </c>
      <c r="N57" s="384">
        <f t="shared" si="24"/>
        <v>0</v>
      </c>
      <c r="O57" s="384">
        <f t="shared" si="24"/>
        <v>0</v>
      </c>
      <c r="P57" s="384">
        <f t="shared" si="24"/>
        <v>0</v>
      </c>
      <c r="Q57" s="384">
        <f t="shared" si="24"/>
        <v>0</v>
      </c>
      <c r="R57" s="384">
        <f t="shared" si="24"/>
        <v>0</v>
      </c>
      <c r="S57" s="384">
        <f t="shared" si="24"/>
        <v>0</v>
      </c>
      <c r="T57" s="384">
        <f t="shared" si="24"/>
        <v>0</v>
      </c>
      <c r="U57" s="384">
        <f t="shared" si="24"/>
        <v>0</v>
      </c>
      <c r="V57" s="384">
        <f t="shared" si="24"/>
        <v>0</v>
      </c>
      <c r="W57" s="384">
        <f t="shared" si="24"/>
        <v>0</v>
      </c>
      <c r="X57" s="384">
        <f t="shared" si="24"/>
        <v>0</v>
      </c>
      <c r="Y57" s="384">
        <f t="shared" si="24"/>
        <v>0</v>
      </c>
      <c r="Z57" s="384">
        <f t="shared" si="24"/>
        <v>0</v>
      </c>
      <c r="AA57" s="384">
        <f t="shared" si="24"/>
        <v>0</v>
      </c>
      <c r="AB57" s="384">
        <f t="shared" si="24"/>
        <v>0</v>
      </c>
      <c r="AC57" s="384">
        <f t="shared" si="24"/>
        <v>0</v>
      </c>
      <c r="AD57" s="384">
        <f t="shared" si="24"/>
        <v>0</v>
      </c>
      <c r="AE57" s="384">
        <f t="shared" si="24"/>
        <v>0</v>
      </c>
      <c r="AF57" s="384">
        <f t="shared" si="24"/>
        <v>0</v>
      </c>
      <c r="AG57" s="384">
        <f t="shared" si="24"/>
        <v>0</v>
      </c>
      <c r="AH57" s="384">
        <f t="shared" si="24"/>
        <v>0</v>
      </c>
      <c r="AI57" s="384">
        <f t="shared" si="24"/>
        <v>0</v>
      </c>
      <c r="AJ57" s="384">
        <f t="shared" si="24"/>
        <v>0</v>
      </c>
      <c r="AK57" s="384">
        <f t="shared" si="24"/>
        <v>0</v>
      </c>
      <c r="AL57" s="384">
        <f t="shared" si="24"/>
        <v>0</v>
      </c>
      <c r="AM57" s="384">
        <f t="shared" si="24"/>
        <v>0</v>
      </c>
    </row>
    <row r="58" spans="1:40" ht="42" customHeight="1" x14ac:dyDescent="0.25">
      <c r="A58" s="148"/>
      <c r="B58" s="464" t="s">
        <v>152</v>
      </c>
      <c r="C58" s="481" t="s">
        <v>153</v>
      </c>
      <c r="D58" s="411" t="s">
        <v>93</v>
      </c>
      <c r="E58" s="326">
        <v>0</v>
      </c>
      <c r="F58" s="326">
        <v>0</v>
      </c>
      <c r="G58" s="326">
        <v>0</v>
      </c>
      <c r="H58" s="326">
        <v>0</v>
      </c>
      <c r="I58" s="326">
        <v>0</v>
      </c>
      <c r="J58" s="326">
        <v>0</v>
      </c>
      <c r="K58" s="326">
        <v>0</v>
      </c>
      <c r="L58" s="326">
        <v>0</v>
      </c>
      <c r="M58" s="326">
        <v>0</v>
      </c>
      <c r="N58" s="326">
        <v>0</v>
      </c>
      <c r="O58" s="326">
        <v>0</v>
      </c>
      <c r="P58" s="326">
        <v>0</v>
      </c>
      <c r="Q58" s="326">
        <v>0</v>
      </c>
      <c r="R58" s="326">
        <v>0</v>
      </c>
      <c r="S58" s="326">
        <v>0</v>
      </c>
      <c r="T58" s="326">
        <v>0</v>
      </c>
      <c r="U58" s="326">
        <v>0</v>
      </c>
      <c r="V58" s="326">
        <v>0</v>
      </c>
      <c r="W58" s="326">
        <v>0</v>
      </c>
      <c r="X58" s="326">
        <v>0</v>
      </c>
      <c r="Y58" s="326">
        <v>0</v>
      </c>
      <c r="Z58" s="326">
        <v>0</v>
      </c>
      <c r="AA58" s="326">
        <v>0</v>
      </c>
      <c r="AB58" s="326">
        <v>0</v>
      </c>
      <c r="AC58" s="326">
        <v>0</v>
      </c>
      <c r="AD58" s="326">
        <v>0</v>
      </c>
      <c r="AE58" s="326">
        <v>0</v>
      </c>
      <c r="AF58" s="326">
        <v>0</v>
      </c>
      <c r="AG58" s="326">
        <v>0</v>
      </c>
      <c r="AH58" s="326">
        <v>0</v>
      </c>
      <c r="AI58" s="326">
        <v>0</v>
      </c>
      <c r="AJ58" s="326">
        <v>0</v>
      </c>
      <c r="AK58" s="326">
        <v>0</v>
      </c>
      <c r="AL58" s="326">
        <v>0</v>
      </c>
      <c r="AM58" s="326">
        <v>0</v>
      </c>
    </row>
    <row r="59" spans="1:40" ht="42" customHeight="1" x14ac:dyDescent="0.25">
      <c r="A59" s="148"/>
      <c r="B59" s="464" t="s">
        <v>154</v>
      </c>
      <c r="C59" s="481" t="s">
        <v>155</v>
      </c>
      <c r="D59" s="411" t="s">
        <v>93</v>
      </c>
      <c r="E59" s="413">
        <v>0</v>
      </c>
      <c r="F59" s="413">
        <v>0</v>
      </c>
      <c r="G59" s="413">
        <v>0</v>
      </c>
      <c r="H59" s="413">
        <v>0</v>
      </c>
      <c r="I59" s="413">
        <v>0</v>
      </c>
      <c r="J59" s="413">
        <v>0</v>
      </c>
      <c r="K59" s="413">
        <v>0</v>
      </c>
      <c r="L59" s="413">
        <v>0</v>
      </c>
      <c r="M59" s="413">
        <v>0</v>
      </c>
      <c r="N59" s="413">
        <v>0</v>
      </c>
      <c r="O59" s="413">
        <v>0</v>
      </c>
      <c r="P59" s="413">
        <v>0</v>
      </c>
      <c r="Q59" s="413">
        <v>0</v>
      </c>
      <c r="R59" s="413">
        <v>0</v>
      </c>
      <c r="S59" s="413">
        <v>0</v>
      </c>
      <c r="T59" s="413">
        <v>0</v>
      </c>
      <c r="U59" s="413">
        <v>0</v>
      </c>
      <c r="V59" s="413">
        <v>0</v>
      </c>
      <c r="W59" s="413">
        <v>0</v>
      </c>
      <c r="X59" s="413">
        <v>0</v>
      </c>
      <c r="Y59" s="413">
        <v>0</v>
      </c>
      <c r="Z59" s="413">
        <v>0</v>
      </c>
      <c r="AA59" s="413">
        <v>0</v>
      </c>
      <c r="AB59" s="413">
        <v>0</v>
      </c>
      <c r="AC59" s="413">
        <v>0</v>
      </c>
      <c r="AD59" s="413">
        <v>0</v>
      </c>
      <c r="AE59" s="413">
        <v>0</v>
      </c>
      <c r="AF59" s="413">
        <v>0</v>
      </c>
      <c r="AG59" s="413">
        <v>0</v>
      </c>
      <c r="AH59" s="413">
        <v>0</v>
      </c>
      <c r="AI59" s="413">
        <v>0</v>
      </c>
      <c r="AJ59" s="413">
        <v>0</v>
      </c>
      <c r="AK59" s="413">
        <v>0</v>
      </c>
      <c r="AL59" s="413">
        <v>0</v>
      </c>
      <c r="AM59" s="413">
        <v>0</v>
      </c>
    </row>
    <row r="60" spans="1:40" ht="42" customHeight="1" x14ac:dyDescent="0.25">
      <c r="A60" s="148"/>
      <c r="B60" s="411" t="s">
        <v>156</v>
      </c>
      <c r="C60" s="412" t="s">
        <v>157</v>
      </c>
      <c r="D60" s="411" t="s">
        <v>93</v>
      </c>
      <c r="E60" s="326">
        <v>0</v>
      </c>
      <c r="F60" s="326">
        <v>0</v>
      </c>
      <c r="G60" s="326">
        <v>0</v>
      </c>
      <c r="H60" s="326">
        <v>0</v>
      </c>
      <c r="I60" s="326">
        <v>0</v>
      </c>
      <c r="J60" s="326">
        <v>0</v>
      </c>
      <c r="K60" s="326">
        <v>0</v>
      </c>
      <c r="L60" s="326">
        <v>0</v>
      </c>
      <c r="M60" s="326">
        <v>0</v>
      </c>
      <c r="N60" s="326">
        <v>0</v>
      </c>
      <c r="O60" s="326">
        <v>0</v>
      </c>
      <c r="P60" s="326">
        <v>0</v>
      </c>
      <c r="Q60" s="326">
        <v>0</v>
      </c>
      <c r="R60" s="326">
        <v>0</v>
      </c>
      <c r="S60" s="326">
        <v>0</v>
      </c>
      <c r="T60" s="326">
        <v>0</v>
      </c>
      <c r="U60" s="326">
        <v>0</v>
      </c>
      <c r="V60" s="326">
        <v>0</v>
      </c>
      <c r="W60" s="326">
        <v>0</v>
      </c>
      <c r="X60" s="326">
        <v>0</v>
      </c>
      <c r="Y60" s="326">
        <v>0</v>
      </c>
      <c r="Z60" s="326">
        <v>0</v>
      </c>
      <c r="AA60" s="326">
        <v>0</v>
      </c>
      <c r="AB60" s="326">
        <v>0</v>
      </c>
      <c r="AC60" s="326">
        <v>0</v>
      </c>
      <c r="AD60" s="326">
        <v>0</v>
      </c>
      <c r="AE60" s="326">
        <v>0</v>
      </c>
      <c r="AF60" s="326">
        <v>0</v>
      </c>
      <c r="AG60" s="326">
        <v>0</v>
      </c>
      <c r="AH60" s="326">
        <v>0</v>
      </c>
      <c r="AI60" s="326">
        <v>0</v>
      </c>
      <c r="AJ60" s="326">
        <v>0</v>
      </c>
      <c r="AK60" s="326">
        <v>0</v>
      </c>
      <c r="AL60" s="326">
        <v>0</v>
      </c>
      <c r="AM60" s="326">
        <v>0</v>
      </c>
    </row>
    <row r="61" spans="1:40" ht="42" customHeight="1" x14ac:dyDescent="0.25">
      <c r="A61" s="148"/>
      <c r="B61" s="411" t="s">
        <v>158</v>
      </c>
      <c r="C61" s="412" t="s">
        <v>159</v>
      </c>
      <c r="D61" s="411" t="s">
        <v>93</v>
      </c>
      <c r="E61" s="326">
        <v>0</v>
      </c>
      <c r="F61" s="326">
        <v>0</v>
      </c>
      <c r="G61" s="326">
        <v>0</v>
      </c>
      <c r="H61" s="326">
        <v>0</v>
      </c>
      <c r="I61" s="326">
        <v>0</v>
      </c>
      <c r="J61" s="326">
        <v>0</v>
      </c>
      <c r="K61" s="326">
        <v>0</v>
      </c>
      <c r="L61" s="326">
        <v>0</v>
      </c>
      <c r="M61" s="326">
        <v>0</v>
      </c>
      <c r="N61" s="326">
        <v>0</v>
      </c>
      <c r="O61" s="326">
        <v>0</v>
      </c>
      <c r="P61" s="326">
        <v>0</v>
      </c>
      <c r="Q61" s="326">
        <v>0</v>
      </c>
      <c r="R61" s="326">
        <v>0</v>
      </c>
      <c r="S61" s="326">
        <v>0</v>
      </c>
      <c r="T61" s="326">
        <v>0</v>
      </c>
      <c r="U61" s="326">
        <v>0</v>
      </c>
      <c r="V61" s="326">
        <v>0</v>
      </c>
      <c r="W61" s="326">
        <v>0</v>
      </c>
      <c r="X61" s="326">
        <v>0</v>
      </c>
      <c r="Y61" s="326">
        <v>0</v>
      </c>
      <c r="Z61" s="326">
        <v>0</v>
      </c>
      <c r="AA61" s="326">
        <v>0</v>
      </c>
      <c r="AB61" s="326">
        <v>0</v>
      </c>
      <c r="AC61" s="326">
        <v>0</v>
      </c>
      <c r="AD61" s="326">
        <v>0</v>
      </c>
      <c r="AE61" s="326">
        <v>0</v>
      </c>
      <c r="AF61" s="326">
        <v>0</v>
      </c>
      <c r="AG61" s="326">
        <v>0</v>
      </c>
      <c r="AH61" s="326">
        <v>0</v>
      </c>
      <c r="AI61" s="326">
        <v>0</v>
      </c>
      <c r="AJ61" s="326">
        <v>0</v>
      </c>
      <c r="AK61" s="326">
        <v>0</v>
      </c>
      <c r="AL61" s="326">
        <v>0</v>
      </c>
      <c r="AM61" s="326">
        <v>0</v>
      </c>
    </row>
    <row r="62" spans="1:40" ht="42" customHeight="1" x14ac:dyDescent="0.25">
      <c r="A62" s="148"/>
      <c r="B62" s="411" t="s">
        <v>160</v>
      </c>
      <c r="C62" s="412" t="s">
        <v>161</v>
      </c>
      <c r="D62" s="411" t="s">
        <v>93</v>
      </c>
      <c r="E62" s="326">
        <v>0</v>
      </c>
      <c r="F62" s="326">
        <v>0</v>
      </c>
      <c r="G62" s="326">
        <v>0</v>
      </c>
      <c r="H62" s="326">
        <v>0</v>
      </c>
      <c r="I62" s="326">
        <v>0</v>
      </c>
      <c r="J62" s="326">
        <v>0</v>
      </c>
      <c r="K62" s="326">
        <v>0</v>
      </c>
      <c r="L62" s="326">
        <v>0</v>
      </c>
      <c r="M62" s="326">
        <v>0</v>
      </c>
      <c r="N62" s="326">
        <v>0</v>
      </c>
      <c r="O62" s="326">
        <v>0</v>
      </c>
      <c r="P62" s="326">
        <v>0</v>
      </c>
      <c r="Q62" s="326">
        <v>0</v>
      </c>
      <c r="R62" s="326">
        <v>0</v>
      </c>
      <c r="S62" s="326">
        <v>0</v>
      </c>
      <c r="T62" s="326">
        <v>0</v>
      </c>
      <c r="U62" s="326">
        <v>0</v>
      </c>
      <c r="V62" s="326">
        <v>0</v>
      </c>
      <c r="W62" s="326">
        <v>0</v>
      </c>
      <c r="X62" s="326">
        <v>0</v>
      </c>
      <c r="Y62" s="326">
        <v>0</v>
      </c>
      <c r="Z62" s="326">
        <v>0</v>
      </c>
      <c r="AA62" s="326">
        <v>0</v>
      </c>
      <c r="AB62" s="326">
        <v>0</v>
      </c>
      <c r="AC62" s="326">
        <v>0</v>
      </c>
      <c r="AD62" s="326">
        <v>0</v>
      </c>
      <c r="AE62" s="326">
        <v>0</v>
      </c>
      <c r="AF62" s="326">
        <v>0</v>
      </c>
      <c r="AG62" s="326">
        <v>0</v>
      </c>
      <c r="AH62" s="326">
        <v>0</v>
      </c>
      <c r="AI62" s="326">
        <v>0</v>
      </c>
      <c r="AJ62" s="326">
        <v>0</v>
      </c>
      <c r="AK62" s="326">
        <v>0</v>
      </c>
      <c r="AL62" s="326">
        <v>0</v>
      </c>
      <c r="AM62" s="326">
        <v>0</v>
      </c>
    </row>
    <row r="63" spans="1:40" ht="42" customHeight="1" x14ac:dyDescent="0.25">
      <c r="A63" s="148"/>
      <c r="B63" s="411" t="s">
        <v>165</v>
      </c>
      <c r="C63" s="412" t="s">
        <v>166</v>
      </c>
      <c r="D63" s="411" t="s">
        <v>93</v>
      </c>
      <c r="E63" s="326">
        <v>0</v>
      </c>
      <c r="F63" s="326">
        <v>0</v>
      </c>
      <c r="G63" s="326">
        <v>0</v>
      </c>
      <c r="H63" s="326">
        <v>0</v>
      </c>
      <c r="I63" s="326">
        <v>0</v>
      </c>
      <c r="J63" s="326">
        <v>0</v>
      </c>
      <c r="K63" s="326">
        <v>0</v>
      </c>
      <c r="L63" s="326">
        <v>0</v>
      </c>
      <c r="M63" s="326">
        <v>0</v>
      </c>
      <c r="N63" s="326">
        <v>0</v>
      </c>
      <c r="O63" s="326">
        <v>0</v>
      </c>
      <c r="P63" s="326">
        <v>0</v>
      </c>
      <c r="Q63" s="326">
        <v>0</v>
      </c>
      <c r="R63" s="326">
        <v>0</v>
      </c>
      <c r="S63" s="326">
        <v>0</v>
      </c>
      <c r="T63" s="326">
        <v>0</v>
      </c>
      <c r="U63" s="326">
        <v>0</v>
      </c>
      <c r="V63" s="326">
        <v>0</v>
      </c>
      <c r="W63" s="326">
        <v>0</v>
      </c>
      <c r="X63" s="326">
        <v>0</v>
      </c>
      <c r="Y63" s="326">
        <v>0</v>
      </c>
      <c r="Z63" s="326">
        <v>0</v>
      </c>
      <c r="AA63" s="326">
        <v>0</v>
      </c>
      <c r="AB63" s="326">
        <v>0</v>
      </c>
      <c r="AC63" s="326">
        <v>0</v>
      </c>
      <c r="AD63" s="326">
        <v>0</v>
      </c>
      <c r="AE63" s="326">
        <v>0</v>
      </c>
      <c r="AF63" s="326">
        <v>0</v>
      </c>
      <c r="AG63" s="326">
        <v>0</v>
      </c>
      <c r="AH63" s="326">
        <v>0</v>
      </c>
      <c r="AI63" s="326">
        <v>0</v>
      </c>
      <c r="AJ63" s="326">
        <v>0</v>
      </c>
      <c r="AK63" s="326">
        <v>0</v>
      </c>
      <c r="AL63" s="326">
        <v>0</v>
      </c>
      <c r="AM63" s="326">
        <v>0</v>
      </c>
    </row>
    <row r="64" spans="1:40" ht="42" customHeight="1" x14ac:dyDescent="0.25">
      <c r="A64" s="148"/>
      <c r="B64" s="464" t="s">
        <v>167</v>
      </c>
      <c r="C64" s="481" t="s">
        <v>168</v>
      </c>
      <c r="D64" s="411" t="s">
        <v>93</v>
      </c>
      <c r="E64" s="326">
        <v>0</v>
      </c>
      <c r="F64" s="326">
        <v>0</v>
      </c>
      <c r="G64" s="326">
        <v>0</v>
      </c>
      <c r="H64" s="326">
        <v>0</v>
      </c>
      <c r="I64" s="326">
        <v>0</v>
      </c>
      <c r="J64" s="326">
        <v>0</v>
      </c>
      <c r="K64" s="326">
        <v>0</v>
      </c>
      <c r="L64" s="326">
        <v>0</v>
      </c>
      <c r="M64" s="326">
        <v>0</v>
      </c>
      <c r="N64" s="326">
        <v>0</v>
      </c>
      <c r="O64" s="326">
        <v>0</v>
      </c>
      <c r="P64" s="326">
        <v>0</v>
      </c>
      <c r="Q64" s="326">
        <v>0</v>
      </c>
      <c r="R64" s="326">
        <v>0</v>
      </c>
      <c r="S64" s="326">
        <v>0</v>
      </c>
      <c r="T64" s="326">
        <v>0</v>
      </c>
      <c r="U64" s="326">
        <v>0</v>
      </c>
      <c r="V64" s="326">
        <v>0</v>
      </c>
      <c r="W64" s="326">
        <v>0</v>
      </c>
      <c r="X64" s="326">
        <v>0</v>
      </c>
      <c r="Y64" s="326">
        <v>0</v>
      </c>
      <c r="Z64" s="326">
        <v>0</v>
      </c>
      <c r="AA64" s="326">
        <v>0</v>
      </c>
      <c r="AB64" s="326">
        <v>0</v>
      </c>
      <c r="AC64" s="326">
        <v>0</v>
      </c>
      <c r="AD64" s="326">
        <v>0</v>
      </c>
      <c r="AE64" s="326">
        <v>0</v>
      </c>
      <c r="AF64" s="326">
        <v>0</v>
      </c>
      <c r="AG64" s="326">
        <v>0</v>
      </c>
      <c r="AH64" s="326">
        <v>0</v>
      </c>
      <c r="AI64" s="326">
        <v>0</v>
      </c>
      <c r="AJ64" s="326">
        <v>0</v>
      </c>
      <c r="AK64" s="326">
        <v>0</v>
      </c>
      <c r="AL64" s="326">
        <v>0</v>
      </c>
      <c r="AM64" s="326">
        <v>0</v>
      </c>
    </row>
    <row r="65" spans="1:40" ht="42" customHeight="1" x14ac:dyDescent="0.25">
      <c r="A65" s="148"/>
      <c r="B65" s="464" t="s">
        <v>169</v>
      </c>
      <c r="C65" s="481" t="s">
        <v>170</v>
      </c>
      <c r="D65" s="411" t="s">
        <v>93</v>
      </c>
      <c r="E65" s="326">
        <v>0</v>
      </c>
      <c r="F65" s="326">
        <v>0</v>
      </c>
      <c r="G65" s="326">
        <v>0</v>
      </c>
      <c r="H65" s="326">
        <v>0</v>
      </c>
      <c r="I65" s="326">
        <v>0</v>
      </c>
      <c r="J65" s="326">
        <v>0</v>
      </c>
      <c r="K65" s="326">
        <v>0</v>
      </c>
      <c r="L65" s="326">
        <v>0</v>
      </c>
      <c r="M65" s="326">
        <v>0</v>
      </c>
      <c r="N65" s="326">
        <v>0</v>
      </c>
      <c r="O65" s="326">
        <v>0</v>
      </c>
      <c r="P65" s="326">
        <v>0</v>
      </c>
      <c r="Q65" s="326">
        <v>0</v>
      </c>
      <c r="R65" s="326">
        <v>0</v>
      </c>
      <c r="S65" s="326">
        <v>0</v>
      </c>
      <c r="T65" s="326">
        <v>0</v>
      </c>
      <c r="U65" s="326">
        <v>0</v>
      </c>
      <c r="V65" s="326">
        <v>0</v>
      </c>
      <c r="W65" s="326">
        <v>0</v>
      </c>
      <c r="X65" s="326">
        <v>0</v>
      </c>
      <c r="Y65" s="326">
        <v>0</v>
      </c>
      <c r="Z65" s="326">
        <v>0</v>
      </c>
      <c r="AA65" s="326">
        <v>0</v>
      </c>
      <c r="AB65" s="326">
        <v>0</v>
      </c>
      <c r="AC65" s="326">
        <v>0</v>
      </c>
      <c r="AD65" s="326">
        <v>0</v>
      </c>
      <c r="AE65" s="326">
        <v>0</v>
      </c>
      <c r="AF65" s="326">
        <v>0</v>
      </c>
      <c r="AG65" s="326">
        <v>0</v>
      </c>
      <c r="AH65" s="326">
        <v>0</v>
      </c>
      <c r="AI65" s="326">
        <v>0</v>
      </c>
      <c r="AJ65" s="326">
        <v>0</v>
      </c>
      <c r="AK65" s="326">
        <v>0</v>
      </c>
      <c r="AL65" s="326">
        <v>0</v>
      </c>
      <c r="AM65" s="326">
        <v>0</v>
      </c>
    </row>
    <row r="66" spans="1:40" ht="48" customHeight="1" x14ac:dyDescent="0.25">
      <c r="A66" s="148"/>
      <c r="B66" s="382" t="s">
        <v>171</v>
      </c>
      <c r="C66" s="383" t="s">
        <v>172</v>
      </c>
      <c r="D66" s="382" t="s">
        <v>93</v>
      </c>
      <c r="E66" s="384">
        <f t="shared" ref="E66:AM66" si="25">E67+E68</f>
        <v>0</v>
      </c>
      <c r="F66" s="384">
        <f t="shared" si="25"/>
        <v>0</v>
      </c>
      <c r="G66" s="384">
        <f t="shared" si="25"/>
        <v>0</v>
      </c>
      <c r="H66" s="384">
        <f t="shared" si="25"/>
        <v>0</v>
      </c>
      <c r="I66" s="384">
        <f t="shared" si="25"/>
        <v>0</v>
      </c>
      <c r="J66" s="384">
        <f t="shared" si="25"/>
        <v>0</v>
      </c>
      <c r="K66" s="384">
        <f t="shared" si="25"/>
        <v>0</v>
      </c>
      <c r="L66" s="384">
        <f t="shared" si="25"/>
        <v>0</v>
      </c>
      <c r="M66" s="384">
        <f t="shared" si="25"/>
        <v>0</v>
      </c>
      <c r="N66" s="384">
        <f t="shared" si="25"/>
        <v>0</v>
      </c>
      <c r="O66" s="384">
        <f t="shared" si="25"/>
        <v>0</v>
      </c>
      <c r="P66" s="384">
        <f t="shared" si="25"/>
        <v>0</v>
      </c>
      <c r="Q66" s="384">
        <f t="shared" si="25"/>
        <v>0</v>
      </c>
      <c r="R66" s="384">
        <f t="shared" si="25"/>
        <v>0</v>
      </c>
      <c r="S66" s="384">
        <f t="shared" si="25"/>
        <v>0</v>
      </c>
      <c r="T66" s="384">
        <f t="shared" si="25"/>
        <v>0</v>
      </c>
      <c r="U66" s="384">
        <f t="shared" si="25"/>
        <v>0</v>
      </c>
      <c r="V66" s="384">
        <f t="shared" si="25"/>
        <v>0</v>
      </c>
      <c r="W66" s="384">
        <f t="shared" si="25"/>
        <v>0</v>
      </c>
      <c r="X66" s="384">
        <f t="shared" si="25"/>
        <v>0</v>
      </c>
      <c r="Y66" s="384">
        <f t="shared" si="25"/>
        <v>0</v>
      </c>
      <c r="Z66" s="384">
        <f t="shared" si="25"/>
        <v>0</v>
      </c>
      <c r="AA66" s="384">
        <f t="shared" si="25"/>
        <v>0</v>
      </c>
      <c r="AB66" s="384">
        <f t="shared" si="25"/>
        <v>0</v>
      </c>
      <c r="AC66" s="384">
        <f t="shared" si="25"/>
        <v>0</v>
      </c>
      <c r="AD66" s="384">
        <f t="shared" si="25"/>
        <v>0</v>
      </c>
      <c r="AE66" s="384">
        <f t="shared" si="25"/>
        <v>0</v>
      </c>
      <c r="AF66" s="384">
        <f t="shared" si="25"/>
        <v>0</v>
      </c>
      <c r="AG66" s="384">
        <f t="shared" si="25"/>
        <v>0</v>
      </c>
      <c r="AH66" s="384">
        <f t="shared" si="25"/>
        <v>0</v>
      </c>
      <c r="AI66" s="384">
        <f t="shared" si="25"/>
        <v>0</v>
      </c>
      <c r="AJ66" s="384">
        <f t="shared" si="25"/>
        <v>0</v>
      </c>
      <c r="AK66" s="384">
        <f t="shared" si="25"/>
        <v>0</v>
      </c>
      <c r="AL66" s="384">
        <f t="shared" si="25"/>
        <v>0</v>
      </c>
      <c r="AM66" s="384">
        <f t="shared" si="25"/>
        <v>0</v>
      </c>
    </row>
    <row r="67" spans="1:40" ht="42" customHeight="1" x14ac:dyDescent="0.25">
      <c r="A67" s="148"/>
      <c r="B67" s="408" t="s">
        <v>173</v>
      </c>
      <c r="C67" s="409" t="s">
        <v>174</v>
      </c>
      <c r="D67" s="408" t="s">
        <v>93</v>
      </c>
      <c r="E67" s="410">
        <v>0</v>
      </c>
      <c r="F67" s="410">
        <v>0</v>
      </c>
      <c r="G67" s="410">
        <v>0</v>
      </c>
      <c r="H67" s="410">
        <v>0</v>
      </c>
      <c r="I67" s="410">
        <v>0</v>
      </c>
      <c r="J67" s="410">
        <v>0</v>
      </c>
      <c r="K67" s="410">
        <v>0</v>
      </c>
      <c r="L67" s="410">
        <v>0</v>
      </c>
      <c r="M67" s="410">
        <v>0</v>
      </c>
      <c r="N67" s="410">
        <v>0</v>
      </c>
      <c r="O67" s="410">
        <v>0</v>
      </c>
      <c r="P67" s="410">
        <v>0</v>
      </c>
      <c r="Q67" s="410">
        <v>0</v>
      </c>
      <c r="R67" s="410">
        <v>0</v>
      </c>
      <c r="S67" s="410">
        <v>0</v>
      </c>
      <c r="T67" s="410">
        <v>0</v>
      </c>
      <c r="U67" s="410">
        <v>0</v>
      </c>
      <c r="V67" s="410">
        <v>0</v>
      </c>
      <c r="W67" s="410">
        <v>0</v>
      </c>
      <c r="X67" s="410">
        <v>0</v>
      </c>
      <c r="Y67" s="410">
        <v>0</v>
      </c>
      <c r="Z67" s="410">
        <v>0</v>
      </c>
      <c r="AA67" s="410">
        <v>0</v>
      </c>
      <c r="AB67" s="410">
        <v>0</v>
      </c>
      <c r="AC67" s="410">
        <v>0</v>
      </c>
      <c r="AD67" s="410">
        <v>0</v>
      </c>
      <c r="AE67" s="410">
        <v>0</v>
      </c>
      <c r="AF67" s="410">
        <v>0</v>
      </c>
      <c r="AG67" s="410">
        <v>0</v>
      </c>
      <c r="AH67" s="410">
        <v>0</v>
      </c>
      <c r="AI67" s="410">
        <v>0</v>
      </c>
      <c r="AJ67" s="410">
        <v>0</v>
      </c>
      <c r="AK67" s="410">
        <v>0</v>
      </c>
      <c r="AL67" s="410">
        <v>0</v>
      </c>
      <c r="AM67" s="410">
        <v>0</v>
      </c>
    </row>
    <row r="68" spans="1:40" ht="42" customHeight="1" x14ac:dyDescent="0.25">
      <c r="A68" s="148"/>
      <c r="B68" s="408" t="s">
        <v>175</v>
      </c>
      <c r="C68" s="409" t="s">
        <v>176</v>
      </c>
      <c r="D68" s="408" t="s">
        <v>93</v>
      </c>
      <c r="E68" s="410">
        <v>0</v>
      </c>
      <c r="F68" s="410">
        <v>0</v>
      </c>
      <c r="G68" s="410">
        <v>0</v>
      </c>
      <c r="H68" s="410">
        <v>0</v>
      </c>
      <c r="I68" s="410">
        <v>0</v>
      </c>
      <c r="J68" s="410">
        <v>0</v>
      </c>
      <c r="K68" s="410">
        <v>0</v>
      </c>
      <c r="L68" s="410">
        <v>0</v>
      </c>
      <c r="M68" s="410">
        <v>0</v>
      </c>
      <c r="N68" s="410">
        <v>0</v>
      </c>
      <c r="O68" s="410">
        <v>0</v>
      </c>
      <c r="P68" s="410">
        <v>0</v>
      </c>
      <c r="Q68" s="410">
        <v>0</v>
      </c>
      <c r="R68" s="410">
        <v>0</v>
      </c>
      <c r="S68" s="410">
        <v>0</v>
      </c>
      <c r="T68" s="410">
        <v>0</v>
      </c>
      <c r="U68" s="410">
        <v>0</v>
      </c>
      <c r="V68" s="410">
        <v>0</v>
      </c>
      <c r="W68" s="410">
        <v>0</v>
      </c>
      <c r="X68" s="410">
        <v>0</v>
      </c>
      <c r="Y68" s="410">
        <v>0</v>
      </c>
      <c r="Z68" s="410">
        <v>0</v>
      </c>
      <c r="AA68" s="410">
        <v>0</v>
      </c>
      <c r="AB68" s="410">
        <v>0</v>
      </c>
      <c r="AC68" s="410">
        <v>0</v>
      </c>
      <c r="AD68" s="410">
        <v>0</v>
      </c>
      <c r="AE68" s="410">
        <v>0</v>
      </c>
      <c r="AF68" s="410">
        <v>0</v>
      </c>
      <c r="AG68" s="410">
        <v>0</v>
      </c>
      <c r="AH68" s="410">
        <v>0</v>
      </c>
      <c r="AI68" s="410">
        <v>0</v>
      </c>
      <c r="AJ68" s="410">
        <v>0</v>
      </c>
      <c r="AK68" s="410">
        <v>0</v>
      </c>
      <c r="AL68" s="410">
        <v>0</v>
      </c>
      <c r="AM68" s="410">
        <v>0</v>
      </c>
    </row>
    <row r="69" spans="1:40" ht="48" customHeight="1" x14ac:dyDescent="0.25">
      <c r="A69" s="148"/>
      <c r="B69" s="382" t="s">
        <v>177</v>
      </c>
      <c r="C69" s="383" t="s">
        <v>178</v>
      </c>
      <c r="D69" s="427" t="s">
        <v>93</v>
      </c>
      <c r="E69" s="393">
        <f>E70+E71</f>
        <v>0</v>
      </c>
      <c r="F69" s="393">
        <f t="shared" ref="F69:Y69" si="26">F70+F71</f>
        <v>0</v>
      </c>
      <c r="G69" s="393">
        <f t="shared" si="26"/>
        <v>0</v>
      </c>
      <c r="H69" s="393">
        <f t="shared" si="26"/>
        <v>0</v>
      </c>
      <c r="I69" s="393">
        <f t="shared" si="26"/>
        <v>0</v>
      </c>
      <c r="J69" s="393">
        <f t="shared" si="26"/>
        <v>0</v>
      </c>
      <c r="K69" s="393">
        <f t="shared" si="26"/>
        <v>0</v>
      </c>
      <c r="L69" s="393">
        <f t="shared" si="26"/>
        <v>0</v>
      </c>
      <c r="M69" s="393">
        <f t="shared" si="26"/>
        <v>0</v>
      </c>
      <c r="N69" s="393">
        <f t="shared" si="26"/>
        <v>0</v>
      </c>
      <c r="O69" s="393">
        <f t="shared" si="26"/>
        <v>0</v>
      </c>
      <c r="P69" s="393">
        <f t="shared" si="26"/>
        <v>0</v>
      </c>
      <c r="Q69" s="393">
        <f t="shared" si="26"/>
        <v>0</v>
      </c>
      <c r="R69" s="393">
        <f t="shared" si="26"/>
        <v>0</v>
      </c>
      <c r="S69" s="393">
        <f t="shared" si="26"/>
        <v>0</v>
      </c>
      <c r="T69" s="393">
        <f t="shared" si="26"/>
        <v>0</v>
      </c>
      <c r="U69" s="393">
        <f t="shared" si="26"/>
        <v>0</v>
      </c>
      <c r="V69" s="393">
        <f t="shared" si="26"/>
        <v>0</v>
      </c>
      <c r="W69" s="393">
        <f t="shared" si="26"/>
        <v>0</v>
      </c>
      <c r="X69" s="393">
        <f t="shared" si="26"/>
        <v>0</v>
      </c>
      <c r="Y69" s="393">
        <f t="shared" si="26"/>
        <v>0</v>
      </c>
      <c r="Z69" s="393">
        <f>Z70+Z71</f>
        <v>0</v>
      </c>
      <c r="AA69" s="393">
        <f t="shared" ref="AA69:AM69" si="27">AA70+AA71</f>
        <v>38.583333333333336</v>
      </c>
      <c r="AB69" s="393">
        <f t="shared" si="27"/>
        <v>0</v>
      </c>
      <c r="AC69" s="393">
        <f t="shared" si="27"/>
        <v>0</v>
      </c>
      <c r="AD69" s="393">
        <f t="shared" si="27"/>
        <v>0</v>
      </c>
      <c r="AE69" s="393">
        <f t="shared" si="27"/>
        <v>0</v>
      </c>
      <c r="AF69" s="393">
        <f t="shared" si="27"/>
        <v>0</v>
      </c>
      <c r="AG69" s="393">
        <f t="shared" si="27"/>
        <v>0</v>
      </c>
      <c r="AH69" s="393">
        <f t="shared" si="27"/>
        <v>38.583333333333336</v>
      </c>
      <c r="AI69" s="393">
        <f t="shared" si="27"/>
        <v>0</v>
      </c>
      <c r="AJ69" s="393">
        <f t="shared" si="27"/>
        <v>0</v>
      </c>
      <c r="AK69" s="393">
        <f t="shared" si="27"/>
        <v>0</v>
      </c>
      <c r="AL69" s="393">
        <f t="shared" si="27"/>
        <v>0</v>
      </c>
      <c r="AM69" s="393">
        <f t="shared" si="27"/>
        <v>0</v>
      </c>
    </row>
    <row r="70" spans="1:40" ht="42" customHeight="1" x14ac:dyDescent="0.25">
      <c r="A70" s="148"/>
      <c r="B70" s="408" t="s">
        <v>179</v>
      </c>
      <c r="C70" s="409" t="s">
        <v>180</v>
      </c>
      <c r="D70" s="408" t="s">
        <v>93</v>
      </c>
      <c r="E70" s="410">
        <v>0</v>
      </c>
      <c r="F70" s="410">
        <v>0</v>
      </c>
      <c r="G70" s="410">
        <v>0</v>
      </c>
      <c r="H70" s="410">
        <v>0</v>
      </c>
      <c r="I70" s="410">
        <v>0</v>
      </c>
      <c r="J70" s="410">
        <v>0</v>
      </c>
      <c r="K70" s="410">
        <v>0</v>
      </c>
      <c r="L70" s="410">
        <v>0</v>
      </c>
      <c r="M70" s="410">
        <v>0</v>
      </c>
      <c r="N70" s="410">
        <v>0</v>
      </c>
      <c r="O70" s="410">
        <v>0</v>
      </c>
      <c r="P70" s="410">
        <v>0</v>
      </c>
      <c r="Q70" s="410">
        <v>0</v>
      </c>
      <c r="R70" s="410">
        <v>0</v>
      </c>
      <c r="S70" s="410">
        <v>0</v>
      </c>
      <c r="T70" s="410">
        <v>0</v>
      </c>
      <c r="U70" s="410">
        <v>0</v>
      </c>
      <c r="V70" s="410">
        <v>0</v>
      </c>
      <c r="W70" s="410">
        <v>0</v>
      </c>
      <c r="X70" s="410">
        <v>0</v>
      </c>
      <c r="Y70" s="410">
        <v>0</v>
      </c>
      <c r="Z70" s="410">
        <v>0</v>
      </c>
      <c r="AA70" s="410">
        <v>0</v>
      </c>
      <c r="AB70" s="410">
        <v>0</v>
      </c>
      <c r="AC70" s="410">
        <v>0</v>
      </c>
      <c r="AD70" s="410">
        <v>0</v>
      </c>
      <c r="AE70" s="410">
        <v>0</v>
      </c>
      <c r="AF70" s="410">
        <v>0</v>
      </c>
      <c r="AG70" s="410">
        <v>0</v>
      </c>
      <c r="AH70" s="410">
        <v>0</v>
      </c>
      <c r="AI70" s="410">
        <v>0</v>
      </c>
      <c r="AJ70" s="410">
        <v>0</v>
      </c>
      <c r="AK70" s="410">
        <v>0</v>
      </c>
      <c r="AL70" s="410">
        <v>0</v>
      </c>
      <c r="AM70" s="410">
        <v>0</v>
      </c>
    </row>
    <row r="71" spans="1:40" ht="42" customHeight="1" x14ac:dyDescent="0.25">
      <c r="A71" s="148"/>
      <c r="B71" s="408" t="s">
        <v>181</v>
      </c>
      <c r="C71" s="409" t="s">
        <v>182</v>
      </c>
      <c r="D71" s="408" t="s">
        <v>93</v>
      </c>
      <c r="E71" s="410">
        <f>SUBTOTAL(9,E72)</f>
        <v>0</v>
      </c>
      <c r="F71" s="410">
        <f t="shared" ref="F71:AM71" si="28">SUBTOTAL(9,F72)</f>
        <v>0</v>
      </c>
      <c r="G71" s="410">
        <f t="shared" si="28"/>
        <v>0</v>
      </c>
      <c r="H71" s="410">
        <f t="shared" si="28"/>
        <v>0</v>
      </c>
      <c r="I71" s="410">
        <f t="shared" si="28"/>
        <v>0</v>
      </c>
      <c r="J71" s="410">
        <f t="shared" si="28"/>
        <v>0</v>
      </c>
      <c r="K71" s="410">
        <f t="shared" si="28"/>
        <v>0</v>
      </c>
      <c r="L71" s="410">
        <f t="shared" si="28"/>
        <v>0</v>
      </c>
      <c r="M71" s="410">
        <f t="shared" si="28"/>
        <v>0</v>
      </c>
      <c r="N71" s="410">
        <f t="shared" si="28"/>
        <v>0</v>
      </c>
      <c r="O71" s="410">
        <f t="shared" si="28"/>
        <v>0</v>
      </c>
      <c r="P71" s="410">
        <f t="shared" si="28"/>
        <v>0</v>
      </c>
      <c r="Q71" s="410">
        <f t="shared" si="28"/>
        <v>0</v>
      </c>
      <c r="R71" s="410">
        <f t="shared" si="28"/>
        <v>0</v>
      </c>
      <c r="S71" s="410">
        <f t="shared" si="28"/>
        <v>0</v>
      </c>
      <c r="T71" s="410">
        <f t="shared" si="28"/>
        <v>0</v>
      </c>
      <c r="U71" s="410">
        <f t="shared" si="28"/>
        <v>0</v>
      </c>
      <c r="V71" s="410">
        <f t="shared" si="28"/>
        <v>0</v>
      </c>
      <c r="W71" s="410">
        <f t="shared" si="28"/>
        <v>0</v>
      </c>
      <c r="X71" s="410">
        <f t="shared" si="28"/>
        <v>0</v>
      </c>
      <c r="Y71" s="410">
        <f t="shared" si="28"/>
        <v>0</v>
      </c>
      <c r="Z71" s="410">
        <f t="shared" si="28"/>
        <v>0</v>
      </c>
      <c r="AA71" s="410">
        <f t="shared" si="28"/>
        <v>38.583333333333336</v>
      </c>
      <c r="AB71" s="410">
        <f t="shared" si="28"/>
        <v>0</v>
      </c>
      <c r="AC71" s="410">
        <f t="shared" si="28"/>
        <v>0</v>
      </c>
      <c r="AD71" s="410">
        <f t="shared" si="28"/>
        <v>0</v>
      </c>
      <c r="AE71" s="410">
        <f t="shared" si="28"/>
        <v>0</v>
      </c>
      <c r="AF71" s="410">
        <f t="shared" si="28"/>
        <v>0</v>
      </c>
      <c r="AG71" s="410">
        <f t="shared" si="28"/>
        <v>0</v>
      </c>
      <c r="AH71" s="410">
        <f t="shared" si="28"/>
        <v>38.583333333333336</v>
      </c>
      <c r="AI71" s="410">
        <f t="shared" si="28"/>
        <v>0</v>
      </c>
      <c r="AJ71" s="410">
        <f t="shared" si="28"/>
        <v>0</v>
      </c>
      <c r="AK71" s="410">
        <f t="shared" si="28"/>
        <v>0</v>
      </c>
      <c r="AL71" s="410">
        <f t="shared" si="28"/>
        <v>0</v>
      </c>
      <c r="AM71" s="410">
        <f t="shared" si="28"/>
        <v>0</v>
      </c>
    </row>
    <row r="72" spans="1:40" ht="33" customHeight="1" x14ac:dyDescent="0.25">
      <c r="B72" s="76" t="s">
        <v>181</v>
      </c>
      <c r="C72" s="387" t="s">
        <v>1576</v>
      </c>
      <c r="D72" s="76" t="s">
        <v>1620</v>
      </c>
      <c r="E72" s="390"/>
      <c r="F72" s="390"/>
      <c r="G72" s="390"/>
      <c r="H72" s="390"/>
      <c r="I72" s="390"/>
      <c r="J72" s="390"/>
      <c r="K72" s="390"/>
      <c r="L72" s="390"/>
      <c r="M72" s="390"/>
      <c r="N72" s="390"/>
      <c r="O72" s="390"/>
      <c r="P72" s="390"/>
      <c r="Q72" s="390"/>
      <c r="R72" s="390"/>
      <c r="S72" s="390"/>
      <c r="T72" s="390"/>
      <c r="U72" s="390"/>
      <c r="V72" s="390"/>
      <c r="W72" s="390"/>
      <c r="X72" s="390"/>
      <c r="Y72" s="390"/>
      <c r="Z72" s="390"/>
      <c r="AA72" s="390">
        <f>'С № 4'!AJ76</f>
        <v>38.583333333333336</v>
      </c>
      <c r="AB72" s="390"/>
      <c r="AC72" s="390"/>
      <c r="AD72" s="390"/>
      <c r="AE72" s="390"/>
      <c r="AF72" s="390"/>
      <c r="AG72" s="390"/>
      <c r="AH72" s="390">
        <f t="shared" ref="AH72" si="29">AA72+T72+M72+F72</f>
        <v>38.583333333333336</v>
      </c>
      <c r="AI72" s="390"/>
      <c r="AJ72" s="390"/>
      <c r="AK72" s="390"/>
      <c r="AL72" s="390"/>
      <c r="AM72" s="390"/>
      <c r="AN72" s="147"/>
    </row>
    <row r="73" spans="1:40" ht="48" customHeight="1" x14ac:dyDescent="0.25">
      <c r="A73" s="148"/>
      <c r="B73" s="382" t="s">
        <v>183</v>
      </c>
      <c r="C73" s="383" t="s">
        <v>184</v>
      </c>
      <c r="D73" s="382" t="s">
        <v>93</v>
      </c>
      <c r="E73" s="393">
        <f t="shared" ref="E73:Z73" si="30">SUBTOTAL(9,E75:E78)</f>
        <v>0</v>
      </c>
      <c r="F73" s="393">
        <f t="shared" si="30"/>
        <v>0</v>
      </c>
      <c r="G73" s="393">
        <f t="shared" si="30"/>
        <v>0</v>
      </c>
      <c r="H73" s="393">
        <f t="shared" si="30"/>
        <v>0</v>
      </c>
      <c r="I73" s="393">
        <f t="shared" si="30"/>
        <v>0</v>
      </c>
      <c r="J73" s="393">
        <f t="shared" si="30"/>
        <v>0</v>
      </c>
      <c r="K73" s="393">
        <f t="shared" si="30"/>
        <v>0</v>
      </c>
      <c r="L73" s="393">
        <f t="shared" si="30"/>
        <v>0</v>
      </c>
      <c r="M73" s="393">
        <f t="shared" si="30"/>
        <v>0</v>
      </c>
      <c r="N73" s="393">
        <f t="shared" si="30"/>
        <v>0</v>
      </c>
      <c r="O73" s="393">
        <f t="shared" si="30"/>
        <v>0</v>
      </c>
      <c r="P73" s="393">
        <f t="shared" si="30"/>
        <v>0</v>
      </c>
      <c r="Q73" s="393">
        <f t="shared" si="30"/>
        <v>0</v>
      </c>
      <c r="R73" s="393">
        <f t="shared" si="30"/>
        <v>0</v>
      </c>
      <c r="S73" s="393">
        <f t="shared" si="30"/>
        <v>0</v>
      </c>
      <c r="T73" s="393">
        <f t="shared" si="30"/>
        <v>0</v>
      </c>
      <c r="U73" s="393">
        <f t="shared" si="30"/>
        <v>0</v>
      </c>
      <c r="V73" s="393">
        <f t="shared" si="30"/>
        <v>0</v>
      </c>
      <c r="W73" s="393">
        <f t="shared" si="30"/>
        <v>0</v>
      </c>
      <c r="X73" s="393">
        <f t="shared" si="30"/>
        <v>0</v>
      </c>
      <c r="Y73" s="393">
        <f t="shared" si="30"/>
        <v>0</v>
      </c>
      <c r="Z73" s="393">
        <f t="shared" si="30"/>
        <v>0</v>
      </c>
      <c r="AA73" s="393">
        <f t="shared" ref="AA73:AM73" si="31">SUBTOTAL(9,AA74:AA78)</f>
        <v>0</v>
      </c>
      <c r="AB73" s="393">
        <f t="shared" si="31"/>
        <v>0</v>
      </c>
      <c r="AC73" s="393">
        <f t="shared" si="31"/>
        <v>0</v>
      </c>
      <c r="AD73" s="393">
        <f t="shared" si="31"/>
        <v>0</v>
      </c>
      <c r="AE73" s="393">
        <f t="shared" si="31"/>
        <v>0</v>
      </c>
      <c r="AF73" s="393">
        <f t="shared" si="31"/>
        <v>0</v>
      </c>
      <c r="AG73" s="393">
        <f t="shared" si="31"/>
        <v>0</v>
      </c>
      <c r="AH73" s="393">
        <f t="shared" si="31"/>
        <v>0</v>
      </c>
      <c r="AI73" s="393">
        <f t="shared" si="31"/>
        <v>0</v>
      </c>
      <c r="AJ73" s="393">
        <f t="shared" si="31"/>
        <v>0</v>
      </c>
      <c r="AK73" s="393">
        <f t="shared" si="31"/>
        <v>0</v>
      </c>
      <c r="AL73" s="393">
        <f t="shared" si="31"/>
        <v>0</v>
      </c>
      <c r="AM73" s="393">
        <f t="shared" si="31"/>
        <v>0</v>
      </c>
    </row>
    <row r="74" spans="1:40" ht="33" hidden="1" customHeight="1" x14ac:dyDescent="0.25">
      <c r="B74" s="76"/>
      <c r="C74" s="387"/>
      <c r="D74" s="76"/>
      <c r="E74" s="389"/>
      <c r="F74" s="389"/>
      <c r="G74" s="389"/>
      <c r="H74" s="389"/>
      <c r="I74" s="389"/>
      <c r="J74" s="389"/>
      <c r="K74" s="389"/>
      <c r="L74" s="389"/>
      <c r="M74" s="389"/>
      <c r="N74" s="389"/>
      <c r="O74" s="389"/>
      <c r="P74" s="389"/>
      <c r="Q74" s="389"/>
      <c r="R74" s="389"/>
      <c r="S74" s="389"/>
      <c r="T74" s="389"/>
      <c r="U74" s="389"/>
      <c r="V74" s="389"/>
      <c r="W74" s="389"/>
      <c r="X74" s="389"/>
      <c r="Y74" s="389"/>
      <c r="Z74" s="389"/>
      <c r="AA74" s="390"/>
      <c r="AB74" s="389"/>
      <c r="AC74" s="389"/>
      <c r="AD74" s="390"/>
      <c r="AE74" s="389"/>
      <c r="AF74" s="389"/>
      <c r="AG74" s="389"/>
      <c r="AH74" s="390"/>
      <c r="AI74" s="390"/>
      <c r="AJ74" s="390"/>
      <c r="AK74" s="390"/>
      <c r="AL74" s="390"/>
      <c r="AM74" s="390"/>
      <c r="AN74" s="147"/>
    </row>
    <row r="75" spans="1:40" ht="33" hidden="1" customHeight="1" x14ac:dyDescent="0.25">
      <c r="B75" s="76"/>
      <c r="C75" s="440"/>
      <c r="D75" s="61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147"/>
    </row>
    <row r="76" spans="1:40" ht="33" hidden="1" customHeight="1" x14ac:dyDescent="0.25">
      <c r="B76" s="76"/>
      <c r="C76" s="387"/>
      <c r="D76" s="76"/>
      <c r="E76" s="389"/>
      <c r="F76" s="389"/>
      <c r="G76" s="389"/>
      <c r="H76" s="389"/>
      <c r="I76" s="389"/>
      <c r="J76" s="389"/>
      <c r="K76" s="389"/>
      <c r="L76" s="389"/>
      <c r="M76" s="389"/>
      <c r="N76" s="389"/>
      <c r="O76" s="389"/>
      <c r="P76" s="389"/>
      <c r="Q76" s="389"/>
      <c r="R76" s="389"/>
      <c r="S76" s="389"/>
      <c r="T76" s="389"/>
      <c r="U76" s="389"/>
      <c r="V76" s="389"/>
      <c r="W76" s="389"/>
      <c r="X76" s="389"/>
      <c r="Y76" s="389"/>
      <c r="Z76" s="389"/>
      <c r="AA76" s="390"/>
      <c r="AB76" s="389"/>
      <c r="AC76" s="389"/>
      <c r="AD76" s="390"/>
      <c r="AE76" s="389"/>
      <c r="AF76" s="389"/>
      <c r="AG76" s="389"/>
      <c r="AH76" s="77"/>
      <c r="AI76" s="77"/>
      <c r="AJ76" s="390"/>
      <c r="AK76" s="390"/>
      <c r="AL76" s="390"/>
      <c r="AM76" s="390"/>
      <c r="AN76" s="147"/>
    </row>
    <row r="77" spans="1:40" ht="33" hidden="1" customHeight="1" x14ac:dyDescent="0.25">
      <c r="B77" s="655"/>
      <c r="C77" s="621"/>
      <c r="D77" s="655"/>
      <c r="E77" s="389"/>
      <c r="F77" s="389"/>
      <c r="G77" s="389"/>
      <c r="H77" s="389"/>
      <c r="I77" s="389"/>
      <c r="J77" s="389"/>
      <c r="K77" s="389"/>
      <c r="L77" s="389"/>
      <c r="M77" s="389"/>
      <c r="N77" s="389"/>
      <c r="O77" s="389"/>
      <c r="P77" s="389"/>
      <c r="Q77" s="389"/>
      <c r="R77" s="389"/>
      <c r="S77" s="389"/>
      <c r="T77" s="389"/>
      <c r="U77" s="389"/>
      <c r="V77" s="389"/>
      <c r="W77" s="389"/>
      <c r="X77" s="389"/>
      <c r="Y77" s="389"/>
      <c r="Z77" s="389"/>
      <c r="AA77" s="390"/>
      <c r="AB77" s="390"/>
      <c r="AC77" s="389"/>
      <c r="AD77" s="390"/>
      <c r="AE77" s="389"/>
      <c r="AF77" s="389"/>
      <c r="AG77" s="389"/>
      <c r="AH77" s="77"/>
      <c r="AI77" s="77"/>
      <c r="AJ77" s="390"/>
      <c r="AK77" s="390"/>
      <c r="AL77" s="390"/>
      <c r="AM77" s="390"/>
      <c r="AN77" s="147"/>
    </row>
    <row r="78" spans="1:40" ht="33" hidden="1" customHeight="1" x14ac:dyDescent="0.25">
      <c r="B78" s="76"/>
      <c r="C78" s="387"/>
      <c r="D78" s="76"/>
      <c r="E78" s="389"/>
      <c r="F78" s="389"/>
      <c r="G78" s="389"/>
      <c r="H78" s="389"/>
      <c r="I78" s="389"/>
      <c r="J78" s="389"/>
      <c r="K78" s="389"/>
      <c r="L78" s="389"/>
      <c r="M78" s="389"/>
      <c r="N78" s="389"/>
      <c r="O78" s="389"/>
      <c r="P78" s="389"/>
      <c r="Q78" s="389"/>
      <c r="R78" s="389"/>
      <c r="S78" s="389"/>
      <c r="T78" s="389"/>
      <c r="U78" s="389"/>
      <c r="V78" s="389"/>
      <c r="W78" s="389"/>
      <c r="X78" s="389"/>
      <c r="Y78" s="389"/>
      <c r="Z78" s="389"/>
      <c r="AA78" s="390"/>
      <c r="AB78" s="389"/>
      <c r="AC78" s="389"/>
      <c r="AD78" s="390"/>
      <c r="AE78" s="389"/>
      <c r="AF78" s="389"/>
      <c r="AG78" s="389"/>
      <c r="AH78" s="77"/>
      <c r="AI78" s="77"/>
      <c r="AJ78" s="390"/>
      <c r="AK78" s="390"/>
      <c r="AL78" s="390"/>
      <c r="AM78" s="390"/>
      <c r="AN78" s="147"/>
    </row>
    <row r="79" spans="1:40" ht="48" customHeight="1" x14ac:dyDescent="0.25">
      <c r="A79" s="148"/>
      <c r="B79" s="382" t="s">
        <v>185</v>
      </c>
      <c r="C79" s="383" t="s">
        <v>186</v>
      </c>
      <c r="D79" s="382" t="s">
        <v>93</v>
      </c>
      <c r="E79" s="393">
        <v>0</v>
      </c>
      <c r="F79" s="393">
        <v>0</v>
      </c>
      <c r="G79" s="393">
        <v>0</v>
      </c>
      <c r="H79" s="393">
        <v>0</v>
      </c>
      <c r="I79" s="393">
        <v>0</v>
      </c>
      <c r="J79" s="393">
        <v>0</v>
      </c>
      <c r="K79" s="393">
        <v>0</v>
      </c>
      <c r="L79" s="393">
        <v>0</v>
      </c>
      <c r="M79" s="393">
        <v>0</v>
      </c>
      <c r="N79" s="393">
        <v>0</v>
      </c>
      <c r="O79" s="393">
        <v>0</v>
      </c>
      <c r="P79" s="393">
        <v>0</v>
      </c>
      <c r="Q79" s="393">
        <v>0</v>
      </c>
      <c r="R79" s="393">
        <v>0</v>
      </c>
      <c r="S79" s="393">
        <v>0</v>
      </c>
      <c r="T79" s="393">
        <v>0</v>
      </c>
      <c r="U79" s="393">
        <v>0</v>
      </c>
      <c r="V79" s="393">
        <v>0</v>
      </c>
      <c r="W79" s="393">
        <v>0</v>
      </c>
      <c r="X79" s="393">
        <v>0</v>
      </c>
      <c r="Y79" s="393">
        <v>0</v>
      </c>
      <c r="Z79" s="393">
        <v>0</v>
      </c>
      <c r="AA79" s="393">
        <v>0</v>
      </c>
      <c r="AB79" s="393">
        <v>0</v>
      </c>
      <c r="AC79" s="393">
        <v>0</v>
      </c>
      <c r="AD79" s="393">
        <v>0</v>
      </c>
      <c r="AE79" s="393">
        <v>0</v>
      </c>
      <c r="AF79" s="393">
        <v>0</v>
      </c>
      <c r="AG79" s="393">
        <v>0</v>
      </c>
      <c r="AH79" s="393">
        <v>0</v>
      </c>
      <c r="AI79" s="393">
        <v>0</v>
      </c>
      <c r="AJ79" s="393">
        <v>0</v>
      </c>
      <c r="AK79" s="393">
        <v>0</v>
      </c>
      <c r="AL79" s="393">
        <v>0</v>
      </c>
      <c r="AM79" s="393">
        <v>0</v>
      </c>
    </row>
    <row r="80" spans="1:40" ht="48" customHeight="1" x14ac:dyDescent="0.25">
      <c r="A80" s="148"/>
      <c r="B80" s="382" t="s">
        <v>187</v>
      </c>
      <c r="C80" s="383" t="s">
        <v>188</v>
      </c>
      <c r="D80" s="382" t="s">
        <v>93</v>
      </c>
      <c r="E80" s="384">
        <f t="shared" ref="E80:AM80" si="32">SUBTOTAL(9,E81:E85)</f>
        <v>0</v>
      </c>
      <c r="F80" s="384">
        <f t="shared" si="32"/>
        <v>0</v>
      </c>
      <c r="G80" s="384">
        <f t="shared" si="32"/>
        <v>0</v>
      </c>
      <c r="H80" s="384">
        <f t="shared" si="32"/>
        <v>0</v>
      </c>
      <c r="I80" s="384">
        <f t="shared" si="32"/>
        <v>0</v>
      </c>
      <c r="J80" s="384">
        <f t="shared" si="32"/>
        <v>0</v>
      </c>
      <c r="K80" s="384">
        <f t="shared" si="32"/>
        <v>0</v>
      </c>
      <c r="L80" s="384">
        <f t="shared" si="32"/>
        <v>0</v>
      </c>
      <c r="M80" s="384">
        <f t="shared" si="32"/>
        <v>0</v>
      </c>
      <c r="N80" s="384">
        <f t="shared" si="32"/>
        <v>0</v>
      </c>
      <c r="O80" s="384">
        <f t="shared" si="32"/>
        <v>0</v>
      </c>
      <c r="P80" s="384">
        <f t="shared" si="32"/>
        <v>0</v>
      </c>
      <c r="Q80" s="384">
        <f t="shared" si="32"/>
        <v>0</v>
      </c>
      <c r="R80" s="384">
        <f t="shared" si="32"/>
        <v>0</v>
      </c>
      <c r="S80" s="384">
        <f t="shared" si="32"/>
        <v>0</v>
      </c>
      <c r="T80" s="384">
        <f t="shared" si="32"/>
        <v>0.2583333333333333</v>
      </c>
      <c r="U80" s="384">
        <f t="shared" si="32"/>
        <v>0</v>
      </c>
      <c r="V80" s="384">
        <f t="shared" si="32"/>
        <v>0</v>
      </c>
      <c r="W80" s="384">
        <f t="shared" si="32"/>
        <v>0</v>
      </c>
      <c r="X80" s="384">
        <f t="shared" si="32"/>
        <v>0</v>
      </c>
      <c r="Y80" s="384">
        <f t="shared" si="32"/>
        <v>0</v>
      </c>
      <c r="Z80" s="384">
        <f t="shared" si="32"/>
        <v>0</v>
      </c>
      <c r="AA80" s="384">
        <f t="shared" si="32"/>
        <v>0</v>
      </c>
      <c r="AB80" s="384">
        <f t="shared" si="32"/>
        <v>0</v>
      </c>
      <c r="AC80" s="384">
        <f t="shared" si="32"/>
        <v>0</v>
      </c>
      <c r="AD80" s="384">
        <f t="shared" si="32"/>
        <v>0</v>
      </c>
      <c r="AE80" s="384">
        <f t="shared" si="32"/>
        <v>0</v>
      </c>
      <c r="AF80" s="384">
        <f t="shared" si="32"/>
        <v>0</v>
      </c>
      <c r="AG80" s="384">
        <f t="shared" si="32"/>
        <v>0</v>
      </c>
      <c r="AH80" s="384">
        <f t="shared" si="32"/>
        <v>0.2583333333333333</v>
      </c>
      <c r="AI80" s="384">
        <f t="shared" si="32"/>
        <v>0</v>
      </c>
      <c r="AJ80" s="384">
        <f t="shared" si="32"/>
        <v>0</v>
      </c>
      <c r="AK80" s="384">
        <f t="shared" si="32"/>
        <v>0</v>
      </c>
      <c r="AL80" s="384">
        <f t="shared" si="32"/>
        <v>0</v>
      </c>
      <c r="AM80" s="384">
        <f t="shared" si="32"/>
        <v>0</v>
      </c>
    </row>
    <row r="81" spans="1:39" ht="33" customHeight="1" x14ac:dyDescent="0.25">
      <c r="A81" s="148"/>
      <c r="B81" s="209" t="s">
        <v>187</v>
      </c>
      <c r="C81" s="477" t="s">
        <v>684</v>
      </c>
      <c r="D81" s="676" t="s">
        <v>1621</v>
      </c>
      <c r="E81" s="480"/>
      <c r="F81" s="480"/>
      <c r="G81" s="480"/>
      <c r="H81" s="480"/>
      <c r="I81" s="480"/>
      <c r="J81" s="480"/>
      <c r="K81" s="480"/>
      <c r="L81" s="480"/>
      <c r="M81" s="480"/>
      <c r="N81" s="480"/>
      <c r="O81" s="480"/>
      <c r="P81" s="480"/>
      <c r="Q81" s="480"/>
      <c r="R81" s="480"/>
      <c r="S81" s="480"/>
      <c r="T81" s="209">
        <f>'С № 4'!AJ88</f>
        <v>0.125</v>
      </c>
      <c r="U81" s="480"/>
      <c r="V81" s="480"/>
      <c r="W81" s="480"/>
      <c r="X81" s="480"/>
      <c r="Y81" s="480"/>
      <c r="Z81" s="480"/>
      <c r="AA81" s="204"/>
      <c r="AB81" s="480"/>
      <c r="AC81" s="480"/>
      <c r="AD81" s="480"/>
      <c r="AE81" s="480"/>
      <c r="AF81" s="480"/>
      <c r="AG81" s="480"/>
      <c r="AH81" s="204">
        <f t="shared" ref="AH81:AH85" si="33">AA81+T81+M81+F81</f>
        <v>0.125</v>
      </c>
      <c r="AI81" s="480"/>
      <c r="AJ81" s="480"/>
      <c r="AK81" s="480"/>
      <c r="AL81" s="480"/>
      <c r="AM81" s="480"/>
    </row>
    <row r="82" spans="1:39" ht="33" customHeight="1" x14ac:dyDescent="0.25">
      <c r="A82" s="148"/>
      <c r="B82" s="209" t="s">
        <v>187</v>
      </c>
      <c r="C82" s="477" t="s">
        <v>1586</v>
      </c>
      <c r="D82" s="676" t="s">
        <v>1622</v>
      </c>
      <c r="E82" s="480"/>
      <c r="F82" s="480"/>
      <c r="G82" s="480"/>
      <c r="H82" s="480"/>
      <c r="I82" s="480"/>
      <c r="J82" s="480"/>
      <c r="K82" s="480"/>
      <c r="L82" s="480"/>
      <c r="M82" s="480"/>
      <c r="N82" s="480"/>
      <c r="O82" s="480"/>
      <c r="P82" s="480"/>
      <c r="Q82" s="480"/>
      <c r="R82" s="480"/>
      <c r="S82" s="480"/>
      <c r="T82" s="480"/>
      <c r="U82" s="480"/>
      <c r="V82" s="480"/>
      <c r="W82" s="480"/>
      <c r="X82" s="480"/>
      <c r="Y82" s="480"/>
      <c r="Z82" s="480"/>
      <c r="AA82" s="204"/>
      <c r="AB82" s="480"/>
      <c r="AC82" s="480"/>
      <c r="AD82" s="480"/>
      <c r="AE82" s="480"/>
      <c r="AF82" s="480"/>
      <c r="AG82" s="480"/>
      <c r="AH82" s="204">
        <f t="shared" si="33"/>
        <v>0</v>
      </c>
      <c r="AI82" s="480"/>
      <c r="AJ82" s="480"/>
      <c r="AK82" s="480"/>
      <c r="AL82" s="480"/>
      <c r="AM82" s="480"/>
    </row>
    <row r="83" spans="1:39" ht="33" customHeight="1" x14ac:dyDescent="0.25">
      <c r="A83" s="148"/>
      <c r="B83" s="209" t="s">
        <v>187</v>
      </c>
      <c r="C83" s="477" t="s">
        <v>1587</v>
      </c>
      <c r="D83" s="676" t="s">
        <v>1623</v>
      </c>
      <c r="E83" s="480"/>
      <c r="F83" s="480"/>
      <c r="G83" s="480"/>
      <c r="H83" s="480"/>
      <c r="I83" s="480"/>
      <c r="J83" s="480"/>
      <c r="K83" s="480"/>
      <c r="L83" s="480"/>
      <c r="M83" s="480"/>
      <c r="N83" s="480"/>
      <c r="O83" s="480"/>
      <c r="P83" s="480"/>
      <c r="Q83" s="480"/>
      <c r="R83" s="480"/>
      <c r="S83" s="480"/>
      <c r="T83" s="480"/>
      <c r="U83" s="480"/>
      <c r="V83" s="480"/>
      <c r="W83" s="480"/>
      <c r="X83" s="480"/>
      <c r="Y83" s="480"/>
      <c r="Z83" s="480"/>
      <c r="AA83" s="204"/>
      <c r="AB83" s="480"/>
      <c r="AC83" s="480"/>
      <c r="AD83" s="480"/>
      <c r="AE83" s="480"/>
      <c r="AF83" s="480"/>
      <c r="AG83" s="480"/>
      <c r="AH83" s="204">
        <f t="shared" si="33"/>
        <v>0</v>
      </c>
      <c r="AI83" s="480"/>
      <c r="AJ83" s="480"/>
      <c r="AK83" s="480"/>
      <c r="AL83" s="480"/>
      <c r="AM83" s="480"/>
    </row>
    <row r="84" spans="1:39" ht="33" customHeight="1" x14ac:dyDescent="0.25">
      <c r="A84" s="148"/>
      <c r="B84" s="209" t="s">
        <v>187</v>
      </c>
      <c r="C84" s="477" t="s">
        <v>1588</v>
      </c>
      <c r="D84" s="676" t="s">
        <v>1624</v>
      </c>
      <c r="E84" s="480"/>
      <c r="F84" s="480"/>
      <c r="G84" s="480"/>
      <c r="H84" s="480"/>
      <c r="I84" s="480"/>
      <c r="J84" s="480"/>
      <c r="K84" s="480"/>
      <c r="L84" s="480"/>
      <c r="M84" s="480"/>
      <c r="N84" s="480"/>
      <c r="O84" s="480"/>
      <c r="P84" s="480"/>
      <c r="Q84" s="480"/>
      <c r="R84" s="480"/>
      <c r="S84" s="480"/>
      <c r="T84" s="204">
        <f>'С № 4'!AJ91</f>
        <v>0.13333333333333333</v>
      </c>
      <c r="U84" s="480"/>
      <c r="V84" s="480"/>
      <c r="W84" s="480"/>
      <c r="X84" s="480"/>
      <c r="Y84" s="480"/>
      <c r="Z84" s="480"/>
      <c r="AA84" s="204"/>
      <c r="AB84" s="480"/>
      <c r="AC84" s="480"/>
      <c r="AD84" s="480"/>
      <c r="AE84" s="480"/>
      <c r="AF84" s="480"/>
      <c r="AG84" s="480"/>
      <c r="AH84" s="204">
        <f t="shared" si="33"/>
        <v>0.13333333333333333</v>
      </c>
      <c r="AI84" s="480"/>
      <c r="AJ84" s="480"/>
      <c r="AK84" s="480"/>
      <c r="AL84" s="480"/>
      <c r="AM84" s="480"/>
    </row>
    <row r="85" spans="1:39" ht="33" customHeight="1" x14ac:dyDescent="0.25">
      <c r="B85" s="209" t="s">
        <v>187</v>
      </c>
      <c r="C85" s="477" t="s">
        <v>1589</v>
      </c>
      <c r="D85" s="676" t="s">
        <v>1625</v>
      </c>
      <c r="E85" s="480"/>
      <c r="F85" s="480"/>
      <c r="G85" s="480"/>
      <c r="H85" s="480"/>
      <c r="I85" s="480"/>
      <c r="J85" s="480"/>
      <c r="K85" s="480"/>
      <c r="L85" s="480"/>
      <c r="M85" s="480"/>
      <c r="N85" s="480"/>
      <c r="O85" s="480"/>
      <c r="P85" s="480"/>
      <c r="Q85" s="480"/>
      <c r="R85" s="480"/>
      <c r="S85" s="480"/>
      <c r="T85" s="480"/>
      <c r="U85" s="480"/>
      <c r="V85" s="480"/>
      <c r="W85" s="480"/>
      <c r="X85" s="480"/>
      <c r="Y85" s="480"/>
      <c r="Z85" s="480"/>
      <c r="AA85" s="204"/>
      <c r="AB85" s="480"/>
      <c r="AC85" s="480"/>
      <c r="AD85" s="480"/>
      <c r="AE85" s="480"/>
      <c r="AF85" s="480"/>
      <c r="AG85" s="480"/>
      <c r="AH85" s="204">
        <f t="shared" si="33"/>
        <v>0</v>
      </c>
      <c r="AI85" s="480"/>
      <c r="AJ85" s="480"/>
      <c r="AK85" s="480"/>
      <c r="AL85" s="480"/>
      <c r="AM85" s="480"/>
    </row>
  </sheetData>
  <sheetProtection formatCells="0" formatColumns="0" formatRows="0" insertColumns="0" insertRows="0" insertHyperlinks="0" deleteColumns="0" deleteRows="0" sort="0" autoFilter="0" pivotTables="0"/>
  <autoFilter ref="B22:BP80" xr:uid="{00000000-0009-0000-0000-000007000000}"/>
  <mergeCells count="22">
    <mergeCell ref="B13:AM13"/>
    <mergeCell ref="B17:AM17"/>
    <mergeCell ref="B18:B21"/>
    <mergeCell ref="C18:C21"/>
    <mergeCell ref="D18:D21"/>
    <mergeCell ref="E18:AM18"/>
    <mergeCell ref="E19:K19"/>
    <mergeCell ref="L19:R19"/>
    <mergeCell ref="S19:Y19"/>
    <mergeCell ref="Z19:AF19"/>
    <mergeCell ref="AG19:AM19"/>
    <mergeCell ref="F20:K20"/>
    <mergeCell ref="M20:R20"/>
    <mergeCell ref="T20:Y20"/>
    <mergeCell ref="AA20:AF20"/>
    <mergeCell ref="AH20:AM20"/>
    <mergeCell ref="B12:AM12"/>
    <mergeCell ref="B4:AM4"/>
    <mergeCell ref="B5:AM5"/>
    <mergeCell ref="B7:AM7"/>
    <mergeCell ref="B8:AM8"/>
    <mergeCell ref="B10:AM10"/>
  </mergeCells>
  <phoneticPr fontId="69" type="noConversion"/>
  <conditionalFormatting sqref="E66:Z66 AB66:AF66 E60:AH61 B43:B53">
    <cfRule type="containsText" dxfId="2124" priority="337" operator="containsText" text="Наименование инвестиционного проекта">
      <formula>NOT(ISERROR(SEARCH("Наименование инвестиционного проекта",B43)))</formula>
    </cfRule>
  </conditionalFormatting>
  <conditionalFormatting sqref="B69:C69 B70:D73 D23:D32 C43:D46 B56:D57 B54:C55 D64:D65 C47:C53 D58:D59 B66:D68 B60:D63 B76:D80 B75">
    <cfRule type="containsText" dxfId="2123" priority="352" operator="containsText" text="Наименование инвестиционного проекта">
      <formula>NOT(ISERROR(SEARCH("Наименование инвестиционного проекта",B23)))</formula>
    </cfRule>
  </conditionalFormatting>
  <conditionalFormatting sqref="B69:C69 D64:D65 B66:D68 D58:D59 B56:D57 D23:D32 E66:Z66 AB66:AF66 B60:D63 B42:D46 E60:AH61 B70:D73 B75:D80 B47:C55">
    <cfRule type="cellIs" dxfId="2122" priority="351" operator="equal">
      <formula>0</formula>
    </cfRule>
  </conditionalFormatting>
  <conditionalFormatting sqref="B23:C23 B32:C32 B31">
    <cfRule type="cellIs" dxfId="2121" priority="350" operator="equal">
      <formula>0</formula>
    </cfRule>
  </conditionalFormatting>
  <conditionalFormatting sqref="D33:D35 B33:B35">
    <cfRule type="cellIs" dxfId="2120" priority="347" operator="equal">
      <formula>0</formula>
    </cfRule>
  </conditionalFormatting>
  <conditionalFormatting sqref="B37 D37 B38:D41">
    <cfRule type="cellIs" dxfId="2119" priority="346" operator="equal">
      <formula>0</formula>
    </cfRule>
  </conditionalFormatting>
  <conditionalFormatting sqref="B58:C58">
    <cfRule type="cellIs" dxfId="2118" priority="344" operator="equal">
      <formula>0</formula>
    </cfRule>
  </conditionalFormatting>
  <conditionalFormatting sqref="B59:C59">
    <cfRule type="cellIs" dxfId="2117" priority="342" operator="equal">
      <formula>0</formula>
    </cfRule>
  </conditionalFormatting>
  <conditionalFormatting sqref="C33:C35">
    <cfRule type="cellIs" dxfId="2116" priority="340" operator="equal">
      <formula>0</formula>
    </cfRule>
  </conditionalFormatting>
  <conditionalFormatting sqref="C37">
    <cfRule type="cellIs" dxfId="2115" priority="339" operator="equal">
      <formula>0</formula>
    </cfRule>
  </conditionalFormatting>
  <conditionalFormatting sqref="C30:C31">
    <cfRule type="cellIs" dxfId="2114" priority="338" operator="equal">
      <formula>0</formula>
    </cfRule>
  </conditionalFormatting>
  <conditionalFormatting sqref="B64:C64">
    <cfRule type="cellIs" dxfId="2113" priority="336" operator="equal">
      <formula>0</formula>
    </cfRule>
  </conditionalFormatting>
  <conditionalFormatting sqref="B65:C65">
    <cfRule type="cellIs" dxfId="2112" priority="334" operator="equal">
      <formula>0</formula>
    </cfRule>
  </conditionalFormatting>
  <conditionalFormatting sqref="D69">
    <cfRule type="cellIs" dxfId="2111" priority="332" operator="equal">
      <formula>0</formula>
    </cfRule>
  </conditionalFormatting>
  <conditionalFormatting sqref="AA40:AA41 AA23:AA29 AA32 AA37 AA44:AA45 AA54 AH23:AH29 AG37 AM37 AG40:AG41 AM40:AM41 AH54 AH57:AH58 AA57:AA58 AA68:AA70 AH63:AH65 AA63:AA66 AA76:AA79 AA72">
    <cfRule type="cellIs" dxfId="2110" priority="331" operator="equal">
      <formula>0</formula>
    </cfRule>
  </conditionalFormatting>
  <conditionalFormatting sqref="AA40:AA41 AA37 AA44:AA45 AA54 AG37 AM37 AG40:AG41 AM40:AM41 AH54 AH57:AH58 AA57:AA58 AA68:AA70 AH63:AH65 AA63:AA66 AA76:AA79 AA72">
    <cfRule type="containsText" dxfId="2109" priority="330" operator="containsText" text="Наименование инвестиционного проекта">
      <formula>NOT(ISERROR(SEARCH("Наименование инвестиционного проекта",AA37)))</formula>
    </cfRule>
  </conditionalFormatting>
  <conditionalFormatting sqref="AA30:AA31">
    <cfRule type="cellIs" dxfId="2108" priority="329" operator="equal">
      <formula>0</formula>
    </cfRule>
  </conditionalFormatting>
  <conditionalFormatting sqref="AA23:AA32 AH23:AH29">
    <cfRule type="cellIs" dxfId="2107" priority="327" operator="equal">
      <formula>0</formula>
    </cfRule>
    <cfRule type="cellIs" dxfId="2106" priority="328" operator="equal">
      <formula>0</formula>
    </cfRule>
  </conditionalFormatting>
  <conditionalFormatting sqref="AA40:AA41 AA68:AA70 AA23:AA32 AA37 AA44:AA45 AH23:AH29 AG37 AM37 AG40:AG41 AM40:AM41 AH54 AA54 E66:AF66 AA57:AA58 AH57:AH58 AA63:AA65 AH63:AH65 AA76:AA79 E60:AH61 AA72">
    <cfRule type="cellIs" dxfId="2105" priority="326" operator="equal">
      <formula>0</formula>
    </cfRule>
  </conditionalFormatting>
  <conditionalFormatting sqref="AA40:AA41 AA68:AA70 AA23:AA32 AA37 AA44:AA45 AH23:AH29 AG37 AM37 AG40:AG41 AM40:AM41 AH54 AA54 E66:AF66 AA57:AA58 AH57:AH58 AA63:AA65 AH63:AH65 AA76:AA79 E60:AH61 AA72">
    <cfRule type="cellIs" dxfId="2104" priority="325" operator="equal">
      <formula>0</formula>
    </cfRule>
  </conditionalFormatting>
  <conditionalFormatting sqref="AA34:AA36 AB35:AM35">
    <cfRule type="containsText" dxfId="2103" priority="324" operator="containsText" text="Наименование инвестиционного проекта">
      <formula>NOT(ISERROR(SEARCH("Наименование инвестиционного проекта",AA34)))</formula>
    </cfRule>
  </conditionalFormatting>
  <conditionalFormatting sqref="AA34:AA36 AB35:AM35">
    <cfRule type="cellIs" dxfId="2102" priority="323" operator="equal">
      <formula>0</formula>
    </cfRule>
  </conditionalFormatting>
  <conditionalFormatting sqref="AA34:AA36 AB35:AM35">
    <cfRule type="cellIs" dxfId="2101" priority="322" operator="equal">
      <formula>0</formula>
    </cfRule>
  </conditionalFormatting>
  <conditionalFormatting sqref="AA34:AA36 AB35:AM35">
    <cfRule type="cellIs" dxfId="2100" priority="321" operator="equal">
      <formula>0</formula>
    </cfRule>
  </conditionalFormatting>
  <conditionalFormatting sqref="AA38:AA39">
    <cfRule type="containsText" dxfId="2099" priority="320" operator="containsText" text="Наименование инвестиционного проекта">
      <formula>NOT(ISERROR(SEARCH("Наименование инвестиционного проекта",AA38)))</formula>
    </cfRule>
  </conditionalFormatting>
  <conditionalFormatting sqref="AA38:AA39">
    <cfRule type="cellIs" dxfId="2098" priority="319" operator="equal">
      <formula>0</formula>
    </cfRule>
  </conditionalFormatting>
  <conditionalFormatting sqref="AA38:AA39">
    <cfRule type="cellIs" dxfId="2097" priority="318" operator="equal">
      <formula>0</formula>
    </cfRule>
  </conditionalFormatting>
  <conditionalFormatting sqref="AA38:AA39">
    <cfRule type="cellIs" dxfId="2096" priority="317" operator="equal">
      <formula>0</formula>
    </cfRule>
  </conditionalFormatting>
  <conditionalFormatting sqref="AA56 AH56">
    <cfRule type="containsText" dxfId="2095" priority="316" operator="containsText" text="Наименование инвестиционного проекта">
      <formula>NOT(ISERROR(SEARCH("Наименование инвестиционного проекта",AA56)))</formula>
    </cfRule>
  </conditionalFormatting>
  <conditionalFormatting sqref="AA56 AH56">
    <cfRule type="cellIs" dxfId="2094" priority="315" operator="equal">
      <formula>0</formula>
    </cfRule>
  </conditionalFormatting>
  <conditionalFormatting sqref="AA56 AH56">
    <cfRule type="cellIs" dxfId="2093" priority="314" operator="equal">
      <formula>0</formula>
    </cfRule>
  </conditionalFormatting>
  <conditionalFormatting sqref="AA56 AH56">
    <cfRule type="cellIs" dxfId="2092" priority="313" operator="equal">
      <formula>0</formula>
    </cfRule>
  </conditionalFormatting>
  <conditionalFormatting sqref="AA43">
    <cfRule type="containsText" dxfId="2091" priority="312" operator="containsText" text="Наименование инвестиционного проекта">
      <formula>NOT(ISERROR(SEARCH("Наименование инвестиционного проекта",AA43)))</formula>
    </cfRule>
  </conditionalFormatting>
  <conditionalFormatting sqref="AA43">
    <cfRule type="cellIs" dxfId="2090" priority="311" operator="equal">
      <formula>0</formula>
    </cfRule>
  </conditionalFormatting>
  <conditionalFormatting sqref="AA43">
    <cfRule type="cellIs" dxfId="2089" priority="310" operator="equal">
      <formula>0</formula>
    </cfRule>
  </conditionalFormatting>
  <conditionalFormatting sqref="AA43">
    <cfRule type="cellIs" dxfId="2088" priority="309" operator="equal">
      <formula>0</formula>
    </cfRule>
  </conditionalFormatting>
  <conditionalFormatting sqref="Z40:Z41 Z68:Z70 Z32 Z37 Z44:Z45 Z54 AG54 Z57:Z58 AG57:AG58 Z63:Z65 AG63:AG65 Z76:Z79 Z72">
    <cfRule type="cellIs" dxfId="2087" priority="308" operator="equal">
      <formula>0</formula>
    </cfRule>
  </conditionalFormatting>
  <conditionalFormatting sqref="Z40:Z41 Z68:Z70 Z37 Z44:Z45 Z54 AG54 Z57:Z58 AG57:AG58 Z63:Z65 AG63:AG65 Z76:Z79 Z72">
    <cfRule type="containsText" dxfId="2086" priority="307" operator="containsText" text="Наименование инвестиционного проекта">
      <formula>NOT(ISERROR(SEARCH("Наименование инвестиционного проекта",Z37)))</formula>
    </cfRule>
  </conditionalFormatting>
  <conditionalFormatting sqref="Z30:Z31">
    <cfRule type="cellIs" dxfId="2085" priority="306" operator="equal">
      <formula>0</formula>
    </cfRule>
  </conditionalFormatting>
  <conditionalFormatting sqref="Z30:Z32">
    <cfRule type="cellIs" dxfId="2084" priority="304" operator="equal">
      <formula>0</formula>
    </cfRule>
    <cfRule type="cellIs" dxfId="2083" priority="305" operator="equal">
      <formula>0</formula>
    </cfRule>
  </conditionalFormatting>
  <conditionalFormatting sqref="Z40:Z41 Z68:Z70 Z30:Z32 Z37 Z44:Z45 Z54 AG54 Z57:Z58 AG57:AG58 Z63:Z65 AG63:AG65 Z76:Z79 Z72">
    <cfRule type="cellIs" dxfId="2082" priority="303" operator="equal">
      <formula>0</formula>
    </cfRule>
  </conditionalFormatting>
  <conditionalFormatting sqref="Z40:Z41 Z68:Z70 Z30:Z32 Z37 Z44:Z45 Z54 AG54 Z57:Z58 AG57:AG58 Z63:Z65 AG63:AG65 Z76:Z79 Z72">
    <cfRule type="cellIs" dxfId="2081" priority="302" operator="equal">
      <formula>0</formula>
    </cfRule>
  </conditionalFormatting>
  <conditionalFormatting sqref="Z34:Z36">
    <cfRule type="containsText" dxfId="2080" priority="301" operator="containsText" text="Наименование инвестиционного проекта">
      <formula>NOT(ISERROR(SEARCH("Наименование инвестиционного проекта",Z34)))</formula>
    </cfRule>
  </conditionalFormatting>
  <conditionalFormatting sqref="Z34:Z36">
    <cfRule type="cellIs" dxfId="2079" priority="300" operator="equal">
      <formula>0</formula>
    </cfRule>
  </conditionalFormatting>
  <conditionalFormatting sqref="Z34:Z36">
    <cfRule type="cellIs" dxfId="2078" priority="299" operator="equal">
      <formula>0</formula>
    </cfRule>
  </conditionalFormatting>
  <conditionalFormatting sqref="Z34:Z36">
    <cfRule type="cellIs" dxfId="2077" priority="298" operator="equal">
      <formula>0</formula>
    </cfRule>
  </conditionalFormatting>
  <conditionalFormatting sqref="Z38:Z39">
    <cfRule type="containsText" dxfId="2076" priority="297" operator="containsText" text="Наименование инвестиционного проекта">
      <formula>NOT(ISERROR(SEARCH("Наименование инвестиционного проекта",Z38)))</formula>
    </cfRule>
  </conditionalFormatting>
  <conditionalFormatting sqref="Z38:Z39">
    <cfRule type="cellIs" dxfId="2075" priority="296" operator="equal">
      <formula>0</formula>
    </cfRule>
  </conditionalFormatting>
  <conditionalFormatting sqref="Z38:Z39">
    <cfRule type="cellIs" dxfId="2074" priority="295" operator="equal">
      <formula>0</formula>
    </cfRule>
  </conditionalFormatting>
  <conditionalFormatting sqref="Z38:Z39">
    <cfRule type="cellIs" dxfId="2073" priority="294" operator="equal">
      <formula>0</formula>
    </cfRule>
  </conditionalFormatting>
  <conditionalFormatting sqref="Z56 AG56">
    <cfRule type="containsText" dxfId="2072" priority="293" operator="containsText" text="Наименование инвестиционного проекта">
      <formula>NOT(ISERROR(SEARCH("Наименование инвестиционного проекта",Z56)))</formula>
    </cfRule>
  </conditionalFormatting>
  <conditionalFormatting sqref="Z56 AG56">
    <cfRule type="cellIs" dxfId="2071" priority="292" operator="equal">
      <formula>0</formula>
    </cfRule>
  </conditionalFormatting>
  <conditionalFormatting sqref="Z56 AG56">
    <cfRule type="cellIs" dxfId="2070" priority="291" operator="equal">
      <formula>0</formula>
    </cfRule>
  </conditionalFormatting>
  <conditionalFormatting sqref="Z56 AG56">
    <cfRule type="cellIs" dxfId="2069" priority="290" operator="equal">
      <formula>0</formula>
    </cfRule>
  </conditionalFormatting>
  <conditionalFormatting sqref="Z43">
    <cfRule type="containsText" dxfId="2068" priority="289" operator="containsText" text="Наименование инвестиционного проекта">
      <formula>NOT(ISERROR(SEARCH("Наименование инвестиционного проекта",Z43)))</formula>
    </cfRule>
  </conditionalFormatting>
  <conditionalFormatting sqref="Z43">
    <cfRule type="cellIs" dxfId="2067" priority="288" operator="equal">
      <formula>0</formula>
    </cfRule>
  </conditionalFormatting>
  <conditionalFormatting sqref="Z43">
    <cfRule type="cellIs" dxfId="2066" priority="287" operator="equal">
      <formula>0</formula>
    </cfRule>
  </conditionalFormatting>
  <conditionalFormatting sqref="Z43">
    <cfRule type="cellIs" dxfId="2065" priority="286" operator="equal">
      <formula>0</formula>
    </cfRule>
  </conditionalFormatting>
  <conditionalFormatting sqref="Z23:Z29 AG23:AG29">
    <cfRule type="cellIs" dxfId="2064" priority="285" operator="equal">
      <formula>0</formula>
    </cfRule>
  </conditionalFormatting>
  <conditionalFormatting sqref="Z23:Z29 AG23:AG29">
    <cfRule type="cellIs" dxfId="2063" priority="283" operator="equal">
      <formula>0</formula>
    </cfRule>
    <cfRule type="cellIs" dxfId="2062" priority="284" operator="equal">
      <formula>0</formula>
    </cfRule>
  </conditionalFormatting>
  <conditionalFormatting sqref="Z23:Z29 AG23:AG29">
    <cfRule type="cellIs" dxfId="2061" priority="282" operator="equal">
      <formula>0</formula>
    </cfRule>
  </conditionalFormatting>
  <conditionalFormatting sqref="Z23:Z29 AG23:AG29">
    <cfRule type="cellIs" dxfId="2060" priority="281" operator="equal">
      <formula>0</formula>
    </cfRule>
  </conditionalFormatting>
  <conditionalFormatting sqref="AB40:AF41 AB23:AF29 AB37:AF37 AB54:AF54 AB32:AM32 AI23:AM29 AH37:AL37 AH40:AL41 AI54:AM54 AG66:AM66 AB68:AM70 AB44:AM45 AB57:AF58 AI57:AM58 AG34:AM34 AI60:AM61 AB63:AF65 AI63:AM65 AB79:AM79 AB76:AG78 AJ76:AM78 AG36:AM36 AB72:AM72">
    <cfRule type="cellIs" dxfId="2059" priority="280" operator="equal">
      <formula>0</formula>
    </cfRule>
  </conditionalFormatting>
  <conditionalFormatting sqref="AB40:AF41 AB37:AF37 AB54:AF54 AH37:AL37 AH40:AL41 AI54:AM54 AG66:AM66 AB68:AM70 AB44:AM45 AB57:AF58 AI57:AM58 AG34:AM34 AI60:AM61 AB63:AF65 AI63:AM65 AB79:AM79 AB76:AG78 AJ76:AM78 AG36:AM36 AB72:AM72">
    <cfRule type="containsText" dxfId="2058" priority="279" operator="containsText" text="Наименование инвестиционного проекта">
      <formula>NOT(ISERROR(SEARCH("Наименование инвестиционного проекта",AB34)))</formula>
    </cfRule>
  </conditionalFormatting>
  <conditionalFormatting sqref="AB30:AM31">
    <cfRule type="cellIs" dxfId="2057" priority="278" operator="equal">
      <formula>0</formula>
    </cfRule>
  </conditionalFormatting>
  <conditionalFormatting sqref="AB23:AF32 AG30:AM32 AI23:AM29">
    <cfRule type="cellIs" dxfId="2056" priority="276" operator="equal">
      <formula>0</formula>
    </cfRule>
    <cfRule type="cellIs" dxfId="2055" priority="277" operator="equal">
      <formula>0</formula>
    </cfRule>
  </conditionalFormatting>
  <conditionalFormatting sqref="AB40:AF41 AB23:AF32 AB37:AF37 AB54:AF54 AI23:AM29 AH37:AL37 AH40:AL41 AI54:AM54 AG66:AM66 AB68:AM70 AB44:AM45 AB57:AF58 AI57:AM58 AG30:AM32 AG34:AM34 AI60:AM61 AB63:AF65 AI63:AM65 AB79:AM79 AB76:AG78 AJ76:AM78 AG36:AM36 AB72:AM72">
    <cfRule type="cellIs" dxfId="2054" priority="275" operator="equal">
      <formula>0</formula>
    </cfRule>
  </conditionalFormatting>
  <conditionalFormatting sqref="AB40:AF41 AB23:AF32 AB37:AF37 AB54:AF54 AI23:AM29 AH37:AL37 AH40:AL41 AI54:AM54 AG66:AM66 AB68:AM70 AB44:AM45 AB57:AF58 AI57:AM58 AG30:AM32 AG34:AM34 AI60:AM61 AB63:AF65 AI63:AM65 AB79:AM79 AB76:AG78 AJ76:AM78 AG36:AM36 AB72:AM72">
    <cfRule type="cellIs" dxfId="2053" priority="274" operator="equal">
      <formula>0</formula>
    </cfRule>
  </conditionalFormatting>
  <conditionalFormatting sqref="AB34:AF34 AB36:AF36">
    <cfRule type="containsText" dxfId="2052" priority="273" operator="containsText" text="Наименование инвестиционного проекта">
      <formula>NOT(ISERROR(SEARCH("Наименование инвестиционного проекта",AB34)))</formula>
    </cfRule>
  </conditionalFormatting>
  <conditionalFormatting sqref="AB34:AF34 AB36:AF36">
    <cfRule type="cellIs" dxfId="2051" priority="272" operator="equal">
      <formula>0</formula>
    </cfRule>
  </conditionalFormatting>
  <conditionalFormatting sqref="AB34:AF34 AB36:AF36">
    <cfRule type="cellIs" dxfId="2050" priority="271" operator="equal">
      <formula>0</formula>
    </cfRule>
  </conditionalFormatting>
  <conditionalFormatting sqref="AB34:AF34 AB36:AF36">
    <cfRule type="cellIs" dxfId="2049" priority="270" operator="equal">
      <formula>0</formula>
    </cfRule>
  </conditionalFormatting>
  <conditionalFormatting sqref="AB38:AM39">
    <cfRule type="containsText" dxfId="2048" priority="269" operator="containsText" text="Наименование инвестиционного проекта">
      <formula>NOT(ISERROR(SEARCH("Наименование инвестиционного проекта",AB38)))</formula>
    </cfRule>
  </conditionalFormatting>
  <conditionalFormatting sqref="AB38:AM39">
    <cfRule type="cellIs" dxfId="2047" priority="268" operator="equal">
      <formula>0</formula>
    </cfRule>
  </conditionalFormatting>
  <conditionalFormatting sqref="AB38:AM39">
    <cfRule type="cellIs" dxfId="2046" priority="267" operator="equal">
      <formula>0</formula>
    </cfRule>
  </conditionalFormatting>
  <conditionalFormatting sqref="AB38:AM39">
    <cfRule type="cellIs" dxfId="2045" priority="266" operator="equal">
      <formula>0</formula>
    </cfRule>
  </conditionalFormatting>
  <conditionalFormatting sqref="AB56:AF56 AI56:AM56">
    <cfRule type="containsText" dxfId="2044" priority="265" operator="containsText" text="Наименование инвестиционного проекта">
      <formula>NOT(ISERROR(SEARCH("Наименование инвестиционного проекта",AB56)))</formula>
    </cfRule>
  </conditionalFormatting>
  <conditionalFormatting sqref="AB56:AF56 AI56:AM56">
    <cfRule type="cellIs" dxfId="2043" priority="264" operator="equal">
      <formula>0</formula>
    </cfRule>
  </conditionalFormatting>
  <conditionalFormatting sqref="AB56:AF56 AI56:AM56">
    <cfRule type="cellIs" dxfId="2042" priority="263" operator="equal">
      <formula>0</formula>
    </cfRule>
  </conditionalFormatting>
  <conditionalFormatting sqref="AB56:AF56 AI56:AM56">
    <cfRule type="cellIs" dxfId="2041" priority="262" operator="equal">
      <formula>0</formula>
    </cfRule>
  </conditionalFormatting>
  <conditionalFormatting sqref="AB43:AM43">
    <cfRule type="containsText" dxfId="2040" priority="261" operator="containsText" text="Наименование инвестиционного проекта">
      <formula>NOT(ISERROR(SEARCH("Наименование инвестиционного проекта",AB43)))</formula>
    </cfRule>
  </conditionalFormatting>
  <conditionalFormatting sqref="AB43:AM43">
    <cfRule type="cellIs" dxfId="2039" priority="260" operator="equal">
      <formula>0</formula>
    </cfRule>
  </conditionalFormatting>
  <conditionalFormatting sqref="AB43:AM43">
    <cfRule type="cellIs" dxfId="2038" priority="259" operator="equal">
      <formula>0</formula>
    </cfRule>
  </conditionalFormatting>
  <conditionalFormatting sqref="AB43:AM43">
    <cfRule type="cellIs" dxfId="2037" priority="258" operator="equal">
      <formula>0</formula>
    </cfRule>
  </conditionalFormatting>
  <conditionalFormatting sqref="E40:L41 E68:L69 E32:L32 E37:L37 E44:L45 E54:L54 N44:S45 N37:S37 N32:S32 N68:S69 N54:S54 N40:S41 U40:Y41 U68:Y69 U32:Y32 U37:Y37 U44:Y45 U54:Y54 E57:L58 N57:S58 U57:Y58 E80:AM80 E46:AM46 E55:AM55 E63:L65 N63:S65 U63:Y65 E62:AM62 E59:AM59">
    <cfRule type="cellIs" dxfId="2036" priority="257" operator="equal">
      <formula>0</formula>
    </cfRule>
  </conditionalFormatting>
  <conditionalFormatting sqref="E40:L41 E68:L69 E37:L37 E44:L45 E54:L54 N44:S45 N37:S37 N68:S69 N54:S54 N40:S41 U40:Y41 U68:Y69 U37:Y37 U44:Y45 U54:Y54 E57:L58 N57:S58 U57:Y58 E80:AM80 E46:AM46 E55:AM55 E63:L65 N63:S65 U63:Y65 E62:AM62 E59:AM59">
    <cfRule type="containsText" dxfId="2035" priority="256" operator="containsText" text="Наименование инвестиционного проекта">
      <formula>NOT(ISERROR(SEARCH("Наименование инвестиционного проекта",E37)))</formula>
    </cfRule>
  </conditionalFormatting>
  <conditionalFormatting sqref="E30:L31 N30:S31 U30:Y31">
    <cfRule type="cellIs" dxfId="2034" priority="255" operator="equal">
      <formula>0</formula>
    </cfRule>
  </conditionalFormatting>
  <conditionalFormatting sqref="E30:L32 N30:S32 U30:Y32">
    <cfRule type="cellIs" dxfId="2033" priority="253" operator="equal">
      <formula>0</formula>
    </cfRule>
    <cfRule type="cellIs" dxfId="2032" priority="254" operator="equal">
      <formula>0</formula>
    </cfRule>
  </conditionalFormatting>
  <conditionalFormatting sqref="E40:L41 E68:L69 E30:L32 E37:L37 E44:L45 E54:L54 N44:S45 N37:S37 N30:S32 N68:S69 N54:S54 N40:S41 U40:Y41 U68:Y69 U30:Y32 U37:Y37 U44:Y45 U54:Y54 E57:L58 N57:S58 U57:Y58 E80:AM80 E46:AM46 E55:AM55 E63:L65 N63:S65 U63:Y65 E62:AM62 E59:AM59">
    <cfRule type="cellIs" dxfId="2031" priority="252" operator="equal">
      <formula>0</formula>
    </cfRule>
  </conditionalFormatting>
  <conditionalFormatting sqref="E40:L41 E68:L69 E30:L32 E37:L37 E44:L45 E54:L54 N44:S45 N37:S37 N30:S32 N68:S69 N54:S54 N40:S41 U40:Y41 U68:Y69 U30:Y32 U37:Y37 U44:Y45 U54:Y54 E57:L58 N57:S58 U57:Y58 E80:AM80 E46:AM46 E55:AM55 E63:L65 N63:S65 U63:Y65 E62:AM62 E59:AM59">
    <cfRule type="cellIs" dxfId="2030" priority="251" operator="equal">
      <formula>0</formula>
    </cfRule>
  </conditionalFormatting>
  <conditionalFormatting sqref="U24:Y29 E24:S29">
    <cfRule type="cellIs" dxfId="2029" priority="250" operator="equal">
      <formula>0</formula>
    </cfRule>
  </conditionalFormatting>
  <conditionalFormatting sqref="U24:Y29 E24:S29">
    <cfRule type="cellIs" dxfId="2028" priority="248" operator="equal">
      <formula>0</formula>
    </cfRule>
    <cfRule type="cellIs" dxfId="2027" priority="249" operator="equal">
      <formula>0</formula>
    </cfRule>
  </conditionalFormatting>
  <conditionalFormatting sqref="U24:Y29 E24:S29">
    <cfRule type="cellIs" dxfId="2026" priority="247" operator="equal">
      <formula>0</formula>
    </cfRule>
  </conditionalFormatting>
  <conditionalFormatting sqref="U24:Y29 E24:S29">
    <cfRule type="cellIs" dxfId="2025" priority="246" operator="equal">
      <formula>0</formula>
    </cfRule>
  </conditionalFormatting>
  <conditionalFormatting sqref="N23:S23 U23:Y23 E23:L23">
    <cfRule type="cellIs" dxfId="2024" priority="245" operator="equal">
      <formula>0</formula>
    </cfRule>
  </conditionalFormatting>
  <conditionalFormatting sqref="N23:S23 U23:Y23 E23:L23">
    <cfRule type="cellIs" dxfId="2023" priority="243" operator="equal">
      <formula>0</formula>
    </cfRule>
    <cfRule type="cellIs" dxfId="2022" priority="244" operator="equal">
      <formula>0</formula>
    </cfRule>
  </conditionalFormatting>
  <conditionalFormatting sqref="N23:S23 U23:Y23 E23:L23">
    <cfRule type="cellIs" dxfId="2021" priority="242" operator="equal">
      <formula>0</formula>
    </cfRule>
  </conditionalFormatting>
  <conditionalFormatting sqref="N23:S23 U23:Y23 E23:L23">
    <cfRule type="cellIs" dxfId="2020" priority="241" operator="equal">
      <formula>0</formula>
    </cfRule>
  </conditionalFormatting>
  <conditionalFormatting sqref="E34:L36 N34:S36 U34:Y36">
    <cfRule type="containsText" dxfId="2019" priority="240" operator="containsText" text="Наименование инвестиционного проекта">
      <formula>NOT(ISERROR(SEARCH("Наименование инвестиционного проекта",E34)))</formula>
    </cfRule>
  </conditionalFormatting>
  <conditionalFormatting sqref="U34:Y36 N34:S36 E34:L36">
    <cfRule type="cellIs" dxfId="2018" priority="239" operator="equal">
      <formula>0</formula>
    </cfRule>
  </conditionalFormatting>
  <conditionalFormatting sqref="U34:Y36 N34:S36 E34:L36">
    <cfRule type="cellIs" dxfId="2017" priority="238" operator="equal">
      <formula>0</formula>
    </cfRule>
  </conditionalFormatting>
  <conditionalFormatting sqref="U34:Y36 N34:S36 E34:L36">
    <cfRule type="cellIs" dxfId="2016" priority="237" operator="equal">
      <formula>0</formula>
    </cfRule>
  </conditionalFormatting>
  <conditionalFormatting sqref="E38:L39 N38:S39 U38:Y39">
    <cfRule type="containsText" dxfId="2015" priority="236" operator="containsText" text="Наименование инвестиционного проекта">
      <formula>NOT(ISERROR(SEARCH("Наименование инвестиционного проекта",E38)))</formula>
    </cfRule>
  </conditionalFormatting>
  <conditionalFormatting sqref="E38:L39 N38:S39 U38:Y39">
    <cfRule type="cellIs" dxfId="2014" priority="235" operator="equal">
      <formula>0</formula>
    </cfRule>
  </conditionalFormatting>
  <conditionalFormatting sqref="E38:L39 N38:S39 U38:Y39">
    <cfRule type="cellIs" dxfId="2013" priority="234" operator="equal">
      <formula>0</formula>
    </cfRule>
  </conditionalFormatting>
  <conditionalFormatting sqref="E38:L39 N38:S39 U38:Y39">
    <cfRule type="cellIs" dxfId="2012" priority="233" operator="equal">
      <formula>0</formula>
    </cfRule>
  </conditionalFormatting>
  <conditionalFormatting sqref="E56:L56 N56:S56 U56:Y56">
    <cfRule type="containsText" dxfId="2011" priority="232" operator="containsText" text="Наименование инвестиционного проекта">
      <formula>NOT(ISERROR(SEARCH("Наименование инвестиционного проекта",E56)))</formula>
    </cfRule>
  </conditionalFormatting>
  <conditionalFormatting sqref="E56:L56 N56:S56 U56:Y56">
    <cfRule type="cellIs" dxfId="2010" priority="231" operator="equal">
      <formula>0</formula>
    </cfRule>
  </conditionalFormatting>
  <conditionalFormatting sqref="E56:L56 N56:S56 U56:Y56">
    <cfRule type="cellIs" dxfId="2009" priority="230" operator="equal">
      <formula>0</formula>
    </cfRule>
  </conditionalFormatting>
  <conditionalFormatting sqref="E56:L56 N56:S56 U56:Y56">
    <cfRule type="cellIs" dxfId="2008" priority="229" operator="equal">
      <formula>0</formula>
    </cfRule>
  </conditionalFormatting>
  <conditionalFormatting sqref="N76:R79 E76:K79 U76:Y79 E73:AM74">
    <cfRule type="containsText" dxfId="2007" priority="224" operator="containsText" text="Наименование инвестиционного проекта">
      <formula>NOT(ISERROR(SEARCH("Наименование инвестиционного проекта",E73)))</formula>
    </cfRule>
  </conditionalFormatting>
  <conditionalFormatting sqref="N76:R79 E76:K79 U76:Y79 E73:AM74">
    <cfRule type="cellIs" dxfId="2006" priority="223" operator="equal">
      <formula>0</formula>
    </cfRule>
  </conditionalFormatting>
  <conditionalFormatting sqref="N76:R79 E76:K79 U76:Y79 E73:AM74">
    <cfRule type="cellIs" dxfId="2005" priority="222" operator="equal">
      <formula>0</formula>
    </cfRule>
  </conditionalFormatting>
  <conditionalFormatting sqref="N76:R79 E76:K79 U76:Y79 E73:AM74">
    <cfRule type="cellIs" dxfId="2004" priority="221" operator="equal">
      <formula>0</formula>
    </cfRule>
  </conditionalFormatting>
  <conditionalFormatting sqref="E70:L70 N70:S70 U70:Y70 U72:Y72 N72:S72 E72:L72 E71:AM71">
    <cfRule type="containsText" dxfId="2003" priority="228" operator="containsText" text="Наименование инвестиционного проекта">
      <formula>NOT(ISERROR(SEARCH("Наименование инвестиционного проекта",E70)))</formula>
    </cfRule>
  </conditionalFormatting>
  <conditionalFormatting sqref="E70:L70 N70:S70 U70:Y70 U72:Y72 N72:S72 E72:L72 E71:AM71">
    <cfRule type="cellIs" dxfId="2002" priority="227" operator="equal">
      <formula>0</formula>
    </cfRule>
  </conditionalFormatting>
  <conditionalFormatting sqref="E70:L70 N70:S70 U70:Y70 U72:Y72 N72:S72 E72:L72 E71:AM71">
    <cfRule type="cellIs" dxfId="2001" priority="226" operator="equal">
      <formula>0</formula>
    </cfRule>
  </conditionalFormatting>
  <conditionalFormatting sqref="E70:L70 N70:S70 U70:Y70 U72:Y72 N72:S72 E72:L72 E71:AM71">
    <cfRule type="cellIs" dxfId="2000" priority="225" operator="equal">
      <formula>0</formula>
    </cfRule>
  </conditionalFormatting>
  <conditionalFormatting sqref="E43:L43 N43:S43 U43:Y43">
    <cfRule type="containsText" dxfId="1999" priority="220" operator="containsText" text="Наименование инвестиционного проекта">
      <formula>NOT(ISERROR(SEARCH("Наименование инвестиционного проекта",E43)))</formula>
    </cfRule>
  </conditionalFormatting>
  <conditionalFormatting sqref="E43:L43 N43:S43 U43:Y43">
    <cfRule type="cellIs" dxfId="1998" priority="219" operator="equal">
      <formula>0</formula>
    </cfRule>
  </conditionalFormatting>
  <conditionalFormatting sqref="E43:L43 N43:S43 U43:Y43">
    <cfRule type="cellIs" dxfId="1997" priority="218" operator="equal">
      <formula>0</formula>
    </cfRule>
  </conditionalFormatting>
  <conditionalFormatting sqref="E43:L43 N43:S43 U43:Y43">
    <cfRule type="cellIs" dxfId="1996" priority="217" operator="equal">
      <formula>0</formula>
    </cfRule>
  </conditionalFormatting>
  <conditionalFormatting sqref="L76:L79 S76:S79">
    <cfRule type="containsText" dxfId="1995" priority="212" operator="containsText" text="Наименование инвестиционного проекта">
      <formula>NOT(ISERROR(SEARCH("Наименование инвестиционного проекта",L76)))</formula>
    </cfRule>
  </conditionalFormatting>
  <conditionalFormatting sqref="L76:L79 S76:S79">
    <cfRule type="cellIs" dxfId="1994" priority="211" operator="equal">
      <formula>0</formula>
    </cfRule>
  </conditionalFormatting>
  <conditionalFormatting sqref="L76:L79 S76:S79">
    <cfRule type="cellIs" dxfId="1993" priority="210" operator="equal">
      <formula>0</formula>
    </cfRule>
  </conditionalFormatting>
  <conditionalFormatting sqref="L76:L79 S76:S79">
    <cfRule type="cellIs" dxfId="1992" priority="209" operator="equal">
      <formula>0</formula>
    </cfRule>
  </conditionalFormatting>
  <conditionalFormatting sqref="M40:M41 M68:M69 M32 M37 M44:M45 M54 M57:M58 M63:M65">
    <cfRule type="cellIs" dxfId="1991" priority="208" operator="equal">
      <formula>0</formula>
    </cfRule>
  </conditionalFormatting>
  <conditionalFormatting sqref="M40:M41 M68:M69 M37 M44:M45 M54 M57:M58 M63:M65">
    <cfRule type="containsText" dxfId="1990" priority="207" operator="containsText" text="Наименование инвестиционного проекта">
      <formula>NOT(ISERROR(SEARCH("Наименование инвестиционного проекта",M37)))</formula>
    </cfRule>
  </conditionalFormatting>
  <conditionalFormatting sqref="M30:M31">
    <cfRule type="cellIs" dxfId="1989" priority="206" operator="equal">
      <formula>0</formula>
    </cfRule>
  </conditionalFormatting>
  <conditionalFormatting sqref="M30:M32">
    <cfRule type="cellIs" dxfId="1988" priority="204" operator="equal">
      <formula>0</formula>
    </cfRule>
    <cfRule type="cellIs" dxfId="1987" priority="205" operator="equal">
      <formula>0</formula>
    </cfRule>
  </conditionalFormatting>
  <conditionalFormatting sqref="M40:M41 M68:M69 M30:M32 M37 M44:M45 M54 M57:M58 M63:M65">
    <cfRule type="cellIs" dxfId="1986" priority="203" operator="equal">
      <formula>0</formula>
    </cfRule>
  </conditionalFormatting>
  <conditionalFormatting sqref="M40:M41 M68:M69 M30:M32 M37 M44:M45 M54 M57:M58 M63:M65">
    <cfRule type="cellIs" dxfId="1985" priority="202" operator="equal">
      <formula>0</formula>
    </cfRule>
  </conditionalFormatting>
  <conditionalFormatting sqref="M23">
    <cfRule type="cellIs" dxfId="1984" priority="201" operator="equal">
      <formula>0</formula>
    </cfRule>
  </conditionalFormatting>
  <conditionalFormatting sqref="M23">
    <cfRule type="cellIs" dxfId="1983" priority="199" operator="equal">
      <formula>0</formula>
    </cfRule>
    <cfRule type="cellIs" dxfId="1982" priority="200" operator="equal">
      <formula>0</formula>
    </cfRule>
  </conditionalFormatting>
  <conditionalFormatting sqref="M23">
    <cfRule type="cellIs" dxfId="1981" priority="198" operator="equal">
      <formula>0</formula>
    </cfRule>
  </conditionalFormatting>
  <conditionalFormatting sqref="M23">
    <cfRule type="cellIs" dxfId="1980" priority="197" operator="equal">
      <formula>0</formula>
    </cfRule>
  </conditionalFormatting>
  <conditionalFormatting sqref="M34:M36">
    <cfRule type="containsText" dxfId="1979" priority="196" operator="containsText" text="Наименование инвестиционного проекта">
      <formula>NOT(ISERROR(SEARCH("Наименование инвестиционного проекта",M34)))</formula>
    </cfRule>
  </conditionalFormatting>
  <conditionalFormatting sqref="M34:M36">
    <cfRule type="cellIs" dxfId="1978" priority="195" operator="equal">
      <formula>0</formula>
    </cfRule>
  </conditionalFormatting>
  <conditionalFormatting sqref="M34:M36">
    <cfRule type="cellIs" dxfId="1977" priority="194" operator="equal">
      <formula>0</formula>
    </cfRule>
  </conditionalFormatting>
  <conditionalFormatting sqref="M34:M36">
    <cfRule type="cellIs" dxfId="1976" priority="193" operator="equal">
      <formula>0</formula>
    </cfRule>
  </conditionalFormatting>
  <conditionalFormatting sqref="M38:M39">
    <cfRule type="containsText" dxfId="1975" priority="192" operator="containsText" text="Наименование инвестиционного проекта">
      <formula>NOT(ISERROR(SEARCH("Наименование инвестиционного проекта",M38)))</formula>
    </cfRule>
  </conditionalFormatting>
  <conditionalFormatting sqref="M38:M39">
    <cfRule type="cellIs" dxfId="1974" priority="191" operator="equal">
      <formula>0</formula>
    </cfRule>
  </conditionalFormatting>
  <conditionalFormatting sqref="M38:M39">
    <cfRule type="cellIs" dxfId="1973" priority="190" operator="equal">
      <formula>0</formula>
    </cfRule>
  </conditionalFormatting>
  <conditionalFormatting sqref="M38:M39">
    <cfRule type="cellIs" dxfId="1972" priority="189" operator="equal">
      <formula>0</formula>
    </cfRule>
  </conditionalFormatting>
  <conditionalFormatting sqref="M56">
    <cfRule type="containsText" dxfId="1971" priority="188" operator="containsText" text="Наименование инвестиционного проекта">
      <formula>NOT(ISERROR(SEARCH("Наименование инвестиционного проекта",M56)))</formula>
    </cfRule>
  </conditionalFormatting>
  <conditionalFormatting sqref="M56">
    <cfRule type="cellIs" dxfId="1970" priority="187" operator="equal">
      <formula>0</formula>
    </cfRule>
  </conditionalFormatting>
  <conditionalFormatting sqref="M56">
    <cfRule type="cellIs" dxfId="1969" priority="186" operator="equal">
      <formula>0</formula>
    </cfRule>
  </conditionalFormatting>
  <conditionalFormatting sqref="M56">
    <cfRule type="cellIs" dxfId="1968" priority="185" operator="equal">
      <formula>0</formula>
    </cfRule>
  </conditionalFormatting>
  <conditionalFormatting sqref="M76:M79">
    <cfRule type="containsText" dxfId="1967" priority="180" operator="containsText" text="Наименование инвестиционного проекта">
      <formula>NOT(ISERROR(SEARCH("Наименование инвестиционного проекта",M76)))</formula>
    </cfRule>
  </conditionalFormatting>
  <conditionalFormatting sqref="M76:M79">
    <cfRule type="cellIs" dxfId="1966" priority="179" operator="equal">
      <formula>0</formula>
    </cfRule>
  </conditionalFormatting>
  <conditionalFormatting sqref="M76:M79">
    <cfRule type="cellIs" dxfId="1965" priority="178" operator="equal">
      <formula>0</formula>
    </cfRule>
  </conditionalFormatting>
  <conditionalFormatting sqref="M76:M79">
    <cfRule type="cellIs" dxfId="1964" priority="177" operator="equal">
      <formula>0</formula>
    </cfRule>
  </conditionalFormatting>
  <conditionalFormatting sqref="M70 M72">
    <cfRule type="containsText" dxfId="1963" priority="184" operator="containsText" text="Наименование инвестиционного проекта">
      <formula>NOT(ISERROR(SEARCH("Наименование инвестиционного проекта",M70)))</formula>
    </cfRule>
  </conditionalFormatting>
  <conditionalFormatting sqref="M70 M72">
    <cfRule type="cellIs" dxfId="1962" priority="183" operator="equal">
      <formula>0</formula>
    </cfRule>
  </conditionalFormatting>
  <conditionalFormatting sqref="M70 M72">
    <cfRule type="cellIs" dxfId="1961" priority="182" operator="equal">
      <formula>0</formula>
    </cfRule>
  </conditionalFormatting>
  <conditionalFormatting sqref="M70 M72">
    <cfRule type="cellIs" dxfId="1960" priority="181" operator="equal">
      <formula>0</formula>
    </cfRule>
  </conditionalFormatting>
  <conditionalFormatting sqref="M43">
    <cfRule type="containsText" dxfId="1959" priority="176" operator="containsText" text="Наименование инвестиционного проекта">
      <formula>NOT(ISERROR(SEARCH("Наименование инвестиционного проекта",M43)))</formula>
    </cfRule>
  </conditionalFormatting>
  <conditionalFormatting sqref="M43">
    <cfRule type="cellIs" dxfId="1958" priority="175" operator="equal">
      <formula>0</formula>
    </cfRule>
  </conditionalFormatting>
  <conditionalFormatting sqref="M43">
    <cfRule type="cellIs" dxfId="1957" priority="174" operator="equal">
      <formula>0</formula>
    </cfRule>
  </conditionalFormatting>
  <conditionalFormatting sqref="M43">
    <cfRule type="cellIs" dxfId="1956" priority="173" operator="equal">
      <formula>0</formula>
    </cfRule>
  </conditionalFormatting>
  <conditionalFormatting sqref="T40:T41 T68:T69 T32 T37 T44:T45 T54 T57:T58 T63:T65">
    <cfRule type="cellIs" dxfId="1955" priority="172" operator="equal">
      <formula>0</formula>
    </cfRule>
  </conditionalFormatting>
  <conditionalFormatting sqref="T40:T41 T68:T69 T37 T44:T45 T54 T57:T58 T63:T65">
    <cfRule type="containsText" dxfId="1954" priority="171" operator="containsText" text="Наименование инвестиционного проекта">
      <formula>NOT(ISERROR(SEARCH("Наименование инвестиционного проекта",T37)))</formula>
    </cfRule>
  </conditionalFormatting>
  <conditionalFormatting sqref="T30:T31">
    <cfRule type="cellIs" dxfId="1953" priority="170" operator="equal">
      <formula>0</formula>
    </cfRule>
  </conditionalFormatting>
  <conditionalFormatting sqref="T30:T32">
    <cfRule type="cellIs" dxfId="1952" priority="168" operator="equal">
      <formula>0</formula>
    </cfRule>
    <cfRule type="cellIs" dxfId="1951" priority="169" operator="equal">
      <formula>0</formula>
    </cfRule>
  </conditionalFormatting>
  <conditionalFormatting sqref="T40:T41 T68:T69 T30:T32 T37 T44:T45 T54 T57:T58 T63:T65">
    <cfRule type="cellIs" dxfId="1950" priority="167" operator="equal">
      <formula>0</formula>
    </cfRule>
  </conditionalFormatting>
  <conditionalFormatting sqref="T40:T41 T68:T69 T30:T32 T37 T44:T45 T54 T57:T58 T63:T65">
    <cfRule type="cellIs" dxfId="1949" priority="166" operator="equal">
      <formula>0</formula>
    </cfRule>
  </conditionalFormatting>
  <conditionalFormatting sqref="T24:T29">
    <cfRule type="cellIs" dxfId="1948" priority="165" operator="equal">
      <formula>0</formula>
    </cfRule>
  </conditionalFormatting>
  <conditionalFormatting sqref="T24:T29">
    <cfRule type="cellIs" dxfId="1947" priority="163" operator="equal">
      <formula>0</formula>
    </cfRule>
    <cfRule type="cellIs" dxfId="1946" priority="164" operator="equal">
      <formula>0</formula>
    </cfRule>
  </conditionalFormatting>
  <conditionalFormatting sqref="T24:T29">
    <cfRule type="cellIs" dxfId="1945" priority="162" operator="equal">
      <formula>0</formula>
    </cfRule>
  </conditionalFormatting>
  <conditionalFormatting sqref="T24:T29">
    <cfRule type="cellIs" dxfId="1944" priority="161" operator="equal">
      <formula>0</formula>
    </cfRule>
  </conditionalFormatting>
  <conditionalFormatting sqref="T23">
    <cfRule type="cellIs" dxfId="1943" priority="160" operator="equal">
      <formula>0</formula>
    </cfRule>
  </conditionalFormatting>
  <conditionalFormatting sqref="T23">
    <cfRule type="cellIs" dxfId="1942" priority="158" operator="equal">
      <formula>0</formula>
    </cfRule>
    <cfRule type="cellIs" dxfId="1941" priority="159" operator="equal">
      <formula>0</formula>
    </cfRule>
  </conditionalFormatting>
  <conditionalFormatting sqref="T23">
    <cfRule type="cellIs" dxfId="1940" priority="157" operator="equal">
      <formula>0</formula>
    </cfRule>
  </conditionalFormatting>
  <conditionalFormatting sqref="T23">
    <cfRule type="cellIs" dxfId="1939" priority="156" operator="equal">
      <formula>0</formula>
    </cfRule>
  </conditionalFormatting>
  <conditionalFormatting sqref="T34:T36">
    <cfRule type="containsText" dxfId="1938" priority="155" operator="containsText" text="Наименование инвестиционного проекта">
      <formula>NOT(ISERROR(SEARCH("Наименование инвестиционного проекта",T34)))</formula>
    </cfRule>
  </conditionalFormatting>
  <conditionalFormatting sqref="T34:T36">
    <cfRule type="cellIs" dxfId="1937" priority="154" operator="equal">
      <formula>0</formula>
    </cfRule>
  </conditionalFormatting>
  <conditionalFormatting sqref="T34:T36">
    <cfRule type="cellIs" dxfId="1936" priority="153" operator="equal">
      <formula>0</formula>
    </cfRule>
  </conditionalFormatting>
  <conditionalFormatting sqref="T34:T36">
    <cfRule type="cellIs" dxfId="1935" priority="152" operator="equal">
      <formula>0</formula>
    </cfRule>
  </conditionalFormatting>
  <conditionalFormatting sqref="T38:T39">
    <cfRule type="containsText" dxfId="1934" priority="151" operator="containsText" text="Наименование инвестиционного проекта">
      <formula>NOT(ISERROR(SEARCH("Наименование инвестиционного проекта",T38)))</formula>
    </cfRule>
  </conditionalFormatting>
  <conditionalFormatting sqref="T38:T39">
    <cfRule type="cellIs" dxfId="1933" priority="150" operator="equal">
      <formula>0</formula>
    </cfRule>
  </conditionalFormatting>
  <conditionalFormatting sqref="T38:T39">
    <cfRule type="cellIs" dxfId="1932" priority="149" operator="equal">
      <formula>0</formula>
    </cfRule>
  </conditionalFormatting>
  <conditionalFormatting sqref="T38:T39">
    <cfRule type="cellIs" dxfId="1931" priority="148" operator="equal">
      <formula>0</formula>
    </cfRule>
  </conditionalFormatting>
  <conditionalFormatting sqref="T56">
    <cfRule type="containsText" dxfId="1930" priority="147" operator="containsText" text="Наименование инвестиционного проекта">
      <formula>NOT(ISERROR(SEARCH("Наименование инвестиционного проекта",T56)))</formula>
    </cfRule>
  </conditionalFormatting>
  <conditionalFormatting sqref="T56">
    <cfRule type="cellIs" dxfId="1929" priority="146" operator="equal">
      <formula>0</formula>
    </cfRule>
  </conditionalFormatting>
  <conditionalFormatting sqref="T56">
    <cfRule type="cellIs" dxfId="1928" priority="145" operator="equal">
      <formula>0</formula>
    </cfRule>
  </conditionalFormatting>
  <conditionalFormatting sqref="T56">
    <cfRule type="cellIs" dxfId="1927" priority="144" operator="equal">
      <formula>0</formula>
    </cfRule>
  </conditionalFormatting>
  <conditionalFormatting sqref="T76:T79">
    <cfRule type="containsText" dxfId="1926" priority="139" operator="containsText" text="Наименование инвестиционного проекта">
      <formula>NOT(ISERROR(SEARCH("Наименование инвестиционного проекта",T76)))</formula>
    </cfRule>
  </conditionalFormatting>
  <conditionalFormatting sqref="T76:T79">
    <cfRule type="cellIs" dxfId="1925" priority="138" operator="equal">
      <formula>0</formula>
    </cfRule>
  </conditionalFormatting>
  <conditionalFormatting sqref="T76:T79">
    <cfRule type="cellIs" dxfId="1924" priority="137" operator="equal">
      <formula>0</formula>
    </cfRule>
  </conditionalFormatting>
  <conditionalFormatting sqref="T76:T79">
    <cfRule type="cellIs" dxfId="1923" priority="136" operator="equal">
      <formula>0</formula>
    </cfRule>
  </conditionalFormatting>
  <conditionalFormatting sqref="T70 T72">
    <cfRule type="containsText" dxfId="1922" priority="143" operator="containsText" text="Наименование инвестиционного проекта">
      <formula>NOT(ISERROR(SEARCH("Наименование инвестиционного проекта",T70)))</formula>
    </cfRule>
  </conditionalFormatting>
  <conditionalFormatting sqref="T70 T72">
    <cfRule type="cellIs" dxfId="1921" priority="142" operator="equal">
      <formula>0</formula>
    </cfRule>
  </conditionalFormatting>
  <conditionalFormatting sqref="T70 T72">
    <cfRule type="cellIs" dxfId="1920" priority="141" operator="equal">
      <formula>0</formula>
    </cfRule>
  </conditionalFormatting>
  <conditionalFormatting sqref="T70 T72">
    <cfRule type="cellIs" dxfId="1919" priority="140" operator="equal">
      <formula>0</formula>
    </cfRule>
  </conditionalFormatting>
  <conditionalFormatting sqref="T43">
    <cfRule type="containsText" dxfId="1918" priority="135" operator="containsText" text="Наименование инвестиционного проекта">
      <formula>NOT(ISERROR(SEARCH("Наименование инвестиционного проекта",T43)))</formula>
    </cfRule>
  </conditionalFormatting>
  <conditionalFormatting sqref="T43">
    <cfRule type="cellIs" dxfId="1917" priority="134" operator="equal">
      <formula>0</formula>
    </cfRule>
  </conditionalFormatting>
  <conditionalFormatting sqref="T43">
    <cfRule type="cellIs" dxfId="1916" priority="133" operator="equal">
      <formula>0</formula>
    </cfRule>
  </conditionalFormatting>
  <conditionalFormatting sqref="T43">
    <cfRule type="cellIs" dxfId="1915" priority="132" operator="equal">
      <formula>0</formula>
    </cfRule>
  </conditionalFormatting>
  <conditionalFormatting sqref="AA67">
    <cfRule type="cellIs" dxfId="1914" priority="127" operator="equal">
      <formula>0</formula>
    </cfRule>
  </conditionalFormatting>
  <conditionalFormatting sqref="AA67">
    <cfRule type="containsText" dxfId="1913" priority="126" operator="containsText" text="Наименование инвестиционного проекта">
      <formula>NOT(ISERROR(SEARCH("Наименование инвестиционного проекта",AA67)))</formula>
    </cfRule>
  </conditionalFormatting>
  <conditionalFormatting sqref="AA67">
    <cfRule type="cellIs" dxfId="1912" priority="125" operator="equal">
      <formula>0</formula>
    </cfRule>
  </conditionalFormatting>
  <conditionalFormatting sqref="AA67">
    <cfRule type="cellIs" dxfId="1911" priority="124" operator="equal">
      <formula>0</formula>
    </cfRule>
  </conditionalFormatting>
  <conditionalFormatting sqref="Z67">
    <cfRule type="cellIs" dxfId="1910" priority="123" operator="equal">
      <formula>0</formula>
    </cfRule>
  </conditionalFormatting>
  <conditionalFormatting sqref="Z67">
    <cfRule type="containsText" dxfId="1909" priority="122" operator="containsText" text="Наименование инвестиционного проекта">
      <formula>NOT(ISERROR(SEARCH("Наименование инвестиционного проекта",Z67)))</formula>
    </cfRule>
  </conditionalFormatting>
  <conditionalFormatting sqref="Z67">
    <cfRule type="cellIs" dxfId="1908" priority="121" operator="equal">
      <formula>0</formula>
    </cfRule>
  </conditionalFormatting>
  <conditionalFormatting sqref="Z67">
    <cfRule type="cellIs" dxfId="1907" priority="120" operator="equal">
      <formula>0</formula>
    </cfRule>
  </conditionalFormatting>
  <conditionalFormatting sqref="AB67:AM67">
    <cfRule type="cellIs" dxfId="1906" priority="119" operator="equal">
      <formula>0</formula>
    </cfRule>
  </conditionalFormatting>
  <conditionalFormatting sqref="AB67:AM67">
    <cfRule type="containsText" dxfId="1905" priority="118" operator="containsText" text="Наименование инвестиционного проекта">
      <formula>NOT(ISERROR(SEARCH("Наименование инвестиционного проекта",AB67)))</formula>
    </cfRule>
  </conditionalFormatting>
  <conditionalFormatting sqref="AB67:AM67">
    <cfRule type="cellIs" dxfId="1904" priority="117" operator="equal">
      <formula>0</formula>
    </cfRule>
  </conditionalFormatting>
  <conditionalFormatting sqref="AB67:AM67">
    <cfRule type="cellIs" dxfId="1903" priority="116" operator="equal">
      <formula>0</formula>
    </cfRule>
  </conditionalFormatting>
  <conditionalFormatting sqref="E67:L67 N67:S67 U67:Y67">
    <cfRule type="cellIs" dxfId="1902" priority="115" operator="equal">
      <formula>0</formula>
    </cfRule>
  </conditionalFormatting>
  <conditionalFormatting sqref="E67:L67 N67:S67 U67:Y67">
    <cfRule type="containsText" dxfId="1901" priority="114" operator="containsText" text="Наименование инвестиционного проекта">
      <formula>NOT(ISERROR(SEARCH("Наименование инвестиционного проекта",E67)))</formula>
    </cfRule>
  </conditionalFormatting>
  <conditionalFormatting sqref="E67:L67 N67:S67 U67:Y67">
    <cfRule type="cellIs" dxfId="1900" priority="113" operator="equal">
      <formula>0</formula>
    </cfRule>
  </conditionalFormatting>
  <conditionalFormatting sqref="E67:L67 N67:S67 U67:Y67">
    <cfRule type="cellIs" dxfId="1899" priority="112" operator="equal">
      <formula>0</formula>
    </cfRule>
  </conditionalFormatting>
  <conditionalFormatting sqref="M67">
    <cfRule type="cellIs" dxfId="1898" priority="111" operator="equal">
      <formula>0</formula>
    </cfRule>
  </conditionalFormatting>
  <conditionalFormatting sqref="M67">
    <cfRule type="containsText" dxfId="1897" priority="110" operator="containsText" text="Наименование инвестиционного проекта">
      <formula>NOT(ISERROR(SEARCH("Наименование инвестиционного проекта",M67)))</formula>
    </cfRule>
  </conditionalFormatting>
  <conditionalFormatting sqref="M67">
    <cfRule type="cellIs" dxfId="1896" priority="109" operator="equal">
      <formula>0</formula>
    </cfRule>
  </conditionalFormatting>
  <conditionalFormatting sqref="M67">
    <cfRule type="cellIs" dxfId="1895" priority="108" operator="equal">
      <formula>0</formula>
    </cfRule>
  </conditionalFormatting>
  <conditionalFormatting sqref="T67">
    <cfRule type="cellIs" dxfId="1894" priority="107" operator="equal">
      <formula>0</formula>
    </cfRule>
  </conditionalFormatting>
  <conditionalFormatting sqref="T67">
    <cfRule type="containsText" dxfId="1893" priority="106" operator="containsText" text="Наименование инвестиционного проекта">
      <formula>NOT(ISERROR(SEARCH("Наименование инвестиционного проекта",T67)))</formula>
    </cfRule>
  </conditionalFormatting>
  <conditionalFormatting sqref="T67">
    <cfRule type="cellIs" dxfId="1892" priority="105" operator="equal">
      <formula>0</formula>
    </cfRule>
  </conditionalFormatting>
  <conditionalFormatting sqref="T67">
    <cfRule type="cellIs" dxfId="1891" priority="104" operator="equal">
      <formula>0</formula>
    </cfRule>
  </conditionalFormatting>
  <conditionalFormatting sqref="AA48:AA53">
    <cfRule type="cellIs" dxfId="1890" priority="103" operator="equal">
      <formula>0</formula>
    </cfRule>
  </conditionalFormatting>
  <conditionalFormatting sqref="AA48:AA53">
    <cfRule type="containsText" dxfId="1889" priority="102" operator="containsText" text="Наименование инвестиционного проекта">
      <formula>NOT(ISERROR(SEARCH("Наименование инвестиционного проекта",AA48)))</formula>
    </cfRule>
  </conditionalFormatting>
  <conditionalFormatting sqref="AA48:AA53">
    <cfRule type="cellIs" dxfId="1888" priority="101" operator="equal">
      <formula>0</formula>
    </cfRule>
  </conditionalFormatting>
  <conditionalFormatting sqref="AA48:AA53">
    <cfRule type="cellIs" dxfId="1887" priority="100" operator="equal">
      <formula>0</formula>
    </cfRule>
  </conditionalFormatting>
  <conditionalFormatting sqref="Z48:Z53">
    <cfRule type="cellIs" dxfId="1886" priority="99" operator="equal">
      <formula>0</formula>
    </cfRule>
  </conditionalFormatting>
  <conditionalFormatting sqref="Z48:Z53">
    <cfRule type="containsText" dxfId="1885" priority="98" operator="containsText" text="Наименование инвестиционного проекта">
      <formula>NOT(ISERROR(SEARCH("Наименование инвестиционного проекта",Z48)))</formula>
    </cfRule>
  </conditionalFormatting>
  <conditionalFormatting sqref="Z48:Z53">
    <cfRule type="cellIs" dxfId="1884" priority="97" operator="equal">
      <formula>0</formula>
    </cfRule>
  </conditionalFormatting>
  <conditionalFormatting sqref="Z48:Z53">
    <cfRule type="cellIs" dxfId="1883" priority="96" operator="equal">
      <formula>0</formula>
    </cfRule>
  </conditionalFormatting>
  <conditionalFormatting sqref="AB48:AM53">
    <cfRule type="cellIs" dxfId="1882" priority="95" operator="equal">
      <formula>0</formula>
    </cfRule>
  </conditionalFormatting>
  <conditionalFormatting sqref="AB48:AM53">
    <cfRule type="containsText" dxfId="1881" priority="94" operator="containsText" text="Наименование инвестиционного проекта">
      <formula>NOT(ISERROR(SEARCH("Наименование инвестиционного проекта",AB48)))</formula>
    </cfRule>
  </conditionalFormatting>
  <conditionalFormatting sqref="AB48:AM53">
    <cfRule type="cellIs" dxfId="1880" priority="93" operator="equal">
      <formula>0</formula>
    </cfRule>
  </conditionalFormatting>
  <conditionalFormatting sqref="AB48:AM53">
    <cfRule type="cellIs" dxfId="1879" priority="92" operator="equal">
      <formula>0</formula>
    </cfRule>
  </conditionalFormatting>
  <conditionalFormatting sqref="E48:L53 N48:S53 U48:Y53 E47:AM47">
    <cfRule type="cellIs" dxfId="1878" priority="91" operator="equal">
      <formula>0</formula>
    </cfRule>
  </conditionalFormatting>
  <conditionalFormatting sqref="E48:L53 N48:S53 U48:Y53 E47:AM47">
    <cfRule type="containsText" dxfId="1877" priority="90" operator="containsText" text="Наименование инвестиционного проекта">
      <formula>NOT(ISERROR(SEARCH("Наименование инвестиционного проекта",E47)))</formula>
    </cfRule>
  </conditionalFormatting>
  <conditionalFormatting sqref="E48:L53 N48:S53 U48:Y53 E47:AM47">
    <cfRule type="cellIs" dxfId="1876" priority="89" operator="equal">
      <formula>0</formula>
    </cfRule>
  </conditionalFormatting>
  <conditionalFormatting sqref="E48:L53 N48:S53 U48:Y53 E47:AM47">
    <cfRule type="cellIs" dxfId="1875" priority="88" operator="equal">
      <formula>0</formula>
    </cfRule>
  </conditionalFormatting>
  <conditionalFormatting sqref="M48:M53">
    <cfRule type="cellIs" dxfId="1874" priority="87" operator="equal">
      <formula>0</formula>
    </cfRule>
  </conditionalFormatting>
  <conditionalFormatting sqref="M48:M53">
    <cfRule type="containsText" dxfId="1873" priority="86" operator="containsText" text="Наименование инвестиционного проекта">
      <formula>NOT(ISERROR(SEARCH("Наименование инвестиционного проекта",M48)))</formula>
    </cfRule>
  </conditionalFormatting>
  <conditionalFormatting sqref="M48:M53">
    <cfRule type="cellIs" dxfId="1872" priority="85" operator="equal">
      <formula>0</formula>
    </cfRule>
  </conditionalFormatting>
  <conditionalFormatting sqref="M48:M53">
    <cfRule type="cellIs" dxfId="1871" priority="84" operator="equal">
      <formula>0</formula>
    </cfRule>
  </conditionalFormatting>
  <conditionalFormatting sqref="T48:T53">
    <cfRule type="cellIs" dxfId="1870" priority="83" operator="equal">
      <formula>0</formula>
    </cfRule>
  </conditionalFormatting>
  <conditionalFormatting sqref="T48:T53">
    <cfRule type="containsText" dxfId="1869" priority="82" operator="containsText" text="Наименование инвестиционного проекта">
      <formula>NOT(ISERROR(SEARCH("Наименование инвестиционного проекта",T48)))</formula>
    </cfRule>
  </conditionalFormatting>
  <conditionalFormatting sqref="T48:T53">
    <cfRule type="cellIs" dxfId="1868" priority="81" operator="equal">
      <formula>0</formula>
    </cfRule>
  </conditionalFormatting>
  <conditionalFormatting sqref="T48:T53">
    <cfRule type="cellIs" dxfId="1867" priority="80" operator="equal">
      <formula>0</formula>
    </cfRule>
  </conditionalFormatting>
  <conditionalFormatting sqref="AA75">
    <cfRule type="containsText" dxfId="1866" priority="79" operator="containsText" text="Наименование инвестиционного проекта">
      <formula>NOT(ISERROR(SEARCH("Наименование инвестиционного проекта",AA75)))</formula>
    </cfRule>
  </conditionalFormatting>
  <conditionalFormatting sqref="AA75">
    <cfRule type="cellIs" dxfId="1865" priority="78" operator="equal">
      <formula>0</formula>
    </cfRule>
  </conditionalFormatting>
  <conditionalFormatting sqref="AA75">
    <cfRule type="cellIs" dxfId="1864" priority="77" operator="equal">
      <formula>0</formula>
    </cfRule>
  </conditionalFormatting>
  <conditionalFormatting sqref="AA75">
    <cfRule type="cellIs" dxfId="1863" priority="76" operator="equal">
      <formula>0</formula>
    </cfRule>
  </conditionalFormatting>
  <conditionalFormatting sqref="Z75">
    <cfRule type="containsText" dxfId="1862" priority="75" operator="containsText" text="Наименование инвестиционного проекта">
      <formula>NOT(ISERROR(SEARCH("Наименование инвестиционного проекта",Z75)))</formula>
    </cfRule>
  </conditionalFormatting>
  <conditionalFormatting sqref="Z75">
    <cfRule type="cellIs" dxfId="1861" priority="74" operator="equal">
      <formula>0</formula>
    </cfRule>
  </conditionalFormatting>
  <conditionalFormatting sqref="Z75">
    <cfRule type="cellIs" dxfId="1860" priority="73" operator="equal">
      <formula>0</formula>
    </cfRule>
  </conditionalFormatting>
  <conditionalFormatting sqref="Z75">
    <cfRule type="cellIs" dxfId="1859" priority="72" operator="equal">
      <formula>0</formula>
    </cfRule>
  </conditionalFormatting>
  <conditionalFormatting sqref="AB75:AM75 AH76:AI78">
    <cfRule type="containsText" dxfId="1858" priority="71" operator="containsText" text="Наименование инвестиционного проекта">
      <formula>NOT(ISERROR(SEARCH("Наименование инвестиционного проекта",AB75)))</formula>
    </cfRule>
  </conditionalFormatting>
  <conditionalFormatting sqref="AB75:AM75 AH76:AI78">
    <cfRule type="cellIs" dxfId="1857" priority="70" operator="equal">
      <formula>0</formula>
    </cfRule>
  </conditionalFormatting>
  <conditionalFormatting sqref="AB75:AM75 AH76:AI78">
    <cfRule type="cellIs" dxfId="1856" priority="69" operator="equal">
      <formula>0</formula>
    </cfRule>
  </conditionalFormatting>
  <conditionalFormatting sqref="AB75:AM75 AH76:AI78">
    <cfRule type="cellIs" dxfId="1855" priority="68" operator="equal">
      <formula>0</formula>
    </cfRule>
  </conditionalFormatting>
  <conditionalFormatting sqref="E75:L75 N75:S75 U75:Y75 E42:AM42">
    <cfRule type="containsText" dxfId="1854" priority="67" operator="containsText" text="Наименование инвестиционного проекта">
      <formula>NOT(ISERROR(SEARCH("Наименование инвестиционного проекта",E42)))</formula>
    </cfRule>
  </conditionalFormatting>
  <conditionalFormatting sqref="E75:L75 N75:S75 U75:Y75 E42:AM42">
    <cfRule type="cellIs" dxfId="1853" priority="66" operator="equal">
      <formula>0</formula>
    </cfRule>
  </conditionalFormatting>
  <conditionalFormatting sqref="E75:L75 N75:S75 U75:Y75 E42:AM42">
    <cfRule type="cellIs" dxfId="1852" priority="65" operator="equal">
      <formula>0</formula>
    </cfRule>
  </conditionalFormatting>
  <conditionalFormatting sqref="E75:L75 N75:S75 U75:Y75 E42:AM42">
    <cfRule type="cellIs" dxfId="1851" priority="64" operator="equal">
      <formula>0</formula>
    </cfRule>
  </conditionalFormatting>
  <conditionalFormatting sqref="M75">
    <cfRule type="containsText" dxfId="1850" priority="63" operator="containsText" text="Наименование инвестиционного проекта">
      <formula>NOT(ISERROR(SEARCH("Наименование инвестиционного проекта",M75)))</formula>
    </cfRule>
  </conditionalFormatting>
  <conditionalFormatting sqref="M75">
    <cfRule type="cellIs" dxfId="1849" priority="62" operator="equal">
      <formula>0</formula>
    </cfRule>
  </conditionalFormatting>
  <conditionalFormatting sqref="M75">
    <cfRule type="cellIs" dxfId="1848" priority="61" operator="equal">
      <formula>0</formula>
    </cfRule>
  </conditionalFormatting>
  <conditionalFormatting sqref="M75">
    <cfRule type="cellIs" dxfId="1847" priority="60" operator="equal">
      <formula>0</formula>
    </cfRule>
  </conditionalFormatting>
  <conditionalFormatting sqref="T75">
    <cfRule type="containsText" dxfId="1846" priority="59" operator="containsText" text="Наименование инвестиционного проекта">
      <formula>NOT(ISERROR(SEARCH("Наименование инвестиционного проекта",T75)))</formula>
    </cfRule>
  </conditionalFormatting>
  <conditionalFormatting sqref="T75">
    <cfRule type="cellIs" dxfId="1845" priority="58" operator="equal">
      <formula>0</formula>
    </cfRule>
  </conditionalFormatting>
  <conditionalFormatting sqref="T75">
    <cfRule type="cellIs" dxfId="1844" priority="57" operator="equal">
      <formula>0</formula>
    </cfRule>
  </conditionalFormatting>
  <conditionalFormatting sqref="T75">
    <cfRule type="cellIs" dxfId="1843" priority="56" operator="equal">
      <formula>0</formula>
    </cfRule>
  </conditionalFormatting>
  <conditionalFormatting sqref="AA33">
    <cfRule type="containsText" dxfId="1842" priority="55" operator="containsText" text="Наименование инвестиционного проекта">
      <formula>NOT(ISERROR(SEARCH("Наименование инвестиционного проекта",AA33)))</formula>
    </cfRule>
  </conditionalFormatting>
  <conditionalFormatting sqref="AA33">
    <cfRule type="cellIs" dxfId="1841" priority="54" operator="equal">
      <formula>0</formula>
    </cfRule>
  </conditionalFormatting>
  <conditionalFormatting sqref="AA33">
    <cfRule type="cellIs" dxfId="1840" priority="53" operator="equal">
      <formula>0</formula>
    </cfRule>
  </conditionalFormatting>
  <conditionalFormatting sqref="AA33">
    <cfRule type="cellIs" dxfId="1839" priority="52" operator="equal">
      <formula>0</formula>
    </cfRule>
  </conditionalFormatting>
  <conditionalFormatting sqref="Z33">
    <cfRule type="containsText" dxfId="1838" priority="51" operator="containsText" text="Наименование инвестиционного проекта">
      <formula>NOT(ISERROR(SEARCH("Наименование инвестиционного проекта",Z33)))</formula>
    </cfRule>
  </conditionalFormatting>
  <conditionalFormatting sqref="Z33">
    <cfRule type="cellIs" dxfId="1837" priority="50" operator="equal">
      <formula>0</formula>
    </cfRule>
  </conditionalFormatting>
  <conditionalFormatting sqref="Z33">
    <cfRule type="cellIs" dxfId="1836" priority="49" operator="equal">
      <formula>0</formula>
    </cfRule>
  </conditionalFormatting>
  <conditionalFormatting sqref="Z33">
    <cfRule type="cellIs" dxfId="1835" priority="48" operator="equal">
      <formula>0</formula>
    </cfRule>
  </conditionalFormatting>
  <conditionalFormatting sqref="AG33:AM33">
    <cfRule type="cellIs" dxfId="1834" priority="47" operator="equal">
      <formula>0</formula>
    </cfRule>
  </conditionalFormatting>
  <conditionalFormatting sqref="AG33:AM33">
    <cfRule type="containsText" dxfId="1833" priority="46" operator="containsText" text="Наименование инвестиционного проекта">
      <formula>NOT(ISERROR(SEARCH("Наименование инвестиционного проекта",AG33)))</formula>
    </cfRule>
  </conditionalFormatting>
  <conditionalFormatting sqref="AG33:AM33">
    <cfRule type="cellIs" dxfId="1832" priority="45" operator="equal">
      <formula>0</formula>
    </cfRule>
  </conditionalFormatting>
  <conditionalFormatting sqref="AG33:AM33">
    <cfRule type="cellIs" dxfId="1831" priority="44" operator="equal">
      <formula>0</formula>
    </cfRule>
  </conditionalFormatting>
  <conditionalFormatting sqref="AB33:AF33">
    <cfRule type="containsText" dxfId="1830" priority="43" operator="containsText" text="Наименование инвестиционного проекта">
      <formula>NOT(ISERROR(SEARCH("Наименование инвестиционного проекта",AB33)))</formula>
    </cfRule>
  </conditionalFormatting>
  <conditionalFormatting sqref="AB33:AF33">
    <cfRule type="cellIs" dxfId="1829" priority="42" operator="equal">
      <formula>0</formula>
    </cfRule>
  </conditionalFormatting>
  <conditionalFormatting sqref="AB33:AF33">
    <cfRule type="cellIs" dxfId="1828" priority="41" operator="equal">
      <formula>0</formula>
    </cfRule>
  </conditionalFormatting>
  <conditionalFormatting sqref="AB33:AF33">
    <cfRule type="cellIs" dxfId="1827" priority="40" operator="equal">
      <formula>0</formula>
    </cfRule>
  </conditionalFormatting>
  <conditionalFormatting sqref="E33:L33 N33:S33 U33:Y33">
    <cfRule type="containsText" dxfId="1826" priority="39" operator="containsText" text="Наименование инвестиционного проекта">
      <formula>NOT(ISERROR(SEARCH("Наименование инвестиционного проекта",E33)))</formula>
    </cfRule>
  </conditionalFormatting>
  <conditionalFormatting sqref="U33:Y33 N33:S33 E33:L33">
    <cfRule type="cellIs" dxfId="1825" priority="38" operator="equal">
      <formula>0</formula>
    </cfRule>
  </conditionalFormatting>
  <conditionalFormatting sqref="U33:Y33 N33:S33 E33:L33">
    <cfRule type="cellIs" dxfId="1824" priority="37" operator="equal">
      <formula>0</formula>
    </cfRule>
  </conditionalFormatting>
  <conditionalFormatting sqref="U33:Y33 N33:S33 E33:L33">
    <cfRule type="cellIs" dxfId="1823" priority="36" operator="equal">
      <formula>0</formula>
    </cfRule>
  </conditionalFormatting>
  <conditionalFormatting sqref="M33">
    <cfRule type="containsText" dxfId="1822" priority="35" operator="containsText" text="Наименование инвестиционного проекта">
      <formula>NOT(ISERROR(SEARCH("Наименование инвестиционного проекта",M33)))</formula>
    </cfRule>
  </conditionalFormatting>
  <conditionalFormatting sqref="M33">
    <cfRule type="cellIs" dxfId="1821" priority="34" operator="equal">
      <formula>0</formula>
    </cfRule>
  </conditionalFormatting>
  <conditionalFormatting sqref="M33">
    <cfRule type="cellIs" dxfId="1820" priority="33" operator="equal">
      <formula>0</formula>
    </cfRule>
  </conditionalFormatting>
  <conditionalFormatting sqref="M33">
    <cfRule type="cellIs" dxfId="1819" priority="32" operator="equal">
      <formula>0</formula>
    </cfRule>
  </conditionalFormatting>
  <conditionalFormatting sqref="T33">
    <cfRule type="containsText" dxfId="1818" priority="31" operator="containsText" text="Наименование инвестиционного проекта">
      <formula>NOT(ISERROR(SEARCH("Наименование инвестиционного проекта",T33)))</formula>
    </cfRule>
  </conditionalFormatting>
  <conditionalFormatting sqref="T33">
    <cfRule type="cellIs" dxfId="1817" priority="30" operator="equal">
      <formula>0</formula>
    </cfRule>
  </conditionalFormatting>
  <conditionalFormatting sqref="T33">
    <cfRule type="cellIs" dxfId="1816" priority="29" operator="equal">
      <formula>0</formula>
    </cfRule>
  </conditionalFormatting>
  <conditionalFormatting sqref="T33">
    <cfRule type="cellIs" dxfId="1815" priority="28" operator="equal">
      <formula>0</formula>
    </cfRule>
  </conditionalFormatting>
  <conditionalFormatting sqref="D47:D55">
    <cfRule type="containsText" dxfId="1814" priority="19" operator="containsText" text="Наименование инвестиционного проекта">
      <formula>NOT(ISERROR(SEARCH("Наименование инвестиционного проекта",D47)))</formula>
    </cfRule>
  </conditionalFormatting>
  <conditionalFormatting sqref="D47:D55">
    <cfRule type="cellIs" dxfId="1813" priority="18" operator="equal">
      <formula>0</formula>
    </cfRule>
  </conditionalFormatting>
  <conditionalFormatting sqref="D36">
    <cfRule type="cellIs" dxfId="1812" priority="3" operator="equal">
      <formula>0</formula>
    </cfRule>
  </conditionalFormatting>
  <conditionalFormatting sqref="B36">
    <cfRule type="cellIs" dxfId="1811" priority="7" operator="equal">
      <formula>0</formula>
    </cfRule>
  </conditionalFormatting>
  <conditionalFormatting sqref="C36">
    <cfRule type="cellIs" dxfId="1810" priority="5" operator="equal">
      <formula>0</formula>
    </cfRule>
  </conditionalFormatting>
  <conditionalFormatting sqref="C36">
    <cfRule type="containsText" dxfId="1809" priority="6" operator="containsText" text="Наименование инвестиционного проекта">
      <formula>NOT(ISERROR(SEARCH("Наименование инвестиционного проекта",C36)))</formula>
    </cfRule>
  </conditionalFormatting>
  <conditionalFormatting sqref="D36">
    <cfRule type="containsText" dxfId="1808" priority="4" operator="containsText" text="Наименование инвестиционного проекта">
      <formula>NOT(ISERROR(SEARCH("Наименование инвестиционного проекта",D36)))</formula>
    </cfRule>
  </conditionalFormatting>
  <conditionalFormatting sqref="B74:D74">
    <cfRule type="containsText" dxfId="1807" priority="2" operator="containsText" text="Наименование инвестиционного проекта">
      <formula>NOT(ISERROR(SEARCH("Наименование инвестиционного проекта",B74)))</formula>
    </cfRule>
  </conditionalFormatting>
  <conditionalFormatting sqref="B74:D74">
    <cfRule type="cellIs" dxfId="1806" priority="1" operator="equal">
      <formula>0</formula>
    </cfRule>
  </conditionalFormatting>
  <pageMargins left="0.70866141732283472" right="0.70866141732283472" top="0.74803149606299213" bottom="0.74803149606299213" header="0.31496062992125984" footer="0.31496062992125984"/>
  <pageSetup paperSize="8" scale="25" orientation="landscape" r:id="rId1"/>
  <ignoredErrors>
    <ignoredError sqref="E73 F73:Z73 AC73:AG73 AA73:AB73 AH73:AM73" formulaRange="1"/>
    <ignoredError sqref="F54:G54"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BO83"/>
  <sheetViews>
    <sheetView zoomScale="85" zoomScaleNormal="85" zoomScaleSheetLayoutView="55" workbookViewId="0">
      <pane xSplit="4" ySplit="25" topLeftCell="H67" activePane="bottomRight" state="frozen"/>
      <selection activeCell="A18" sqref="A18"/>
      <selection pane="topRight" activeCell="E18" sqref="E18"/>
      <selection pane="bottomLeft" activeCell="A26" sqref="A26"/>
      <selection pane="bottomRight" activeCell="B12" sqref="B12:AM12"/>
    </sheetView>
  </sheetViews>
  <sheetFormatPr defaultRowHeight="15.75" x14ac:dyDescent="0.25"/>
  <cols>
    <col min="1" max="1" width="6.5703125" style="147" customWidth="1"/>
    <col min="2" max="2" width="13.28515625" style="147" customWidth="1"/>
    <col min="3" max="3" width="82.7109375" style="147" bestFit="1" customWidth="1"/>
    <col min="4" max="4" width="26.28515625" style="147" customWidth="1"/>
    <col min="5" max="5" width="20.5703125" style="147" customWidth="1"/>
    <col min="6" max="6" width="17.7109375" style="147" customWidth="1"/>
    <col min="7" max="11" width="8.7109375" style="147" customWidth="1"/>
    <col min="12" max="12" width="20.5703125" style="147" customWidth="1"/>
    <col min="13" max="13" width="17.140625" style="147" customWidth="1"/>
    <col min="14" max="18" width="8.7109375" style="147" customWidth="1"/>
    <col min="19" max="19" width="20.5703125" style="147" customWidth="1"/>
    <col min="20" max="20" width="15.7109375" style="147" customWidth="1"/>
    <col min="21" max="25" width="8.7109375" style="147" customWidth="1"/>
    <col min="26" max="26" width="20.5703125" style="147" customWidth="1"/>
    <col min="27" max="27" width="17.7109375" style="147" customWidth="1"/>
    <col min="28" max="28" width="11.140625" style="147" customWidth="1"/>
    <col min="29" max="32" width="8.7109375" style="147" bestFit="1" customWidth="1"/>
    <col min="33" max="33" width="20.5703125" style="147" customWidth="1"/>
    <col min="34" max="34" width="15.28515625" style="147" customWidth="1"/>
    <col min="35" max="35" width="12.140625" style="147" customWidth="1"/>
    <col min="36" max="38" width="8.7109375" style="147" bestFit="1" customWidth="1"/>
    <col min="39" max="39" width="17.42578125" style="147" customWidth="1"/>
    <col min="40" max="40" width="6.5703125" style="148" customWidth="1"/>
    <col min="41" max="41" width="18.42578125" style="147" customWidth="1"/>
    <col min="42" max="42" width="24.28515625" style="147" customWidth="1"/>
    <col min="43" max="43" width="14.42578125" style="147" customWidth="1"/>
    <col min="44" max="44" width="25.5703125" style="147" customWidth="1"/>
    <col min="45" max="45" width="12.42578125" style="147" customWidth="1"/>
    <col min="46" max="46" width="19.85546875" style="147" customWidth="1"/>
    <col min="47" max="48" width="4.7109375" style="147" customWidth="1"/>
    <col min="49" max="49" width="4.28515625" style="147" customWidth="1"/>
    <col min="50" max="50" width="4.42578125" style="147" customWidth="1"/>
    <col min="51" max="51" width="5.140625" style="147" customWidth="1"/>
    <col min="52" max="52" width="5.7109375" style="147" customWidth="1"/>
    <col min="53" max="53" width="6.28515625" style="147" customWidth="1"/>
    <col min="54" max="54" width="6.5703125" style="147" customWidth="1"/>
    <col min="55" max="55" width="6.28515625" style="147" customWidth="1"/>
    <col min="56" max="57" width="5.7109375" style="147" customWidth="1"/>
    <col min="58" max="58" width="14.7109375" style="147" customWidth="1"/>
    <col min="59" max="68" width="5.7109375" style="147" customWidth="1"/>
    <col min="69" max="16384" width="9.140625" style="147"/>
  </cols>
  <sheetData>
    <row r="1" spans="2:67" ht="18.75" x14ac:dyDescent="0.25">
      <c r="AM1" s="119" t="s">
        <v>406</v>
      </c>
    </row>
    <row r="2" spans="2:67" ht="18.75" x14ac:dyDescent="0.3">
      <c r="AM2" s="149" t="s">
        <v>1</v>
      </c>
    </row>
    <row r="3" spans="2:67" ht="18.75" x14ac:dyDescent="0.3">
      <c r="AM3" s="149" t="s">
        <v>320</v>
      </c>
    </row>
    <row r="4" spans="2:67" ht="18.75" x14ac:dyDescent="0.3">
      <c r="B4" s="1194" t="s">
        <v>407</v>
      </c>
      <c r="C4" s="1194"/>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row>
    <row r="5" spans="2:67" ht="18.75" x14ac:dyDescent="0.3">
      <c r="B5" s="1195" t="s">
        <v>1597</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c r="AL5" s="1195"/>
      <c r="AM5" s="1195"/>
    </row>
    <row r="6" spans="2:67" x14ac:dyDescent="0.25">
      <c r="B6" s="150"/>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row>
    <row r="7" spans="2:67" ht="18.75" x14ac:dyDescent="0.25">
      <c r="B7" s="1131" t="str">
        <f>'С № 1 (2023)'!B7:AY7</f>
        <v>Инвестиционная программа  ГУП НАО "Нарьян-Марская электростанция"</v>
      </c>
      <c r="C7" s="1131"/>
      <c r="D7" s="1131"/>
      <c r="E7" s="1131"/>
      <c r="F7" s="1131"/>
      <c r="G7" s="1131"/>
      <c r="H7" s="1131"/>
      <c r="I7" s="1131"/>
      <c r="J7" s="1131"/>
      <c r="K7" s="1131"/>
      <c r="L7" s="1131"/>
      <c r="M7" s="1131"/>
      <c r="N7" s="1131"/>
      <c r="O7" s="1131"/>
      <c r="P7" s="1131"/>
      <c r="Q7" s="1131"/>
      <c r="R7" s="1131"/>
      <c r="S7" s="1131"/>
      <c r="T7" s="1131"/>
      <c r="U7" s="1131"/>
      <c r="V7" s="1131"/>
      <c r="W7" s="1131"/>
      <c r="X7" s="1131"/>
      <c r="Y7" s="1131"/>
      <c r="Z7" s="1131"/>
      <c r="AA7" s="1131"/>
      <c r="AB7" s="1131"/>
      <c r="AC7" s="1131"/>
      <c r="AD7" s="1131"/>
      <c r="AE7" s="1131"/>
      <c r="AF7" s="1131"/>
      <c r="AG7" s="1131"/>
      <c r="AH7" s="1131"/>
      <c r="AI7" s="1131"/>
      <c r="AJ7" s="1131"/>
      <c r="AK7" s="1131"/>
      <c r="AL7" s="1131"/>
      <c r="AM7" s="1131"/>
      <c r="AN7" s="151"/>
      <c r="AO7" s="152"/>
      <c r="AP7" s="152"/>
      <c r="AQ7" s="152"/>
      <c r="AR7" s="152"/>
      <c r="AS7" s="152"/>
      <c r="AT7" s="152"/>
      <c r="AU7" s="152"/>
      <c r="AV7" s="152"/>
      <c r="AW7" s="152"/>
      <c r="AX7" s="152"/>
      <c r="AY7" s="152"/>
      <c r="AZ7" s="152"/>
      <c r="BA7" s="152"/>
      <c r="BB7" s="152"/>
      <c r="BC7" s="152"/>
      <c r="BD7" s="152"/>
      <c r="BE7" s="152"/>
      <c r="BF7" s="152"/>
      <c r="BG7" s="152"/>
      <c r="BH7" s="152"/>
      <c r="BI7" s="152"/>
      <c r="BJ7" s="152"/>
      <c r="BK7" s="152"/>
      <c r="BL7" s="152"/>
      <c r="BM7" s="152"/>
      <c r="BN7" s="152"/>
      <c r="BO7" s="152"/>
    </row>
    <row r="8" spans="2:67" x14ac:dyDescent="0.25">
      <c r="B8" s="1196" t="s">
        <v>4</v>
      </c>
      <c r="C8" s="1196"/>
      <c r="D8" s="1196"/>
      <c r="E8" s="1196"/>
      <c r="F8" s="1196"/>
      <c r="G8" s="1196"/>
      <c r="H8" s="1196"/>
      <c r="I8" s="1196"/>
      <c r="J8" s="1196"/>
      <c r="K8" s="1196"/>
      <c r="L8" s="1196"/>
      <c r="M8" s="1196"/>
      <c r="N8" s="1196"/>
      <c r="O8" s="1196"/>
      <c r="P8" s="1196"/>
      <c r="Q8" s="1196"/>
      <c r="R8" s="1196"/>
      <c r="S8" s="1196"/>
      <c r="T8" s="1196"/>
      <c r="U8" s="1196"/>
      <c r="V8" s="1196"/>
      <c r="W8" s="1196"/>
      <c r="X8" s="1196"/>
      <c r="Y8" s="1196"/>
      <c r="Z8" s="1196"/>
      <c r="AA8" s="1196"/>
      <c r="AB8" s="1196"/>
      <c r="AC8" s="1196"/>
      <c r="AD8" s="1196"/>
      <c r="AE8" s="1196"/>
      <c r="AF8" s="1196"/>
      <c r="AG8" s="1196"/>
      <c r="AH8" s="1196"/>
      <c r="AI8" s="1196"/>
      <c r="AJ8" s="1196"/>
      <c r="AK8" s="1196"/>
      <c r="AL8" s="1196"/>
      <c r="AM8" s="1196"/>
      <c r="AN8" s="153"/>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row>
    <row r="9" spans="2:67" x14ac:dyDescent="0.25">
      <c r="B9" s="155"/>
      <c r="C9" s="155"/>
      <c r="D9" s="155"/>
      <c r="E9" s="155"/>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3"/>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row>
    <row r="10" spans="2:67" x14ac:dyDescent="0.25">
      <c r="B10" s="1197" t="s">
        <v>1594</v>
      </c>
      <c r="C10" s="1198"/>
      <c r="D10" s="1198"/>
      <c r="E10" s="1198"/>
      <c r="F10" s="1198"/>
      <c r="G10" s="1198"/>
      <c r="H10" s="1198"/>
      <c r="I10" s="1198"/>
      <c r="J10" s="1198"/>
      <c r="K10" s="1198"/>
      <c r="L10" s="1198"/>
      <c r="M10" s="1198"/>
      <c r="N10" s="1198"/>
      <c r="O10" s="1198"/>
      <c r="P10" s="1198"/>
      <c r="Q10" s="1198"/>
      <c r="R10" s="1198"/>
      <c r="S10" s="1198"/>
      <c r="T10" s="1198"/>
      <c r="U10" s="1198"/>
      <c r="V10" s="1198"/>
      <c r="W10" s="1198"/>
      <c r="X10" s="1198"/>
      <c r="Y10" s="1198"/>
      <c r="Z10" s="1198"/>
      <c r="AA10" s="1198"/>
      <c r="AB10" s="1198"/>
      <c r="AC10" s="1198"/>
      <c r="AD10" s="1198"/>
      <c r="AE10" s="1198"/>
      <c r="AF10" s="1198"/>
      <c r="AG10" s="1198"/>
      <c r="AH10" s="1198"/>
      <c r="AI10" s="1198"/>
      <c r="AJ10" s="1198"/>
      <c r="AK10" s="1198"/>
      <c r="AL10" s="1198"/>
      <c r="AM10" s="1198"/>
      <c r="AN10" s="156"/>
      <c r="AO10" s="157"/>
      <c r="AP10" s="157"/>
      <c r="AQ10" s="157"/>
      <c r="AR10" s="157"/>
      <c r="AS10" s="157"/>
      <c r="AT10" s="157"/>
      <c r="AU10" s="157"/>
      <c r="AV10" s="157"/>
      <c r="AW10" s="157"/>
      <c r="AX10" s="157"/>
      <c r="AY10" s="157"/>
      <c r="AZ10" s="157"/>
      <c r="BA10" s="157"/>
      <c r="BB10" s="157"/>
      <c r="BC10" s="157"/>
      <c r="BD10" s="157"/>
      <c r="BE10" s="157"/>
      <c r="BF10" s="157"/>
    </row>
    <row r="11" spans="2:67" ht="18.75" x14ac:dyDescent="0.3">
      <c r="B11" s="158"/>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9"/>
      <c r="AO11" s="160"/>
      <c r="AP11" s="160"/>
      <c r="AQ11" s="160"/>
      <c r="AR11" s="160"/>
      <c r="AS11" s="160"/>
      <c r="AT11" s="160"/>
      <c r="AU11" s="160"/>
      <c r="AV11" s="160"/>
      <c r="AW11" s="160"/>
      <c r="AX11" s="160"/>
    </row>
    <row r="12" spans="2:67" ht="18.75" x14ac:dyDescent="0.25">
      <c r="B12" s="1066" t="str">
        <f>'С № 1 (2023)'!B12:AY12</f>
        <v>Утвержденные плановые значения показателей приведены в соответствии с:  "решение об утверждении инвестиционной программы отсутствует"</v>
      </c>
      <c r="C12" s="1066"/>
      <c r="D12" s="1066"/>
      <c r="E12" s="1066"/>
      <c r="F12" s="1066"/>
      <c r="G12" s="1066"/>
      <c r="H12" s="1066"/>
      <c r="I12" s="1066"/>
      <c r="J12" s="1066"/>
      <c r="K12" s="1066"/>
      <c r="L12" s="1066"/>
      <c r="M12" s="1066"/>
      <c r="N12" s="1066"/>
      <c r="O12" s="1066"/>
      <c r="P12" s="1066"/>
      <c r="Q12" s="1066"/>
      <c r="R12" s="1066"/>
      <c r="S12" s="1066"/>
      <c r="T12" s="1066"/>
      <c r="U12" s="1066"/>
      <c r="V12" s="1066"/>
      <c r="W12" s="1066"/>
      <c r="X12" s="1066"/>
      <c r="Y12" s="1066"/>
      <c r="Z12" s="1066"/>
      <c r="AA12" s="1066"/>
      <c r="AB12" s="1066"/>
      <c r="AC12" s="1066"/>
      <c r="AD12" s="1066"/>
      <c r="AE12" s="1066"/>
      <c r="AF12" s="1066"/>
      <c r="AG12" s="1066"/>
      <c r="AH12" s="1066"/>
      <c r="AI12" s="1066"/>
      <c r="AJ12" s="1066"/>
      <c r="AK12" s="1066"/>
      <c r="AL12" s="1066"/>
      <c r="AM12" s="1066"/>
      <c r="AN12" s="161"/>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row>
    <row r="13" spans="2:67" x14ac:dyDescent="0.25">
      <c r="B13" s="1068" t="s">
        <v>6</v>
      </c>
      <c r="C13" s="1068"/>
      <c r="D13" s="1068"/>
      <c r="E13" s="1068"/>
      <c r="F13" s="1068"/>
      <c r="G13" s="1068"/>
      <c r="H13" s="1068"/>
      <c r="I13" s="1068"/>
      <c r="J13" s="1068"/>
      <c r="K13" s="1068"/>
      <c r="L13" s="1068"/>
      <c r="M13" s="1068"/>
      <c r="N13" s="1068"/>
      <c r="O13" s="1068"/>
      <c r="P13" s="1068"/>
      <c r="Q13" s="1068"/>
      <c r="R13" s="1068"/>
      <c r="S13" s="1068"/>
      <c r="T13" s="1068"/>
      <c r="U13" s="1068"/>
      <c r="V13" s="1068"/>
      <c r="W13" s="1068"/>
      <c r="X13" s="1068"/>
      <c r="Y13" s="1068"/>
      <c r="Z13" s="1068"/>
      <c r="AA13" s="1068"/>
      <c r="AB13" s="1068"/>
      <c r="AC13" s="1068"/>
      <c r="AD13" s="1068"/>
      <c r="AE13" s="1068"/>
      <c r="AF13" s="1068"/>
      <c r="AG13" s="1068"/>
      <c r="AH13" s="1068"/>
      <c r="AI13" s="1068"/>
      <c r="AJ13" s="1068"/>
      <c r="AK13" s="1068"/>
      <c r="AL13" s="1068"/>
      <c r="AM13" s="1068"/>
      <c r="AN13" s="163"/>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row>
    <row r="14" spans="2:67" x14ac:dyDescent="0.25">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63"/>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164"/>
    </row>
    <row r="15" spans="2:67" x14ac:dyDescent="0.25">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63"/>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c r="BM15" s="164"/>
      <c r="BN15" s="164"/>
      <c r="BO15" s="164"/>
    </row>
    <row r="16" spans="2:67" x14ac:dyDescent="0.25">
      <c r="B16" s="104"/>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63"/>
      <c r="AO16" s="164"/>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4"/>
      <c r="BL16" s="164"/>
      <c r="BM16" s="164"/>
      <c r="BN16" s="164"/>
      <c r="BO16" s="164"/>
    </row>
    <row r="17" spans="1:58" ht="16.5" thickBot="1" x14ac:dyDescent="0.3">
      <c r="B17" s="1199"/>
      <c r="C17" s="1199"/>
      <c r="D17" s="1199"/>
      <c r="E17" s="1199"/>
      <c r="F17" s="1199"/>
      <c r="G17" s="1199"/>
      <c r="H17" s="1199"/>
      <c r="I17" s="1199"/>
      <c r="J17" s="1199"/>
      <c r="K17" s="1199"/>
      <c r="L17" s="1199"/>
      <c r="M17" s="1199"/>
      <c r="N17" s="1199"/>
      <c r="O17" s="1199"/>
      <c r="P17" s="1199"/>
      <c r="Q17" s="1199"/>
      <c r="R17" s="1199"/>
      <c r="S17" s="1199"/>
      <c r="T17" s="1199"/>
      <c r="U17" s="1199"/>
      <c r="V17" s="1199"/>
      <c r="W17" s="1199"/>
      <c r="X17" s="1199"/>
      <c r="Y17" s="1199"/>
      <c r="Z17" s="1199"/>
      <c r="AA17" s="1199"/>
      <c r="AB17" s="1199"/>
      <c r="AC17" s="1199"/>
      <c r="AD17" s="1199"/>
      <c r="AE17" s="1199"/>
      <c r="AF17" s="1199"/>
      <c r="AG17" s="1199"/>
      <c r="AH17" s="1199"/>
      <c r="AI17" s="1199"/>
      <c r="AJ17" s="1199"/>
      <c r="AK17" s="1199"/>
      <c r="AL17" s="1199"/>
      <c r="AM17" s="1199"/>
      <c r="AN17" s="165"/>
      <c r="AO17" s="166"/>
      <c r="AP17" s="166"/>
      <c r="AQ17" s="167"/>
      <c r="AR17" s="167"/>
      <c r="AS17" s="167"/>
      <c r="AT17" s="167"/>
      <c r="AU17" s="167"/>
      <c r="AV17" s="167"/>
      <c r="AW17" s="167"/>
      <c r="AX17" s="167"/>
      <c r="AY17" s="167"/>
      <c r="AZ17" s="167"/>
      <c r="BA17" s="167"/>
      <c r="BB17" s="167"/>
      <c r="BC17" s="167"/>
      <c r="BD17" s="167"/>
      <c r="BE17" s="167"/>
      <c r="BF17" s="167"/>
    </row>
    <row r="18" spans="1:58" ht="29.25" customHeight="1" thickBot="1" x14ac:dyDescent="0.3">
      <c r="A18" s="148"/>
      <c r="B18" s="1166" t="s">
        <v>7</v>
      </c>
      <c r="C18" s="1200" t="s">
        <v>8</v>
      </c>
      <c r="D18" s="1166" t="s">
        <v>9</v>
      </c>
      <c r="E18" s="1181" t="s">
        <v>1727</v>
      </c>
      <c r="F18" s="1182"/>
      <c r="G18" s="1182"/>
      <c r="H18" s="1182"/>
      <c r="I18" s="1182"/>
      <c r="J18" s="1182"/>
      <c r="K18" s="1182"/>
      <c r="L18" s="1182"/>
      <c r="M18" s="1182"/>
      <c r="N18" s="1182"/>
      <c r="O18" s="1182"/>
      <c r="P18" s="1182"/>
      <c r="Q18" s="1182"/>
      <c r="R18" s="1182"/>
      <c r="S18" s="1182"/>
      <c r="T18" s="1182"/>
      <c r="U18" s="1182"/>
      <c r="V18" s="1182"/>
      <c r="W18" s="1182"/>
      <c r="X18" s="1182"/>
      <c r="Y18" s="1182"/>
      <c r="Z18" s="1182"/>
      <c r="AA18" s="1182"/>
      <c r="AB18" s="1182"/>
      <c r="AC18" s="1182"/>
      <c r="AD18" s="1182"/>
      <c r="AE18" s="1182"/>
      <c r="AF18" s="1182"/>
      <c r="AG18" s="1182"/>
      <c r="AH18" s="1182"/>
      <c r="AI18" s="1182"/>
      <c r="AJ18" s="1182"/>
      <c r="AK18" s="1182"/>
      <c r="AL18" s="1182"/>
      <c r="AM18" s="1190"/>
      <c r="AN18" s="168"/>
      <c r="AO18" s="169"/>
      <c r="AP18" s="169"/>
    </row>
    <row r="19" spans="1:58" ht="43.5" customHeight="1" thickBot="1" x14ac:dyDescent="0.3">
      <c r="A19" s="148"/>
      <c r="B19" s="1167"/>
      <c r="C19" s="1201"/>
      <c r="D19" s="1167"/>
      <c r="E19" s="1181" t="s">
        <v>408</v>
      </c>
      <c r="F19" s="1182"/>
      <c r="G19" s="1182"/>
      <c r="H19" s="1182"/>
      <c r="I19" s="1182"/>
      <c r="J19" s="1182"/>
      <c r="K19" s="1190"/>
      <c r="L19" s="1203" t="s">
        <v>409</v>
      </c>
      <c r="M19" s="1182"/>
      <c r="N19" s="1182"/>
      <c r="O19" s="1182"/>
      <c r="P19" s="1182"/>
      <c r="Q19" s="1182"/>
      <c r="R19" s="1190"/>
      <c r="S19" s="1181" t="s">
        <v>410</v>
      </c>
      <c r="T19" s="1182"/>
      <c r="U19" s="1182"/>
      <c r="V19" s="1182"/>
      <c r="W19" s="1182"/>
      <c r="X19" s="1182"/>
      <c r="Y19" s="1190"/>
      <c r="Z19" s="1203" t="s">
        <v>411</v>
      </c>
      <c r="AA19" s="1182"/>
      <c r="AB19" s="1182"/>
      <c r="AC19" s="1182"/>
      <c r="AD19" s="1182"/>
      <c r="AE19" s="1182"/>
      <c r="AF19" s="1190"/>
      <c r="AG19" s="1204" t="s">
        <v>1728</v>
      </c>
      <c r="AH19" s="1205"/>
      <c r="AI19" s="1205"/>
      <c r="AJ19" s="1205"/>
      <c r="AK19" s="1205"/>
      <c r="AL19" s="1205"/>
      <c r="AM19" s="1206"/>
      <c r="AN19" s="168"/>
      <c r="AO19" s="169"/>
      <c r="AP19" s="169"/>
    </row>
    <row r="20" spans="1:58" ht="43.5" customHeight="1" thickBot="1" x14ac:dyDescent="0.3">
      <c r="A20" s="148"/>
      <c r="B20" s="1167"/>
      <c r="C20" s="1201"/>
      <c r="D20" s="1167"/>
      <c r="E20" s="126" t="s">
        <v>326</v>
      </c>
      <c r="F20" s="1181" t="s">
        <v>327</v>
      </c>
      <c r="G20" s="1182"/>
      <c r="H20" s="1182"/>
      <c r="I20" s="1182"/>
      <c r="J20" s="1182"/>
      <c r="K20" s="1190"/>
      <c r="L20" s="170" t="s">
        <v>326</v>
      </c>
      <c r="M20" s="1184" t="s">
        <v>327</v>
      </c>
      <c r="N20" s="1185"/>
      <c r="O20" s="1185"/>
      <c r="P20" s="1185"/>
      <c r="Q20" s="1185"/>
      <c r="R20" s="1186"/>
      <c r="S20" s="126" t="s">
        <v>326</v>
      </c>
      <c r="T20" s="1184" t="s">
        <v>327</v>
      </c>
      <c r="U20" s="1185"/>
      <c r="V20" s="1185"/>
      <c r="W20" s="1185"/>
      <c r="X20" s="1185"/>
      <c r="Y20" s="1186"/>
      <c r="Z20" s="170" t="s">
        <v>326</v>
      </c>
      <c r="AA20" s="1184" t="s">
        <v>327</v>
      </c>
      <c r="AB20" s="1185"/>
      <c r="AC20" s="1185"/>
      <c r="AD20" s="1185"/>
      <c r="AE20" s="1185"/>
      <c r="AF20" s="1186"/>
      <c r="AG20" s="126" t="s">
        <v>326</v>
      </c>
      <c r="AH20" s="1184" t="s">
        <v>327</v>
      </c>
      <c r="AI20" s="1185"/>
      <c r="AJ20" s="1185"/>
      <c r="AK20" s="1185"/>
      <c r="AL20" s="1185"/>
      <c r="AM20" s="1186"/>
    </row>
    <row r="21" spans="1:58" ht="87.75" customHeight="1" thickBot="1" x14ac:dyDescent="0.3">
      <c r="A21" s="148"/>
      <c r="B21" s="1168"/>
      <c r="C21" s="1202"/>
      <c r="D21" s="1168"/>
      <c r="E21" s="171" t="s">
        <v>412</v>
      </c>
      <c r="F21" s="171" t="s">
        <v>328</v>
      </c>
      <c r="G21" s="172" t="s">
        <v>329</v>
      </c>
      <c r="H21" s="173" t="s">
        <v>330</v>
      </c>
      <c r="I21" s="173" t="s">
        <v>331</v>
      </c>
      <c r="J21" s="173" t="s">
        <v>332</v>
      </c>
      <c r="K21" s="174" t="s">
        <v>333</v>
      </c>
      <c r="L21" s="175" t="s">
        <v>412</v>
      </c>
      <c r="M21" s="171" t="s">
        <v>328</v>
      </c>
      <c r="N21" s="176" t="s">
        <v>329</v>
      </c>
      <c r="O21" s="177" t="s">
        <v>330</v>
      </c>
      <c r="P21" s="177" t="s">
        <v>331</v>
      </c>
      <c r="Q21" s="177" t="s">
        <v>332</v>
      </c>
      <c r="R21" s="178" t="s">
        <v>333</v>
      </c>
      <c r="S21" s="127" t="s">
        <v>412</v>
      </c>
      <c r="T21" s="127" t="s">
        <v>328</v>
      </c>
      <c r="U21" s="179" t="s">
        <v>329</v>
      </c>
      <c r="V21" s="180" t="s">
        <v>330</v>
      </c>
      <c r="W21" s="180" t="s">
        <v>331</v>
      </c>
      <c r="X21" s="180" t="s">
        <v>332</v>
      </c>
      <c r="Y21" s="181" t="s">
        <v>333</v>
      </c>
      <c r="Z21" s="182" t="s">
        <v>412</v>
      </c>
      <c r="AA21" s="171" t="s">
        <v>328</v>
      </c>
      <c r="AB21" s="176" t="s">
        <v>329</v>
      </c>
      <c r="AC21" s="177" t="s">
        <v>330</v>
      </c>
      <c r="AD21" s="177" t="s">
        <v>331</v>
      </c>
      <c r="AE21" s="177" t="s">
        <v>332</v>
      </c>
      <c r="AF21" s="178" t="s">
        <v>333</v>
      </c>
      <c r="AG21" s="171" t="s">
        <v>412</v>
      </c>
      <c r="AH21" s="171" t="s">
        <v>328</v>
      </c>
      <c r="AI21" s="183" t="s">
        <v>329</v>
      </c>
      <c r="AJ21" s="173" t="s">
        <v>330</v>
      </c>
      <c r="AK21" s="173" t="s">
        <v>331</v>
      </c>
      <c r="AL21" s="173" t="s">
        <v>332</v>
      </c>
      <c r="AM21" s="174" t="s">
        <v>333</v>
      </c>
    </row>
    <row r="22" spans="1:58" x14ac:dyDescent="0.25">
      <c r="A22" s="148"/>
      <c r="B22" s="207">
        <v>1</v>
      </c>
      <c r="C22" s="207">
        <v>2</v>
      </c>
      <c r="D22" s="207">
        <v>3</v>
      </c>
      <c r="E22" s="184" t="s">
        <v>413</v>
      </c>
      <c r="F22" s="140" t="s">
        <v>414</v>
      </c>
      <c r="G22" s="140" t="s">
        <v>415</v>
      </c>
      <c r="H22" s="140" t="s">
        <v>416</v>
      </c>
      <c r="I22" s="140" t="s">
        <v>417</v>
      </c>
      <c r="J22" s="140" t="s">
        <v>418</v>
      </c>
      <c r="K22" s="140" t="s">
        <v>419</v>
      </c>
      <c r="L22" s="140" t="s">
        <v>420</v>
      </c>
      <c r="M22" s="140" t="s">
        <v>421</v>
      </c>
      <c r="N22" s="140" t="s">
        <v>422</v>
      </c>
      <c r="O22" s="140" t="s">
        <v>423</v>
      </c>
      <c r="P22" s="140" t="s">
        <v>424</v>
      </c>
      <c r="Q22" s="140" t="s">
        <v>425</v>
      </c>
      <c r="R22" s="141" t="s">
        <v>426</v>
      </c>
      <c r="S22" s="144" t="s">
        <v>427</v>
      </c>
      <c r="T22" s="145" t="s">
        <v>428</v>
      </c>
      <c r="U22" s="185" t="s">
        <v>429</v>
      </c>
      <c r="V22" s="185" t="s">
        <v>430</v>
      </c>
      <c r="W22" s="185" t="s">
        <v>431</v>
      </c>
      <c r="X22" s="185" t="s">
        <v>432</v>
      </c>
      <c r="Y22" s="186" t="s">
        <v>433</v>
      </c>
      <c r="Z22" s="184" t="s">
        <v>434</v>
      </c>
      <c r="AA22" s="140" t="s">
        <v>435</v>
      </c>
      <c r="AB22" s="140" t="s">
        <v>436</v>
      </c>
      <c r="AC22" s="140" t="s">
        <v>437</v>
      </c>
      <c r="AD22" s="140" t="s">
        <v>438</v>
      </c>
      <c r="AE22" s="140" t="s">
        <v>439</v>
      </c>
      <c r="AF22" s="473" t="s">
        <v>440</v>
      </c>
      <c r="AG22" s="184" t="s">
        <v>441</v>
      </c>
      <c r="AH22" s="140" t="s">
        <v>442</v>
      </c>
      <c r="AI22" s="140" t="s">
        <v>443</v>
      </c>
      <c r="AJ22" s="140" t="s">
        <v>444</v>
      </c>
      <c r="AK22" s="140" t="s">
        <v>405</v>
      </c>
      <c r="AL22" s="140" t="s">
        <v>445</v>
      </c>
      <c r="AM22" s="141" t="s">
        <v>446</v>
      </c>
    </row>
    <row r="23" spans="1:58" ht="48" customHeight="1" x14ac:dyDescent="0.25">
      <c r="A23" s="148"/>
      <c r="B23" s="427">
        <v>0</v>
      </c>
      <c r="C23" s="427" t="s">
        <v>92</v>
      </c>
      <c r="D23" s="428" t="s">
        <v>93</v>
      </c>
      <c r="E23" s="427">
        <f t="shared" ref="E23:K23" si="0">SUM(E24:E29)</f>
        <v>0</v>
      </c>
      <c r="F23" s="427">
        <f>SUM(F24:F29)</f>
        <v>0</v>
      </c>
      <c r="G23" s="427">
        <f t="shared" si="0"/>
        <v>0</v>
      </c>
      <c r="H23" s="427">
        <f t="shared" si="0"/>
        <v>0</v>
      </c>
      <c r="I23" s="427">
        <f t="shared" si="0"/>
        <v>0</v>
      </c>
      <c r="J23" s="427">
        <f t="shared" si="0"/>
        <v>0</v>
      </c>
      <c r="K23" s="427">
        <f t="shared" si="0"/>
        <v>0</v>
      </c>
      <c r="L23" s="427">
        <f t="shared" ref="L23:Y23" si="1">SUM(L24:L29)</f>
        <v>0</v>
      </c>
      <c r="M23" s="427">
        <f t="shared" si="1"/>
        <v>0</v>
      </c>
      <c r="N23" s="427">
        <f t="shared" si="1"/>
        <v>0</v>
      </c>
      <c r="O23" s="427">
        <f t="shared" si="1"/>
        <v>0</v>
      </c>
      <c r="P23" s="427">
        <f t="shared" si="1"/>
        <v>0</v>
      </c>
      <c r="Q23" s="427">
        <f t="shared" si="1"/>
        <v>0</v>
      </c>
      <c r="R23" s="427">
        <f t="shared" si="1"/>
        <v>0</v>
      </c>
      <c r="S23" s="427">
        <f t="shared" si="1"/>
        <v>0</v>
      </c>
      <c r="T23" s="427">
        <f t="shared" si="1"/>
        <v>0.16666666666666669</v>
      </c>
      <c r="U23" s="427">
        <f t="shared" si="1"/>
        <v>0</v>
      </c>
      <c r="V23" s="427">
        <f t="shared" si="1"/>
        <v>0</v>
      </c>
      <c r="W23" s="427">
        <f t="shared" si="1"/>
        <v>0</v>
      </c>
      <c r="X23" s="427">
        <f t="shared" si="1"/>
        <v>0</v>
      </c>
      <c r="Y23" s="427">
        <f t="shared" si="1"/>
        <v>0</v>
      </c>
      <c r="Z23" s="427">
        <f>SUM(Z24:Z29)</f>
        <v>0</v>
      </c>
      <c r="AA23" s="427">
        <f t="shared" ref="AA23:AF23" si="2">SUM(AA24:AA29)</f>
        <v>27.25</v>
      </c>
      <c r="AB23" s="427">
        <f t="shared" si="2"/>
        <v>0</v>
      </c>
      <c r="AC23" s="427">
        <f t="shared" si="2"/>
        <v>0</v>
      </c>
      <c r="AD23" s="427">
        <f t="shared" si="2"/>
        <v>0</v>
      </c>
      <c r="AE23" s="427">
        <f t="shared" si="2"/>
        <v>0</v>
      </c>
      <c r="AF23" s="427">
        <f t="shared" si="2"/>
        <v>0</v>
      </c>
      <c r="AG23" s="427">
        <f>SUM(AG24:AG29)</f>
        <v>0</v>
      </c>
      <c r="AH23" s="427">
        <f t="shared" ref="AH23:AM23" si="3">SUM(AH24:AH29)</f>
        <v>27.416666666666668</v>
      </c>
      <c r="AI23" s="427">
        <f t="shared" si="3"/>
        <v>0</v>
      </c>
      <c r="AJ23" s="427">
        <f t="shared" si="3"/>
        <v>0</v>
      </c>
      <c r="AK23" s="427">
        <f t="shared" si="3"/>
        <v>0</v>
      </c>
      <c r="AL23" s="427">
        <f t="shared" si="3"/>
        <v>0</v>
      </c>
      <c r="AM23" s="427">
        <f t="shared" si="3"/>
        <v>0</v>
      </c>
    </row>
    <row r="24" spans="1:58" ht="42" customHeight="1" x14ac:dyDescent="0.25">
      <c r="A24" s="148"/>
      <c r="B24" s="430" t="s">
        <v>94</v>
      </c>
      <c r="C24" s="72" t="s">
        <v>95</v>
      </c>
      <c r="D24" s="431" t="s">
        <v>93</v>
      </c>
      <c r="E24" s="72">
        <f>E31</f>
        <v>0</v>
      </c>
      <c r="F24" s="72">
        <f>F31</f>
        <v>0</v>
      </c>
      <c r="G24" s="72">
        <f t="shared" ref="G24:AM24" si="4">G31</f>
        <v>0</v>
      </c>
      <c r="H24" s="72">
        <f t="shared" si="4"/>
        <v>0</v>
      </c>
      <c r="I24" s="72">
        <f t="shared" si="4"/>
        <v>0</v>
      </c>
      <c r="J24" s="72">
        <f t="shared" si="4"/>
        <v>0</v>
      </c>
      <c r="K24" s="72">
        <f t="shared" si="4"/>
        <v>0</v>
      </c>
      <c r="L24" s="72">
        <f t="shared" si="4"/>
        <v>0</v>
      </c>
      <c r="M24" s="72">
        <f t="shared" si="4"/>
        <v>0</v>
      </c>
      <c r="N24" s="72">
        <f t="shared" si="4"/>
        <v>0</v>
      </c>
      <c r="O24" s="72">
        <f t="shared" si="4"/>
        <v>0</v>
      </c>
      <c r="P24" s="72">
        <f t="shared" si="4"/>
        <v>0</v>
      </c>
      <c r="Q24" s="72">
        <f t="shared" si="4"/>
        <v>0</v>
      </c>
      <c r="R24" s="72">
        <f t="shared" si="4"/>
        <v>0</v>
      </c>
      <c r="S24" s="72">
        <f t="shared" si="4"/>
        <v>0</v>
      </c>
      <c r="T24" s="72">
        <f t="shared" si="4"/>
        <v>0</v>
      </c>
      <c r="U24" s="72">
        <f t="shared" si="4"/>
        <v>0</v>
      </c>
      <c r="V24" s="72">
        <f t="shared" si="4"/>
        <v>0</v>
      </c>
      <c r="W24" s="72">
        <f t="shared" si="4"/>
        <v>0</v>
      </c>
      <c r="X24" s="72">
        <f t="shared" si="4"/>
        <v>0</v>
      </c>
      <c r="Y24" s="72">
        <f t="shared" si="4"/>
        <v>0</v>
      </c>
      <c r="Z24" s="72">
        <f t="shared" si="4"/>
        <v>0</v>
      </c>
      <c r="AA24" s="72">
        <f t="shared" si="4"/>
        <v>0</v>
      </c>
      <c r="AB24" s="72">
        <f t="shared" si="4"/>
        <v>0</v>
      </c>
      <c r="AC24" s="72">
        <f t="shared" si="4"/>
        <v>0</v>
      </c>
      <c r="AD24" s="72">
        <f t="shared" si="4"/>
        <v>0</v>
      </c>
      <c r="AE24" s="72">
        <f t="shared" si="4"/>
        <v>0</v>
      </c>
      <c r="AF24" s="72">
        <f t="shared" si="4"/>
        <v>0</v>
      </c>
      <c r="AG24" s="72">
        <f t="shared" si="4"/>
        <v>0</v>
      </c>
      <c r="AH24" s="72">
        <f t="shared" si="4"/>
        <v>0</v>
      </c>
      <c r="AI24" s="72">
        <f t="shared" si="4"/>
        <v>0</v>
      </c>
      <c r="AJ24" s="72">
        <f t="shared" si="4"/>
        <v>0</v>
      </c>
      <c r="AK24" s="72">
        <f t="shared" si="4"/>
        <v>0</v>
      </c>
      <c r="AL24" s="72">
        <f t="shared" si="4"/>
        <v>0</v>
      </c>
      <c r="AM24" s="72">
        <f t="shared" si="4"/>
        <v>0</v>
      </c>
    </row>
    <row r="25" spans="1:58" ht="42" customHeight="1" x14ac:dyDescent="0.25">
      <c r="A25" s="148"/>
      <c r="B25" s="430" t="s">
        <v>96</v>
      </c>
      <c r="C25" s="72" t="s">
        <v>97</v>
      </c>
      <c r="D25" s="431" t="s">
        <v>93</v>
      </c>
      <c r="E25" s="72">
        <f>E43</f>
        <v>0</v>
      </c>
      <c r="F25" s="72">
        <f>F43</f>
        <v>0</v>
      </c>
      <c r="G25" s="72">
        <f t="shared" ref="G25:AM25" si="5">G43</f>
        <v>0</v>
      </c>
      <c r="H25" s="72">
        <f t="shared" si="5"/>
        <v>0</v>
      </c>
      <c r="I25" s="72">
        <f t="shared" si="5"/>
        <v>0</v>
      </c>
      <c r="J25" s="72">
        <f t="shared" si="5"/>
        <v>0</v>
      </c>
      <c r="K25" s="72">
        <f t="shared" si="5"/>
        <v>0</v>
      </c>
      <c r="L25" s="72">
        <f t="shared" si="5"/>
        <v>0</v>
      </c>
      <c r="M25" s="72">
        <f t="shared" si="5"/>
        <v>0</v>
      </c>
      <c r="N25" s="72">
        <f t="shared" si="5"/>
        <v>0</v>
      </c>
      <c r="O25" s="72">
        <f t="shared" si="5"/>
        <v>0</v>
      </c>
      <c r="P25" s="72">
        <f t="shared" si="5"/>
        <v>0</v>
      </c>
      <c r="Q25" s="72">
        <f t="shared" si="5"/>
        <v>0</v>
      </c>
      <c r="R25" s="72">
        <f t="shared" si="5"/>
        <v>0</v>
      </c>
      <c r="S25" s="72">
        <f t="shared" si="5"/>
        <v>0</v>
      </c>
      <c r="T25" s="72">
        <f t="shared" si="5"/>
        <v>0</v>
      </c>
      <c r="U25" s="72">
        <f t="shared" si="5"/>
        <v>0</v>
      </c>
      <c r="V25" s="72">
        <f t="shared" si="5"/>
        <v>0</v>
      </c>
      <c r="W25" s="72">
        <f t="shared" si="5"/>
        <v>0</v>
      </c>
      <c r="X25" s="72">
        <f t="shared" si="5"/>
        <v>0</v>
      </c>
      <c r="Y25" s="72">
        <f t="shared" si="5"/>
        <v>0</v>
      </c>
      <c r="Z25" s="72">
        <f t="shared" si="5"/>
        <v>0</v>
      </c>
      <c r="AA25" s="72">
        <f t="shared" si="5"/>
        <v>14.75</v>
      </c>
      <c r="AB25" s="72">
        <f t="shared" si="5"/>
        <v>0</v>
      </c>
      <c r="AC25" s="72">
        <f t="shared" si="5"/>
        <v>0</v>
      </c>
      <c r="AD25" s="72">
        <f t="shared" si="5"/>
        <v>0</v>
      </c>
      <c r="AE25" s="72">
        <f t="shared" si="5"/>
        <v>0</v>
      </c>
      <c r="AF25" s="72">
        <f t="shared" si="5"/>
        <v>0</v>
      </c>
      <c r="AG25" s="72">
        <f t="shared" si="5"/>
        <v>0</v>
      </c>
      <c r="AH25" s="72">
        <f t="shared" si="5"/>
        <v>14.75</v>
      </c>
      <c r="AI25" s="72">
        <f t="shared" si="5"/>
        <v>0</v>
      </c>
      <c r="AJ25" s="72">
        <f t="shared" si="5"/>
        <v>0</v>
      </c>
      <c r="AK25" s="72">
        <f t="shared" si="5"/>
        <v>0</v>
      </c>
      <c r="AL25" s="72">
        <f t="shared" si="5"/>
        <v>0</v>
      </c>
      <c r="AM25" s="72">
        <f t="shared" si="5"/>
        <v>0</v>
      </c>
    </row>
    <row r="26" spans="1:58" ht="42" customHeight="1" x14ac:dyDescent="0.25">
      <c r="A26" s="148"/>
      <c r="B26" s="430" t="s">
        <v>98</v>
      </c>
      <c r="C26" s="72" t="s">
        <v>99</v>
      </c>
      <c r="D26" s="431" t="s">
        <v>93</v>
      </c>
      <c r="E26" s="72">
        <f>E70</f>
        <v>0</v>
      </c>
      <c r="F26" s="72">
        <f>F70</f>
        <v>0</v>
      </c>
      <c r="G26" s="72">
        <f t="shared" ref="G26:AM26" si="6">G70</f>
        <v>0</v>
      </c>
      <c r="H26" s="72">
        <f t="shared" si="6"/>
        <v>0</v>
      </c>
      <c r="I26" s="72">
        <f t="shared" si="6"/>
        <v>0</v>
      </c>
      <c r="J26" s="72">
        <f t="shared" si="6"/>
        <v>0</v>
      </c>
      <c r="K26" s="72">
        <f t="shared" si="6"/>
        <v>0</v>
      </c>
      <c r="L26" s="72">
        <f t="shared" si="6"/>
        <v>0</v>
      </c>
      <c r="M26" s="72">
        <f t="shared" si="6"/>
        <v>0</v>
      </c>
      <c r="N26" s="72">
        <f t="shared" si="6"/>
        <v>0</v>
      </c>
      <c r="O26" s="72">
        <f t="shared" si="6"/>
        <v>0</v>
      </c>
      <c r="P26" s="72">
        <f t="shared" si="6"/>
        <v>0</v>
      </c>
      <c r="Q26" s="72">
        <f t="shared" si="6"/>
        <v>0</v>
      </c>
      <c r="R26" s="72">
        <f t="shared" si="6"/>
        <v>0</v>
      </c>
      <c r="S26" s="72">
        <f t="shared" si="6"/>
        <v>0</v>
      </c>
      <c r="T26" s="72">
        <f t="shared" si="6"/>
        <v>0</v>
      </c>
      <c r="U26" s="72">
        <f t="shared" si="6"/>
        <v>0</v>
      </c>
      <c r="V26" s="72">
        <f t="shared" si="6"/>
        <v>0</v>
      </c>
      <c r="W26" s="72">
        <f t="shared" si="6"/>
        <v>0</v>
      </c>
      <c r="X26" s="72">
        <f t="shared" si="6"/>
        <v>0</v>
      </c>
      <c r="Y26" s="72">
        <f t="shared" si="6"/>
        <v>0</v>
      </c>
      <c r="Z26" s="72">
        <f t="shared" si="6"/>
        <v>0</v>
      </c>
      <c r="AA26" s="72">
        <f t="shared" si="6"/>
        <v>0</v>
      </c>
      <c r="AB26" s="72">
        <f t="shared" si="6"/>
        <v>0</v>
      </c>
      <c r="AC26" s="72">
        <f t="shared" si="6"/>
        <v>0</v>
      </c>
      <c r="AD26" s="72">
        <f t="shared" si="6"/>
        <v>0</v>
      </c>
      <c r="AE26" s="72">
        <f t="shared" si="6"/>
        <v>0</v>
      </c>
      <c r="AF26" s="72">
        <f t="shared" si="6"/>
        <v>0</v>
      </c>
      <c r="AG26" s="72">
        <f t="shared" si="6"/>
        <v>0</v>
      </c>
      <c r="AH26" s="72">
        <f t="shared" si="6"/>
        <v>0</v>
      </c>
      <c r="AI26" s="72">
        <f t="shared" si="6"/>
        <v>0</v>
      </c>
      <c r="AJ26" s="72">
        <f t="shared" si="6"/>
        <v>0</v>
      </c>
      <c r="AK26" s="72">
        <f t="shared" si="6"/>
        <v>0</v>
      </c>
      <c r="AL26" s="72">
        <f t="shared" si="6"/>
        <v>0</v>
      </c>
      <c r="AM26" s="72">
        <f t="shared" si="6"/>
        <v>0</v>
      </c>
    </row>
    <row r="27" spans="1:58" ht="42" customHeight="1" x14ac:dyDescent="0.25">
      <c r="A27" s="148"/>
      <c r="B27" s="430" t="s">
        <v>100</v>
      </c>
      <c r="C27" s="72" t="s">
        <v>101</v>
      </c>
      <c r="D27" s="431" t="s">
        <v>93</v>
      </c>
      <c r="E27" s="72">
        <f t="shared" ref="E27:AM27" si="7">E73</f>
        <v>0</v>
      </c>
      <c r="F27" s="72">
        <f t="shared" si="7"/>
        <v>0</v>
      </c>
      <c r="G27" s="72">
        <f t="shared" si="7"/>
        <v>0</v>
      </c>
      <c r="H27" s="72">
        <f t="shared" si="7"/>
        <v>0</v>
      </c>
      <c r="I27" s="72">
        <f t="shared" si="7"/>
        <v>0</v>
      </c>
      <c r="J27" s="72">
        <f t="shared" si="7"/>
        <v>0</v>
      </c>
      <c r="K27" s="72">
        <f t="shared" si="7"/>
        <v>0</v>
      </c>
      <c r="L27" s="72">
        <f t="shared" si="7"/>
        <v>0</v>
      </c>
      <c r="M27" s="72">
        <f t="shared" si="7"/>
        <v>0</v>
      </c>
      <c r="N27" s="72">
        <f t="shared" si="7"/>
        <v>0</v>
      </c>
      <c r="O27" s="72">
        <f t="shared" si="7"/>
        <v>0</v>
      </c>
      <c r="P27" s="72">
        <f t="shared" si="7"/>
        <v>0</v>
      </c>
      <c r="Q27" s="72">
        <f t="shared" si="7"/>
        <v>0</v>
      </c>
      <c r="R27" s="72">
        <f t="shared" si="7"/>
        <v>0</v>
      </c>
      <c r="S27" s="72">
        <f t="shared" si="7"/>
        <v>0</v>
      </c>
      <c r="T27" s="72">
        <f t="shared" si="7"/>
        <v>0</v>
      </c>
      <c r="U27" s="72">
        <f t="shared" si="7"/>
        <v>0</v>
      </c>
      <c r="V27" s="72">
        <f t="shared" si="7"/>
        <v>0</v>
      </c>
      <c r="W27" s="72">
        <f t="shared" si="7"/>
        <v>0</v>
      </c>
      <c r="X27" s="72">
        <f t="shared" si="7"/>
        <v>0</v>
      </c>
      <c r="Y27" s="72">
        <f t="shared" si="7"/>
        <v>0</v>
      </c>
      <c r="Z27" s="72">
        <f t="shared" si="7"/>
        <v>0</v>
      </c>
      <c r="AA27" s="72">
        <f t="shared" si="7"/>
        <v>12.5</v>
      </c>
      <c r="AB27" s="72">
        <f t="shared" si="7"/>
        <v>0</v>
      </c>
      <c r="AC27" s="72">
        <f t="shared" si="7"/>
        <v>0</v>
      </c>
      <c r="AD27" s="72">
        <f t="shared" si="7"/>
        <v>0</v>
      </c>
      <c r="AE27" s="72">
        <f t="shared" si="7"/>
        <v>0</v>
      </c>
      <c r="AF27" s="72">
        <f t="shared" si="7"/>
        <v>0</v>
      </c>
      <c r="AG27" s="72">
        <f t="shared" si="7"/>
        <v>0</v>
      </c>
      <c r="AH27" s="72">
        <f t="shared" si="7"/>
        <v>12.5</v>
      </c>
      <c r="AI27" s="72">
        <f t="shared" si="7"/>
        <v>0</v>
      </c>
      <c r="AJ27" s="72">
        <f t="shared" si="7"/>
        <v>0</v>
      </c>
      <c r="AK27" s="72">
        <f t="shared" si="7"/>
        <v>0</v>
      </c>
      <c r="AL27" s="72">
        <f t="shared" si="7"/>
        <v>0</v>
      </c>
      <c r="AM27" s="72">
        <f t="shared" si="7"/>
        <v>0</v>
      </c>
    </row>
    <row r="28" spans="1:58" ht="42" customHeight="1" x14ac:dyDescent="0.25">
      <c r="A28" s="148"/>
      <c r="B28" s="430" t="s">
        <v>102</v>
      </c>
      <c r="C28" s="72" t="s">
        <v>103</v>
      </c>
      <c r="D28" s="431" t="s">
        <v>93</v>
      </c>
      <c r="E28" s="72">
        <f t="shared" ref="E28:AM28" si="8">E77</f>
        <v>0</v>
      </c>
      <c r="F28" s="72">
        <f t="shared" si="8"/>
        <v>0</v>
      </c>
      <c r="G28" s="72">
        <f t="shared" si="8"/>
        <v>0</v>
      </c>
      <c r="H28" s="72">
        <f t="shared" si="8"/>
        <v>0</v>
      </c>
      <c r="I28" s="72">
        <f t="shared" si="8"/>
        <v>0</v>
      </c>
      <c r="J28" s="72">
        <f t="shared" si="8"/>
        <v>0</v>
      </c>
      <c r="K28" s="72">
        <f t="shared" si="8"/>
        <v>0</v>
      </c>
      <c r="L28" s="72">
        <f t="shared" si="8"/>
        <v>0</v>
      </c>
      <c r="M28" s="72">
        <f t="shared" si="8"/>
        <v>0</v>
      </c>
      <c r="N28" s="72">
        <f t="shared" si="8"/>
        <v>0</v>
      </c>
      <c r="O28" s="72">
        <f t="shared" si="8"/>
        <v>0</v>
      </c>
      <c r="P28" s="72">
        <f t="shared" si="8"/>
        <v>0</v>
      </c>
      <c r="Q28" s="72">
        <f t="shared" si="8"/>
        <v>0</v>
      </c>
      <c r="R28" s="72">
        <f t="shared" si="8"/>
        <v>0</v>
      </c>
      <c r="S28" s="72">
        <f t="shared" si="8"/>
        <v>0</v>
      </c>
      <c r="T28" s="72">
        <f t="shared" si="8"/>
        <v>0</v>
      </c>
      <c r="U28" s="72">
        <f t="shared" si="8"/>
        <v>0</v>
      </c>
      <c r="V28" s="72">
        <f t="shared" si="8"/>
        <v>0</v>
      </c>
      <c r="W28" s="72">
        <f t="shared" si="8"/>
        <v>0</v>
      </c>
      <c r="X28" s="72">
        <f t="shared" si="8"/>
        <v>0</v>
      </c>
      <c r="Y28" s="72">
        <f t="shared" si="8"/>
        <v>0</v>
      </c>
      <c r="Z28" s="72">
        <f t="shared" si="8"/>
        <v>0</v>
      </c>
      <c r="AA28" s="72">
        <f t="shared" si="8"/>
        <v>0</v>
      </c>
      <c r="AB28" s="72">
        <f t="shared" si="8"/>
        <v>0</v>
      </c>
      <c r="AC28" s="72">
        <f t="shared" si="8"/>
        <v>0</v>
      </c>
      <c r="AD28" s="72">
        <f t="shared" si="8"/>
        <v>0</v>
      </c>
      <c r="AE28" s="72">
        <f t="shared" si="8"/>
        <v>0</v>
      </c>
      <c r="AF28" s="72">
        <f t="shared" si="8"/>
        <v>0</v>
      </c>
      <c r="AG28" s="72">
        <f t="shared" si="8"/>
        <v>0</v>
      </c>
      <c r="AH28" s="72">
        <f t="shared" si="8"/>
        <v>0</v>
      </c>
      <c r="AI28" s="72">
        <f t="shared" si="8"/>
        <v>0</v>
      </c>
      <c r="AJ28" s="72">
        <f t="shared" si="8"/>
        <v>0</v>
      </c>
      <c r="AK28" s="72">
        <f t="shared" si="8"/>
        <v>0</v>
      </c>
      <c r="AL28" s="72">
        <f t="shared" si="8"/>
        <v>0</v>
      </c>
      <c r="AM28" s="72">
        <f t="shared" si="8"/>
        <v>0</v>
      </c>
    </row>
    <row r="29" spans="1:58" ht="42" customHeight="1" x14ac:dyDescent="0.25">
      <c r="A29" s="148"/>
      <c r="B29" s="430" t="s">
        <v>104</v>
      </c>
      <c r="C29" s="72" t="s">
        <v>105</v>
      </c>
      <c r="D29" s="431" t="s">
        <v>93</v>
      </c>
      <c r="E29" s="72">
        <f t="shared" ref="E29:AM29" si="9">E78</f>
        <v>0</v>
      </c>
      <c r="F29" s="72">
        <f t="shared" si="9"/>
        <v>0</v>
      </c>
      <c r="G29" s="72">
        <f t="shared" si="9"/>
        <v>0</v>
      </c>
      <c r="H29" s="72">
        <f t="shared" si="9"/>
        <v>0</v>
      </c>
      <c r="I29" s="72">
        <f t="shared" si="9"/>
        <v>0</v>
      </c>
      <c r="J29" s="72">
        <f t="shared" si="9"/>
        <v>0</v>
      </c>
      <c r="K29" s="72">
        <f t="shared" si="9"/>
        <v>0</v>
      </c>
      <c r="L29" s="72">
        <f t="shared" si="9"/>
        <v>0</v>
      </c>
      <c r="M29" s="72">
        <f t="shared" si="9"/>
        <v>0</v>
      </c>
      <c r="N29" s="72">
        <f t="shared" si="9"/>
        <v>0</v>
      </c>
      <c r="O29" s="72">
        <f t="shared" si="9"/>
        <v>0</v>
      </c>
      <c r="P29" s="72">
        <f t="shared" si="9"/>
        <v>0</v>
      </c>
      <c r="Q29" s="72">
        <f t="shared" si="9"/>
        <v>0</v>
      </c>
      <c r="R29" s="72">
        <f t="shared" si="9"/>
        <v>0</v>
      </c>
      <c r="S29" s="72">
        <f t="shared" si="9"/>
        <v>0</v>
      </c>
      <c r="T29" s="72">
        <f t="shared" si="9"/>
        <v>0.16666666666666669</v>
      </c>
      <c r="U29" s="72">
        <f t="shared" si="9"/>
        <v>0</v>
      </c>
      <c r="V29" s="72">
        <f t="shared" si="9"/>
        <v>0</v>
      </c>
      <c r="W29" s="72">
        <f t="shared" si="9"/>
        <v>0</v>
      </c>
      <c r="X29" s="72">
        <f t="shared" si="9"/>
        <v>0</v>
      </c>
      <c r="Y29" s="72">
        <f t="shared" si="9"/>
        <v>0</v>
      </c>
      <c r="Z29" s="72">
        <f t="shared" si="9"/>
        <v>0</v>
      </c>
      <c r="AA29" s="72">
        <f t="shared" si="9"/>
        <v>0</v>
      </c>
      <c r="AB29" s="72">
        <f t="shared" si="9"/>
        <v>0</v>
      </c>
      <c r="AC29" s="72">
        <f t="shared" si="9"/>
        <v>0</v>
      </c>
      <c r="AD29" s="72">
        <f t="shared" si="9"/>
        <v>0</v>
      </c>
      <c r="AE29" s="72">
        <f t="shared" si="9"/>
        <v>0</v>
      </c>
      <c r="AF29" s="72">
        <f t="shared" si="9"/>
        <v>0</v>
      </c>
      <c r="AG29" s="72">
        <f t="shared" si="9"/>
        <v>0</v>
      </c>
      <c r="AH29" s="72">
        <f t="shared" si="9"/>
        <v>0.16666666666666669</v>
      </c>
      <c r="AI29" s="72">
        <f t="shared" si="9"/>
        <v>0</v>
      </c>
      <c r="AJ29" s="72">
        <f t="shared" si="9"/>
        <v>0</v>
      </c>
      <c r="AK29" s="72">
        <f t="shared" si="9"/>
        <v>0</v>
      </c>
      <c r="AL29" s="72">
        <f t="shared" si="9"/>
        <v>0</v>
      </c>
      <c r="AM29" s="72">
        <f t="shared" si="9"/>
        <v>0</v>
      </c>
    </row>
    <row r="30" spans="1:58" ht="48" customHeight="1" x14ac:dyDescent="0.25">
      <c r="A30" s="148"/>
      <c r="B30" s="427" t="s">
        <v>106</v>
      </c>
      <c r="C30" s="432" t="s">
        <v>107</v>
      </c>
      <c r="D30" s="428" t="s">
        <v>93</v>
      </c>
      <c r="E30" s="427">
        <f t="shared" ref="E30:AM30" si="10">E31+E43+E70+E73+E77+E78</f>
        <v>0</v>
      </c>
      <c r="F30" s="427">
        <f t="shared" si="10"/>
        <v>0</v>
      </c>
      <c r="G30" s="427">
        <f t="shared" si="10"/>
        <v>0</v>
      </c>
      <c r="H30" s="427">
        <f t="shared" si="10"/>
        <v>0</v>
      </c>
      <c r="I30" s="427">
        <f t="shared" si="10"/>
        <v>0</v>
      </c>
      <c r="J30" s="427">
        <f t="shared" si="10"/>
        <v>0</v>
      </c>
      <c r="K30" s="427">
        <f t="shared" si="10"/>
        <v>0</v>
      </c>
      <c r="L30" s="427">
        <f t="shared" si="10"/>
        <v>0</v>
      </c>
      <c r="M30" s="427">
        <f t="shared" si="10"/>
        <v>0</v>
      </c>
      <c r="N30" s="427">
        <f t="shared" si="10"/>
        <v>0</v>
      </c>
      <c r="O30" s="427">
        <f t="shared" si="10"/>
        <v>0</v>
      </c>
      <c r="P30" s="427">
        <f t="shared" si="10"/>
        <v>0</v>
      </c>
      <c r="Q30" s="427">
        <f t="shared" si="10"/>
        <v>0</v>
      </c>
      <c r="R30" s="427">
        <f t="shared" si="10"/>
        <v>0</v>
      </c>
      <c r="S30" s="427">
        <f t="shared" si="10"/>
        <v>0</v>
      </c>
      <c r="T30" s="427">
        <f t="shared" si="10"/>
        <v>0.16666666666666669</v>
      </c>
      <c r="U30" s="427">
        <f t="shared" si="10"/>
        <v>0</v>
      </c>
      <c r="V30" s="427">
        <f t="shared" si="10"/>
        <v>0</v>
      </c>
      <c r="W30" s="427">
        <f t="shared" si="10"/>
        <v>0</v>
      </c>
      <c r="X30" s="427">
        <f t="shared" si="10"/>
        <v>0</v>
      </c>
      <c r="Y30" s="427">
        <f t="shared" si="10"/>
        <v>0</v>
      </c>
      <c r="Z30" s="427">
        <f t="shared" si="10"/>
        <v>0</v>
      </c>
      <c r="AA30" s="427">
        <f t="shared" si="10"/>
        <v>27.25</v>
      </c>
      <c r="AB30" s="427">
        <f t="shared" si="10"/>
        <v>0</v>
      </c>
      <c r="AC30" s="427">
        <f t="shared" si="10"/>
        <v>0</v>
      </c>
      <c r="AD30" s="427">
        <f t="shared" si="10"/>
        <v>0</v>
      </c>
      <c r="AE30" s="427">
        <f t="shared" si="10"/>
        <v>0</v>
      </c>
      <c r="AF30" s="427">
        <f t="shared" si="10"/>
        <v>0</v>
      </c>
      <c r="AG30" s="427">
        <f t="shared" si="10"/>
        <v>0</v>
      </c>
      <c r="AH30" s="427">
        <f t="shared" si="10"/>
        <v>27.416666666666668</v>
      </c>
      <c r="AI30" s="427">
        <f t="shared" si="10"/>
        <v>0</v>
      </c>
      <c r="AJ30" s="427">
        <f t="shared" si="10"/>
        <v>0</v>
      </c>
      <c r="AK30" s="427">
        <f t="shared" si="10"/>
        <v>0</v>
      </c>
      <c r="AL30" s="427">
        <f t="shared" si="10"/>
        <v>0</v>
      </c>
      <c r="AM30" s="427">
        <f t="shared" si="10"/>
        <v>0</v>
      </c>
    </row>
    <row r="31" spans="1:58" ht="48" customHeight="1" x14ac:dyDescent="0.25">
      <c r="A31" s="148"/>
      <c r="B31" s="427" t="s">
        <v>108</v>
      </c>
      <c r="C31" s="432" t="s">
        <v>109</v>
      </c>
      <c r="D31" s="428" t="s">
        <v>93</v>
      </c>
      <c r="E31" s="427">
        <f t="shared" ref="E31:AM31" si="11">E32+E36+E39+E40</f>
        <v>0</v>
      </c>
      <c r="F31" s="427">
        <f t="shared" si="11"/>
        <v>0</v>
      </c>
      <c r="G31" s="427">
        <f t="shared" si="11"/>
        <v>0</v>
      </c>
      <c r="H31" s="427">
        <f t="shared" si="11"/>
        <v>0</v>
      </c>
      <c r="I31" s="427">
        <f t="shared" si="11"/>
        <v>0</v>
      </c>
      <c r="J31" s="427">
        <f t="shared" si="11"/>
        <v>0</v>
      </c>
      <c r="K31" s="427">
        <f t="shared" si="11"/>
        <v>0</v>
      </c>
      <c r="L31" s="427">
        <f t="shared" si="11"/>
        <v>0</v>
      </c>
      <c r="M31" s="427">
        <f t="shared" si="11"/>
        <v>0</v>
      </c>
      <c r="N31" s="427">
        <f t="shared" si="11"/>
        <v>0</v>
      </c>
      <c r="O31" s="427">
        <f t="shared" si="11"/>
        <v>0</v>
      </c>
      <c r="P31" s="427">
        <f t="shared" si="11"/>
        <v>0</v>
      </c>
      <c r="Q31" s="427">
        <f t="shared" si="11"/>
        <v>0</v>
      </c>
      <c r="R31" s="427">
        <f t="shared" si="11"/>
        <v>0</v>
      </c>
      <c r="S31" s="427">
        <f t="shared" si="11"/>
        <v>0</v>
      </c>
      <c r="T31" s="427">
        <f t="shared" si="11"/>
        <v>0</v>
      </c>
      <c r="U31" s="427">
        <f t="shared" si="11"/>
        <v>0</v>
      </c>
      <c r="V31" s="427">
        <f t="shared" si="11"/>
        <v>0</v>
      </c>
      <c r="W31" s="427">
        <f t="shared" si="11"/>
        <v>0</v>
      </c>
      <c r="X31" s="427">
        <f t="shared" si="11"/>
        <v>0</v>
      </c>
      <c r="Y31" s="427">
        <f t="shared" si="11"/>
        <v>0</v>
      </c>
      <c r="Z31" s="427">
        <f t="shared" si="11"/>
        <v>0</v>
      </c>
      <c r="AA31" s="427">
        <f t="shared" si="11"/>
        <v>0</v>
      </c>
      <c r="AB31" s="427">
        <f t="shared" si="11"/>
        <v>0</v>
      </c>
      <c r="AC31" s="427">
        <f t="shared" si="11"/>
        <v>0</v>
      </c>
      <c r="AD31" s="427">
        <f t="shared" si="11"/>
        <v>0</v>
      </c>
      <c r="AE31" s="427">
        <f t="shared" si="11"/>
        <v>0</v>
      </c>
      <c r="AF31" s="427">
        <f t="shared" si="11"/>
        <v>0</v>
      </c>
      <c r="AG31" s="427">
        <f t="shared" si="11"/>
        <v>0</v>
      </c>
      <c r="AH31" s="427">
        <f t="shared" si="11"/>
        <v>0</v>
      </c>
      <c r="AI31" s="427">
        <f t="shared" si="11"/>
        <v>0</v>
      </c>
      <c r="AJ31" s="427">
        <f t="shared" si="11"/>
        <v>0</v>
      </c>
      <c r="AK31" s="427">
        <f t="shared" si="11"/>
        <v>0</v>
      </c>
      <c r="AL31" s="427">
        <f t="shared" si="11"/>
        <v>0</v>
      </c>
      <c r="AM31" s="427">
        <f t="shared" si="11"/>
        <v>0</v>
      </c>
    </row>
    <row r="32" spans="1:58" ht="48" customHeight="1" x14ac:dyDescent="0.25">
      <c r="A32" s="148"/>
      <c r="B32" s="432" t="s">
        <v>110</v>
      </c>
      <c r="C32" s="432" t="s">
        <v>111</v>
      </c>
      <c r="D32" s="428" t="s">
        <v>93</v>
      </c>
      <c r="E32" s="467">
        <f t="shared" ref="E32:AM32" si="12">E33+E34+E35</f>
        <v>0</v>
      </c>
      <c r="F32" s="427">
        <f t="shared" si="12"/>
        <v>0</v>
      </c>
      <c r="G32" s="427">
        <f t="shared" si="12"/>
        <v>0</v>
      </c>
      <c r="H32" s="427">
        <f t="shared" si="12"/>
        <v>0</v>
      </c>
      <c r="I32" s="427">
        <f t="shared" si="12"/>
        <v>0</v>
      </c>
      <c r="J32" s="427">
        <f t="shared" si="12"/>
        <v>0</v>
      </c>
      <c r="K32" s="427">
        <f t="shared" si="12"/>
        <v>0</v>
      </c>
      <c r="L32" s="427">
        <f t="shared" si="12"/>
        <v>0</v>
      </c>
      <c r="M32" s="427">
        <f t="shared" si="12"/>
        <v>0</v>
      </c>
      <c r="N32" s="427">
        <f t="shared" si="12"/>
        <v>0</v>
      </c>
      <c r="O32" s="427">
        <f t="shared" si="12"/>
        <v>0</v>
      </c>
      <c r="P32" s="427">
        <f t="shared" si="12"/>
        <v>0</v>
      </c>
      <c r="Q32" s="427">
        <f t="shared" si="12"/>
        <v>0</v>
      </c>
      <c r="R32" s="427">
        <f t="shared" si="12"/>
        <v>0</v>
      </c>
      <c r="S32" s="427">
        <f t="shared" si="12"/>
        <v>0</v>
      </c>
      <c r="T32" s="427">
        <f t="shared" si="12"/>
        <v>0</v>
      </c>
      <c r="U32" s="427">
        <f t="shared" si="12"/>
        <v>0</v>
      </c>
      <c r="V32" s="427">
        <f t="shared" si="12"/>
        <v>0</v>
      </c>
      <c r="W32" s="427">
        <f t="shared" si="12"/>
        <v>0</v>
      </c>
      <c r="X32" s="427">
        <f t="shared" si="12"/>
        <v>0</v>
      </c>
      <c r="Y32" s="427">
        <f t="shared" si="12"/>
        <v>0</v>
      </c>
      <c r="Z32" s="427">
        <f t="shared" si="12"/>
        <v>0</v>
      </c>
      <c r="AA32" s="427">
        <f t="shared" si="12"/>
        <v>0</v>
      </c>
      <c r="AB32" s="427">
        <f t="shared" si="12"/>
        <v>0</v>
      </c>
      <c r="AC32" s="427">
        <f t="shared" si="12"/>
        <v>0</v>
      </c>
      <c r="AD32" s="427">
        <f t="shared" si="12"/>
        <v>0</v>
      </c>
      <c r="AE32" s="427">
        <f t="shared" si="12"/>
        <v>0</v>
      </c>
      <c r="AF32" s="427">
        <f t="shared" si="12"/>
        <v>0</v>
      </c>
      <c r="AG32" s="427">
        <f t="shared" si="12"/>
        <v>0</v>
      </c>
      <c r="AH32" s="427">
        <f t="shared" si="12"/>
        <v>0</v>
      </c>
      <c r="AI32" s="427">
        <f t="shared" si="12"/>
        <v>0</v>
      </c>
      <c r="AJ32" s="427">
        <f t="shared" si="12"/>
        <v>0</v>
      </c>
      <c r="AK32" s="427">
        <f t="shared" si="12"/>
        <v>0</v>
      </c>
      <c r="AL32" s="427">
        <f t="shared" si="12"/>
        <v>0</v>
      </c>
      <c r="AM32" s="427">
        <f t="shared" si="12"/>
        <v>0</v>
      </c>
    </row>
    <row r="33" spans="1:40" ht="42" customHeight="1" x14ac:dyDescent="0.25">
      <c r="A33" s="148"/>
      <c r="B33" s="433" t="s">
        <v>112</v>
      </c>
      <c r="C33" s="434" t="s">
        <v>113</v>
      </c>
      <c r="D33" s="72" t="s">
        <v>93</v>
      </c>
      <c r="E33" s="326">
        <v>0</v>
      </c>
      <c r="F33" s="326">
        <v>0</v>
      </c>
      <c r="G33" s="326">
        <v>0</v>
      </c>
      <c r="H33" s="326">
        <v>0</v>
      </c>
      <c r="I33" s="326">
        <v>0</v>
      </c>
      <c r="J33" s="326">
        <v>0</v>
      </c>
      <c r="K33" s="326">
        <v>0</v>
      </c>
      <c r="L33" s="326">
        <v>0</v>
      </c>
      <c r="M33" s="326">
        <v>0</v>
      </c>
      <c r="N33" s="326">
        <v>0</v>
      </c>
      <c r="O33" s="326">
        <v>0</v>
      </c>
      <c r="P33" s="326">
        <v>0</v>
      </c>
      <c r="Q33" s="326">
        <v>0</v>
      </c>
      <c r="R33" s="326">
        <v>0</v>
      </c>
      <c r="S33" s="326">
        <v>0</v>
      </c>
      <c r="T33" s="326">
        <v>0</v>
      </c>
      <c r="U33" s="326">
        <v>0</v>
      </c>
      <c r="V33" s="326">
        <v>0</v>
      </c>
      <c r="W33" s="326">
        <v>0</v>
      </c>
      <c r="X33" s="326">
        <v>0</v>
      </c>
      <c r="Y33" s="326">
        <v>0</v>
      </c>
      <c r="Z33" s="326">
        <v>0</v>
      </c>
      <c r="AA33" s="326">
        <v>0</v>
      </c>
      <c r="AB33" s="326">
        <v>0</v>
      </c>
      <c r="AC33" s="326">
        <v>0</v>
      </c>
      <c r="AD33" s="326">
        <v>0</v>
      </c>
      <c r="AE33" s="326">
        <v>0</v>
      </c>
      <c r="AF33" s="326">
        <v>0</v>
      </c>
      <c r="AG33" s="326">
        <v>0</v>
      </c>
      <c r="AH33" s="326">
        <v>0</v>
      </c>
      <c r="AI33" s="326">
        <v>0</v>
      </c>
      <c r="AJ33" s="326">
        <v>0</v>
      </c>
      <c r="AK33" s="326">
        <v>0</v>
      </c>
      <c r="AL33" s="326">
        <v>0</v>
      </c>
      <c r="AM33" s="326">
        <v>0</v>
      </c>
    </row>
    <row r="34" spans="1:40" ht="42" customHeight="1" x14ac:dyDescent="0.25">
      <c r="A34" s="148"/>
      <c r="B34" s="433" t="s">
        <v>114</v>
      </c>
      <c r="C34" s="434" t="s">
        <v>115</v>
      </c>
      <c r="D34" s="72" t="s">
        <v>93</v>
      </c>
      <c r="E34" s="326">
        <v>0</v>
      </c>
      <c r="F34" s="326">
        <v>0</v>
      </c>
      <c r="G34" s="326">
        <v>0</v>
      </c>
      <c r="H34" s="326">
        <v>0</v>
      </c>
      <c r="I34" s="326">
        <v>0</v>
      </c>
      <c r="J34" s="326">
        <v>0</v>
      </c>
      <c r="K34" s="326">
        <v>0</v>
      </c>
      <c r="L34" s="326">
        <v>0</v>
      </c>
      <c r="M34" s="326">
        <v>0</v>
      </c>
      <c r="N34" s="326">
        <v>0</v>
      </c>
      <c r="O34" s="326">
        <v>0</v>
      </c>
      <c r="P34" s="326">
        <v>0</v>
      </c>
      <c r="Q34" s="326">
        <v>0</v>
      </c>
      <c r="R34" s="326">
        <v>0</v>
      </c>
      <c r="S34" s="326">
        <v>0</v>
      </c>
      <c r="T34" s="326">
        <v>0</v>
      </c>
      <c r="U34" s="326">
        <v>0</v>
      </c>
      <c r="V34" s="326">
        <v>0</v>
      </c>
      <c r="W34" s="326">
        <v>0</v>
      </c>
      <c r="X34" s="326">
        <v>0</v>
      </c>
      <c r="Y34" s="326">
        <v>0</v>
      </c>
      <c r="Z34" s="326">
        <v>0</v>
      </c>
      <c r="AA34" s="326">
        <v>0</v>
      </c>
      <c r="AB34" s="326">
        <v>0</v>
      </c>
      <c r="AC34" s="326">
        <v>0</v>
      </c>
      <c r="AD34" s="326">
        <v>0</v>
      </c>
      <c r="AE34" s="326">
        <v>0</v>
      </c>
      <c r="AF34" s="326">
        <v>0</v>
      </c>
      <c r="AG34" s="326">
        <v>0</v>
      </c>
      <c r="AH34" s="326">
        <v>0</v>
      </c>
      <c r="AI34" s="326">
        <v>0</v>
      </c>
      <c r="AJ34" s="326">
        <v>0</v>
      </c>
      <c r="AK34" s="326">
        <v>0</v>
      </c>
      <c r="AL34" s="326">
        <v>0</v>
      </c>
      <c r="AM34" s="326">
        <v>0</v>
      </c>
    </row>
    <row r="35" spans="1:40" s="187" customFormat="1" ht="42" customHeight="1" x14ac:dyDescent="0.25">
      <c r="A35" s="148"/>
      <c r="B35" s="433" t="s">
        <v>116</v>
      </c>
      <c r="C35" s="434" t="s">
        <v>117</v>
      </c>
      <c r="D35" s="72" t="s">
        <v>93</v>
      </c>
      <c r="E35" s="326">
        <v>0</v>
      </c>
      <c r="F35" s="326">
        <v>0</v>
      </c>
      <c r="G35" s="326">
        <v>0</v>
      </c>
      <c r="H35" s="326">
        <v>0</v>
      </c>
      <c r="I35" s="326">
        <v>0</v>
      </c>
      <c r="J35" s="326">
        <v>0</v>
      </c>
      <c r="K35" s="326">
        <v>0</v>
      </c>
      <c r="L35" s="326">
        <v>0</v>
      </c>
      <c r="M35" s="326">
        <v>0</v>
      </c>
      <c r="N35" s="326">
        <v>0</v>
      </c>
      <c r="O35" s="326">
        <v>0</v>
      </c>
      <c r="P35" s="326">
        <v>0</v>
      </c>
      <c r="Q35" s="326">
        <v>0</v>
      </c>
      <c r="R35" s="326">
        <v>0</v>
      </c>
      <c r="S35" s="326">
        <v>0</v>
      </c>
      <c r="T35" s="326">
        <v>0</v>
      </c>
      <c r="U35" s="326">
        <v>0</v>
      </c>
      <c r="V35" s="326">
        <v>0</v>
      </c>
      <c r="W35" s="326">
        <v>0</v>
      </c>
      <c r="X35" s="326">
        <v>0</v>
      </c>
      <c r="Y35" s="326">
        <v>0</v>
      </c>
      <c r="Z35" s="326">
        <v>0</v>
      </c>
      <c r="AA35" s="326">
        <v>0</v>
      </c>
      <c r="AB35" s="326">
        <v>0</v>
      </c>
      <c r="AC35" s="326">
        <v>0</v>
      </c>
      <c r="AD35" s="326">
        <v>0</v>
      </c>
      <c r="AE35" s="326">
        <v>0</v>
      </c>
      <c r="AF35" s="326">
        <v>0</v>
      </c>
      <c r="AG35" s="326">
        <v>0</v>
      </c>
      <c r="AH35" s="326">
        <v>0</v>
      </c>
      <c r="AI35" s="326">
        <v>0</v>
      </c>
      <c r="AJ35" s="326">
        <v>0</v>
      </c>
      <c r="AK35" s="326">
        <v>0</v>
      </c>
      <c r="AL35" s="326">
        <v>0</v>
      </c>
      <c r="AM35" s="326">
        <v>0</v>
      </c>
      <c r="AN35" s="148"/>
    </row>
    <row r="36" spans="1:40" s="187" customFormat="1" ht="48" customHeight="1" x14ac:dyDescent="0.25">
      <c r="A36" s="148"/>
      <c r="B36" s="427" t="s">
        <v>118</v>
      </c>
      <c r="C36" s="432" t="s">
        <v>119</v>
      </c>
      <c r="D36" s="427" t="s">
        <v>93</v>
      </c>
      <c r="E36" s="386">
        <f t="shared" ref="E36:AM36" si="13">E37+E38</f>
        <v>0</v>
      </c>
      <c r="F36" s="386">
        <f t="shared" si="13"/>
        <v>0</v>
      </c>
      <c r="G36" s="386">
        <f t="shared" si="13"/>
        <v>0</v>
      </c>
      <c r="H36" s="386">
        <f t="shared" si="13"/>
        <v>0</v>
      </c>
      <c r="I36" s="386">
        <f t="shared" si="13"/>
        <v>0</v>
      </c>
      <c r="J36" s="386">
        <f t="shared" si="13"/>
        <v>0</v>
      </c>
      <c r="K36" s="386">
        <f t="shared" si="13"/>
        <v>0</v>
      </c>
      <c r="L36" s="386">
        <f t="shared" si="13"/>
        <v>0</v>
      </c>
      <c r="M36" s="386">
        <f t="shared" si="13"/>
        <v>0</v>
      </c>
      <c r="N36" s="386">
        <f t="shared" si="13"/>
        <v>0</v>
      </c>
      <c r="O36" s="386">
        <f t="shared" si="13"/>
        <v>0</v>
      </c>
      <c r="P36" s="386">
        <f t="shared" si="13"/>
        <v>0</v>
      </c>
      <c r="Q36" s="386">
        <f t="shared" si="13"/>
        <v>0</v>
      </c>
      <c r="R36" s="386">
        <f t="shared" si="13"/>
        <v>0</v>
      </c>
      <c r="S36" s="386">
        <f t="shared" si="13"/>
        <v>0</v>
      </c>
      <c r="T36" s="386">
        <f t="shared" si="13"/>
        <v>0</v>
      </c>
      <c r="U36" s="386">
        <f t="shared" si="13"/>
        <v>0</v>
      </c>
      <c r="V36" s="386">
        <f t="shared" si="13"/>
        <v>0</v>
      </c>
      <c r="W36" s="386">
        <f t="shared" si="13"/>
        <v>0</v>
      </c>
      <c r="X36" s="386">
        <f t="shared" si="13"/>
        <v>0</v>
      </c>
      <c r="Y36" s="386">
        <f t="shared" si="13"/>
        <v>0</v>
      </c>
      <c r="Z36" s="386">
        <f t="shared" si="13"/>
        <v>0</v>
      </c>
      <c r="AA36" s="386">
        <f t="shared" si="13"/>
        <v>0</v>
      </c>
      <c r="AB36" s="386">
        <f t="shared" si="13"/>
        <v>0</v>
      </c>
      <c r="AC36" s="386">
        <f t="shared" si="13"/>
        <v>0</v>
      </c>
      <c r="AD36" s="386">
        <f t="shared" si="13"/>
        <v>0</v>
      </c>
      <c r="AE36" s="386">
        <f t="shared" si="13"/>
        <v>0</v>
      </c>
      <c r="AF36" s="386">
        <f t="shared" si="13"/>
        <v>0</v>
      </c>
      <c r="AG36" s="386">
        <f t="shared" si="13"/>
        <v>0</v>
      </c>
      <c r="AH36" s="386">
        <f t="shared" si="13"/>
        <v>0</v>
      </c>
      <c r="AI36" s="386">
        <f t="shared" si="13"/>
        <v>0</v>
      </c>
      <c r="AJ36" s="386">
        <f t="shared" si="13"/>
        <v>0</v>
      </c>
      <c r="AK36" s="386">
        <f t="shared" si="13"/>
        <v>0</v>
      </c>
      <c r="AL36" s="386">
        <f t="shared" si="13"/>
        <v>0</v>
      </c>
      <c r="AM36" s="386">
        <f t="shared" si="13"/>
        <v>0</v>
      </c>
      <c r="AN36" s="148"/>
    </row>
    <row r="37" spans="1:40" ht="42" customHeight="1" x14ac:dyDescent="0.25">
      <c r="A37" s="148"/>
      <c r="B37" s="434" t="s">
        <v>120</v>
      </c>
      <c r="C37" s="434" t="s">
        <v>121</v>
      </c>
      <c r="D37" s="72" t="s">
        <v>93</v>
      </c>
      <c r="E37" s="326">
        <v>0</v>
      </c>
      <c r="F37" s="326">
        <v>0</v>
      </c>
      <c r="G37" s="326">
        <v>0</v>
      </c>
      <c r="H37" s="326">
        <v>0</v>
      </c>
      <c r="I37" s="326">
        <v>0</v>
      </c>
      <c r="J37" s="326">
        <v>0</v>
      </c>
      <c r="K37" s="326">
        <v>0</v>
      </c>
      <c r="L37" s="326">
        <v>0</v>
      </c>
      <c r="M37" s="326">
        <v>0</v>
      </c>
      <c r="N37" s="326">
        <v>0</v>
      </c>
      <c r="O37" s="326">
        <v>0</v>
      </c>
      <c r="P37" s="326">
        <v>0</v>
      </c>
      <c r="Q37" s="326">
        <v>0</v>
      </c>
      <c r="R37" s="326">
        <v>0</v>
      </c>
      <c r="S37" s="326">
        <v>0</v>
      </c>
      <c r="T37" s="326">
        <v>0</v>
      </c>
      <c r="U37" s="326">
        <v>0</v>
      </c>
      <c r="V37" s="326">
        <v>0</v>
      </c>
      <c r="W37" s="326">
        <v>0</v>
      </c>
      <c r="X37" s="326">
        <v>0</v>
      </c>
      <c r="Y37" s="326">
        <v>0</v>
      </c>
      <c r="Z37" s="326">
        <v>0</v>
      </c>
      <c r="AA37" s="326">
        <v>0</v>
      </c>
      <c r="AB37" s="326">
        <v>0</v>
      </c>
      <c r="AC37" s="326">
        <v>0</v>
      </c>
      <c r="AD37" s="326">
        <v>0</v>
      </c>
      <c r="AE37" s="326">
        <v>0</v>
      </c>
      <c r="AF37" s="326">
        <v>0</v>
      </c>
      <c r="AG37" s="326">
        <f>Z37</f>
        <v>0</v>
      </c>
      <c r="AH37" s="326">
        <f t="shared" ref="AH37:AM38" si="14">AA37</f>
        <v>0</v>
      </c>
      <c r="AI37" s="326">
        <f t="shared" si="14"/>
        <v>0</v>
      </c>
      <c r="AJ37" s="326">
        <f t="shared" si="14"/>
        <v>0</v>
      </c>
      <c r="AK37" s="326">
        <f t="shared" si="14"/>
        <v>0</v>
      </c>
      <c r="AL37" s="326">
        <f t="shared" si="14"/>
        <v>0</v>
      </c>
      <c r="AM37" s="326">
        <f t="shared" si="14"/>
        <v>0</v>
      </c>
    </row>
    <row r="38" spans="1:40" ht="42" customHeight="1" x14ac:dyDescent="0.25">
      <c r="A38" s="148"/>
      <c r="B38" s="433" t="s">
        <v>122</v>
      </c>
      <c r="C38" s="434" t="s">
        <v>123</v>
      </c>
      <c r="D38" s="72" t="s">
        <v>93</v>
      </c>
      <c r="E38" s="326">
        <v>0</v>
      </c>
      <c r="F38" s="326">
        <v>0</v>
      </c>
      <c r="G38" s="326">
        <v>0</v>
      </c>
      <c r="H38" s="326">
        <v>0</v>
      </c>
      <c r="I38" s="326">
        <v>0</v>
      </c>
      <c r="J38" s="326">
        <v>0</v>
      </c>
      <c r="K38" s="326">
        <v>0</v>
      </c>
      <c r="L38" s="326">
        <v>0</v>
      </c>
      <c r="M38" s="326">
        <v>0</v>
      </c>
      <c r="N38" s="326">
        <v>0</v>
      </c>
      <c r="O38" s="326">
        <v>0</v>
      </c>
      <c r="P38" s="326">
        <v>0</v>
      </c>
      <c r="Q38" s="326">
        <v>0</v>
      </c>
      <c r="R38" s="326">
        <v>0</v>
      </c>
      <c r="S38" s="326">
        <v>0</v>
      </c>
      <c r="T38" s="326">
        <v>0</v>
      </c>
      <c r="U38" s="326">
        <v>0</v>
      </c>
      <c r="V38" s="326">
        <v>0</v>
      </c>
      <c r="W38" s="326">
        <v>0</v>
      </c>
      <c r="X38" s="326">
        <v>0</v>
      </c>
      <c r="Y38" s="326">
        <v>0</v>
      </c>
      <c r="Z38" s="326">
        <v>0</v>
      </c>
      <c r="AA38" s="326">
        <v>0</v>
      </c>
      <c r="AB38" s="326">
        <v>0</v>
      </c>
      <c r="AC38" s="326">
        <v>0</v>
      </c>
      <c r="AD38" s="326">
        <v>0</v>
      </c>
      <c r="AE38" s="326">
        <v>0</v>
      </c>
      <c r="AF38" s="326">
        <v>0</v>
      </c>
      <c r="AG38" s="326">
        <f>Z38</f>
        <v>0</v>
      </c>
      <c r="AH38" s="326">
        <f t="shared" si="14"/>
        <v>0</v>
      </c>
      <c r="AI38" s="326">
        <f t="shared" si="14"/>
        <v>0</v>
      </c>
      <c r="AJ38" s="326">
        <f t="shared" si="14"/>
        <v>0</v>
      </c>
      <c r="AK38" s="326">
        <f t="shared" si="14"/>
        <v>0</v>
      </c>
      <c r="AL38" s="326">
        <f t="shared" si="14"/>
        <v>0</v>
      </c>
      <c r="AM38" s="326">
        <f t="shared" si="14"/>
        <v>0</v>
      </c>
    </row>
    <row r="39" spans="1:40" ht="48" customHeight="1" x14ac:dyDescent="0.25">
      <c r="A39" s="148"/>
      <c r="B39" s="427" t="s">
        <v>124</v>
      </c>
      <c r="C39" s="427" t="s">
        <v>125</v>
      </c>
      <c r="D39" s="427" t="s">
        <v>93</v>
      </c>
      <c r="E39" s="384">
        <v>0</v>
      </c>
      <c r="F39" s="384">
        <v>0</v>
      </c>
      <c r="G39" s="384">
        <v>0</v>
      </c>
      <c r="H39" s="384">
        <v>0</v>
      </c>
      <c r="I39" s="384">
        <v>0</v>
      </c>
      <c r="J39" s="384">
        <v>0</v>
      </c>
      <c r="K39" s="384">
        <v>0</v>
      </c>
      <c r="L39" s="384">
        <v>0</v>
      </c>
      <c r="M39" s="384">
        <v>0</v>
      </c>
      <c r="N39" s="384">
        <v>0</v>
      </c>
      <c r="O39" s="384">
        <v>0</v>
      </c>
      <c r="P39" s="384">
        <v>0</v>
      </c>
      <c r="Q39" s="384">
        <v>0</v>
      </c>
      <c r="R39" s="384">
        <v>0</v>
      </c>
      <c r="S39" s="384">
        <v>0</v>
      </c>
      <c r="T39" s="384">
        <v>0</v>
      </c>
      <c r="U39" s="384">
        <v>0</v>
      </c>
      <c r="V39" s="384">
        <v>0</v>
      </c>
      <c r="W39" s="384">
        <v>0</v>
      </c>
      <c r="X39" s="384">
        <v>0</v>
      </c>
      <c r="Y39" s="384">
        <v>0</v>
      </c>
      <c r="Z39" s="384">
        <v>0</v>
      </c>
      <c r="AA39" s="384">
        <v>0</v>
      </c>
      <c r="AB39" s="384">
        <v>0</v>
      </c>
      <c r="AC39" s="384">
        <v>0</v>
      </c>
      <c r="AD39" s="384">
        <v>0</v>
      </c>
      <c r="AE39" s="384">
        <v>0</v>
      </c>
      <c r="AF39" s="384">
        <v>0</v>
      </c>
      <c r="AG39" s="384">
        <v>0</v>
      </c>
      <c r="AH39" s="384">
        <v>0</v>
      </c>
      <c r="AI39" s="384">
        <v>0</v>
      </c>
      <c r="AJ39" s="384">
        <v>0</v>
      </c>
      <c r="AK39" s="384">
        <v>0</v>
      </c>
      <c r="AL39" s="384">
        <v>0</v>
      </c>
      <c r="AM39" s="384">
        <v>0</v>
      </c>
    </row>
    <row r="40" spans="1:40" ht="48" customHeight="1" x14ac:dyDescent="0.25">
      <c r="A40" s="148"/>
      <c r="B40" s="396" t="s">
        <v>126</v>
      </c>
      <c r="C40" s="427" t="s">
        <v>127</v>
      </c>
      <c r="D40" s="427" t="s">
        <v>93</v>
      </c>
      <c r="E40" s="384">
        <f t="shared" ref="E40:AM40" si="15">E41+E42</f>
        <v>0</v>
      </c>
      <c r="F40" s="384">
        <f t="shared" si="15"/>
        <v>0</v>
      </c>
      <c r="G40" s="384">
        <f t="shared" si="15"/>
        <v>0</v>
      </c>
      <c r="H40" s="384">
        <f t="shared" si="15"/>
        <v>0</v>
      </c>
      <c r="I40" s="384">
        <f t="shared" si="15"/>
        <v>0</v>
      </c>
      <c r="J40" s="384">
        <f t="shared" si="15"/>
        <v>0</v>
      </c>
      <c r="K40" s="384">
        <f t="shared" si="15"/>
        <v>0</v>
      </c>
      <c r="L40" s="384">
        <f t="shared" si="15"/>
        <v>0</v>
      </c>
      <c r="M40" s="384">
        <f t="shared" si="15"/>
        <v>0</v>
      </c>
      <c r="N40" s="384">
        <f t="shared" si="15"/>
        <v>0</v>
      </c>
      <c r="O40" s="384">
        <f t="shared" si="15"/>
        <v>0</v>
      </c>
      <c r="P40" s="384">
        <f t="shared" si="15"/>
        <v>0</v>
      </c>
      <c r="Q40" s="384">
        <f t="shared" si="15"/>
        <v>0</v>
      </c>
      <c r="R40" s="384">
        <f t="shared" si="15"/>
        <v>0</v>
      </c>
      <c r="S40" s="384">
        <f t="shared" si="15"/>
        <v>0</v>
      </c>
      <c r="T40" s="384">
        <f t="shared" si="15"/>
        <v>0</v>
      </c>
      <c r="U40" s="384">
        <f t="shared" si="15"/>
        <v>0</v>
      </c>
      <c r="V40" s="384">
        <f t="shared" si="15"/>
        <v>0</v>
      </c>
      <c r="W40" s="384">
        <f t="shared" si="15"/>
        <v>0</v>
      </c>
      <c r="X40" s="384">
        <f t="shared" si="15"/>
        <v>0</v>
      </c>
      <c r="Y40" s="384">
        <f t="shared" si="15"/>
        <v>0</v>
      </c>
      <c r="Z40" s="384">
        <f t="shared" si="15"/>
        <v>0</v>
      </c>
      <c r="AA40" s="384">
        <f t="shared" si="15"/>
        <v>0</v>
      </c>
      <c r="AB40" s="384">
        <f t="shared" si="15"/>
        <v>0</v>
      </c>
      <c r="AC40" s="384">
        <f t="shared" si="15"/>
        <v>0</v>
      </c>
      <c r="AD40" s="384">
        <f t="shared" si="15"/>
        <v>0</v>
      </c>
      <c r="AE40" s="384">
        <f t="shared" si="15"/>
        <v>0</v>
      </c>
      <c r="AF40" s="384">
        <f t="shared" si="15"/>
        <v>0</v>
      </c>
      <c r="AG40" s="384">
        <f t="shared" si="15"/>
        <v>0</v>
      </c>
      <c r="AH40" s="384">
        <f t="shared" si="15"/>
        <v>0</v>
      </c>
      <c r="AI40" s="384">
        <f t="shared" si="15"/>
        <v>0</v>
      </c>
      <c r="AJ40" s="384">
        <f t="shared" si="15"/>
        <v>0</v>
      </c>
      <c r="AK40" s="384">
        <f t="shared" si="15"/>
        <v>0</v>
      </c>
      <c r="AL40" s="384">
        <f t="shared" si="15"/>
        <v>0</v>
      </c>
      <c r="AM40" s="384">
        <f t="shared" si="15"/>
        <v>0</v>
      </c>
    </row>
    <row r="41" spans="1:40" ht="47.25" x14ac:dyDescent="0.25">
      <c r="A41" s="148"/>
      <c r="B41" s="437" t="s">
        <v>277</v>
      </c>
      <c r="C41" s="72" t="s">
        <v>278</v>
      </c>
      <c r="D41" s="72" t="s">
        <v>93</v>
      </c>
      <c r="E41" s="326">
        <v>0</v>
      </c>
      <c r="F41" s="326">
        <v>0</v>
      </c>
      <c r="G41" s="326">
        <v>0</v>
      </c>
      <c r="H41" s="326">
        <v>0</v>
      </c>
      <c r="I41" s="326">
        <v>0</v>
      </c>
      <c r="J41" s="326">
        <v>0</v>
      </c>
      <c r="K41" s="326">
        <v>0</v>
      </c>
      <c r="L41" s="326">
        <v>0</v>
      </c>
      <c r="M41" s="326">
        <v>0</v>
      </c>
      <c r="N41" s="326">
        <v>0</v>
      </c>
      <c r="O41" s="326">
        <v>0</v>
      </c>
      <c r="P41" s="326">
        <v>0</v>
      </c>
      <c r="Q41" s="326">
        <v>0</v>
      </c>
      <c r="R41" s="326">
        <v>0</v>
      </c>
      <c r="S41" s="326">
        <v>0</v>
      </c>
      <c r="T41" s="326">
        <v>0</v>
      </c>
      <c r="U41" s="326">
        <v>0</v>
      </c>
      <c r="V41" s="326">
        <v>0</v>
      </c>
      <c r="W41" s="326">
        <v>0</v>
      </c>
      <c r="X41" s="326">
        <v>0</v>
      </c>
      <c r="Y41" s="326">
        <v>0</v>
      </c>
      <c r="Z41" s="326">
        <v>0</v>
      </c>
      <c r="AA41" s="326">
        <v>0</v>
      </c>
      <c r="AB41" s="326">
        <v>0</v>
      </c>
      <c r="AC41" s="326">
        <v>0</v>
      </c>
      <c r="AD41" s="326">
        <v>0</v>
      </c>
      <c r="AE41" s="326">
        <v>0</v>
      </c>
      <c r="AF41" s="326">
        <v>0</v>
      </c>
      <c r="AG41" s="326">
        <v>0</v>
      </c>
      <c r="AH41" s="326">
        <v>0</v>
      </c>
      <c r="AI41" s="326">
        <v>0</v>
      </c>
      <c r="AJ41" s="326">
        <v>0</v>
      </c>
      <c r="AK41" s="326">
        <v>0</v>
      </c>
      <c r="AL41" s="326">
        <v>0</v>
      </c>
      <c r="AM41" s="326">
        <v>0</v>
      </c>
    </row>
    <row r="42" spans="1:40" ht="47.25" x14ac:dyDescent="0.25">
      <c r="A42" s="148"/>
      <c r="B42" s="408" t="s">
        <v>128</v>
      </c>
      <c r="C42" s="409" t="s">
        <v>129</v>
      </c>
      <c r="D42" s="431" t="s">
        <v>93</v>
      </c>
      <c r="E42" s="326">
        <v>0</v>
      </c>
      <c r="F42" s="326">
        <v>0</v>
      </c>
      <c r="G42" s="326">
        <v>0</v>
      </c>
      <c r="H42" s="326">
        <v>0</v>
      </c>
      <c r="I42" s="326">
        <v>0</v>
      </c>
      <c r="J42" s="326">
        <v>0</v>
      </c>
      <c r="K42" s="326">
        <v>0</v>
      </c>
      <c r="L42" s="326">
        <v>0</v>
      </c>
      <c r="M42" s="326">
        <v>0</v>
      </c>
      <c r="N42" s="326">
        <v>0</v>
      </c>
      <c r="O42" s="326">
        <v>0</v>
      </c>
      <c r="P42" s="326">
        <v>0</v>
      </c>
      <c r="Q42" s="326">
        <v>0</v>
      </c>
      <c r="R42" s="326">
        <v>0</v>
      </c>
      <c r="S42" s="326">
        <v>0</v>
      </c>
      <c r="T42" s="326">
        <v>0</v>
      </c>
      <c r="U42" s="326">
        <v>0</v>
      </c>
      <c r="V42" s="326">
        <v>0</v>
      </c>
      <c r="W42" s="326">
        <v>0</v>
      </c>
      <c r="X42" s="326">
        <v>0</v>
      </c>
      <c r="Y42" s="326">
        <v>0</v>
      </c>
      <c r="Z42" s="326">
        <v>0</v>
      </c>
      <c r="AA42" s="326">
        <v>0</v>
      </c>
      <c r="AB42" s="326">
        <v>0</v>
      </c>
      <c r="AC42" s="326">
        <v>0</v>
      </c>
      <c r="AD42" s="326">
        <v>0</v>
      </c>
      <c r="AE42" s="326">
        <v>0</v>
      </c>
      <c r="AF42" s="326">
        <v>0</v>
      </c>
      <c r="AG42" s="326">
        <v>0</v>
      </c>
      <c r="AH42" s="326">
        <v>0</v>
      </c>
      <c r="AI42" s="326">
        <v>0</v>
      </c>
      <c r="AJ42" s="326">
        <v>0</v>
      </c>
      <c r="AK42" s="326">
        <v>0</v>
      </c>
      <c r="AL42" s="326">
        <v>0</v>
      </c>
      <c r="AM42" s="326">
        <v>0</v>
      </c>
    </row>
    <row r="43" spans="1:40" ht="48" customHeight="1" x14ac:dyDescent="0.25">
      <c r="A43" s="148"/>
      <c r="B43" s="382" t="s">
        <v>130</v>
      </c>
      <c r="C43" s="383" t="s">
        <v>131</v>
      </c>
      <c r="D43" s="428" t="s">
        <v>93</v>
      </c>
      <c r="E43" s="384">
        <f t="shared" ref="E43:AM43" si="16">E44+E53+E57+E67</f>
        <v>0</v>
      </c>
      <c r="F43" s="384">
        <f t="shared" si="16"/>
        <v>0</v>
      </c>
      <c r="G43" s="384">
        <f t="shared" si="16"/>
        <v>0</v>
      </c>
      <c r="H43" s="384">
        <f t="shared" si="16"/>
        <v>0</v>
      </c>
      <c r="I43" s="384">
        <f t="shared" si="16"/>
        <v>0</v>
      </c>
      <c r="J43" s="384">
        <f t="shared" si="16"/>
        <v>0</v>
      </c>
      <c r="K43" s="384">
        <f t="shared" si="16"/>
        <v>0</v>
      </c>
      <c r="L43" s="384">
        <f t="shared" si="16"/>
        <v>0</v>
      </c>
      <c r="M43" s="384">
        <f t="shared" si="16"/>
        <v>0</v>
      </c>
      <c r="N43" s="384">
        <f t="shared" si="16"/>
        <v>0</v>
      </c>
      <c r="O43" s="384">
        <f t="shared" si="16"/>
        <v>0</v>
      </c>
      <c r="P43" s="384">
        <f t="shared" si="16"/>
        <v>0</v>
      </c>
      <c r="Q43" s="384">
        <f t="shared" si="16"/>
        <v>0</v>
      </c>
      <c r="R43" s="384">
        <f t="shared" si="16"/>
        <v>0</v>
      </c>
      <c r="S43" s="384">
        <f t="shared" si="16"/>
        <v>0</v>
      </c>
      <c r="T43" s="384">
        <f t="shared" si="16"/>
        <v>0</v>
      </c>
      <c r="U43" s="384">
        <f t="shared" si="16"/>
        <v>0</v>
      </c>
      <c r="V43" s="384">
        <f t="shared" si="16"/>
        <v>0</v>
      </c>
      <c r="W43" s="384">
        <f t="shared" si="16"/>
        <v>0</v>
      </c>
      <c r="X43" s="384">
        <f t="shared" si="16"/>
        <v>0</v>
      </c>
      <c r="Y43" s="384">
        <f t="shared" si="16"/>
        <v>0</v>
      </c>
      <c r="Z43" s="384">
        <f t="shared" si="16"/>
        <v>0</v>
      </c>
      <c r="AA43" s="384">
        <f t="shared" si="16"/>
        <v>14.75</v>
      </c>
      <c r="AB43" s="384">
        <f t="shared" si="16"/>
        <v>0</v>
      </c>
      <c r="AC43" s="384">
        <f t="shared" si="16"/>
        <v>0</v>
      </c>
      <c r="AD43" s="384">
        <f t="shared" si="16"/>
        <v>0</v>
      </c>
      <c r="AE43" s="384">
        <f t="shared" si="16"/>
        <v>0</v>
      </c>
      <c r="AF43" s="384">
        <f t="shared" si="16"/>
        <v>0</v>
      </c>
      <c r="AG43" s="384">
        <f t="shared" si="16"/>
        <v>0</v>
      </c>
      <c r="AH43" s="384">
        <f t="shared" si="16"/>
        <v>14.75</v>
      </c>
      <c r="AI43" s="384">
        <f t="shared" si="16"/>
        <v>0</v>
      </c>
      <c r="AJ43" s="384">
        <f t="shared" si="16"/>
        <v>0</v>
      </c>
      <c r="AK43" s="384">
        <f t="shared" si="16"/>
        <v>0</v>
      </c>
      <c r="AL43" s="384">
        <f t="shared" si="16"/>
        <v>0</v>
      </c>
      <c r="AM43" s="384">
        <f t="shared" si="16"/>
        <v>0</v>
      </c>
    </row>
    <row r="44" spans="1:40" ht="48" customHeight="1" x14ac:dyDescent="0.25">
      <c r="A44" s="148"/>
      <c r="B44" s="382" t="s">
        <v>132</v>
      </c>
      <c r="C44" s="383" t="s">
        <v>133</v>
      </c>
      <c r="D44" s="382" t="s">
        <v>93</v>
      </c>
      <c r="E44" s="384">
        <f t="shared" ref="E44:AM44" si="17">E45+E48</f>
        <v>0</v>
      </c>
      <c r="F44" s="384">
        <f t="shared" si="17"/>
        <v>0</v>
      </c>
      <c r="G44" s="384">
        <f t="shared" si="17"/>
        <v>0</v>
      </c>
      <c r="H44" s="384">
        <f t="shared" si="17"/>
        <v>0</v>
      </c>
      <c r="I44" s="384">
        <f t="shared" si="17"/>
        <v>0</v>
      </c>
      <c r="J44" s="384">
        <f t="shared" si="17"/>
        <v>0</v>
      </c>
      <c r="K44" s="384">
        <f t="shared" si="17"/>
        <v>0</v>
      </c>
      <c r="L44" s="384">
        <f t="shared" si="17"/>
        <v>0</v>
      </c>
      <c r="M44" s="384">
        <f t="shared" si="17"/>
        <v>0</v>
      </c>
      <c r="N44" s="384">
        <f t="shared" si="17"/>
        <v>0</v>
      </c>
      <c r="O44" s="384">
        <f t="shared" si="17"/>
        <v>0</v>
      </c>
      <c r="P44" s="384">
        <f t="shared" si="17"/>
        <v>0</v>
      </c>
      <c r="Q44" s="384">
        <f t="shared" si="17"/>
        <v>0</v>
      </c>
      <c r="R44" s="384">
        <f t="shared" si="17"/>
        <v>0</v>
      </c>
      <c r="S44" s="384">
        <f t="shared" si="17"/>
        <v>0</v>
      </c>
      <c r="T44" s="384">
        <f t="shared" si="17"/>
        <v>0</v>
      </c>
      <c r="U44" s="384">
        <f t="shared" si="17"/>
        <v>0</v>
      </c>
      <c r="V44" s="384">
        <f t="shared" si="17"/>
        <v>0</v>
      </c>
      <c r="W44" s="384">
        <f t="shared" si="17"/>
        <v>0</v>
      </c>
      <c r="X44" s="384">
        <f t="shared" si="17"/>
        <v>0</v>
      </c>
      <c r="Y44" s="384">
        <f t="shared" si="17"/>
        <v>0</v>
      </c>
      <c r="Z44" s="384">
        <f t="shared" si="17"/>
        <v>0</v>
      </c>
      <c r="AA44" s="384">
        <f t="shared" si="17"/>
        <v>14.75</v>
      </c>
      <c r="AB44" s="384">
        <f t="shared" si="17"/>
        <v>0</v>
      </c>
      <c r="AC44" s="384">
        <f t="shared" si="17"/>
        <v>0</v>
      </c>
      <c r="AD44" s="384">
        <f t="shared" si="17"/>
        <v>0</v>
      </c>
      <c r="AE44" s="384">
        <f t="shared" si="17"/>
        <v>0</v>
      </c>
      <c r="AF44" s="384">
        <f t="shared" si="17"/>
        <v>0</v>
      </c>
      <c r="AG44" s="384">
        <f t="shared" si="17"/>
        <v>0</v>
      </c>
      <c r="AH44" s="384">
        <f t="shared" si="17"/>
        <v>14.75</v>
      </c>
      <c r="AI44" s="384">
        <f t="shared" si="17"/>
        <v>0</v>
      </c>
      <c r="AJ44" s="384">
        <f t="shared" si="17"/>
        <v>0</v>
      </c>
      <c r="AK44" s="384">
        <f t="shared" si="17"/>
        <v>0</v>
      </c>
      <c r="AL44" s="384">
        <f t="shared" si="17"/>
        <v>0</v>
      </c>
      <c r="AM44" s="384">
        <f t="shared" si="17"/>
        <v>0</v>
      </c>
    </row>
    <row r="45" spans="1:40" ht="42" customHeight="1" x14ac:dyDescent="0.25">
      <c r="A45" s="148"/>
      <c r="B45" s="411" t="s">
        <v>134</v>
      </c>
      <c r="C45" s="412" t="s">
        <v>135</v>
      </c>
      <c r="D45" s="411" t="s">
        <v>93</v>
      </c>
      <c r="E45" s="413">
        <f t="shared" ref="E45:AM45" si="18">SUM(E46:E47)</f>
        <v>0</v>
      </c>
      <c r="F45" s="413">
        <f t="shared" si="18"/>
        <v>0</v>
      </c>
      <c r="G45" s="413">
        <f t="shared" si="18"/>
        <v>0</v>
      </c>
      <c r="H45" s="413">
        <f t="shared" si="18"/>
        <v>0</v>
      </c>
      <c r="I45" s="413">
        <f t="shared" si="18"/>
        <v>0</v>
      </c>
      <c r="J45" s="413">
        <f t="shared" si="18"/>
        <v>0</v>
      </c>
      <c r="K45" s="413">
        <f t="shared" si="18"/>
        <v>0</v>
      </c>
      <c r="L45" s="413">
        <f t="shared" si="18"/>
        <v>0</v>
      </c>
      <c r="M45" s="413">
        <f t="shared" si="18"/>
        <v>0</v>
      </c>
      <c r="N45" s="413">
        <f t="shared" si="18"/>
        <v>0</v>
      </c>
      <c r="O45" s="413">
        <f t="shared" si="18"/>
        <v>0</v>
      </c>
      <c r="P45" s="413">
        <f t="shared" si="18"/>
        <v>0</v>
      </c>
      <c r="Q45" s="413">
        <f t="shared" si="18"/>
        <v>0</v>
      </c>
      <c r="R45" s="413">
        <f t="shared" si="18"/>
        <v>0</v>
      </c>
      <c r="S45" s="413">
        <f t="shared" si="18"/>
        <v>0</v>
      </c>
      <c r="T45" s="413">
        <f t="shared" si="18"/>
        <v>0</v>
      </c>
      <c r="U45" s="413">
        <f t="shared" si="18"/>
        <v>0</v>
      </c>
      <c r="V45" s="413">
        <f t="shared" si="18"/>
        <v>0</v>
      </c>
      <c r="W45" s="413">
        <f t="shared" si="18"/>
        <v>0</v>
      </c>
      <c r="X45" s="413">
        <f t="shared" si="18"/>
        <v>0</v>
      </c>
      <c r="Y45" s="413">
        <f t="shared" si="18"/>
        <v>0</v>
      </c>
      <c r="Z45" s="413">
        <f t="shared" si="18"/>
        <v>0</v>
      </c>
      <c r="AA45" s="413">
        <f t="shared" si="18"/>
        <v>0</v>
      </c>
      <c r="AB45" s="413">
        <f t="shared" si="18"/>
        <v>0</v>
      </c>
      <c r="AC45" s="413">
        <f t="shared" si="18"/>
        <v>0</v>
      </c>
      <c r="AD45" s="413">
        <f t="shared" si="18"/>
        <v>0</v>
      </c>
      <c r="AE45" s="413">
        <f t="shared" si="18"/>
        <v>0</v>
      </c>
      <c r="AF45" s="413">
        <f t="shared" si="18"/>
        <v>0</v>
      </c>
      <c r="AG45" s="413">
        <f t="shared" si="18"/>
        <v>0</v>
      </c>
      <c r="AH45" s="413">
        <f t="shared" si="18"/>
        <v>0</v>
      </c>
      <c r="AI45" s="413">
        <f t="shared" si="18"/>
        <v>0</v>
      </c>
      <c r="AJ45" s="413">
        <f t="shared" si="18"/>
        <v>0</v>
      </c>
      <c r="AK45" s="413">
        <f t="shared" si="18"/>
        <v>0</v>
      </c>
      <c r="AL45" s="413">
        <f t="shared" si="18"/>
        <v>0</v>
      </c>
      <c r="AM45" s="413">
        <f t="shared" si="18"/>
        <v>0</v>
      </c>
    </row>
    <row r="46" spans="1:40" ht="47.25" hidden="1" x14ac:dyDescent="0.25">
      <c r="A46" s="148"/>
      <c r="B46" s="400" t="s">
        <v>136</v>
      </c>
      <c r="C46" s="404" t="s">
        <v>137</v>
      </c>
      <c r="D46" s="401" t="s">
        <v>138</v>
      </c>
      <c r="E46" s="78">
        <v>0</v>
      </c>
      <c r="F46" s="79">
        <v>0</v>
      </c>
      <c r="G46" s="78">
        <v>0</v>
      </c>
      <c r="H46" s="78">
        <v>0</v>
      </c>
      <c r="I46" s="78">
        <v>0</v>
      </c>
      <c r="J46" s="78">
        <v>0</v>
      </c>
      <c r="K46" s="78">
        <v>0</v>
      </c>
      <c r="L46" s="78">
        <v>0</v>
      </c>
      <c r="M46" s="79">
        <v>0</v>
      </c>
      <c r="N46" s="78">
        <v>0</v>
      </c>
      <c r="O46" s="78">
        <v>0</v>
      </c>
      <c r="P46" s="78">
        <v>0</v>
      </c>
      <c r="Q46" s="78">
        <v>0</v>
      </c>
      <c r="R46" s="78">
        <v>0</v>
      </c>
      <c r="S46" s="78">
        <v>0</v>
      </c>
      <c r="T46" s="79">
        <v>0</v>
      </c>
      <c r="U46" s="78">
        <v>0</v>
      </c>
      <c r="V46" s="78">
        <v>0</v>
      </c>
      <c r="W46" s="78">
        <v>0</v>
      </c>
      <c r="X46" s="78">
        <v>0</v>
      </c>
      <c r="Y46" s="78">
        <v>0</v>
      </c>
      <c r="Z46" s="78">
        <v>0</v>
      </c>
      <c r="AA46" s="79">
        <v>0</v>
      </c>
      <c r="AB46" s="78">
        <v>0</v>
      </c>
      <c r="AC46" s="78">
        <v>0</v>
      </c>
      <c r="AD46" s="78">
        <v>0</v>
      </c>
      <c r="AE46" s="78">
        <v>0</v>
      </c>
      <c r="AF46" s="78">
        <v>0</v>
      </c>
      <c r="AG46" s="78">
        <f t="shared" ref="AG46:AI47" si="19">Z46</f>
        <v>0</v>
      </c>
      <c r="AH46" s="79">
        <f>AA46</f>
        <v>0</v>
      </c>
      <c r="AI46" s="78">
        <f>AB46</f>
        <v>0</v>
      </c>
      <c r="AJ46" s="78">
        <f t="shared" ref="AJ46:AM47" si="20">AC46</f>
        <v>0</v>
      </c>
      <c r="AK46" s="78">
        <f t="shared" si="20"/>
        <v>0</v>
      </c>
      <c r="AL46" s="78">
        <f t="shared" si="20"/>
        <v>0</v>
      </c>
      <c r="AM46" s="78">
        <f t="shared" si="20"/>
        <v>0</v>
      </c>
    </row>
    <row r="47" spans="1:40" hidden="1" x14ac:dyDescent="0.25">
      <c r="A47" s="148"/>
      <c r="B47" s="400"/>
      <c r="C47" s="479"/>
      <c r="D47" s="369"/>
      <c r="E47" s="78">
        <v>0</v>
      </c>
      <c r="F47" s="79">
        <v>0</v>
      </c>
      <c r="G47" s="78">
        <v>0</v>
      </c>
      <c r="H47" s="78">
        <v>0</v>
      </c>
      <c r="I47" s="78">
        <v>0</v>
      </c>
      <c r="J47" s="78">
        <v>0</v>
      </c>
      <c r="K47" s="78">
        <v>0</v>
      </c>
      <c r="L47" s="78">
        <v>0</v>
      </c>
      <c r="M47" s="79">
        <v>0</v>
      </c>
      <c r="N47" s="78">
        <v>0</v>
      </c>
      <c r="O47" s="78">
        <v>0</v>
      </c>
      <c r="P47" s="78">
        <v>0</v>
      </c>
      <c r="Q47" s="78">
        <v>0</v>
      </c>
      <c r="R47" s="78">
        <v>0</v>
      </c>
      <c r="S47" s="78">
        <v>0</v>
      </c>
      <c r="T47" s="79">
        <v>0</v>
      </c>
      <c r="U47" s="78">
        <v>0</v>
      </c>
      <c r="V47" s="78">
        <v>0</v>
      </c>
      <c r="W47" s="78">
        <v>0</v>
      </c>
      <c r="X47" s="78">
        <v>0</v>
      </c>
      <c r="Y47" s="78">
        <v>0</v>
      </c>
      <c r="Z47" s="78">
        <v>0</v>
      </c>
      <c r="AA47" s="79">
        <v>0</v>
      </c>
      <c r="AB47" s="78">
        <v>0</v>
      </c>
      <c r="AC47" s="78">
        <v>0</v>
      </c>
      <c r="AD47" s="78">
        <v>0</v>
      </c>
      <c r="AE47" s="78">
        <v>0</v>
      </c>
      <c r="AF47" s="78">
        <v>0</v>
      </c>
      <c r="AG47" s="78">
        <f t="shared" si="19"/>
        <v>0</v>
      </c>
      <c r="AH47" s="79">
        <f t="shared" si="19"/>
        <v>0</v>
      </c>
      <c r="AI47" s="78">
        <f t="shared" si="19"/>
        <v>0</v>
      </c>
      <c r="AJ47" s="78">
        <f t="shared" si="20"/>
        <v>0</v>
      </c>
      <c r="AK47" s="78">
        <f t="shared" si="20"/>
        <v>0</v>
      </c>
      <c r="AL47" s="78">
        <f t="shared" si="20"/>
        <v>0</v>
      </c>
      <c r="AM47" s="78">
        <f t="shared" si="20"/>
        <v>0</v>
      </c>
    </row>
    <row r="48" spans="1:40" ht="42" customHeight="1" x14ac:dyDescent="0.25">
      <c r="A48" s="148"/>
      <c r="B48" s="411" t="s">
        <v>139</v>
      </c>
      <c r="C48" s="412" t="s">
        <v>140</v>
      </c>
      <c r="D48" s="411" t="s">
        <v>93</v>
      </c>
      <c r="E48" s="413">
        <f t="shared" ref="E48:AM48" si="21">SUBTOTAL(9,E49:E51)</f>
        <v>0</v>
      </c>
      <c r="F48" s="413">
        <f t="shared" si="21"/>
        <v>0</v>
      </c>
      <c r="G48" s="413">
        <f t="shared" si="21"/>
        <v>0</v>
      </c>
      <c r="H48" s="413">
        <f t="shared" si="21"/>
        <v>0</v>
      </c>
      <c r="I48" s="413">
        <f t="shared" si="21"/>
        <v>0</v>
      </c>
      <c r="J48" s="413">
        <f t="shared" si="21"/>
        <v>0</v>
      </c>
      <c r="K48" s="413">
        <f t="shared" si="21"/>
        <v>0</v>
      </c>
      <c r="L48" s="413">
        <f t="shared" si="21"/>
        <v>0</v>
      </c>
      <c r="M48" s="413">
        <f t="shared" si="21"/>
        <v>0</v>
      </c>
      <c r="N48" s="413">
        <f t="shared" si="21"/>
        <v>0</v>
      </c>
      <c r="O48" s="413">
        <f t="shared" si="21"/>
        <v>0</v>
      </c>
      <c r="P48" s="413">
        <f t="shared" si="21"/>
        <v>0</v>
      </c>
      <c r="Q48" s="413">
        <f t="shared" si="21"/>
        <v>0</v>
      </c>
      <c r="R48" s="413">
        <f t="shared" si="21"/>
        <v>0</v>
      </c>
      <c r="S48" s="413">
        <f t="shared" si="21"/>
        <v>0</v>
      </c>
      <c r="T48" s="413">
        <f t="shared" si="21"/>
        <v>0</v>
      </c>
      <c r="U48" s="413">
        <f t="shared" si="21"/>
        <v>0</v>
      </c>
      <c r="V48" s="413">
        <f t="shared" si="21"/>
        <v>0</v>
      </c>
      <c r="W48" s="413">
        <f t="shared" si="21"/>
        <v>0</v>
      </c>
      <c r="X48" s="413">
        <f t="shared" si="21"/>
        <v>0</v>
      </c>
      <c r="Y48" s="413">
        <f t="shared" si="21"/>
        <v>0</v>
      </c>
      <c r="Z48" s="413">
        <f t="shared" si="21"/>
        <v>0</v>
      </c>
      <c r="AA48" s="413">
        <f t="shared" si="21"/>
        <v>14.75</v>
      </c>
      <c r="AB48" s="413">
        <f t="shared" si="21"/>
        <v>0</v>
      </c>
      <c r="AC48" s="413">
        <f t="shared" si="21"/>
        <v>0</v>
      </c>
      <c r="AD48" s="413">
        <f t="shared" si="21"/>
        <v>0</v>
      </c>
      <c r="AE48" s="413">
        <f t="shared" si="21"/>
        <v>0</v>
      </c>
      <c r="AF48" s="413">
        <f t="shared" si="21"/>
        <v>0</v>
      </c>
      <c r="AG48" s="413">
        <f t="shared" si="21"/>
        <v>0</v>
      </c>
      <c r="AH48" s="413">
        <f t="shared" si="21"/>
        <v>14.75</v>
      </c>
      <c r="AI48" s="413">
        <f t="shared" si="21"/>
        <v>0</v>
      </c>
      <c r="AJ48" s="413">
        <f t="shared" si="21"/>
        <v>0</v>
      </c>
      <c r="AK48" s="413">
        <f t="shared" si="21"/>
        <v>0</v>
      </c>
      <c r="AL48" s="413">
        <f t="shared" si="21"/>
        <v>0</v>
      </c>
      <c r="AM48" s="413">
        <f t="shared" si="21"/>
        <v>0</v>
      </c>
    </row>
    <row r="49" spans="1:40" ht="33" customHeight="1" x14ac:dyDescent="0.25">
      <c r="B49" s="76" t="s">
        <v>139</v>
      </c>
      <c r="C49" s="387" t="s">
        <v>1555</v>
      </c>
      <c r="D49" s="76" t="s">
        <v>1626</v>
      </c>
      <c r="E49" s="373"/>
      <c r="F49" s="373"/>
      <c r="G49" s="373"/>
      <c r="H49" s="373"/>
      <c r="I49" s="373"/>
      <c r="J49" s="373"/>
      <c r="K49" s="373"/>
      <c r="L49" s="373"/>
      <c r="M49" s="373"/>
      <c r="N49" s="373"/>
      <c r="O49" s="373"/>
      <c r="P49" s="373"/>
      <c r="Q49" s="373"/>
      <c r="R49" s="373"/>
      <c r="S49" s="373"/>
      <c r="T49" s="373"/>
      <c r="U49" s="373"/>
      <c r="V49" s="373"/>
      <c r="W49" s="373"/>
      <c r="X49" s="373"/>
      <c r="Y49" s="373"/>
      <c r="Z49" s="373"/>
      <c r="AA49" s="77">
        <f>'С № 4'!AX52</f>
        <v>7.375</v>
      </c>
      <c r="AB49" s="77">
        <f>'С № 4'!AY51</f>
        <v>0</v>
      </c>
      <c r="AC49" s="77">
        <f>'С № 4'!AZ51</f>
        <v>0</v>
      </c>
      <c r="AD49" s="77">
        <f>'С № 4'!BA51</f>
        <v>0</v>
      </c>
      <c r="AE49" s="77">
        <f>'С № 4'!BB51</f>
        <v>0</v>
      </c>
      <c r="AF49" s="77">
        <f>'С № 4'!BC51</f>
        <v>0</v>
      </c>
      <c r="AG49" s="373"/>
      <c r="AH49" s="77">
        <f>AA49+T49+M49+F49</f>
        <v>7.375</v>
      </c>
      <c r="AI49" s="373"/>
      <c r="AJ49" s="373"/>
      <c r="AK49" s="373"/>
      <c r="AL49" s="373"/>
      <c r="AM49" s="373"/>
      <c r="AN49" s="147"/>
    </row>
    <row r="50" spans="1:40" ht="33" customHeight="1" x14ac:dyDescent="0.25">
      <c r="B50" s="76" t="s">
        <v>139</v>
      </c>
      <c r="C50" s="387" t="s">
        <v>1556</v>
      </c>
      <c r="D50" s="76" t="s">
        <v>1627</v>
      </c>
      <c r="E50" s="373"/>
      <c r="F50" s="373"/>
      <c r="G50" s="373"/>
      <c r="H50" s="373"/>
      <c r="I50" s="373"/>
      <c r="J50" s="373"/>
      <c r="K50" s="373"/>
      <c r="L50" s="373"/>
      <c r="M50" s="373"/>
      <c r="N50" s="373"/>
      <c r="O50" s="373"/>
      <c r="P50" s="373"/>
      <c r="Q50" s="373"/>
      <c r="R50" s="373"/>
      <c r="S50" s="373"/>
      <c r="T50" s="373"/>
      <c r="U50" s="373"/>
      <c r="V50" s="373"/>
      <c r="W50" s="373"/>
      <c r="X50" s="373"/>
      <c r="Y50" s="373"/>
      <c r="Z50" s="373"/>
      <c r="AA50" s="77">
        <f>'С № 4'!AX53</f>
        <v>7.375</v>
      </c>
      <c r="AB50" s="77">
        <f>'С № 4'!AY52</f>
        <v>0</v>
      </c>
      <c r="AC50" s="77">
        <f>'С № 4'!AZ52</f>
        <v>0</v>
      </c>
      <c r="AD50" s="77">
        <f>'С № 4'!BA52</f>
        <v>0</v>
      </c>
      <c r="AE50" s="77">
        <f>'С № 4'!BB52</f>
        <v>0</v>
      </c>
      <c r="AF50" s="77">
        <f>'С № 4'!BC52</f>
        <v>0</v>
      </c>
      <c r="AG50" s="373"/>
      <c r="AH50" s="77">
        <f t="shared" ref="AH50:AH52" si="22">AA50+T50+M50+F50</f>
        <v>7.375</v>
      </c>
      <c r="AI50" s="373"/>
      <c r="AJ50" s="373"/>
      <c r="AK50" s="373"/>
      <c r="AL50" s="373"/>
      <c r="AM50" s="373"/>
      <c r="AN50" s="147"/>
    </row>
    <row r="51" spans="1:40" ht="33" customHeight="1" x14ac:dyDescent="0.25">
      <c r="B51" s="76" t="s">
        <v>139</v>
      </c>
      <c r="C51" s="387" t="s">
        <v>1557</v>
      </c>
      <c r="D51" s="76" t="s">
        <v>1628</v>
      </c>
      <c r="E51" s="373"/>
      <c r="F51" s="373"/>
      <c r="G51" s="373"/>
      <c r="H51" s="373"/>
      <c r="I51" s="373"/>
      <c r="J51" s="373"/>
      <c r="K51" s="373"/>
      <c r="L51" s="373"/>
      <c r="M51" s="373"/>
      <c r="N51" s="373"/>
      <c r="O51" s="373"/>
      <c r="P51" s="373"/>
      <c r="Q51" s="373"/>
      <c r="R51" s="373"/>
      <c r="S51" s="373"/>
      <c r="T51" s="373"/>
      <c r="U51" s="373"/>
      <c r="V51" s="373"/>
      <c r="W51" s="373"/>
      <c r="X51" s="373"/>
      <c r="Y51" s="373"/>
      <c r="Z51" s="373"/>
      <c r="AA51" s="77">
        <f>'С № 4'!BE53</f>
        <v>0</v>
      </c>
      <c r="AB51" s="77">
        <f>'С № 4'!AY53</f>
        <v>0</v>
      </c>
      <c r="AC51" s="77">
        <f>'С № 4'!AZ53</f>
        <v>0</v>
      </c>
      <c r="AD51" s="77">
        <f>'С № 4'!BA53</f>
        <v>0</v>
      </c>
      <c r="AE51" s="77">
        <f>'С № 4'!BB53</f>
        <v>0</v>
      </c>
      <c r="AF51" s="77">
        <f>'С № 4'!BC53</f>
        <v>0</v>
      </c>
      <c r="AG51" s="373"/>
      <c r="AH51" s="77">
        <f t="shared" si="22"/>
        <v>0</v>
      </c>
      <c r="AI51" s="373"/>
      <c r="AJ51" s="373"/>
      <c r="AK51" s="373"/>
      <c r="AL51" s="373"/>
      <c r="AM51" s="373"/>
      <c r="AN51" s="147"/>
    </row>
    <row r="52" spans="1:40" ht="33" customHeight="1" x14ac:dyDescent="0.25">
      <c r="B52" s="76" t="s">
        <v>139</v>
      </c>
      <c r="C52" s="387" t="s">
        <v>1558</v>
      </c>
      <c r="D52" s="76" t="s">
        <v>1629</v>
      </c>
      <c r="E52" s="373"/>
      <c r="F52" s="373"/>
      <c r="G52" s="373"/>
      <c r="H52" s="373"/>
      <c r="I52" s="373"/>
      <c r="J52" s="373"/>
      <c r="K52" s="373"/>
      <c r="L52" s="373"/>
      <c r="M52" s="373"/>
      <c r="N52" s="373"/>
      <c r="O52" s="373"/>
      <c r="P52" s="373"/>
      <c r="Q52" s="373"/>
      <c r="R52" s="373"/>
      <c r="S52" s="373"/>
      <c r="T52" s="373"/>
      <c r="U52" s="373"/>
      <c r="V52" s="373"/>
      <c r="W52" s="373"/>
      <c r="X52" s="373"/>
      <c r="Y52" s="373"/>
      <c r="Z52" s="373"/>
      <c r="AA52" s="77">
        <f>'С № 4'!BE54</f>
        <v>0</v>
      </c>
      <c r="AB52" s="77"/>
      <c r="AC52" s="77"/>
      <c r="AD52" s="77"/>
      <c r="AE52" s="77"/>
      <c r="AF52" s="77"/>
      <c r="AG52" s="373"/>
      <c r="AH52" s="77">
        <f t="shared" si="22"/>
        <v>0</v>
      </c>
      <c r="AI52" s="373"/>
      <c r="AJ52" s="373"/>
      <c r="AK52" s="373"/>
      <c r="AL52" s="373"/>
      <c r="AM52" s="373"/>
      <c r="AN52" s="147"/>
    </row>
    <row r="53" spans="1:40" ht="48" customHeight="1" x14ac:dyDescent="0.25">
      <c r="A53" s="148"/>
      <c r="B53" s="382" t="s">
        <v>141</v>
      </c>
      <c r="C53" s="383" t="s">
        <v>142</v>
      </c>
      <c r="D53" s="382" t="s">
        <v>93</v>
      </c>
      <c r="E53" s="384">
        <f t="shared" ref="E53:AM53" si="23">E54+E56</f>
        <v>0</v>
      </c>
      <c r="F53" s="384">
        <f t="shared" si="23"/>
        <v>0</v>
      </c>
      <c r="G53" s="384">
        <f t="shared" si="23"/>
        <v>0</v>
      </c>
      <c r="H53" s="384">
        <f t="shared" si="23"/>
        <v>0</v>
      </c>
      <c r="I53" s="384">
        <f t="shared" si="23"/>
        <v>0</v>
      </c>
      <c r="J53" s="384">
        <f t="shared" si="23"/>
        <v>0</v>
      </c>
      <c r="K53" s="384">
        <f t="shared" si="23"/>
        <v>0</v>
      </c>
      <c r="L53" s="384">
        <f t="shared" si="23"/>
        <v>0</v>
      </c>
      <c r="M53" s="384">
        <f t="shared" si="23"/>
        <v>0</v>
      </c>
      <c r="N53" s="384">
        <f t="shared" si="23"/>
        <v>0</v>
      </c>
      <c r="O53" s="384">
        <f t="shared" si="23"/>
        <v>0</v>
      </c>
      <c r="P53" s="384">
        <f t="shared" si="23"/>
        <v>0</v>
      </c>
      <c r="Q53" s="384">
        <f t="shared" si="23"/>
        <v>0</v>
      </c>
      <c r="R53" s="384">
        <f t="shared" si="23"/>
        <v>0</v>
      </c>
      <c r="S53" s="384">
        <f t="shared" si="23"/>
        <v>0</v>
      </c>
      <c r="T53" s="384">
        <f t="shared" si="23"/>
        <v>0</v>
      </c>
      <c r="U53" s="384">
        <f t="shared" si="23"/>
        <v>0</v>
      </c>
      <c r="V53" s="384">
        <f t="shared" si="23"/>
        <v>0</v>
      </c>
      <c r="W53" s="384">
        <f t="shared" si="23"/>
        <v>0</v>
      </c>
      <c r="X53" s="384">
        <f t="shared" si="23"/>
        <v>0</v>
      </c>
      <c r="Y53" s="384">
        <f t="shared" si="23"/>
        <v>0</v>
      </c>
      <c r="Z53" s="384">
        <f t="shared" si="23"/>
        <v>0</v>
      </c>
      <c r="AA53" s="384">
        <f t="shared" si="23"/>
        <v>0</v>
      </c>
      <c r="AB53" s="384">
        <f t="shared" si="23"/>
        <v>0</v>
      </c>
      <c r="AC53" s="384">
        <f t="shared" si="23"/>
        <v>0</v>
      </c>
      <c r="AD53" s="384">
        <f t="shared" si="23"/>
        <v>0</v>
      </c>
      <c r="AE53" s="384">
        <f t="shared" si="23"/>
        <v>0</v>
      </c>
      <c r="AF53" s="384">
        <f t="shared" si="23"/>
        <v>0</v>
      </c>
      <c r="AG53" s="384">
        <f t="shared" si="23"/>
        <v>0</v>
      </c>
      <c r="AH53" s="384">
        <f t="shared" si="23"/>
        <v>0</v>
      </c>
      <c r="AI53" s="384">
        <f t="shared" si="23"/>
        <v>0</v>
      </c>
      <c r="AJ53" s="384">
        <f t="shared" si="23"/>
        <v>0</v>
      </c>
      <c r="AK53" s="384">
        <f t="shared" si="23"/>
        <v>0</v>
      </c>
      <c r="AL53" s="384">
        <f t="shared" si="23"/>
        <v>0</v>
      </c>
      <c r="AM53" s="384">
        <f t="shared" si="23"/>
        <v>0</v>
      </c>
    </row>
    <row r="54" spans="1:40" ht="42" customHeight="1" x14ac:dyDescent="0.25">
      <c r="A54" s="148"/>
      <c r="B54" s="411" t="s">
        <v>143</v>
      </c>
      <c r="C54" s="412" t="s">
        <v>144</v>
      </c>
      <c r="D54" s="411" t="s">
        <v>93</v>
      </c>
      <c r="E54" s="413">
        <f t="shared" ref="E54:AM54" si="24">SUM(E55:E55)</f>
        <v>0</v>
      </c>
      <c r="F54" s="413">
        <f t="shared" si="24"/>
        <v>0</v>
      </c>
      <c r="G54" s="413">
        <f t="shared" si="24"/>
        <v>0</v>
      </c>
      <c r="H54" s="413">
        <f t="shared" si="24"/>
        <v>0</v>
      </c>
      <c r="I54" s="413">
        <f t="shared" si="24"/>
        <v>0</v>
      </c>
      <c r="J54" s="413">
        <f t="shared" si="24"/>
        <v>0</v>
      </c>
      <c r="K54" s="413">
        <f t="shared" si="24"/>
        <v>0</v>
      </c>
      <c r="L54" s="413">
        <f t="shared" si="24"/>
        <v>0</v>
      </c>
      <c r="M54" s="413">
        <f t="shared" si="24"/>
        <v>0</v>
      </c>
      <c r="N54" s="413">
        <f t="shared" si="24"/>
        <v>0</v>
      </c>
      <c r="O54" s="413">
        <f t="shared" si="24"/>
        <v>0</v>
      </c>
      <c r="P54" s="413">
        <f t="shared" si="24"/>
        <v>0</v>
      </c>
      <c r="Q54" s="413">
        <f t="shared" si="24"/>
        <v>0</v>
      </c>
      <c r="R54" s="413">
        <f t="shared" si="24"/>
        <v>0</v>
      </c>
      <c r="S54" s="413">
        <f t="shared" si="24"/>
        <v>0</v>
      </c>
      <c r="T54" s="413">
        <f t="shared" si="24"/>
        <v>0</v>
      </c>
      <c r="U54" s="413">
        <f t="shared" si="24"/>
        <v>0</v>
      </c>
      <c r="V54" s="413">
        <f t="shared" si="24"/>
        <v>0</v>
      </c>
      <c r="W54" s="413">
        <f t="shared" si="24"/>
        <v>0</v>
      </c>
      <c r="X54" s="413">
        <f t="shared" si="24"/>
        <v>0</v>
      </c>
      <c r="Y54" s="413">
        <f t="shared" si="24"/>
        <v>0</v>
      </c>
      <c r="Z54" s="413">
        <f t="shared" si="24"/>
        <v>0</v>
      </c>
      <c r="AA54" s="413">
        <f t="shared" si="24"/>
        <v>0</v>
      </c>
      <c r="AB54" s="413">
        <f t="shared" si="24"/>
        <v>0</v>
      </c>
      <c r="AC54" s="413">
        <f t="shared" si="24"/>
        <v>0</v>
      </c>
      <c r="AD54" s="413">
        <f t="shared" si="24"/>
        <v>0</v>
      </c>
      <c r="AE54" s="413">
        <f t="shared" si="24"/>
        <v>0</v>
      </c>
      <c r="AF54" s="413">
        <f t="shared" si="24"/>
        <v>0</v>
      </c>
      <c r="AG54" s="413">
        <f t="shared" si="24"/>
        <v>0</v>
      </c>
      <c r="AH54" s="413">
        <f t="shared" si="24"/>
        <v>0</v>
      </c>
      <c r="AI54" s="413">
        <f t="shared" si="24"/>
        <v>0</v>
      </c>
      <c r="AJ54" s="413">
        <f t="shared" si="24"/>
        <v>0</v>
      </c>
      <c r="AK54" s="413">
        <f t="shared" si="24"/>
        <v>0</v>
      </c>
      <c r="AL54" s="413">
        <f t="shared" si="24"/>
        <v>0</v>
      </c>
      <c r="AM54" s="413">
        <f t="shared" si="24"/>
        <v>0</v>
      </c>
    </row>
    <row r="55" spans="1:40" ht="47.25" hidden="1" x14ac:dyDescent="0.25">
      <c r="A55" s="148"/>
      <c r="B55" s="400" t="s">
        <v>145</v>
      </c>
      <c r="C55" s="474" t="s">
        <v>146</v>
      </c>
      <c r="D55" s="454" t="s">
        <v>147</v>
      </c>
      <c r="E55" s="78">
        <v>0</v>
      </c>
      <c r="F55" s="79">
        <v>0</v>
      </c>
      <c r="G55" s="78">
        <v>0</v>
      </c>
      <c r="H55" s="78">
        <v>0</v>
      </c>
      <c r="I55" s="78">
        <v>0</v>
      </c>
      <c r="J55" s="78">
        <v>0</v>
      </c>
      <c r="K55" s="78">
        <v>0</v>
      </c>
      <c r="L55" s="78">
        <v>0</v>
      </c>
      <c r="M55" s="79">
        <v>0</v>
      </c>
      <c r="N55" s="78">
        <v>0</v>
      </c>
      <c r="O55" s="78">
        <v>0</v>
      </c>
      <c r="P55" s="78">
        <v>0</v>
      </c>
      <c r="Q55" s="78">
        <v>0</v>
      </c>
      <c r="R55" s="78">
        <v>0</v>
      </c>
      <c r="S55" s="78">
        <v>0</v>
      </c>
      <c r="T55" s="79">
        <v>0</v>
      </c>
      <c r="U55" s="78">
        <v>0</v>
      </c>
      <c r="V55" s="78">
        <v>0</v>
      </c>
      <c r="W55" s="78">
        <v>0</v>
      </c>
      <c r="X55" s="78">
        <v>0</v>
      </c>
      <c r="Y55" s="78">
        <v>0</v>
      </c>
      <c r="Z55" s="78">
        <v>0</v>
      </c>
      <c r="AA55" s="79"/>
      <c r="AB55" s="78">
        <v>0</v>
      </c>
      <c r="AC55" s="78">
        <v>0</v>
      </c>
      <c r="AD55" s="78"/>
      <c r="AE55" s="78">
        <v>0</v>
      </c>
      <c r="AF55" s="78">
        <v>0</v>
      </c>
      <c r="AG55" s="78">
        <f>Z55</f>
        <v>0</v>
      </c>
      <c r="AH55" s="79">
        <f t="shared" ref="AH55:AM55" si="25">AA55+T55+M55+F55</f>
        <v>0</v>
      </c>
      <c r="AI55" s="78">
        <f t="shared" si="25"/>
        <v>0</v>
      </c>
      <c r="AJ55" s="78">
        <f t="shared" si="25"/>
        <v>0</v>
      </c>
      <c r="AK55" s="78">
        <f t="shared" si="25"/>
        <v>0</v>
      </c>
      <c r="AL55" s="78">
        <f t="shared" si="25"/>
        <v>0</v>
      </c>
      <c r="AM55" s="78">
        <f t="shared" si="25"/>
        <v>0</v>
      </c>
    </row>
    <row r="56" spans="1:40" ht="42" customHeight="1" x14ac:dyDescent="0.25">
      <c r="A56" s="148"/>
      <c r="B56" s="411" t="s">
        <v>148</v>
      </c>
      <c r="C56" s="412" t="s">
        <v>149</v>
      </c>
      <c r="D56" s="411" t="s">
        <v>93</v>
      </c>
      <c r="E56" s="413">
        <v>0</v>
      </c>
      <c r="F56" s="413">
        <v>0</v>
      </c>
      <c r="G56" s="413">
        <v>0</v>
      </c>
      <c r="H56" s="413">
        <v>0</v>
      </c>
      <c r="I56" s="413">
        <v>0</v>
      </c>
      <c r="J56" s="413">
        <v>0</v>
      </c>
      <c r="K56" s="413">
        <v>0</v>
      </c>
      <c r="L56" s="413">
        <v>0</v>
      </c>
      <c r="M56" s="413">
        <v>0</v>
      </c>
      <c r="N56" s="413">
        <v>0</v>
      </c>
      <c r="O56" s="413">
        <v>0</v>
      </c>
      <c r="P56" s="413">
        <v>0</v>
      </c>
      <c r="Q56" s="413">
        <v>0</v>
      </c>
      <c r="R56" s="413">
        <v>0</v>
      </c>
      <c r="S56" s="413">
        <v>0</v>
      </c>
      <c r="T56" s="413">
        <v>0</v>
      </c>
      <c r="U56" s="413">
        <v>0</v>
      </c>
      <c r="V56" s="413">
        <v>0</v>
      </c>
      <c r="W56" s="413">
        <v>0</v>
      </c>
      <c r="X56" s="413">
        <v>0</v>
      </c>
      <c r="Y56" s="413">
        <v>0</v>
      </c>
      <c r="Z56" s="413">
        <v>0</v>
      </c>
      <c r="AA56" s="413">
        <v>0</v>
      </c>
      <c r="AB56" s="413">
        <v>0</v>
      </c>
      <c r="AC56" s="413">
        <v>0</v>
      </c>
      <c r="AD56" s="413">
        <v>0</v>
      </c>
      <c r="AE56" s="413">
        <v>0</v>
      </c>
      <c r="AF56" s="413">
        <v>0</v>
      </c>
      <c r="AG56" s="413">
        <v>0</v>
      </c>
      <c r="AH56" s="413">
        <v>0</v>
      </c>
      <c r="AI56" s="413">
        <v>0</v>
      </c>
      <c r="AJ56" s="413">
        <v>0</v>
      </c>
      <c r="AK56" s="413">
        <v>0</v>
      </c>
      <c r="AL56" s="413">
        <v>0</v>
      </c>
      <c r="AM56" s="413">
        <v>0</v>
      </c>
    </row>
    <row r="57" spans="1:40" ht="48" customHeight="1" x14ac:dyDescent="0.25">
      <c r="A57" s="148"/>
      <c r="B57" s="382" t="s">
        <v>150</v>
      </c>
      <c r="C57" s="383" t="s">
        <v>151</v>
      </c>
      <c r="D57" s="382" t="s">
        <v>93</v>
      </c>
      <c r="E57" s="384">
        <f t="shared" ref="E57:AM57" si="26">E58+E59+E60+E61+E62+E64+E65+E66</f>
        <v>0</v>
      </c>
      <c r="F57" s="384">
        <f t="shared" si="26"/>
        <v>0</v>
      </c>
      <c r="G57" s="384">
        <f t="shared" si="26"/>
        <v>0</v>
      </c>
      <c r="H57" s="384">
        <f t="shared" si="26"/>
        <v>0</v>
      </c>
      <c r="I57" s="384">
        <f t="shared" si="26"/>
        <v>0</v>
      </c>
      <c r="J57" s="384">
        <f t="shared" si="26"/>
        <v>0</v>
      </c>
      <c r="K57" s="384">
        <f t="shared" si="26"/>
        <v>0</v>
      </c>
      <c r="L57" s="384">
        <f t="shared" si="26"/>
        <v>0</v>
      </c>
      <c r="M57" s="384">
        <f t="shared" si="26"/>
        <v>0</v>
      </c>
      <c r="N57" s="384">
        <f t="shared" si="26"/>
        <v>0</v>
      </c>
      <c r="O57" s="384">
        <f t="shared" si="26"/>
        <v>0</v>
      </c>
      <c r="P57" s="384">
        <f t="shared" si="26"/>
        <v>0</v>
      </c>
      <c r="Q57" s="384">
        <f t="shared" si="26"/>
        <v>0</v>
      </c>
      <c r="R57" s="384">
        <f t="shared" si="26"/>
        <v>0</v>
      </c>
      <c r="S57" s="384">
        <f t="shared" si="26"/>
        <v>0</v>
      </c>
      <c r="T57" s="384">
        <f t="shared" si="26"/>
        <v>0</v>
      </c>
      <c r="U57" s="384">
        <f t="shared" si="26"/>
        <v>0</v>
      </c>
      <c r="V57" s="384">
        <f t="shared" si="26"/>
        <v>0</v>
      </c>
      <c r="W57" s="384">
        <f t="shared" si="26"/>
        <v>0</v>
      </c>
      <c r="X57" s="384">
        <f t="shared" si="26"/>
        <v>0</v>
      </c>
      <c r="Y57" s="384">
        <f t="shared" si="26"/>
        <v>0</v>
      </c>
      <c r="Z57" s="384">
        <f t="shared" si="26"/>
        <v>0</v>
      </c>
      <c r="AA57" s="384">
        <f t="shared" si="26"/>
        <v>0</v>
      </c>
      <c r="AB57" s="384">
        <f t="shared" si="26"/>
        <v>0</v>
      </c>
      <c r="AC57" s="384">
        <f t="shared" si="26"/>
        <v>0</v>
      </c>
      <c r="AD57" s="384">
        <f t="shared" si="26"/>
        <v>0</v>
      </c>
      <c r="AE57" s="384">
        <f t="shared" si="26"/>
        <v>0</v>
      </c>
      <c r="AF57" s="384">
        <f t="shared" si="26"/>
        <v>0</v>
      </c>
      <c r="AG57" s="384">
        <f t="shared" si="26"/>
        <v>0</v>
      </c>
      <c r="AH57" s="384">
        <f t="shared" si="26"/>
        <v>0</v>
      </c>
      <c r="AI57" s="384">
        <f t="shared" si="26"/>
        <v>0</v>
      </c>
      <c r="AJ57" s="384">
        <f t="shared" si="26"/>
        <v>0</v>
      </c>
      <c r="AK57" s="384">
        <f t="shared" si="26"/>
        <v>0</v>
      </c>
      <c r="AL57" s="384">
        <f t="shared" si="26"/>
        <v>0</v>
      </c>
      <c r="AM57" s="384">
        <f t="shared" si="26"/>
        <v>0</v>
      </c>
    </row>
    <row r="58" spans="1:40" ht="42" customHeight="1" x14ac:dyDescent="0.25">
      <c r="A58" s="148"/>
      <c r="B58" s="464" t="s">
        <v>152</v>
      </c>
      <c r="C58" s="481" t="s">
        <v>153</v>
      </c>
      <c r="D58" s="411" t="s">
        <v>93</v>
      </c>
      <c r="E58" s="326">
        <v>0</v>
      </c>
      <c r="F58" s="326">
        <v>0</v>
      </c>
      <c r="G58" s="326">
        <v>0</v>
      </c>
      <c r="H58" s="326">
        <v>0</v>
      </c>
      <c r="I58" s="326">
        <v>0</v>
      </c>
      <c r="J58" s="326">
        <v>0</v>
      </c>
      <c r="K58" s="326">
        <v>0</v>
      </c>
      <c r="L58" s="326">
        <v>0</v>
      </c>
      <c r="M58" s="326">
        <v>0</v>
      </c>
      <c r="N58" s="326">
        <v>0</v>
      </c>
      <c r="O58" s="326">
        <v>0</v>
      </c>
      <c r="P58" s="326">
        <v>0</v>
      </c>
      <c r="Q58" s="326">
        <v>0</v>
      </c>
      <c r="R58" s="326">
        <v>0</v>
      </c>
      <c r="S58" s="326">
        <v>0</v>
      </c>
      <c r="T58" s="326">
        <v>0</v>
      </c>
      <c r="U58" s="326">
        <v>0</v>
      </c>
      <c r="V58" s="326">
        <v>0</v>
      </c>
      <c r="W58" s="326">
        <v>0</v>
      </c>
      <c r="X58" s="326">
        <v>0</v>
      </c>
      <c r="Y58" s="326">
        <v>0</v>
      </c>
      <c r="Z58" s="326">
        <v>0</v>
      </c>
      <c r="AA58" s="326">
        <v>0</v>
      </c>
      <c r="AB58" s="326">
        <v>0</v>
      </c>
      <c r="AC58" s="326">
        <v>0</v>
      </c>
      <c r="AD58" s="326">
        <v>0</v>
      </c>
      <c r="AE58" s="326">
        <v>0</v>
      </c>
      <c r="AF58" s="326">
        <v>0</v>
      </c>
      <c r="AG58" s="326">
        <v>0</v>
      </c>
      <c r="AH58" s="326">
        <v>0</v>
      </c>
      <c r="AI58" s="326">
        <v>0</v>
      </c>
      <c r="AJ58" s="326">
        <v>0</v>
      </c>
      <c r="AK58" s="326">
        <v>0</v>
      </c>
      <c r="AL58" s="326">
        <v>0</v>
      </c>
      <c r="AM58" s="326">
        <v>0</v>
      </c>
    </row>
    <row r="59" spans="1:40" ht="42" customHeight="1" x14ac:dyDescent="0.25">
      <c r="A59" s="148"/>
      <c r="B59" s="464" t="s">
        <v>154</v>
      </c>
      <c r="C59" s="481" t="s">
        <v>155</v>
      </c>
      <c r="D59" s="411" t="s">
        <v>93</v>
      </c>
      <c r="E59" s="413">
        <v>0</v>
      </c>
      <c r="F59" s="413">
        <v>0</v>
      </c>
      <c r="G59" s="413">
        <v>0</v>
      </c>
      <c r="H59" s="413">
        <v>0</v>
      </c>
      <c r="I59" s="413">
        <v>0</v>
      </c>
      <c r="J59" s="413">
        <v>0</v>
      </c>
      <c r="K59" s="413">
        <v>0</v>
      </c>
      <c r="L59" s="413">
        <v>0</v>
      </c>
      <c r="M59" s="413">
        <v>0</v>
      </c>
      <c r="N59" s="413">
        <v>0</v>
      </c>
      <c r="O59" s="413">
        <v>0</v>
      </c>
      <c r="P59" s="413">
        <v>0</v>
      </c>
      <c r="Q59" s="413">
        <v>0</v>
      </c>
      <c r="R59" s="413">
        <v>0</v>
      </c>
      <c r="S59" s="413">
        <v>0</v>
      </c>
      <c r="T59" s="413">
        <v>0</v>
      </c>
      <c r="U59" s="413">
        <v>0</v>
      </c>
      <c r="V59" s="413">
        <v>0</v>
      </c>
      <c r="W59" s="413">
        <v>0</v>
      </c>
      <c r="X59" s="413">
        <v>0</v>
      </c>
      <c r="Y59" s="413">
        <v>0</v>
      </c>
      <c r="Z59" s="413">
        <v>0</v>
      </c>
      <c r="AA59" s="413">
        <v>0</v>
      </c>
      <c r="AB59" s="413">
        <v>0</v>
      </c>
      <c r="AC59" s="413">
        <v>0</v>
      </c>
      <c r="AD59" s="413">
        <v>0</v>
      </c>
      <c r="AE59" s="413">
        <v>0</v>
      </c>
      <c r="AF59" s="413">
        <v>0</v>
      </c>
      <c r="AG59" s="413">
        <v>0</v>
      </c>
      <c r="AH59" s="413">
        <v>0</v>
      </c>
      <c r="AI59" s="413">
        <v>0</v>
      </c>
      <c r="AJ59" s="413">
        <v>0</v>
      </c>
      <c r="AK59" s="413">
        <v>0</v>
      </c>
      <c r="AL59" s="413">
        <v>0</v>
      </c>
      <c r="AM59" s="413">
        <v>0</v>
      </c>
    </row>
    <row r="60" spans="1:40" ht="42" customHeight="1" x14ac:dyDescent="0.25">
      <c r="A60" s="148"/>
      <c r="B60" s="411" t="s">
        <v>156</v>
      </c>
      <c r="C60" s="412" t="s">
        <v>157</v>
      </c>
      <c r="D60" s="411" t="s">
        <v>93</v>
      </c>
      <c r="E60" s="326">
        <v>0</v>
      </c>
      <c r="F60" s="326">
        <v>0</v>
      </c>
      <c r="G60" s="326">
        <v>0</v>
      </c>
      <c r="H60" s="326">
        <v>0</v>
      </c>
      <c r="I60" s="326">
        <v>0</v>
      </c>
      <c r="J60" s="326">
        <v>0</v>
      </c>
      <c r="K60" s="326">
        <v>0</v>
      </c>
      <c r="L60" s="326">
        <v>0</v>
      </c>
      <c r="M60" s="326">
        <v>0</v>
      </c>
      <c r="N60" s="326">
        <v>0</v>
      </c>
      <c r="O60" s="326">
        <v>0</v>
      </c>
      <c r="P60" s="326">
        <v>0</v>
      </c>
      <c r="Q60" s="326">
        <v>0</v>
      </c>
      <c r="R60" s="326">
        <v>0</v>
      </c>
      <c r="S60" s="326">
        <v>0</v>
      </c>
      <c r="T60" s="326">
        <v>0</v>
      </c>
      <c r="U60" s="326">
        <v>0</v>
      </c>
      <c r="V60" s="326">
        <v>0</v>
      </c>
      <c r="W60" s="326">
        <v>0</v>
      </c>
      <c r="X60" s="326">
        <v>0</v>
      </c>
      <c r="Y60" s="326">
        <v>0</v>
      </c>
      <c r="Z60" s="326">
        <v>0</v>
      </c>
      <c r="AA60" s="326">
        <v>0</v>
      </c>
      <c r="AB60" s="326">
        <v>0</v>
      </c>
      <c r="AC60" s="326">
        <v>0</v>
      </c>
      <c r="AD60" s="326">
        <v>0</v>
      </c>
      <c r="AE60" s="326">
        <v>0</v>
      </c>
      <c r="AF60" s="326">
        <v>0</v>
      </c>
      <c r="AG60" s="326">
        <v>0</v>
      </c>
      <c r="AH60" s="326">
        <v>0</v>
      </c>
      <c r="AI60" s="326">
        <v>0</v>
      </c>
      <c r="AJ60" s="326">
        <v>0</v>
      </c>
      <c r="AK60" s="326">
        <v>0</v>
      </c>
      <c r="AL60" s="326">
        <v>0</v>
      </c>
      <c r="AM60" s="326">
        <v>0</v>
      </c>
    </row>
    <row r="61" spans="1:40" ht="42" customHeight="1" x14ac:dyDescent="0.25">
      <c r="A61" s="148"/>
      <c r="B61" s="411" t="s">
        <v>158</v>
      </c>
      <c r="C61" s="412" t="s">
        <v>159</v>
      </c>
      <c r="D61" s="411" t="s">
        <v>93</v>
      </c>
      <c r="E61" s="326">
        <v>0</v>
      </c>
      <c r="F61" s="326">
        <v>0</v>
      </c>
      <c r="G61" s="326">
        <v>0</v>
      </c>
      <c r="H61" s="326">
        <v>0</v>
      </c>
      <c r="I61" s="326">
        <v>0</v>
      </c>
      <c r="J61" s="326">
        <v>0</v>
      </c>
      <c r="K61" s="326">
        <v>0</v>
      </c>
      <c r="L61" s="326">
        <v>0</v>
      </c>
      <c r="M61" s="326">
        <v>0</v>
      </c>
      <c r="N61" s="326">
        <v>0</v>
      </c>
      <c r="O61" s="326">
        <v>0</v>
      </c>
      <c r="P61" s="326">
        <v>0</v>
      </c>
      <c r="Q61" s="326">
        <v>0</v>
      </c>
      <c r="R61" s="326">
        <v>0</v>
      </c>
      <c r="S61" s="326">
        <v>0</v>
      </c>
      <c r="T61" s="326">
        <v>0</v>
      </c>
      <c r="U61" s="326">
        <v>0</v>
      </c>
      <c r="V61" s="326">
        <v>0</v>
      </c>
      <c r="W61" s="326">
        <v>0</v>
      </c>
      <c r="X61" s="326">
        <v>0</v>
      </c>
      <c r="Y61" s="326">
        <v>0</v>
      </c>
      <c r="Z61" s="326">
        <v>0</v>
      </c>
      <c r="AA61" s="326">
        <v>0</v>
      </c>
      <c r="AB61" s="326">
        <v>0</v>
      </c>
      <c r="AC61" s="326">
        <v>0</v>
      </c>
      <c r="AD61" s="326">
        <v>0</v>
      </c>
      <c r="AE61" s="326">
        <v>0</v>
      </c>
      <c r="AF61" s="326">
        <v>0</v>
      </c>
      <c r="AG61" s="326">
        <v>0</v>
      </c>
      <c r="AH61" s="326">
        <v>0</v>
      </c>
      <c r="AI61" s="326">
        <v>0</v>
      </c>
      <c r="AJ61" s="326">
        <v>0</v>
      </c>
      <c r="AK61" s="326">
        <v>0</v>
      </c>
      <c r="AL61" s="326">
        <v>0</v>
      </c>
      <c r="AM61" s="326">
        <v>0</v>
      </c>
    </row>
    <row r="62" spans="1:40" ht="42" customHeight="1" x14ac:dyDescent="0.25">
      <c r="A62" s="148"/>
      <c r="B62" s="411" t="s">
        <v>160</v>
      </c>
      <c r="C62" s="412" t="s">
        <v>161</v>
      </c>
      <c r="D62" s="411" t="s">
        <v>93</v>
      </c>
      <c r="E62" s="326">
        <f>SUM(E63)</f>
        <v>0</v>
      </c>
      <c r="F62" s="326">
        <f t="shared" ref="F62:K62" si="27">SUM(F63)</f>
        <v>0</v>
      </c>
      <c r="G62" s="326">
        <f t="shared" si="27"/>
        <v>0</v>
      </c>
      <c r="H62" s="326">
        <f t="shared" si="27"/>
        <v>0</v>
      </c>
      <c r="I62" s="326">
        <f t="shared" si="27"/>
        <v>0</v>
      </c>
      <c r="J62" s="326">
        <f t="shared" si="27"/>
        <v>0</v>
      </c>
      <c r="K62" s="326">
        <f t="shared" si="27"/>
        <v>0</v>
      </c>
      <c r="L62" s="326">
        <f t="shared" ref="L62:AM62" si="28">L63</f>
        <v>0</v>
      </c>
      <c r="M62" s="326">
        <f t="shared" si="28"/>
        <v>0</v>
      </c>
      <c r="N62" s="326">
        <f t="shared" si="28"/>
        <v>0</v>
      </c>
      <c r="O62" s="326">
        <f t="shared" si="28"/>
        <v>0</v>
      </c>
      <c r="P62" s="326">
        <f t="shared" si="28"/>
        <v>0</v>
      </c>
      <c r="Q62" s="326">
        <f t="shared" si="28"/>
        <v>0</v>
      </c>
      <c r="R62" s="326">
        <f t="shared" si="28"/>
        <v>0</v>
      </c>
      <c r="S62" s="326">
        <f t="shared" si="28"/>
        <v>0</v>
      </c>
      <c r="T62" s="326">
        <f t="shared" si="28"/>
        <v>0</v>
      </c>
      <c r="U62" s="326">
        <f t="shared" si="28"/>
        <v>0</v>
      </c>
      <c r="V62" s="326">
        <f t="shared" si="28"/>
        <v>0</v>
      </c>
      <c r="W62" s="326">
        <f t="shared" si="28"/>
        <v>0</v>
      </c>
      <c r="X62" s="326">
        <f t="shared" si="28"/>
        <v>0</v>
      </c>
      <c r="Y62" s="326">
        <f t="shared" si="28"/>
        <v>0</v>
      </c>
      <c r="Z62" s="326">
        <f t="shared" si="28"/>
        <v>0</v>
      </c>
      <c r="AA62" s="326">
        <f t="shared" si="28"/>
        <v>0</v>
      </c>
      <c r="AB62" s="326">
        <f t="shared" si="28"/>
        <v>0</v>
      </c>
      <c r="AC62" s="326">
        <f t="shared" si="28"/>
        <v>0</v>
      </c>
      <c r="AD62" s="326">
        <f t="shared" si="28"/>
        <v>0</v>
      </c>
      <c r="AE62" s="326">
        <f t="shared" si="28"/>
        <v>0</v>
      </c>
      <c r="AF62" s="326">
        <f t="shared" si="28"/>
        <v>0</v>
      </c>
      <c r="AG62" s="326">
        <f t="shared" si="28"/>
        <v>0</v>
      </c>
      <c r="AH62" s="326">
        <f t="shared" si="28"/>
        <v>0</v>
      </c>
      <c r="AI62" s="326">
        <f t="shared" si="28"/>
        <v>0</v>
      </c>
      <c r="AJ62" s="326">
        <f t="shared" si="28"/>
        <v>0</v>
      </c>
      <c r="AK62" s="326">
        <f t="shared" si="28"/>
        <v>0</v>
      </c>
      <c r="AL62" s="326">
        <f t="shared" si="28"/>
        <v>0</v>
      </c>
      <c r="AM62" s="326">
        <f t="shared" si="28"/>
        <v>0</v>
      </c>
    </row>
    <row r="63" spans="1:40" ht="31.5" hidden="1" x14ac:dyDescent="0.25">
      <c r="A63" s="148"/>
      <c r="B63" s="400" t="s">
        <v>162</v>
      </c>
      <c r="C63" s="474" t="s">
        <v>163</v>
      </c>
      <c r="D63" s="454" t="s">
        <v>164</v>
      </c>
      <c r="E63" s="78">
        <v>0</v>
      </c>
      <c r="F63" s="79">
        <v>0</v>
      </c>
      <c r="G63" s="78">
        <v>0</v>
      </c>
      <c r="H63" s="78">
        <v>0</v>
      </c>
      <c r="I63" s="78">
        <v>0</v>
      </c>
      <c r="J63" s="78">
        <v>0</v>
      </c>
      <c r="K63" s="78">
        <v>0</v>
      </c>
      <c r="L63" s="78">
        <v>0</v>
      </c>
      <c r="M63" s="79">
        <v>0</v>
      </c>
      <c r="N63" s="78">
        <v>0</v>
      </c>
      <c r="O63" s="78">
        <v>0</v>
      </c>
      <c r="P63" s="78">
        <v>0</v>
      </c>
      <c r="Q63" s="78">
        <v>0</v>
      </c>
      <c r="R63" s="78">
        <v>0</v>
      </c>
      <c r="S63" s="78">
        <v>0</v>
      </c>
      <c r="T63" s="79">
        <v>0</v>
      </c>
      <c r="U63" s="78">
        <v>0</v>
      </c>
      <c r="V63" s="78">
        <v>0</v>
      </c>
      <c r="W63" s="78">
        <v>0</v>
      </c>
      <c r="X63" s="78">
        <v>0</v>
      </c>
      <c r="Y63" s="78">
        <v>0</v>
      </c>
      <c r="Z63" s="78">
        <v>0</v>
      </c>
      <c r="AA63" s="79"/>
      <c r="AB63" s="78">
        <v>0</v>
      </c>
      <c r="AC63" s="78">
        <v>0</v>
      </c>
      <c r="AD63" s="78">
        <v>0</v>
      </c>
      <c r="AE63" s="78">
        <v>0</v>
      </c>
      <c r="AF63" s="78">
        <v>0</v>
      </c>
      <c r="AG63" s="78">
        <v>0</v>
      </c>
      <c r="AH63" s="79">
        <f>AA63+T63+M63+F63</f>
        <v>0</v>
      </c>
      <c r="AI63" s="78">
        <v>0</v>
      </c>
      <c r="AJ63" s="78">
        <v>0</v>
      </c>
      <c r="AK63" s="78">
        <v>0</v>
      </c>
      <c r="AL63" s="78">
        <v>0</v>
      </c>
      <c r="AM63" s="78">
        <v>0</v>
      </c>
    </row>
    <row r="64" spans="1:40" ht="42" customHeight="1" x14ac:dyDescent="0.25">
      <c r="A64" s="148"/>
      <c r="B64" s="411" t="s">
        <v>165</v>
      </c>
      <c r="C64" s="412" t="s">
        <v>166</v>
      </c>
      <c r="D64" s="411" t="s">
        <v>93</v>
      </c>
      <c r="E64" s="326">
        <v>0</v>
      </c>
      <c r="F64" s="326">
        <v>0</v>
      </c>
      <c r="G64" s="326">
        <v>0</v>
      </c>
      <c r="H64" s="326">
        <v>0</v>
      </c>
      <c r="I64" s="326">
        <v>0</v>
      </c>
      <c r="J64" s="326">
        <v>0</v>
      </c>
      <c r="K64" s="326">
        <v>0</v>
      </c>
      <c r="L64" s="326">
        <v>0</v>
      </c>
      <c r="M64" s="326">
        <v>0</v>
      </c>
      <c r="N64" s="326">
        <v>0</v>
      </c>
      <c r="O64" s="326">
        <v>0</v>
      </c>
      <c r="P64" s="326">
        <v>0</v>
      </c>
      <c r="Q64" s="326">
        <v>0</v>
      </c>
      <c r="R64" s="326">
        <v>0</v>
      </c>
      <c r="S64" s="326">
        <v>0</v>
      </c>
      <c r="T64" s="326">
        <v>0</v>
      </c>
      <c r="U64" s="326">
        <v>0</v>
      </c>
      <c r="V64" s="326">
        <v>0</v>
      </c>
      <c r="W64" s="326">
        <v>0</v>
      </c>
      <c r="X64" s="326">
        <v>0</v>
      </c>
      <c r="Y64" s="326">
        <v>0</v>
      </c>
      <c r="Z64" s="326">
        <v>0</v>
      </c>
      <c r="AA64" s="326">
        <v>0</v>
      </c>
      <c r="AB64" s="326">
        <v>0</v>
      </c>
      <c r="AC64" s="326">
        <v>0</v>
      </c>
      <c r="AD64" s="326">
        <v>0</v>
      </c>
      <c r="AE64" s="326">
        <v>0</v>
      </c>
      <c r="AF64" s="326">
        <v>0</v>
      </c>
      <c r="AG64" s="326">
        <v>0</v>
      </c>
      <c r="AH64" s="326">
        <v>0</v>
      </c>
      <c r="AI64" s="326">
        <v>0</v>
      </c>
      <c r="AJ64" s="326">
        <v>0</v>
      </c>
      <c r="AK64" s="326">
        <v>0</v>
      </c>
      <c r="AL64" s="326">
        <v>0</v>
      </c>
      <c r="AM64" s="326">
        <v>0</v>
      </c>
    </row>
    <row r="65" spans="1:40" ht="42" customHeight="1" x14ac:dyDescent="0.25">
      <c r="A65" s="148"/>
      <c r="B65" s="464" t="s">
        <v>167</v>
      </c>
      <c r="C65" s="481" t="s">
        <v>168</v>
      </c>
      <c r="D65" s="411" t="s">
        <v>93</v>
      </c>
      <c r="E65" s="326">
        <v>0</v>
      </c>
      <c r="F65" s="326">
        <v>0</v>
      </c>
      <c r="G65" s="326">
        <v>0</v>
      </c>
      <c r="H65" s="326">
        <v>0</v>
      </c>
      <c r="I65" s="326">
        <v>0</v>
      </c>
      <c r="J65" s="326">
        <v>0</v>
      </c>
      <c r="K65" s="326">
        <v>0</v>
      </c>
      <c r="L65" s="326">
        <v>0</v>
      </c>
      <c r="M65" s="326">
        <v>0</v>
      </c>
      <c r="N65" s="326">
        <v>0</v>
      </c>
      <c r="O65" s="326">
        <v>0</v>
      </c>
      <c r="P65" s="326">
        <v>0</v>
      </c>
      <c r="Q65" s="326">
        <v>0</v>
      </c>
      <c r="R65" s="326">
        <v>0</v>
      </c>
      <c r="S65" s="326">
        <v>0</v>
      </c>
      <c r="T65" s="326">
        <v>0</v>
      </c>
      <c r="U65" s="326">
        <v>0</v>
      </c>
      <c r="V65" s="326">
        <v>0</v>
      </c>
      <c r="W65" s="326">
        <v>0</v>
      </c>
      <c r="X65" s="326">
        <v>0</v>
      </c>
      <c r="Y65" s="326">
        <v>0</v>
      </c>
      <c r="Z65" s="326">
        <v>0</v>
      </c>
      <c r="AA65" s="326">
        <v>0</v>
      </c>
      <c r="AB65" s="326">
        <v>0</v>
      </c>
      <c r="AC65" s="326">
        <v>0</v>
      </c>
      <c r="AD65" s="326">
        <v>0</v>
      </c>
      <c r="AE65" s="326">
        <v>0</v>
      </c>
      <c r="AF65" s="326">
        <v>0</v>
      </c>
      <c r="AG65" s="326">
        <v>0</v>
      </c>
      <c r="AH65" s="326">
        <v>0</v>
      </c>
      <c r="AI65" s="326">
        <v>0</v>
      </c>
      <c r="AJ65" s="326">
        <v>0</v>
      </c>
      <c r="AK65" s="326">
        <v>0</v>
      </c>
      <c r="AL65" s="326">
        <v>0</v>
      </c>
      <c r="AM65" s="326">
        <v>0</v>
      </c>
    </row>
    <row r="66" spans="1:40" ht="42" customHeight="1" x14ac:dyDescent="0.25">
      <c r="A66" s="148"/>
      <c r="B66" s="464" t="s">
        <v>169</v>
      </c>
      <c r="C66" s="481" t="s">
        <v>170</v>
      </c>
      <c r="D66" s="411" t="s">
        <v>93</v>
      </c>
      <c r="E66" s="326">
        <v>0</v>
      </c>
      <c r="F66" s="326">
        <v>0</v>
      </c>
      <c r="G66" s="326">
        <v>0</v>
      </c>
      <c r="H66" s="326">
        <v>0</v>
      </c>
      <c r="I66" s="326">
        <v>0</v>
      </c>
      <c r="J66" s="326">
        <v>0</v>
      </c>
      <c r="K66" s="326">
        <v>0</v>
      </c>
      <c r="L66" s="326">
        <v>0</v>
      </c>
      <c r="M66" s="326">
        <v>0</v>
      </c>
      <c r="N66" s="326">
        <v>0</v>
      </c>
      <c r="O66" s="326">
        <v>0</v>
      </c>
      <c r="P66" s="326">
        <v>0</v>
      </c>
      <c r="Q66" s="326">
        <v>0</v>
      </c>
      <c r="R66" s="326">
        <v>0</v>
      </c>
      <c r="S66" s="326">
        <v>0</v>
      </c>
      <c r="T66" s="326">
        <v>0</v>
      </c>
      <c r="U66" s="326">
        <v>0</v>
      </c>
      <c r="V66" s="326">
        <v>0</v>
      </c>
      <c r="W66" s="326">
        <v>0</v>
      </c>
      <c r="X66" s="326">
        <v>0</v>
      </c>
      <c r="Y66" s="326">
        <v>0</v>
      </c>
      <c r="Z66" s="326">
        <v>0</v>
      </c>
      <c r="AA66" s="326">
        <v>0</v>
      </c>
      <c r="AB66" s="326">
        <v>0</v>
      </c>
      <c r="AC66" s="326">
        <v>0</v>
      </c>
      <c r="AD66" s="326">
        <v>0</v>
      </c>
      <c r="AE66" s="326">
        <v>0</v>
      </c>
      <c r="AF66" s="326">
        <v>0</v>
      </c>
      <c r="AG66" s="326">
        <v>0</v>
      </c>
      <c r="AH66" s="326">
        <v>0</v>
      </c>
      <c r="AI66" s="326">
        <v>0</v>
      </c>
      <c r="AJ66" s="326">
        <v>0</v>
      </c>
      <c r="AK66" s="326">
        <v>0</v>
      </c>
      <c r="AL66" s="326">
        <v>0</v>
      </c>
      <c r="AM66" s="326">
        <v>0</v>
      </c>
    </row>
    <row r="67" spans="1:40" ht="48" customHeight="1" x14ac:dyDescent="0.25">
      <c r="A67" s="148"/>
      <c r="B67" s="382" t="s">
        <v>171</v>
      </c>
      <c r="C67" s="383" t="s">
        <v>172</v>
      </c>
      <c r="D67" s="382" t="s">
        <v>93</v>
      </c>
      <c r="E67" s="384">
        <f t="shared" ref="E67:AM67" si="29">E68+E69</f>
        <v>0</v>
      </c>
      <c r="F67" s="384">
        <f t="shared" si="29"/>
        <v>0</v>
      </c>
      <c r="G67" s="384">
        <f t="shared" si="29"/>
        <v>0</v>
      </c>
      <c r="H67" s="384">
        <f t="shared" si="29"/>
        <v>0</v>
      </c>
      <c r="I67" s="384">
        <f t="shared" si="29"/>
        <v>0</v>
      </c>
      <c r="J67" s="384">
        <f t="shared" si="29"/>
        <v>0</v>
      </c>
      <c r="K67" s="384">
        <f t="shared" si="29"/>
        <v>0</v>
      </c>
      <c r="L67" s="384">
        <f t="shared" si="29"/>
        <v>0</v>
      </c>
      <c r="M67" s="384">
        <f t="shared" si="29"/>
        <v>0</v>
      </c>
      <c r="N67" s="384">
        <f t="shared" si="29"/>
        <v>0</v>
      </c>
      <c r="O67" s="384">
        <f t="shared" si="29"/>
        <v>0</v>
      </c>
      <c r="P67" s="384">
        <f t="shared" si="29"/>
        <v>0</v>
      </c>
      <c r="Q67" s="384">
        <f t="shared" si="29"/>
        <v>0</v>
      </c>
      <c r="R67" s="384">
        <f t="shared" si="29"/>
        <v>0</v>
      </c>
      <c r="S67" s="384">
        <f t="shared" si="29"/>
        <v>0</v>
      </c>
      <c r="T67" s="384">
        <f t="shared" si="29"/>
        <v>0</v>
      </c>
      <c r="U67" s="384">
        <f t="shared" si="29"/>
        <v>0</v>
      </c>
      <c r="V67" s="384">
        <f t="shared" si="29"/>
        <v>0</v>
      </c>
      <c r="W67" s="384">
        <f t="shared" si="29"/>
        <v>0</v>
      </c>
      <c r="X67" s="384">
        <f t="shared" si="29"/>
        <v>0</v>
      </c>
      <c r="Y67" s="384">
        <f t="shared" si="29"/>
        <v>0</v>
      </c>
      <c r="Z67" s="384">
        <f t="shared" si="29"/>
        <v>0</v>
      </c>
      <c r="AA67" s="384">
        <f t="shared" si="29"/>
        <v>0</v>
      </c>
      <c r="AB67" s="384">
        <f t="shared" si="29"/>
        <v>0</v>
      </c>
      <c r="AC67" s="384">
        <f t="shared" si="29"/>
        <v>0</v>
      </c>
      <c r="AD67" s="384">
        <f t="shared" si="29"/>
        <v>0</v>
      </c>
      <c r="AE67" s="384">
        <f t="shared" si="29"/>
        <v>0</v>
      </c>
      <c r="AF67" s="384">
        <f t="shared" si="29"/>
        <v>0</v>
      </c>
      <c r="AG67" s="384">
        <f t="shared" si="29"/>
        <v>0</v>
      </c>
      <c r="AH67" s="384">
        <f t="shared" si="29"/>
        <v>0</v>
      </c>
      <c r="AI67" s="384">
        <f t="shared" si="29"/>
        <v>0</v>
      </c>
      <c r="AJ67" s="384">
        <f t="shared" si="29"/>
        <v>0</v>
      </c>
      <c r="AK67" s="384">
        <f t="shared" si="29"/>
        <v>0</v>
      </c>
      <c r="AL67" s="384">
        <f t="shared" si="29"/>
        <v>0</v>
      </c>
      <c r="AM67" s="384">
        <f t="shared" si="29"/>
        <v>0</v>
      </c>
    </row>
    <row r="68" spans="1:40" ht="42" customHeight="1" x14ac:dyDescent="0.25">
      <c r="A68" s="148"/>
      <c r="B68" s="408" t="s">
        <v>173</v>
      </c>
      <c r="C68" s="409" t="s">
        <v>174</v>
      </c>
      <c r="D68" s="408" t="s">
        <v>93</v>
      </c>
      <c r="E68" s="410">
        <v>0</v>
      </c>
      <c r="F68" s="410">
        <v>0</v>
      </c>
      <c r="G68" s="410">
        <v>0</v>
      </c>
      <c r="H68" s="410">
        <v>0</v>
      </c>
      <c r="I68" s="410">
        <v>0</v>
      </c>
      <c r="J68" s="410">
        <v>0</v>
      </c>
      <c r="K68" s="410">
        <v>0</v>
      </c>
      <c r="L68" s="410">
        <v>0</v>
      </c>
      <c r="M68" s="410">
        <v>0</v>
      </c>
      <c r="N68" s="410">
        <v>0</v>
      </c>
      <c r="O68" s="410">
        <v>0</v>
      </c>
      <c r="P68" s="410">
        <v>0</v>
      </c>
      <c r="Q68" s="410">
        <v>0</v>
      </c>
      <c r="R68" s="410">
        <v>0</v>
      </c>
      <c r="S68" s="410">
        <v>0</v>
      </c>
      <c r="T68" s="410">
        <v>0</v>
      </c>
      <c r="U68" s="410">
        <v>0</v>
      </c>
      <c r="V68" s="410">
        <v>0</v>
      </c>
      <c r="W68" s="410">
        <v>0</v>
      </c>
      <c r="X68" s="410">
        <v>0</v>
      </c>
      <c r="Y68" s="410">
        <v>0</v>
      </c>
      <c r="Z68" s="410">
        <v>0</v>
      </c>
      <c r="AA68" s="410">
        <v>0</v>
      </c>
      <c r="AB68" s="410">
        <v>0</v>
      </c>
      <c r="AC68" s="410">
        <v>0</v>
      </c>
      <c r="AD68" s="410">
        <v>0</v>
      </c>
      <c r="AE68" s="410">
        <v>0</v>
      </c>
      <c r="AF68" s="410">
        <v>0</v>
      </c>
      <c r="AG68" s="410">
        <v>0</v>
      </c>
      <c r="AH68" s="410">
        <v>0</v>
      </c>
      <c r="AI68" s="410">
        <v>0</v>
      </c>
      <c r="AJ68" s="410">
        <v>0</v>
      </c>
      <c r="AK68" s="410">
        <v>0</v>
      </c>
      <c r="AL68" s="410">
        <v>0</v>
      </c>
      <c r="AM68" s="410">
        <v>0</v>
      </c>
    </row>
    <row r="69" spans="1:40" ht="42" customHeight="1" x14ac:dyDescent="0.25">
      <c r="A69" s="148"/>
      <c r="B69" s="408" t="s">
        <v>175</v>
      </c>
      <c r="C69" s="409" t="s">
        <v>176</v>
      </c>
      <c r="D69" s="408" t="s">
        <v>93</v>
      </c>
      <c r="E69" s="410">
        <v>0</v>
      </c>
      <c r="F69" s="410">
        <v>0</v>
      </c>
      <c r="G69" s="410">
        <v>0</v>
      </c>
      <c r="H69" s="410">
        <v>0</v>
      </c>
      <c r="I69" s="410">
        <v>0</v>
      </c>
      <c r="J69" s="410">
        <v>0</v>
      </c>
      <c r="K69" s="410">
        <v>0</v>
      </c>
      <c r="L69" s="410">
        <v>0</v>
      </c>
      <c r="M69" s="410">
        <v>0</v>
      </c>
      <c r="N69" s="410">
        <v>0</v>
      </c>
      <c r="O69" s="410">
        <v>0</v>
      </c>
      <c r="P69" s="410">
        <v>0</v>
      </c>
      <c r="Q69" s="410">
        <v>0</v>
      </c>
      <c r="R69" s="410">
        <v>0</v>
      </c>
      <c r="S69" s="410">
        <v>0</v>
      </c>
      <c r="T69" s="410">
        <v>0</v>
      </c>
      <c r="U69" s="410">
        <v>0</v>
      </c>
      <c r="V69" s="410">
        <v>0</v>
      </c>
      <c r="W69" s="410">
        <v>0</v>
      </c>
      <c r="X69" s="410">
        <v>0</v>
      </c>
      <c r="Y69" s="410">
        <v>0</v>
      </c>
      <c r="Z69" s="410">
        <v>0</v>
      </c>
      <c r="AA69" s="410">
        <v>0</v>
      </c>
      <c r="AB69" s="410">
        <v>0</v>
      </c>
      <c r="AC69" s="410">
        <v>0</v>
      </c>
      <c r="AD69" s="410">
        <v>0</v>
      </c>
      <c r="AE69" s="410">
        <v>0</v>
      </c>
      <c r="AF69" s="410">
        <v>0</v>
      </c>
      <c r="AG69" s="410">
        <v>0</v>
      </c>
      <c r="AH69" s="410">
        <v>0</v>
      </c>
      <c r="AI69" s="410">
        <v>0</v>
      </c>
      <c r="AJ69" s="410">
        <v>0</v>
      </c>
      <c r="AK69" s="410">
        <v>0</v>
      </c>
      <c r="AL69" s="410">
        <v>0</v>
      </c>
      <c r="AM69" s="410">
        <v>0</v>
      </c>
    </row>
    <row r="70" spans="1:40" ht="48" customHeight="1" x14ac:dyDescent="0.25">
      <c r="A70" s="148"/>
      <c r="B70" s="382" t="s">
        <v>177</v>
      </c>
      <c r="C70" s="383" t="s">
        <v>178</v>
      </c>
      <c r="D70" s="427" t="s">
        <v>93</v>
      </c>
      <c r="E70" s="393">
        <f>E71+E72</f>
        <v>0</v>
      </c>
      <c r="F70" s="393">
        <f t="shared" ref="F70:Y70" si="30">F71+F72</f>
        <v>0</v>
      </c>
      <c r="G70" s="393">
        <f t="shared" si="30"/>
        <v>0</v>
      </c>
      <c r="H70" s="393">
        <f t="shared" si="30"/>
        <v>0</v>
      </c>
      <c r="I70" s="393">
        <f t="shared" si="30"/>
        <v>0</v>
      </c>
      <c r="J70" s="393">
        <f t="shared" si="30"/>
        <v>0</v>
      </c>
      <c r="K70" s="393">
        <f t="shared" si="30"/>
        <v>0</v>
      </c>
      <c r="L70" s="393">
        <f t="shared" si="30"/>
        <v>0</v>
      </c>
      <c r="M70" s="393">
        <f t="shared" si="30"/>
        <v>0</v>
      </c>
      <c r="N70" s="393">
        <f t="shared" si="30"/>
        <v>0</v>
      </c>
      <c r="O70" s="393">
        <f t="shared" si="30"/>
        <v>0</v>
      </c>
      <c r="P70" s="393">
        <f t="shared" si="30"/>
        <v>0</v>
      </c>
      <c r="Q70" s="393">
        <f t="shared" si="30"/>
        <v>0</v>
      </c>
      <c r="R70" s="393">
        <f t="shared" si="30"/>
        <v>0</v>
      </c>
      <c r="S70" s="393">
        <f t="shared" si="30"/>
        <v>0</v>
      </c>
      <c r="T70" s="393">
        <f t="shared" si="30"/>
        <v>0</v>
      </c>
      <c r="U70" s="393">
        <f t="shared" si="30"/>
        <v>0</v>
      </c>
      <c r="V70" s="393">
        <f t="shared" si="30"/>
        <v>0</v>
      </c>
      <c r="W70" s="393">
        <f t="shared" si="30"/>
        <v>0</v>
      </c>
      <c r="X70" s="393">
        <f t="shared" si="30"/>
        <v>0</v>
      </c>
      <c r="Y70" s="393">
        <f t="shared" si="30"/>
        <v>0</v>
      </c>
      <c r="Z70" s="393">
        <f>Z71+Z72</f>
        <v>0</v>
      </c>
      <c r="AA70" s="393">
        <f t="shared" ref="AA70:AM70" si="31">AA71+AA72</f>
        <v>0</v>
      </c>
      <c r="AB70" s="393">
        <f t="shared" si="31"/>
        <v>0</v>
      </c>
      <c r="AC70" s="393">
        <f t="shared" si="31"/>
        <v>0</v>
      </c>
      <c r="AD70" s="393">
        <f t="shared" si="31"/>
        <v>0</v>
      </c>
      <c r="AE70" s="393">
        <f t="shared" si="31"/>
        <v>0</v>
      </c>
      <c r="AF70" s="393">
        <f t="shared" si="31"/>
        <v>0</v>
      </c>
      <c r="AG70" s="393">
        <f t="shared" si="31"/>
        <v>0</v>
      </c>
      <c r="AH70" s="393">
        <f t="shared" si="31"/>
        <v>0</v>
      </c>
      <c r="AI70" s="393">
        <f t="shared" si="31"/>
        <v>0</v>
      </c>
      <c r="AJ70" s="393">
        <f t="shared" si="31"/>
        <v>0</v>
      </c>
      <c r="AK70" s="393">
        <f t="shared" si="31"/>
        <v>0</v>
      </c>
      <c r="AL70" s="393">
        <f t="shared" si="31"/>
        <v>0</v>
      </c>
      <c r="AM70" s="393">
        <f t="shared" si="31"/>
        <v>0</v>
      </c>
    </row>
    <row r="71" spans="1:40" ht="42" customHeight="1" x14ac:dyDescent="0.25">
      <c r="A71" s="148"/>
      <c r="B71" s="408" t="s">
        <v>179</v>
      </c>
      <c r="C71" s="409" t="s">
        <v>180</v>
      </c>
      <c r="D71" s="408" t="s">
        <v>93</v>
      </c>
      <c r="E71" s="410">
        <v>0</v>
      </c>
      <c r="F71" s="410">
        <v>0</v>
      </c>
      <c r="G71" s="410">
        <v>0</v>
      </c>
      <c r="H71" s="410">
        <v>0</v>
      </c>
      <c r="I71" s="410">
        <v>0</v>
      </c>
      <c r="J71" s="410">
        <v>0</v>
      </c>
      <c r="K71" s="410">
        <v>0</v>
      </c>
      <c r="L71" s="410">
        <v>0</v>
      </c>
      <c r="M71" s="410">
        <v>0</v>
      </c>
      <c r="N71" s="410">
        <v>0</v>
      </c>
      <c r="O71" s="410">
        <v>0</v>
      </c>
      <c r="P71" s="410">
        <v>0</v>
      </c>
      <c r="Q71" s="410">
        <v>0</v>
      </c>
      <c r="R71" s="410">
        <v>0</v>
      </c>
      <c r="S71" s="410">
        <v>0</v>
      </c>
      <c r="T71" s="410">
        <v>0</v>
      </c>
      <c r="U71" s="410">
        <v>0</v>
      </c>
      <c r="V71" s="410">
        <v>0</v>
      </c>
      <c r="W71" s="410">
        <v>0</v>
      </c>
      <c r="X71" s="410">
        <v>0</v>
      </c>
      <c r="Y71" s="410">
        <v>0</v>
      </c>
      <c r="Z71" s="410">
        <v>0</v>
      </c>
      <c r="AA71" s="410">
        <v>0</v>
      </c>
      <c r="AB71" s="410">
        <v>0</v>
      </c>
      <c r="AC71" s="410">
        <v>0</v>
      </c>
      <c r="AD71" s="410">
        <v>0</v>
      </c>
      <c r="AE71" s="410">
        <v>0</v>
      </c>
      <c r="AF71" s="410">
        <v>0</v>
      </c>
      <c r="AG71" s="410">
        <v>0</v>
      </c>
      <c r="AH71" s="410">
        <v>0</v>
      </c>
      <c r="AI71" s="410">
        <v>0</v>
      </c>
      <c r="AJ71" s="410">
        <v>0</v>
      </c>
      <c r="AK71" s="410">
        <v>0</v>
      </c>
      <c r="AL71" s="410">
        <v>0</v>
      </c>
      <c r="AM71" s="410">
        <v>0</v>
      </c>
    </row>
    <row r="72" spans="1:40" ht="42" customHeight="1" x14ac:dyDescent="0.25">
      <c r="A72" s="148"/>
      <c r="B72" s="408" t="s">
        <v>181</v>
      </c>
      <c r="C72" s="409" t="s">
        <v>182</v>
      </c>
      <c r="D72" s="408" t="s">
        <v>93</v>
      </c>
      <c r="E72" s="410">
        <v>0</v>
      </c>
      <c r="F72" s="410">
        <v>0</v>
      </c>
      <c r="G72" s="410">
        <v>0</v>
      </c>
      <c r="H72" s="410">
        <v>0</v>
      </c>
      <c r="I72" s="410">
        <v>0</v>
      </c>
      <c r="J72" s="410">
        <v>0</v>
      </c>
      <c r="K72" s="410">
        <v>0</v>
      </c>
      <c r="L72" s="410">
        <v>0</v>
      </c>
      <c r="M72" s="410">
        <v>0</v>
      </c>
      <c r="N72" s="410">
        <v>0</v>
      </c>
      <c r="O72" s="410">
        <v>0</v>
      </c>
      <c r="P72" s="410">
        <v>0</v>
      </c>
      <c r="Q72" s="410">
        <v>0</v>
      </c>
      <c r="R72" s="410">
        <v>0</v>
      </c>
      <c r="S72" s="410">
        <v>0</v>
      </c>
      <c r="T72" s="410">
        <v>0</v>
      </c>
      <c r="U72" s="410">
        <v>0</v>
      </c>
      <c r="V72" s="410">
        <v>0</v>
      </c>
      <c r="W72" s="410">
        <v>0</v>
      </c>
      <c r="X72" s="410">
        <v>0</v>
      </c>
      <c r="Y72" s="410">
        <v>0</v>
      </c>
      <c r="Z72" s="410">
        <v>0</v>
      </c>
      <c r="AA72" s="410">
        <v>0</v>
      </c>
      <c r="AB72" s="410">
        <v>0</v>
      </c>
      <c r="AC72" s="410">
        <v>0</v>
      </c>
      <c r="AD72" s="410">
        <v>0</v>
      </c>
      <c r="AE72" s="410">
        <v>0</v>
      </c>
      <c r="AF72" s="410">
        <v>0</v>
      </c>
      <c r="AG72" s="410">
        <v>0</v>
      </c>
      <c r="AH72" s="410">
        <v>0</v>
      </c>
      <c r="AI72" s="410">
        <v>0</v>
      </c>
      <c r="AJ72" s="410">
        <v>0</v>
      </c>
      <c r="AK72" s="410">
        <v>0</v>
      </c>
      <c r="AL72" s="410">
        <v>0</v>
      </c>
      <c r="AM72" s="410">
        <v>0</v>
      </c>
    </row>
    <row r="73" spans="1:40" ht="48" customHeight="1" x14ac:dyDescent="0.25">
      <c r="A73" s="148"/>
      <c r="B73" s="382" t="s">
        <v>183</v>
      </c>
      <c r="C73" s="383" t="s">
        <v>184</v>
      </c>
      <c r="D73" s="382" t="s">
        <v>93</v>
      </c>
      <c r="E73" s="393">
        <f>SUBTOTAL(9,E74:E76)</f>
        <v>0</v>
      </c>
      <c r="F73" s="393">
        <f t="shared" ref="F73:AM73" si="32">SUBTOTAL(9,F74:F76)</f>
        <v>0</v>
      </c>
      <c r="G73" s="393">
        <f t="shared" si="32"/>
        <v>0</v>
      </c>
      <c r="H73" s="393">
        <f t="shared" si="32"/>
        <v>0</v>
      </c>
      <c r="I73" s="393">
        <f t="shared" si="32"/>
        <v>0</v>
      </c>
      <c r="J73" s="393">
        <f t="shared" si="32"/>
        <v>0</v>
      </c>
      <c r="K73" s="393">
        <f t="shared" si="32"/>
        <v>0</v>
      </c>
      <c r="L73" s="393">
        <f t="shared" si="32"/>
        <v>0</v>
      </c>
      <c r="M73" s="393">
        <f t="shared" si="32"/>
        <v>0</v>
      </c>
      <c r="N73" s="393">
        <f t="shared" si="32"/>
        <v>0</v>
      </c>
      <c r="O73" s="393">
        <f t="shared" si="32"/>
        <v>0</v>
      </c>
      <c r="P73" s="393">
        <f t="shared" si="32"/>
        <v>0</v>
      </c>
      <c r="Q73" s="393">
        <f t="shared" si="32"/>
        <v>0</v>
      </c>
      <c r="R73" s="393">
        <f t="shared" si="32"/>
        <v>0</v>
      </c>
      <c r="S73" s="393">
        <f t="shared" si="32"/>
        <v>0</v>
      </c>
      <c r="T73" s="393">
        <f t="shared" si="32"/>
        <v>0</v>
      </c>
      <c r="U73" s="393">
        <f t="shared" si="32"/>
        <v>0</v>
      </c>
      <c r="V73" s="393">
        <f t="shared" si="32"/>
        <v>0</v>
      </c>
      <c r="W73" s="393">
        <f t="shared" si="32"/>
        <v>0</v>
      </c>
      <c r="X73" s="393">
        <f t="shared" si="32"/>
        <v>0</v>
      </c>
      <c r="Y73" s="393">
        <f t="shared" si="32"/>
        <v>0</v>
      </c>
      <c r="Z73" s="393">
        <f t="shared" si="32"/>
        <v>0</v>
      </c>
      <c r="AA73" s="393">
        <f t="shared" si="32"/>
        <v>12.5</v>
      </c>
      <c r="AB73" s="393">
        <f t="shared" si="32"/>
        <v>0</v>
      </c>
      <c r="AC73" s="393">
        <f t="shared" si="32"/>
        <v>0</v>
      </c>
      <c r="AD73" s="393">
        <f t="shared" si="32"/>
        <v>0</v>
      </c>
      <c r="AE73" s="393">
        <f t="shared" si="32"/>
        <v>0</v>
      </c>
      <c r="AF73" s="393">
        <f t="shared" si="32"/>
        <v>0</v>
      </c>
      <c r="AG73" s="393">
        <f t="shared" si="32"/>
        <v>0</v>
      </c>
      <c r="AH73" s="393">
        <f t="shared" si="32"/>
        <v>12.5</v>
      </c>
      <c r="AI73" s="393">
        <f t="shared" si="32"/>
        <v>0</v>
      </c>
      <c r="AJ73" s="393">
        <f t="shared" si="32"/>
        <v>0</v>
      </c>
      <c r="AK73" s="393">
        <f t="shared" si="32"/>
        <v>0</v>
      </c>
      <c r="AL73" s="393">
        <f t="shared" si="32"/>
        <v>0</v>
      </c>
      <c r="AM73" s="393">
        <f t="shared" si="32"/>
        <v>0</v>
      </c>
    </row>
    <row r="74" spans="1:40" ht="33" customHeight="1" x14ac:dyDescent="0.25">
      <c r="B74" s="76" t="s">
        <v>183</v>
      </c>
      <c r="C74" s="387" t="s">
        <v>1590</v>
      </c>
      <c r="D74" s="76" t="s">
        <v>1630</v>
      </c>
      <c r="E74" s="389"/>
      <c r="F74" s="389"/>
      <c r="G74" s="389"/>
      <c r="H74" s="389"/>
      <c r="I74" s="389"/>
      <c r="J74" s="389"/>
      <c r="K74" s="389"/>
      <c r="L74" s="389"/>
      <c r="M74" s="389"/>
      <c r="N74" s="389"/>
      <c r="O74" s="389"/>
      <c r="P74" s="389"/>
      <c r="Q74" s="389"/>
      <c r="R74" s="389"/>
      <c r="S74" s="389"/>
      <c r="T74" s="389"/>
      <c r="U74" s="389"/>
      <c r="V74" s="389"/>
      <c r="W74" s="389"/>
      <c r="X74" s="389"/>
      <c r="Y74" s="389"/>
      <c r="Z74" s="389"/>
      <c r="AA74" s="390"/>
      <c r="AB74" s="389"/>
      <c r="AC74" s="389"/>
      <c r="AD74" s="390"/>
      <c r="AE74" s="389"/>
      <c r="AF74" s="389"/>
      <c r="AG74" s="389"/>
      <c r="AH74" s="390">
        <f t="shared" ref="AH74:AH76" si="33">AA74+T74+M74+F74</f>
        <v>0</v>
      </c>
      <c r="AI74" s="389"/>
      <c r="AJ74" s="389"/>
      <c r="AK74" s="390">
        <f>AD74</f>
        <v>0</v>
      </c>
      <c r="AL74" s="389"/>
      <c r="AM74" s="389"/>
      <c r="AN74" s="147"/>
    </row>
    <row r="75" spans="1:40" ht="33" customHeight="1" x14ac:dyDescent="0.25">
      <c r="B75" s="76" t="s">
        <v>183</v>
      </c>
      <c r="C75" s="387" t="s">
        <v>1578</v>
      </c>
      <c r="D75" s="76" t="s">
        <v>1631</v>
      </c>
      <c r="E75" s="389"/>
      <c r="F75" s="389"/>
      <c r="G75" s="389"/>
      <c r="H75" s="389"/>
      <c r="I75" s="389"/>
      <c r="J75" s="389"/>
      <c r="K75" s="389"/>
      <c r="L75" s="389"/>
      <c r="M75" s="389"/>
      <c r="N75" s="389"/>
      <c r="O75" s="389"/>
      <c r="P75" s="389"/>
      <c r="Q75" s="389"/>
      <c r="R75" s="389"/>
      <c r="S75" s="389"/>
      <c r="T75" s="389"/>
      <c r="U75" s="389"/>
      <c r="V75" s="389"/>
      <c r="W75" s="389"/>
      <c r="X75" s="389"/>
      <c r="Y75" s="389"/>
      <c r="Z75" s="389"/>
      <c r="AA75" s="390">
        <f>'С № 4'!AX81</f>
        <v>12.5</v>
      </c>
      <c r="AB75" s="390"/>
      <c r="AC75" s="389"/>
      <c r="AD75" s="390"/>
      <c r="AE75" s="389"/>
      <c r="AF75" s="389"/>
      <c r="AG75" s="389"/>
      <c r="AH75" s="390">
        <f t="shared" si="33"/>
        <v>12.5</v>
      </c>
      <c r="AI75" s="390">
        <f>AB75</f>
        <v>0</v>
      </c>
      <c r="AJ75" s="389"/>
      <c r="AK75" s="390">
        <f>AD75</f>
        <v>0</v>
      </c>
      <c r="AL75" s="389"/>
      <c r="AM75" s="389"/>
      <c r="AN75" s="147"/>
    </row>
    <row r="76" spans="1:40" ht="33" customHeight="1" x14ac:dyDescent="0.25">
      <c r="B76" s="76" t="s">
        <v>183</v>
      </c>
      <c r="C76" s="387" t="s">
        <v>1579</v>
      </c>
      <c r="D76" s="76" t="s">
        <v>1632</v>
      </c>
      <c r="E76" s="389"/>
      <c r="F76" s="389"/>
      <c r="G76" s="389"/>
      <c r="H76" s="389"/>
      <c r="I76" s="389"/>
      <c r="J76" s="389"/>
      <c r="K76" s="389"/>
      <c r="L76" s="389"/>
      <c r="M76" s="389"/>
      <c r="N76" s="389"/>
      <c r="O76" s="389"/>
      <c r="P76" s="389"/>
      <c r="Q76" s="389"/>
      <c r="R76" s="389"/>
      <c r="S76" s="389"/>
      <c r="T76" s="389"/>
      <c r="U76" s="389"/>
      <c r="V76" s="389"/>
      <c r="W76" s="389"/>
      <c r="X76" s="389"/>
      <c r="Y76" s="389"/>
      <c r="Z76" s="389"/>
      <c r="AA76" s="390"/>
      <c r="AB76" s="390"/>
      <c r="AC76" s="389"/>
      <c r="AD76" s="390"/>
      <c r="AE76" s="389"/>
      <c r="AF76" s="389"/>
      <c r="AG76" s="389"/>
      <c r="AH76" s="390">
        <f t="shared" si="33"/>
        <v>0</v>
      </c>
      <c r="AI76" s="390">
        <f>AB76</f>
        <v>0</v>
      </c>
      <c r="AJ76" s="389"/>
      <c r="AK76" s="390">
        <f>AD76</f>
        <v>0</v>
      </c>
      <c r="AL76" s="389"/>
      <c r="AM76" s="389"/>
      <c r="AN76" s="147"/>
    </row>
    <row r="77" spans="1:40" ht="48" customHeight="1" x14ac:dyDescent="0.25">
      <c r="A77" s="148"/>
      <c r="B77" s="382" t="s">
        <v>185</v>
      </c>
      <c r="C77" s="383" t="s">
        <v>186</v>
      </c>
      <c r="D77" s="382" t="s">
        <v>93</v>
      </c>
      <c r="E77" s="393">
        <v>0</v>
      </c>
      <c r="F77" s="393">
        <v>0</v>
      </c>
      <c r="G77" s="393">
        <v>0</v>
      </c>
      <c r="H77" s="393">
        <v>0</v>
      </c>
      <c r="I77" s="393">
        <v>0</v>
      </c>
      <c r="J77" s="393">
        <v>0</v>
      </c>
      <c r="K77" s="393">
        <v>0</v>
      </c>
      <c r="L77" s="393">
        <v>0</v>
      </c>
      <c r="M77" s="393">
        <v>0</v>
      </c>
      <c r="N77" s="393">
        <v>0</v>
      </c>
      <c r="O77" s="393">
        <v>0</v>
      </c>
      <c r="P77" s="393">
        <v>0</v>
      </c>
      <c r="Q77" s="393">
        <v>0</v>
      </c>
      <c r="R77" s="393">
        <v>0</v>
      </c>
      <c r="S77" s="393">
        <v>0</v>
      </c>
      <c r="T77" s="393">
        <v>0</v>
      </c>
      <c r="U77" s="393">
        <v>0</v>
      </c>
      <c r="V77" s="393">
        <v>0</v>
      </c>
      <c r="W77" s="393">
        <v>0</v>
      </c>
      <c r="X77" s="393">
        <v>0</v>
      </c>
      <c r="Y77" s="393">
        <v>0</v>
      </c>
      <c r="Z77" s="393">
        <v>0</v>
      </c>
      <c r="AA77" s="393">
        <v>0</v>
      </c>
      <c r="AB77" s="393">
        <v>0</v>
      </c>
      <c r="AC77" s="393">
        <v>0</v>
      </c>
      <c r="AD77" s="393">
        <v>0</v>
      </c>
      <c r="AE77" s="393">
        <v>0</v>
      </c>
      <c r="AF77" s="393">
        <v>0</v>
      </c>
      <c r="AG77" s="393">
        <v>0</v>
      </c>
      <c r="AH77" s="393">
        <v>0</v>
      </c>
      <c r="AI77" s="393">
        <v>0</v>
      </c>
      <c r="AJ77" s="393">
        <v>0</v>
      </c>
      <c r="AK77" s="393">
        <v>0</v>
      </c>
      <c r="AL77" s="393">
        <v>0</v>
      </c>
      <c r="AM77" s="393">
        <v>0</v>
      </c>
    </row>
    <row r="78" spans="1:40" ht="48" customHeight="1" x14ac:dyDescent="0.25">
      <c r="A78" s="148"/>
      <c r="B78" s="382" t="s">
        <v>187</v>
      </c>
      <c r="C78" s="383" t="s">
        <v>188</v>
      </c>
      <c r="D78" s="382" t="s">
        <v>93</v>
      </c>
      <c r="E78" s="384">
        <f>SUBTOTAL(9,E79:E82)</f>
        <v>0</v>
      </c>
      <c r="F78" s="384">
        <f t="shared" ref="F78:AM78" si="34">SUBTOTAL(9,F79:F82)</f>
        <v>0</v>
      </c>
      <c r="G78" s="384">
        <f t="shared" si="34"/>
        <v>0</v>
      </c>
      <c r="H78" s="384">
        <f t="shared" si="34"/>
        <v>0</v>
      </c>
      <c r="I78" s="384">
        <f t="shared" si="34"/>
        <v>0</v>
      </c>
      <c r="J78" s="384">
        <f t="shared" si="34"/>
        <v>0</v>
      </c>
      <c r="K78" s="384">
        <f t="shared" si="34"/>
        <v>0</v>
      </c>
      <c r="L78" s="384">
        <f t="shared" si="34"/>
        <v>0</v>
      </c>
      <c r="M78" s="384">
        <f t="shared" si="34"/>
        <v>0</v>
      </c>
      <c r="N78" s="384">
        <f t="shared" si="34"/>
        <v>0</v>
      </c>
      <c r="O78" s="384">
        <f t="shared" si="34"/>
        <v>0</v>
      </c>
      <c r="P78" s="384">
        <f t="shared" si="34"/>
        <v>0</v>
      </c>
      <c r="Q78" s="384">
        <f t="shared" si="34"/>
        <v>0</v>
      </c>
      <c r="R78" s="384">
        <f t="shared" si="34"/>
        <v>0</v>
      </c>
      <c r="S78" s="384">
        <f t="shared" si="34"/>
        <v>0</v>
      </c>
      <c r="T78" s="384">
        <f t="shared" si="34"/>
        <v>0.16666666666666669</v>
      </c>
      <c r="U78" s="384">
        <f t="shared" si="34"/>
        <v>0</v>
      </c>
      <c r="V78" s="384">
        <f t="shared" si="34"/>
        <v>0</v>
      </c>
      <c r="W78" s="384">
        <f t="shared" si="34"/>
        <v>0</v>
      </c>
      <c r="X78" s="384">
        <f t="shared" si="34"/>
        <v>0</v>
      </c>
      <c r="Y78" s="384">
        <f t="shared" si="34"/>
        <v>0</v>
      </c>
      <c r="Z78" s="384">
        <f t="shared" si="34"/>
        <v>0</v>
      </c>
      <c r="AA78" s="384">
        <f t="shared" si="34"/>
        <v>0</v>
      </c>
      <c r="AB78" s="384">
        <f t="shared" si="34"/>
        <v>0</v>
      </c>
      <c r="AC78" s="384">
        <f t="shared" si="34"/>
        <v>0</v>
      </c>
      <c r="AD78" s="384">
        <f t="shared" si="34"/>
        <v>0</v>
      </c>
      <c r="AE78" s="384">
        <f t="shared" si="34"/>
        <v>0</v>
      </c>
      <c r="AF78" s="384">
        <f t="shared" si="34"/>
        <v>0</v>
      </c>
      <c r="AG78" s="384">
        <f t="shared" si="34"/>
        <v>0</v>
      </c>
      <c r="AH78" s="384">
        <f t="shared" si="34"/>
        <v>0.16666666666666669</v>
      </c>
      <c r="AI78" s="384">
        <f t="shared" si="34"/>
        <v>0</v>
      </c>
      <c r="AJ78" s="384">
        <f t="shared" si="34"/>
        <v>0</v>
      </c>
      <c r="AK78" s="384">
        <f t="shared" si="34"/>
        <v>0</v>
      </c>
      <c r="AL78" s="384">
        <f t="shared" si="34"/>
        <v>0</v>
      </c>
      <c r="AM78" s="384">
        <f t="shared" si="34"/>
        <v>0</v>
      </c>
    </row>
    <row r="79" spans="1:40" ht="33" customHeight="1" x14ac:dyDescent="0.25">
      <c r="B79" s="76" t="s">
        <v>187</v>
      </c>
      <c r="C79" s="387" t="s">
        <v>684</v>
      </c>
      <c r="D79" s="76" t="s">
        <v>1633</v>
      </c>
      <c r="E79" s="373"/>
      <c r="F79" s="373"/>
      <c r="G79" s="373"/>
      <c r="H79" s="373"/>
      <c r="I79" s="373"/>
      <c r="J79" s="373"/>
      <c r="K79" s="373"/>
      <c r="L79" s="373"/>
      <c r="M79" s="373"/>
      <c r="N79" s="373"/>
      <c r="O79" s="373"/>
      <c r="P79" s="373"/>
      <c r="Q79" s="373"/>
      <c r="R79" s="373"/>
      <c r="S79" s="373"/>
      <c r="T79" s="77">
        <f>'С № 4'!AX88</f>
        <v>0.16666666666666669</v>
      </c>
      <c r="U79" s="373"/>
      <c r="V79" s="373"/>
      <c r="W79" s="373"/>
      <c r="X79" s="373"/>
      <c r="Y79" s="373"/>
      <c r="Z79" s="373"/>
      <c r="AA79" s="77"/>
      <c r="AB79" s="373"/>
      <c r="AC79" s="373"/>
      <c r="AD79" s="373"/>
      <c r="AE79" s="373"/>
      <c r="AF79" s="373"/>
      <c r="AG79" s="373"/>
      <c r="AH79" s="77">
        <f t="shared" ref="AH79:AH82" si="35">AA79+T79+M79+F79</f>
        <v>0.16666666666666669</v>
      </c>
      <c r="AI79" s="373"/>
      <c r="AJ79" s="373"/>
      <c r="AK79" s="373"/>
      <c r="AL79" s="373"/>
      <c r="AM79" s="373"/>
      <c r="AN79" s="147"/>
    </row>
    <row r="80" spans="1:40" ht="33" customHeight="1" x14ac:dyDescent="0.25">
      <c r="B80" s="76" t="s">
        <v>187</v>
      </c>
      <c r="C80" s="387" t="s">
        <v>1586</v>
      </c>
      <c r="D80" s="76" t="s">
        <v>1634</v>
      </c>
      <c r="E80" s="373"/>
      <c r="F80" s="373"/>
      <c r="G80" s="373"/>
      <c r="H80" s="373"/>
      <c r="I80" s="373"/>
      <c r="J80" s="373"/>
      <c r="K80" s="373"/>
      <c r="L80" s="373"/>
      <c r="M80" s="373"/>
      <c r="N80" s="373"/>
      <c r="O80" s="373"/>
      <c r="P80" s="373"/>
      <c r="Q80" s="373"/>
      <c r="R80" s="373"/>
      <c r="S80" s="373"/>
      <c r="T80" s="373"/>
      <c r="U80" s="373"/>
      <c r="V80" s="373"/>
      <c r="W80" s="373"/>
      <c r="X80" s="373"/>
      <c r="Y80" s="373"/>
      <c r="Z80" s="373"/>
      <c r="AA80" s="77"/>
      <c r="AB80" s="373"/>
      <c r="AC80" s="373"/>
      <c r="AD80" s="373"/>
      <c r="AE80" s="373"/>
      <c r="AF80" s="373"/>
      <c r="AG80" s="373"/>
      <c r="AH80" s="77">
        <f t="shared" si="35"/>
        <v>0</v>
      </c>
      <c r="AI80" s="373"/>
      <c r="AJ80" s="373"/>
      <c r="AK80" s="373"/>
      <c r="AL80" s="373"/>
      <c r="AM80" s="373"/>
      <c r="AN80" s="147"/>
    </row>
    <row r="81" spans="1:40" ht="33" customHeight="1" x14ac:dyDescent="0.25">
      <c r="B81" s="76" t="s">
        <v>187</v>
      </c>
      <c r="C81" s="387" t="s">
        <v>1587</v>
      </c>
      <c r="D81" s="76" t="s">
        <v>1635</v>
      </c>
      <c r="E81" s="373"/>
      <c r="F81" s="373"/>
      <c r="G81" s="373"/>
      <c r="H81" s="373"/>
      <c r="I81" s="373"/>
      <c r="J81" s="373"/>
      <c r="K81" s="373"/>
      <c r="L81" s="373"/>
      <c r="M81" s="373"/>
      <c r="N81" s="373"/>
      <c r="O81" s="373"/>
      <c r="P81" s="373"/>
      <c r="Q81" s="373"/>
      <c r="R81" s="373"/>
      <c r="S81" s="373"/>
      <c r="T81" s="373"/>
      <c r="U81" s="373"/>
      <c r="V81" s="373"/>
      <c r="W81" s="373"/>
      <c r="X81" s="373"/>
      <c r="Y81" s="373"/>
      <c r="Z81" s="373"/>
      <c r="AA81" s="77"/>
      <c r="AB81" s="373"/>
      <c r="AC81" s="373"/>
      <c r="AD81" s="373"/>
      <c r="AE81" s="373"/>
      <c r="AF81" s="373"/>
      <c r="AG81" s="373"/>
      <c r="AH81" s="77">
        <f t="shared" si="35"/>
        <v>0</v>
      </c>
      <c r="AI81" s="373"/>
      <c r="AJ81" s="373"/>
      <c r="AK81" s="373"/>
      <c r="AL81" s="373"/>
      <c r="AM81" s="373"/>
      <c r="AN81" s="147"/>
    </row>
    <row r="82" spans="1:40" ht="33" customHeight="1" x14ac:dyDescent="0.25">
      <c r="A82" s="148"/>
      <c r="B82" s="76" t="s">
        <v>187</v>
      </c>
      <c r="C82" s="484" t="s">
        <v>1589</v>
      </c>
      <c r="D82" s="673" t="s">
        <v>1636</v>
      </c>
      <c r="E82" s="78">
        <v>0</v>
      </c>
      <c r="F82" s="79">
        <v>0</v>
      </c>
      <c r="G82" s="78">
        <v>0</v>
      </c>
      <c r="H82" s="78">
        <v>0</v>
      </c>
      <c r="I82" s="78">
        <v>0</v>
      </c>
      <c r="J82" s="78">
        <v>0</v>
      </c>
      <c r="K82" s="78">
        <v>0</v>
      </c>
      <c r="L82" s="78">
        <v>0</v>
      </c>
      <c r="M82" s="79">
        <v>0</v>
      </c>
      <c r="N82" s="78">
        <v>0</v>
      </c>
      <c r="O82" s="78">
        <v>0</v>
      </c>
      <c r="P82" s="78">
        <v>0</v>
      </c>
      <c r="Q82" s="78">
        <v>0</v>
      </c>
      <c r="R82" s="78">
        <v>0</v>
      </c>
      <c r="S82" s="78">
        <v>0</v>
      </c>
      <c r="T82" s="77">
        <v>0</v>
      </c>
      <c r="U82" s="78">
        <v>0</v>
      </c>
      <c r="V82" s="78">
        <v>0</v>
      </c>
      <c r="W82" s="78">
        <v>0</v>
      </c>
      <c r="X82" s="78">
        <v>0</v>
      </c>
      <c r="Y82" s="78">
        <v>0</v>
      </c>
      <c r="Z82" s="78">
        <v>0</v>
      </c>
      <c r="AA82" s="77"/>
      <c r="AB82" s="78">
        <v>0</v>
      </c>
      <c r="AC82" s="78">
        <v>0</v>
      </c>
      <c r="AD82" s="78">
        <v>0</v>
      </c>
      <c r="AE82" s="78">
        <v>0</v>
      </c>
      <c r="AF82" s="78">
        <v>0</v>
      </c>
      <c r="AG82" s="78">
        <f t="shared" ref="AG82:AM82" si="36">Z82</f>
        <v>0</v>
      </c>
      <c r="AH82" s="77">
        <f t="shared" si="35"/>
        <v>0</v>
      </c>
      <c r="AI82" s="78">
        <f t="shared" si="36"/>
        <v>0</v>
      </c>
      <c r="AJ82" s="78">
        <f t="shared" si="36"/>
        <v>0</v>
      </c>
      <c r="AK82" s="78">
        <f t="shared" si="36"/>
        <v>0</v>
      </c>
      <c r="AL82" s="78">
        <f t="shared" si="36"/>
        <v>0</v>
      </c>
      <c r="AM82" s="78">
        <f t="shared" si="36"/>
        <v>0</v>
      </c>
    </row>
    <row r="83" spans="1:40" x14ac:dyDescent="0.25">
      <c r="A83" s="148"/>
    </row>
  </sheetData>
  <sheetProtection formatCells="0" formatColumns="0" formatRows="0" insertColumns="0" insertRows="0" insertHyperlinks="0" deleteColumns="0" deleteRows="0" sort="0" autoFilter="0" pivotTables="0"/>
  <autoFilter ref="B22:BP82" xr:uid="{00000000-0009-0000-0000-000008000000}"/>
  <mergeCells count="22">
    <mergeCell ref="B13:AM13"/>
    <mergeCell ref="B17:AM17"/>
    <mergeCell ref="B18:B21"/>
    <mergeCell ref="C18:C21"/>
    <mergeCell ref="D18:D21"/>
    <mergeCell ref="E18:AM18"/>
    <mergeCell ref="E19:K19"/>
    <mergeCell ref="L19:R19"/>
    <mergeCell ref="S19:Y19"/>
    <mergeCell ref="Z19:AF19"/>
    <mergeCell ref="AG19:AM19"/>
    <mergeCell ref="F20:K20"/>
    <mergeCell ref="M20:R20"/>
    <mergeCell ref="T20:Y20"/>
    <mergeCell ref="AA20:AF20"/>
    <mergeCell ref="AH20:AM20"/>
    <mergeCell ref="B12:AM12"/>
    <mergeCell ref="B4:AM4"/>
    <mergeCell ref="B5:AM5"/>
    <mergeCell ref="B7:AM7"/>
    <mergeCell ref="B8:AM8"/>
    <mergeCell ref="B10:AM10"/>
  </mergeCells>
  <phoneticPr fontId="69" type="noConversion"/>
  <conditionalFormatting sqref="E46:Z46 AB46:AM46 B55 E67:Z67 AB67:AF67 E82:AG82 E47:AM47 B42:B52 E55:AM55 E60:AM62 D48:D54 AI82:AM82">
    <cfRule type="containsText" dxfId="1805" priority="330" operator="containsText" text="Наименование инвестиционного проекта">
      <formula>NOT(ISERROR(SEARCH("Наименование инвестиционного проекта",B42)))</formula>
    </cfRule>
  </conditionalFormatting>
  <conditionalFormatting sqref="B70:C70 B71:D79 D23:D32 C42:D45 B56:D57 B53:C54 D65:D66 C48:C52 D58:D59 B60:D62 B67:D69 B64:D64 C80:D81 B80:B82">
    <cfRule type="containsText" dxfId="1804" priority="345" operator="containsText" text="Наименование инвестиционного проекта">
      <formula>NOT(ISERROR(SEARCH("Наименование инвестиционного проекта",B23)))</formula>
    </cfRule>
  </conditionalFormatting>
  <conditionalFormatting sqref="B70:C70 B71:D79 D65:D66 B67:D69 D58:D59 B42:D45 B56:D57 D23:D32 E46:Z46 AB46:AM46 B55 E67:Z67 AB67:AF67 B46:B47 D82:AG82 E47:AM47 E55:AM55 B64:D64 B60:AM62 B48:D54 C80:D81 B80:B82 AI82:AM82">
    <cfRule type="cellIs" dxfId="1803" priority="344" operator="equal">
      <formula>0</formula>
    </cfRule>
  </conditionalFormatting>
  <conditionalFormatting sqref="B41:D41">
    <cfRule type="cellIs" dxfId="1802" priority="338" operator="equal">
      <formula>0</formula>
    </cfRule>
  </conditionalFormatting>
  <conditionalFormatting sqref="B23:C23 B32:C32 B31">
    <cfRule type="cellIs" dxfId="1801" priority="343" operator="equal">
      <formula>0</formula>
    </cfRule>
  </conditionalFormatting>
  <conditionalFormatting sqref="D33:D35 B33:B35">
    <cfRule type="cellIs" dxfId="1800" priority="340" operator="equal">
      <formula>0</formula>
    </cfRule>
  </conditionalFormatting>
  <conditionalFormatting sqref="B36 D36 B37:D40">
    <cfRule type="cellIs" dxfId="1799" priority="339" operator="equal">
      <formula>0</formula>
    </cfRule>
  </conditionalFormatting>
  <conditionalFormatting sqref="B58:C58">
    <cfRule type="cellIs" dxfId="1798" priority="337" operator="equal">
      <formula>0</formula>
    </cfRule>
  </conditionalFormatting>
  <conditionalFormatting sqref="B59:C59">
    <cfRule type="cellIs" dxfId="1797" priority="335" operator="equal">
      <formula>0</formula>
    </cfRule>
  </conditionalFormatting>
  <conditionalFormatting sqref="C33:C35">
    <cfRule type="cellIs" dxfId="1796" priority="333" operator="equal">
      <formula>0</formula>
    </cfRule>
  </conditionalFormatting>
  <conditionalFormatting sqref="C36">
    <cfRule type="cellIs" dxfId="1795" priority="332" operator="equal">
      <formula>0</formula>
    </cfRule>
  </conditionalFormatting>
  <conditionalFormatting sqref="C30:C31">
    <cfRule type="cellIs" dxfId="1794" priority="331" operator="equal">
      <formula>0</formula>
    </cfRule>
  </conditionalFormatting>
  <conditionalFormatting sqref="B65:C65">
    <cfRule type="cellIs" dxfId="1793" priority="329" operator="equal">
      <formula>0</formula>
    </cfRule>
  </conditionalFormatting>
  <conditionalFormatting sqref="B66:C66">
    <cfRule type="cellIs" dxfId="1792" priority="327" operator="equal">
      <formula>0</formula>
    </cfRule>
  </conditionalFormatting>
  <conditionalFormatting sqref="D70">
    <cfRule type="cellIs" dxfId="1791" priority="325" operator="equal">
      <formula>0</formula>
    </cfRule>
  </conditionalFormatting>
  <conditionalFormatting sqref="AA39:AA40 AA23:AA29 AA32 AA36 AA43:AA45 AA53:AA54 AH23:AH29 AG36 AM36 AG39:AG40 AM39:AM40 AH53:AH54 AH57:AH58 AA57:AA58 AA64:AA67 AH64:AH66 AA69:AA72 AA79:AA82 AA74:AA77">
    <cfRule type="cellIs" dxfId="1790" priority="324" operator="equal">
      <formula>0</formula>
    </cfRule>
  </conditionalFormatting>
  <conditionalFormatting sqref="AA39:AA40 AA36 AA43:AA45 AA53:AA54 AG36 AM36 AG39:AG40 AM39:AM40 AH53:AH54 AH57:AH58 AA57:AA58 AA64:AA67 AH64:AH66 AA69:AA72 AA79:AA82 AA74:AA77">
    <cfRule type="containsText" dxfId="1789" priority="323" operator="containsText" text="Наименование инвестиционного проекта">
      <formula>NOT(ISERROR(SEARCH("Наименование инвестиционного проекта",AA36)))</formula>
    </cfRule>
  </conditionalFormatting>
  <conditionalFormatting sqref="AA30:AA31">
    <cfRule type="cellIs" dxfId="1788" priority="322" operator="equal">
      <formula>0</formula>
    </cfRule>
  </conditionalFormatting>
  <conditionalFormatting sqref="AA23:AA32 AH23:AH29">
    <cfRule type="cellIs" dxfId="1787" priority="320" operator="equal">
      <formula>0</formula>
    </cfRule>
    <cfRule type="cellIs" dxfId="1786" priority="321" operator="equal">
      <formula>0</formula>
    </cfRule>
  </conditionalFormatting>
  <conditionalFormatting sqref="AA39:AA40 AA69:AA72 AA23:AA32 AA36 AA43:AA45 AH23:AH29 AG36 AM36 AG39:AG40 AM39:AM40 AH53:AH54 E46:Z46 AB46:AM46 AA53:AA55 AB55:AM55 E67:AF67 AA57:AA58 AH57:AH58 E47:AM47 E55:Z55 AH64:AH66 AA64:AA66 E82:AG82 AA79:AA81 E60:AM62 AA74:AA77 AI82:AM82 AH79:AH82">
    <cfRule type="cellIs" dxfId="1785" priority="319" operator="equal">
      <formula>0</formula>
    </cfRule>
  </conditionalFormatting>
  <conditionalFormatting sqref="AA39:AA40 AA69:AA72 AA23:AA32 AA36 AA43:AA45 AH23:AH29 AG36 AM36 AG39:AG40 AM39:AM40 AH53:AH54 E46:Z46 AB46:AM46 AA53:AA55 AB55:AM55 E67:AF67 AA57:AA58 AH57:AH58 E47:AM47 E55:Z55 AH64:AH66 AA64:AA66 E82:AG82 AA79:AA81 E60:AM62 AA74:AA77 AI82:AM82 AH79:AH82">
    <cfRule type="cellIs" dxfId="1784" priority="318" operator="equal">
      <formula>0</formula>
    </cfRule>
  </conditionalFormatting>
  <conditionalFormatting sqref="AA34:AA35">
    <cfRule type="containsText" dxfId="1783" priority="317" operator="containsText" text="Наименование инвестиционного проекта">
      <formula>NOT(ISERROR(SEARCH("Наименование инвестиционного проекта",AA34)))</formula>
    </cfRule>
  </conditionalFormatting>
  <conditionalFormatting sqref="AA34:AA35">
    <cfRule type="cellIs" dxfId="1782" priority="316" operator="equal">
      <formula>0</formula>
    </cfRule>
  </conditionalFormatting>
  <conditionalFormatting sqref="AA34:AA35">
    <cfRule type="cellIs" dxfId="1781" priority="315" operator="equal">
      <formula>0</formula>
    </cfRule>
  </conditionalFormatting>
  <conditionalFormatting sqref="AA34:AA35">
    <cfRule type="cellIs" dxfId="1780" priority="314" operator="equal">
      <formula>0</formula>
    </cfRule>
  </conditionalFormatting>
  <conditionalFormatting sqref="AA37:AA38">
    <cfRule type="containsText" dxfId="1779" priority="313" operator="containsText" text="Наименование инвестиционного проекта">
      <formula>NOT(ISERROR(SEARCH("Наименование инвестиционного проекта",AA37)))</formula>
    </cfRule>
  </conditionalFormatting>
  <conditionalFormatting sqref="AA37:AA38">
    <cfRule type="cellIs" dxfId="1778" priority="312" operator="equal">
      <formula>0</formula>
    </cfRule>
  </conditionalFormatting>
  <conditionalFormatting sqref="AA37:AA38">
    <cfRule type="cellIs" dxfId="1777" priority="311" operator="equal">
      <formula>0</formula>
    </cfRule>
  </conditionalFormatting>
  <conditionalFormatting sqref="AA37:AA38">
    <cfRule type="cellIs" dxfId="1776" priority="310" operator="equal">
      <formula>0</formula>
    </cfRule>
  </conditionalFormatting>
  <conditionalFormatting sqref="AA56 AH56">
    <cfRule type="containsText" dxfId="1775" priority="309" operator="containsText" text="Наименование инвестиционного проекта">
      <formula>NOT(ISERROR(SEARCH("Наименование инвестиционного проекта",AA56)))</formula>
    </cfRule>
  </conditionalFormatting>
  <conditionalFormatting sqref="AA56 AH56">
    <cfRule type="cellIs" dxfId="1774" priority="308" operator="equal">
      <formula>0</formula>
    </cfRule>
  </conditionalFormatting>
  <conditionalFormatting sqref="AA56 AH56">
    <cfRule type="cellIs" dxfId="1773" priority="307" operator="equal">
      <formula>0</formula>
    </cfRule>
  </conditionalFormatting>
  <conditionalFormatting sqref="AA56 AH56">
    <cfRule type="cellIs" dxfId="1772" priority="306" operator="equal">
      <formula>0</formula>
    </cfRule>
  </conditionalFormatting>
  <conditionalFormatting sqref="AA42">
    <cfRule type="containsText" dxfId="1771" priority="305" operator="containsText" text="Наименование инвестиционного проекта">
      <formula>NOT(ISERROR(SEARCH("Наименование инвестиционного проекта",AA42)))</formula>
    </cfRule>
  </conditionalFormatting>
  <conditionalFormatting sqref="AA42">
    <cfRule type="cellIs" dxfId="1770" priority="304" operator="equal">
      <formula>0</formula>
    </cfRule>
  </conditionalFormatting>
  <conditionalFormatting sqref="AA42">
    <cfRule type="cellIs" dxfId="1769" priority="303" operator="equal">
      <formula>0</formula>
    </cfRule>
  </conditionalFormatting>
  <conditionalFormatting sqref="AA42">
    <cfRule type="cellIs" dxfId="1768" priority="302" operator="equal">
      <formula>0</formula>
    </cfRule>
  </conditionalFormatting>
  <conditionalFormatting sqref="Z39:Z40 Z69:Z72 Z32 Z36 Z43:Z45 Z53:Z54 AG53:AG54 Z57:Z58 AG57:AG58 AG64:AG66 Z64:Z66 Z74:Z77 Z79:Z81">
    <cfRule type="cellIs" dxfId="1767" priority="301" operator="equal">
      <formula>0</formula>
    </cfRule>
  </conditionalFormatting>
  <conditionalFormatting sqref="Z39:Z40 Z69:Z72 Z36 Z43:Z45 Z53:Z54 AG53:AG54 Z57:Z58 AG57:AG58 AG64:AG66 Z64:Z66 Z74:Z77 Z79:Z81">
    <cfRule type="containsText" dxfId="1766" priority="300" operator="containsText" text="Наименование инвестиционного проекта">
      <formula>NOT(ISERROR(SEARCH("Наименование инвестиционного проекта",Z36)))</formula>
    </cfRule>
  </conditionalFormatting>
  <conditionalFormatting sqref="Z30:Z31">
    <cfRule type="cellIs" dxfId="1765" priority="299" operator="equal">
      <formula>0</formula>
    </cfRule>
  </conditionalFormatting>
  <conditionalFormatting sqref="Z30:Z32">
    <cfRule type="cellIs" dxfId="1764" priority="297" operator="equal">
      <formula>0</formula>
    </cfRule>
    <cfRule type="cellIs" dxfId="1763" priority="298" operator="equal">
      <formula>0</formula>
    </cfRule>
  </conditionalFormatting>
  <conditionalFormatting sqref="Z39:Z40 Z69:Z72 Z30:Z32 Z36 Z43:Z45 Z53:Z54 AG53:AG54 Z57:Z58 AG57:AG58 AG64:AG66 Z64:Z66 Z74:Z77 Z79:Z81">
    <cfRule type="cellIs" dxfId="1762" priority="296" operator="equal">
      <formula>0</formula>
    </cfRule>
  </conditionalFormatting>
  <conditionalFormatting sqref="Z39:Z40 Z69:Z72 Z30:Z32 Z36 Z43:Z45 Z53:Z54 AG53:AG54 Z57:Z58 AG57:AG58 AG64:AG66 Z64:Z66 Z74:Z77 Z79:Z81">
    <cfRule type="cellIs" dxfId="1761" priority="295" operator="equal">
      <formula>0</formula>
    </cfRule>
  </conditionalFormatting>
  <conditionalFormatting sqref="Z34:Z35">
    <cfRule type="containsText" dxfId="1760" priority="294" operator="containsText" text="Наименование инвестиционного проекта">
      <formula>NOT(ISERROR(SEARCH("Наименование инвестиционного проекта",Z34)))</formula>
    </cfRule>
  </conditionalFormatting>
  <conditionalFormatting sqref="Z34:Z35">
    <cfRule type="cellIs" dxfId="1759" priority="293" operator="equal">
      <formula>0</formula>
    </cfRule>
  </conditionalFormatting>
  <conditionalFormatting sqref="Z34:Z35">
    <cfRule type="cellIs" dxfId="1758" priority="292" operator="equal">
      <formula>0</formula>
    </cfRule>
  </conditionalFormatting>
  <conditionalFormatting sqref="Z34:Z35">
    <cfRule type="cellIs" dxfId="1757" priority="291" operator="equal">
      <formula>0</formula>
    </cfRule>
  </conditionalFormatting>
  <conditionalFormatting sqref="Z37:Z38">
    <cfRule type="containsText" dxfId="1756" priority="290" operator="containsText" text="Наименование инвестиционного проекта">
      <formula>NOT(ISERROR(SEARCH("Наименование инвестиционного проекта",Z37)))</formula>
    </cfRule>
  </conditionalFormatting>
  <conditionalFormatting sqref="Z37:Z38">
    <cfRule type="cellIs" dxfId="1755" priority="289" operator="equal">
      <formula>0</formula>
    </cfRule>
  </conditionalFormatting>
  <conditionalFormatting sqref="Z37:Z38">
    <cfRule type="cellIs" dxfId="1754" priority="288" operator="equal">
      <formula>0</formula>
    </cfRule>
  </conditionalFormatting>
  <conditionalFormatting sqref="Z37:Z38">
    <cfRule type="cellIs" dxfId="1753" priority="287" operator="equal">
      <formula>0</formula>
    </cfRule>
  </conditionalFormatting>
  <conditionalFormatting sqref="Z56 AG56">
    <cfRule type="containsText" dxfId="1752" priority="286" operator="containsText" text="Наименование инвестиционного проекта">
      <formula>NOT(ISERROR(SEARCH("Наименование инвестиционного проекта",Z56)))</formula>
    </cfRule>
  </conditionalFormatting>
  <conditionalFormatting sqref="Z56 AG56">
    <cfRule type="cellIs" dxfId="1751" priority="285" operator="equal">
      <formula>0</formula>
    </cfRule>
  </conditionalFormatting>
  <conditionalFormatting sqref="Z56 AG56">
    <cfRule type="cellIs" dxfId="1750" priority="284" operator="equal">
      <formula>0</formula>
    </cfRule>
  </conditionalFormatting>
  <conditionalFormatting sqref="Z56 AG56">
    <cfRule type="cellIs" dxfId="1749" priority="283" operator="equal">
      <formula>0</formula>
    </cfRule>
  </conditionalFormatting>
  <conditionalFormatting sqref="Z42">
    <cfRule type="containsText" dxfId="1748" priority="282" operator="containsText" text="Наименование инвестиционного проекта">
      <formula>NOT(ISERROR(SEARCH("Наименование инвестиционного проекта",Z42)))</formula>
    </cfRule>
  </conditionalFormatting>
  <conditionalFormatting sqref="Z42">
    <cfRule type="cellIs" dxfId="1747" priority="281" operator="equal">
      <formula>0</formula>
    </cfRule>
  </conditionalFormatting>
  <conditionalFormatting sqref="Z42">
    <cfRule type="cellIs" dxfId="1746" priority="280" operator="equal">
      <formula>0</formula>
    </cfRule>
  </conditionalFormatting>
  <conditionalFormatting sqref="Z42">
    <cfRule type="cellIs" dxfId="1745" priority="279" operator="equal">
      <formula>0</formula>
    </cfRule>
  </conditionalFormatting>
  <conditionalFormatting sqref="Z23:Z29 AG23:AG29">
    <cfRule type="cellIs" dxfId="1744" priority="278" operator="equal">
      <formula>0</formula>
    </cfRule>
  </conditionalFormatting>
  <conditionalFormatting sqref="Z23:Z29 AG23:AG29">
    <cfRule type="cellIs" dxfId="1743" priority="276" operator="equal">
      <formula>0</formula>
    </cfRule>
    <cfRule type="cellIs" dxfId="1742" priority="277" operator="equal">
      <formula>0</formula>
    </cfRule>
  </conditionalFormatting>
  <conditionalFormatting sqref="Z23:Z29 AG23:AG29">
    <cfRule type="cellIs" dxfId="1741" priority="275" operator="equal">
      <formula>0</formula>
    </cfRule>
  </conditionalFormatting>
  <conditionalFormatting sqref="Z23:Z29 AG23:AG29">
    <cfRule type="cellIs" dxfId="1740" priority="274" operator="equal">
      <formula>0</formula>
    </cfRule>
  </conditionalFormatting>
  <conditionalFormatting sqref="AB39:AF40 AB23:AF29 AB36:AF36 AB53:AF54 AB32:AM32 AI23:AM29 AH36:AL36 AH39:AL40 AI53:AM54 AG67:AM67 AB69:AM72 AB43:AM45 AB57:AF58 AI57:AM58 AG34:AM35 AI64:AM66 AB64:AF66 AB79:AM79 AB74:AM77 AB80:AG81 AI80:AM81 AH80:AH82">
    <cfRule type="cellIs" dxfId="1739" priority="273" operator="equal">
      <formula>0</formula>
    </cfRule>
  </conditionalFormatting>
  <conditionalFormatting sqref="AB39:AF40 AB36:AF36 AB53:AF54 AH36:AL36 AH39:AL40 AI53:AM54 AG67:AM67 AB69:AM72 AB43:AM45 AB57:AF58 AI57:AM58 AG34:AM35 AI64:AM66 AB64:AF66 AB79:AM79 AB74:AM77 AB80:AG81 AI80:AM81 AH80:AH82">
    <cfRule type="containsText" dxfId="1738" priority="272" operator="containsText" text="Наименование инвестиционного проекта">
      <formula>NOT(ISERROR(SEARCH("Наименование инвестиционного проекта",AB34)))</formula>
    </cfRule>
  </conditionalFormatting>
  <conditionalFormatting sqref="AB30:AM31">
    <cfRule type="cellIs" dxfId="1737" priority="271" operator="equal">
      <formula>0</formula>
    </cfRule>
  </conditionalFormatting>
  <conditionalFormatting sqref="AB23:AF32 AG30:AM32 AI23:AM29">
    <cfRule type="cellIs" dxfId="1736" priority="269" operator="equal">
      <formula>0</formula>
    </cfRule>
    <cfRule type="cellIs" dxfId="1735" priority="270" operator="equal">
      <formula>0</formula>
    </cfRule>
  </conditionalFormatting>
  <conditionalFormatting sqref="AB39:AF40 AB23:AF32 AB36:AF36 AB53:AF54 AI23:AM29 AH36:AL36 AH39:AL40 AI53:AM54 AG67:AM67 AB69:AM72 AB43:AM45 AB57:AF58 AI57:AM58 AG30:AM32 AG34:AM35 AI64:AM66 AB64:AF66 AB79:AM79 AB74:AM77 AB80:AG81 AI80:AM81 AH80:AH82">
    <cfRule type="cellIs" dxfId="1734" priority="268" operator="equal">
      <formula>0</formula>
    </cfRule>
  </conditionalFormatting>
  <conditionalFormatting sqref="AB39:AF40 AB23:AF32 AB36:AF36 AB53:AF54 AI23:AM29 AH36:AL36 AH39:AL40 AI53:AM54 AG67:AM67 AB69:AM72 AB43:AM45 AB57:AF58 AI57:AM58 AG30:AM32 AG34:AM35 AI64:AM66 AB64:AF66 AB79:AM79 AB74:AM77 AB80:AG81 AI80:AM81 AH80:AH82">
    <cfRule type="cellIs" dxfId="1733" priority="267" operator="equal">
      <formula>0</formula>
    </cfRule>
  </conditionalFormatting>
  <conditionalFormatting sqref="AB34:AF35">
    <cfRule type="containsText" dxfId="1732" priority="266" operator="containsText" text="Наименование инвестиционного проекта">
      <formula>NOT(ISERROR(SEARCH("Наименование инвестиционного проекта",AB34)))</formula>
    </cfRule>
  </conditionalFormatting>
  <conditionalFormatting sqref="AB34:AF35">
    <cfRule type="cellIs" dxfId="1731" priority="265" operator="equal">
      <formula>0</formula>
    </cfRule>
  </conditionalFormatting>
  <conditionalFormatting sqref="AB34:AF35">
    <cfRule type="cellIs" dxfId="1730" priority="264" operator="equal">
      <formula>0</formula>
    </cfRule>
  </conditionalFormatting>
  <conditionalFormatting sqref="AB34:AF35">
    <cfRule type="cellIs" dxfId="1729" priority="263" operator="equal">
      <formula>0</formula>
    </cfRule>
  </conditionalFormatting>
  <conditionalFormatting sqref="AB37:AM38">
    <cfRule type="containsText" dxfId="1728" priority="262" operator="containsText" text="Наименование инвестиционного проекта">
      <formula>NOT(ISERROR(SEARCH("Наименование инвестиционного проекта",AB37)))</formula>
    </cfRule>
  </conditionalFormatting>
  <conditionalFormatting sqref="AB37:AM38">
    <cfRule type="cellIs" dxfId="1727" priority="261" operator="equal">
      <formula>0</formula>
    </cfRule>
  </conditionalFormatting>
  <conditionalFormatting sqref="AB37:AM38">
    <cfRule type="cellIs" dxfId="1726" priority="260" operator="equal">
      <formula>0</formula>
    </cfRule>
  </conditionalFormatting>
  <conditionalFormatting sqref="AB37:AM38">
    <cfRule type="cellIs" dxfId="1725" priority="259" operator="equal">
      <formula>0</formula>
    </cfRule>
  </conditionalFormatting>
  <conditionalFormatting sqref="AB56:AF56 AI56:AM56">
    <cfRule type="containsText" dxfId="1724" priority="258" operator="containsText" text="Наименование инвестиционного проекта">
      <formula>NOT(ISERROR(SEARCH("Наименование инвестиционного проекта",AB56)))</formula>
    </cfRule>
  </conditionalFormatting>
  <conditionalFormatting sqref="AB56:AF56 AI56:AM56">
    <cfRule type="cellIs" dxfId="1723" priority="257" operator="equal">
      <formula>0</formula>
    </cfRule>
  </conditionalFormatting>
  <conditionalFormatting sqref="AB56:AF56 AI56:AM56">
    <cfRule type="cellIs" dxfId="1722" priority="256" operator="equal">
      <formula>0</formula>
    </cfRule>
  </conditionalFormatting>
  <conditionalFormatting sqref="AB56:AF56 AI56:AM56">
    <cfRule type="cellIs" dxfId="1721" priority="255" operator="equal">
      <formula>0</formula>
    </cfRule>
  </conditionalFormatting>
  <conditionalFormatting sqref="AB42:AM42">
    <cfRule type="containsText" dxfId="1720" priority="254" operator="containsText" text="Наименование инвестиционного проекта">
      <formula>NOT(ISERROR(SEARCH("Наименование инвестиционного проекта",AB42)))</formula>
    </cfRule>
  </conditionalFormatting>
  <conditionalFormatting sqref="AB42:AM42">
    <cfRule type="cellIs" dxfId="1719" priority="253" operator="equal">
      <formula>0</formula>
    </cfRule>
  </conditionalFormatting>
  <conditionalFormatting sqref="AB42:AM42">
    <cfRule type="cellIs" dxfId="1718" priority="252" operator="equal">
      <formula>0</formula>
    </cfRule>
  </conditionalFormatting>
  <conditionalFormatting sqref="AB42:AM42">
    <cfRule type="cellIs" dxfId="1717" priority="251" operator="equal">
      <formula>0</formula>
    </cfRule>
  </conditionalFormatting>
  <conditionalFormatting sqref="E39:L40 E69:L70 E32:L32 E36:L36 E43:L45 E53:L54 U79:Y81 E79:K81 N79:R81 N43:S45 N36:S36 N32:S32 N69:S70 N53:S54 N39:S40 U39:Y40 U69:Y70 U32:Y32 U36:Y36 U43:Y45 U53:Y54 E57:L58 N57:S58 U57:Y58 U64:Y66 N64:S66 E64:L66 E78:AM78 E59:AM59">
    <cfRule type="cellIs" dxfId="1716" priority="250" operator="equal">
      <formula>0</formula>
    </cfRule>
  </conditionalFormatting>
  <conditionalFormatting sqref="E39:L40 E69:L70 E36:L36 E43:L45 E53:L54 U79:Y81 E79:K81 N79:R81 N43:S45 N36:S36 N69:S70 N53:S54 N39:S40 U39:Y40 U69:Y70 U36:Y36 U43:Y45 U53:Y54 E57:L58 N57:S58 U57:Y58 U64:Y66 N64:S66 E64:L66 E78:AM78 E59:AM59">
    <cfRule type="containsText" dxfId="1715" priority="249" operator="containsText" text="Наименование инвестиционного проекта">
      <formula>NOT(ISERROR(SEARCH("Наименование инвестиционного проекта",E36)))</formula>
    </cfRule>
  </conditionalFormatting>
  <conditionalFormatting sqref="E30:L31 N30:S31 U30:Y31">
    <cfRule type="cellIs" dxfId="1714" priority="248" operator="equal">
      <formula>0</formula>
    </cfRule>
  </conditionalFormatting>
  <conditionalFormatting sqref="E30:L32 N30:S32 U30:Y32">
    <cfRule type="cellIs" dxfId="1713" priority="246" operator="equal">
      <formula>0</formula>
    </cfRule>
    <cfRule type="cellIs" dxfId="1712" priority="247" operator="equal">
      <formula>0</formula>
    </cfRule>
  </conditionalFormatting>
  <conditionalFormatting sqref="E39:L40 E69:L70 E30:L32 E36:L36 E43:L45 E53:L54 U79:Y81 E79:K81 N79:R81 N43:S45 N36:S36 N30:S32 N69:S70 N53:S54 N39:S40 U39:Y40 U69:Y70 U30:Y32 U36:Y36 U43:Y45 U53:Y54 E57:L58 N57:S58 U57:Y58 U64:Y66 N64:S66 E64:L66 E78:AM78 E59:AM59">
    <cfRule type="cellIs" dxfId="1711" priority="245" operator="equal">
      <formula>0</formula>
    </cfRule>
  </conditionalFormatting>
  <conditionalFormatting sqref="E39:L40 E69:L70 E30:L32 E36:L36 E43:L45 E53:L54 U79:Y81 E79:K81 N79:R81 N43:S45 N36:S36 N30:S32 N69:S70 N53:S54 N39:S40 U39:Y40 U69:Y70 U30:Y32 U36:Y36 U43:Y45 U53:Y54 E57:L58 N57:S58 U57:Y58 U64:Y66 N64:S66 E64:L66 E78:AM78 E59:AM59">
    <cfRule type="cellIs" dxfId="1710" priority="244" operator="equal">
      <formula>0</formula>
    </cfRule>
  </conditionalFormatting>
  <conditionalFormatting sqref="U24:Y29 E24:S29">
    <cfRule type="cellIs" dxfId="1709" priority="243" operator="equal">
      <formula>0</formula>
    </cfRule>
  </conditionalFormatting>
  <conditionalFormatting sqref="U24:Y29 E24:S29">
    <cfRule type="cellIs" dxfId="1708" priority="241" operator="equal">
      <formula>0</formula>
    </cfRule>
    <cfRule type="cellIs" dxfId="1707" priority="242" operator="equal">
      <formula>0</formula>
    </cfRule>
  </conditionalFormatting>
  <conditionalFormatting sqref="U24:Y29 E24:S29">
    <cfRule type="cellIs" dxfId="1706" priority="240" operator="equal">
      <formula>0</formula>
    </cfRule>
  </conditionalFormatting>
  <conditionalFormatting sqref="U24:Y29 E24:S29">
    <cfRule type="cellIs" dxfId="1705" priority="239" operator="equal">
      <formula>0</formula>
    </cfRule>
  </conditionalFormatting>
  <conditionalFormatting sqref="N23:S23 U23:Y23 E23:L23">
    <cfRule type="cellIs" dxfId="1704" priority="238" operator="equal">
      <formula>0</formula>
    </cfRule>
  </conditionalFormatting>
  <conditionalFormatting sqref="N23:S23 U23:Y23 E23:L23">
    <cfRule type="cellIs" dxfId="1703" priority="236" operator="equal">
      <formula>0</formula>
    </cfRule>
    <cfRule type="cellIs" dxfId="1702" priority="237" operator="equal">
      <formula>0</formula>
    </cfRule>
  </conditionalFormatting>
  <conditionalFormatting sqref="N23:S23 U23:Y23 E23:L23">
    <cfRule type="cellIs" dxfId="1701" priority="235" operator="equal">
      <formula>0</formula>
    </cfRule>
  </conditionalFormatting>
  <conditionalFormatting sqref="N23:S23 U23:Y23 E23:L23">
    <cfRule type="cellIs" dxfId="1700" priority="234" operator="equal">
      <formula>0</formula>
    </cfRule>
  </conditionalFormatting>
  <conditionalFormatting sqref="E34:L35 N34:S35 U34:Y35">
    <cfRule type="containsText" dxfId="1699" priority="233" operator="containsText" text="Наименование инвестиционного проекта">
      <formula>NOT(ISERROR(SEARCH("Наименование инвестиционного проекта",E34)))</formula>
    </cfRule>
  </conditionalFormatting>
  <conditionalFormatting sqref="U34:Y35 N34:S35 E34:L35">
    <cfRule type="cellIs" dxfId="1698" priority="232" operator="equal">
      <formula>0</formula>
    </cfRule>
  </conditionalFormatting>
  <conditionalFormatting sqref="U34:Y35 N34:S35 E34:L35">
    <cfRule type="cellIs" dxfId="1697" priority="231" operator="equal">
      <formula>0</formula>
    </cfRule>
  </conditionalFormatting>
  <conditionalFormatting sqref="U34:Y35 N34:S35 E34:L35">
    <cfRule type="cellIs" dxfId="1696" priority="230" operator="equal">
      <formula>0</formula>
    </cfRule>
  </conditionalFormatting>
  <conditionalFormatting sqref="E37:L38 N37:S38 U37:Y38">
    <cfRule type="containsText" dxfId="1695" priority="229" operator="containsText" text="Наименование инвестиционного проекта">
      <formula>NOT(ISERROR(SEARCH("Наименование инвестиционного проекта",E37)))</formula>
    </cfRule>
  </conditionalFormatting>
  <conditionalFormatting sqref="E37:L38 N37:S38 U37:Y38">
    <cfRule type="cellIs" dxfId="1694" priority="228" operator="equal">
      <formula>0</formula>
    </cfRule>
  </conditionalFormatting>
  <conditionalFormatting sqref="E37:L38 N37:S38 U37:Y38">
    <cfRule type="cellIs" dxfId="1693" priority="227" operator="equal">
      <formula>0</formula>
    </cfRule>
  </conditionalFormatting>
  <conditionalFormatting sqref="E37:L38 N37:S38 U37:Y38">
    <cfRule type="cellIs" dxfId="1692" priority="226" operator="equal">
      <formula>0</formula>
    </cfRule>
  </conditionalFormatting>
  <conditionalFormatting sqref="E56:L56 N56:S56 U56:Y56">
    <cfRule type="containsText" dxfId="1691" priority="225" operator="containsText" text="Наименование инвестиционного проекта">
      <formula>NOT(ISERROR(SEARCH("Наименование инвестиционного проекта",E56)))</formula>
    </cfRule>
  </conditionalFormatting>
  <conditionalFormatting sqref="E56:L56 N56:S56 U56:Y56">
    <cfRule type="cellIs" dxfId="1690" priority="224" operator="equal">
      <formula>0</formula>
    </cfRule>
  </conditionalFormatting>
  <conditionalFormatting sqref="E56:L56 N56:S56 U56:Y56">
    <cfRule type="cellIs" dxfId="1689" priority="223" operator="equal">
      <formula>0</formula>
    </cfRule>
  </conditionalFormatting>
  <conditionalFormatting sqref="E56:L56 N56:S56 U56:Y56">
    <cfRule type="cellIs" dxfId="1688" priority="222" operator="equal">
      <formula>0</formula>
    </cfRule>
  </conditionalFormatting>
  <conditionalFormatting sqref="U74:Y77 E74:K77 N74:R77 E73:AM73">
    <cfRule type="containsText" dxfId="1687" priority="217" operator="containsText" text="Наименование инвестиционного проекта">
      <formula>NOT(ISERROR(SEARCH("Наименование инвестиционного проекта",E73)))</formula>
    </cfRule>
  </conditionalFormatting>
  <conditionalFormatting sqref="U74:Y77 E74:K77 N74:R77 E73:AM73">
    <cfRule type="cellIs" dxfId="1686" priority="216" operator="equal">
      <formula>0</formula>
    </cfRule>
  </conditionalFormatting>
  <conditionalFormatting sqref="U74:Y77 E74:K77 N74:R77 E73:AM73">
    <cfRule type="cellIs" dxfId="1685" priority="215" operator="equal">
      <formula>0</formula>
    </cfRule>
  </conditionalFormatting>
  <conditionalFormatting sqref="U74:Y77 E74:K77 N74:R77 E73:AM73">
    <cfRule type="cellIs" dxfId="1684" priority="214" operator="equal">
      <formula>0</formula>
    </cfRule>
  </conditionalFormatting>
  <conditionalFormatting sqref="E71:L72 N71:S72 U71:Y72">
    <cfRule type="containsText" dxfId="1683" priority="221" operator="containsText" text="Наименование инвестиционного проекта">
      <formula>NOT(ISERROR(SEARCH("Наименование инвестиционного проекта",E71)))</formula>
    </cfRule>
  </conditionalFormatting>
  <conditionalFormatting sqref="E71:L72 N71:S72 U71:Y72">
    <cfRule type="cellIs" dxfId="1682" priority="220" operator="equal">
      <formula>0</formula>
    </cfRule>
  </conditionalFormatting>
  <conditionalFormatting sqref="E71:L72 N71:S72 U71:Y72">
    <cfRule type="cellIs" dxfId="1681" priority="219" operator="equal">
      <formula>0</formula>
    </cfRule>
  </conditionalFormatting>
  <conditionalFormatting sqref="E71:L72 N71:S72 U71:Y72">
    <cfRule type="cellIs" dxfId="1680" priority="218" operator="equal">
      <formula>0</formula>
    </cfRule>
  </conditionalFormatting>
  <conditionalFormatting sqref="E42:L42 N42:S42 U42:Y42">
    <cfRule type="containsText" dxfId="1679" priority="213" operator="containsText" text="Наименование инвестиционного проекта">
      <formula>NOT(ISERROR(SEARCH("Наименование инвестиционного проекта",E42)))</formula>
    </cfRule>
  </conditionalFormatting>
  <conditionalFormatting sqref="E42:L42 N42:S42 U42:Y42">
    <cfRule type="cellIs" dxfId="1678" priority="212" operator="equal">
      <formula>0</formula>
    </cfRule>
  </conditionalFormatting>
  <conditionalFormatting sqref="E42:L42 N42:S42 U42:Y42">
    <cfRule type="cellIs" dxfId="1677" priority="211" operator="equal">
      <formula>0</formula>
    </cfRule>
  </conditionalFormatting>
  <conditionalFormatting sqref="E42:L42 N42:S42 U42:Y42">
    <cfRule type="cellIs" dxfId="1676" priority="210" operator="equal">
      <formula>0</formula>
    </cfRule>
  </conditionalFormatting>
  <conditionalFormatting sqref="S79:S81 L79:L81">
    <cfRule type="cellIs" dxfId="1675" priority="209" operator="equal">
      <formula>0</formula>
    </cfRule>
  </conditionalFormatting>
  <conditionalFormatting sqref="S79:S81 L79:L81">
    <cfRule type="containsText" dxfId="1674" priority="208" operator="containsText" text="Наименование инвестиционного проекта">
      <formula>NOT(ISERROR(SEARCH("Наименование инвестиционного проекта",L79)))</formula>
    </cfRule>
  </conditionalFormatting>
  <conditionalFormatting sqref="S79:S81 L79:L81">
    <cfRule type="cellIs" dxfId="1673" priority="207" operator="equal">
      <formula>0</formula>
    </cfRule>
  </conditionalFormatting>
  <conditionalFormatting sqref="S79:S81 L79:L81">
    <cfRule type="cellIs" dxfId="1672" priority="206" operator="equal">
      <formula>0</formula>
    </cfRule>
  </conditionalFormatting>
  <conditionalFormatting sqref="S74:S77 L74:L77">
    <cfRule type="containsText" dxfId="1671" priority="205" operator="containsText" text="Наименование инвестиционного проекта">
      <formula>NOT(ISERROR(SEARCH("Наименование инвестиционного проекта",L74)))</formula>
    </cfRule>
  </conditionalFormatting>
  <conditionalFormatting sqref="S74:S77 L74:L77">
    <cfRule type="cellIs" dxfId="1670" priority="204" operator="equal">
      <formula>0</formula>
    </cfRule>
  </conditionalFormatting>
  <conditionalFormatting sqref="S74:S77 L74:L77">
    <cfRule type="cellIs" dxfId="1669" priority="203" operator="equal">
      <formula>0</formula>
    </cfRule>
  </conditionalFormatting>
  <conditionalFormatting sqref="S74:S77 L74:L77">
    <cfRule type="cellIs" dxfId="1668" priority="202" operator="equal">
      <formula>0</formula>
    </cfRule>
  </conditionalFormatting>
  <conditionalFormatting sqref="M39:M40 M69:M70 M32 M36 M43:M45 M53:M54 M79:M81 M57:M58 M64:M66">
    <cfRule type="cellIs" dxfId="1667" priority="201" operator="equal">
      <formula>0</formula>
    </cfRule>
  </conditionalFormatting>
  <conditionalFormatting sqref="M39:M40 M69:M70 M36 M43:M45 M53:M54 M79:M81 M57:M58 M64:M66">
    <cfRule type="containsText" dxfId="1666" priority="200" operator="containsText" text="Наименование инвестиционного проекта">
      <formula>NOT(ISERROR(SEARCH("Наименование инвестиционного проекта",M36)))</formula>
    </cfRule>
  </conditionalFormatting>
  <conditionalFormatting sqref="M30:M31">
    <cfRule type="cellIs" dxfId="1665" priority="199" operator="equal">
      <formula>0</formula>
    </cfRule>
  </conditionalFormatting>
  <conditionalFormatting sqref="M30:M32">
    <cfRule type="cellIs" dxfId="1664" priority="197" operator="equal">
      <formula>0</formula>
    </cfRule>
    <cfRule type="cellIs" dxfId="1663" priority="198" operator="equal">
      <formula>0</formula>
    </cfRule>
  </conditionalFormatting>
  <conditionalFormatting sqref="M39:M40 M69:M70 M30:M32 M36 M43:M45 M53:M54 M79:M81 M57:M58 M64:M66">
    <cfRule type="cellIs" dxfId="1662" priority="196" operator="equal">
      <formula>0</formula>
    </cfRule>
  </conditionalFormatting>
  <conditionalFormatting sqref="M39:M40 M69:M70 M30:M32 M36 M43:M45 M53:M54 M79:M81 M57:M58 M64:M66">
    <cfRule type="cellIs" dxfId="1661" priority="195" operator="equal">
      <formula>0</formula>
    </cfRule>
  </conditionalFormatting>
  <conditionalFormatting sqref="M23">
    <cfRule type="cellIs" dxfId="1660" priority="194" operator="equal">
      <formula>0</formula>
    </cfRule>
  </conditionalFormatting>
  <conditionalFormatting sqref="M23">
    <cfRule type="cellIs" dxfId="1659" priority="192" operator="equal">
      <formula>0</formula>
    </cfRule>
    <cfRule type="cellIs" dxfId="1658" priority="193" operator="equal">
      <formula>0</formula>
    </cfRule>
  </conditionalFormatting>
  <conditionalFormatting sqref="M23">
    <cfRule type="cellIs" dxfId="1657" priority="191" operator="equal">
      <formula>0</formula>
    </cfRule>
  </conditionalFormatting>
  <conditionalFormatting sqref="M23">
    <cfRule type="cellIs" dxfId="1656" priority="190" operator="equal">
      <formula>0</formula>
    </cfRule>
  </conditionalFormatting>
  <conditionalFormatting sqref="M34:M35">
    <cfRule type="containsText" dxfId="1655" priority="189" operator="containsText" text="Наименование инвестиционного проекта">
      <formula>NOT(ISERROR(SEARCH("Наименование инвестиционного проекта",M34)))</formula>
    </cfRule>
  </conditionalFormatting>
  <conditionalFormatting sqref="M34:M35">
    <cfRule type="cellIs" dxfId="1654" priority="188" operator="equal">
      <formula>0</formula>
    </cfRule>
  </conditionalFormatting>
  <conditionalFormatting sqref="M34:M35">
    <cfRule type="cellIs" dxfId="1653" priority="187" operator="equal">
      <formula>0</formula>
    </cfRule>
  </conditionalFormatting>
  <conditionalFormatting sqref="M34:M35">
    <cfRule type="cellIs" dxfId="1652" priority="186" operator="equal">
      <formula>0</formula>
    </cfRule>
  </conditionalFormatting>
  <conditionalFormatting sqref="M37:M38">
    <cfRule type="containsText" dxfId="1651" priority="185" operator="containsText" text="Наименование инвестиционного проекта">
      <formula>NOT(ISERROR(SEARCH("Наименование инвестиционного проекта",M37)))</formula>
    </cfRule>
  </conditionalFormatting>
  <conditionalFormatting sqref="M37:M38">
    <cfRule type="cellIs" dxfId="1650" priority="184" operator="equal">
      <formula>0</formula>
    </cfRule>
  </conditionalFormatting>
  <conditionalFormatting sqref="M37:M38">
    <cfRule type="cellIs" dxfId="1649" priority="183" operator="equal">
      <formula>0</formula>
    </cfRule>
  </conditionalFormatting>
  <conditionalFormatting sqref="M37:M38">
    <cfRule type="cellIs" dxfId="1648" priority="182" operator="equal">
      <formula>0</formula>
    </cfRule>
  </conditionalFormatting>
  <conditionalFormatting sqref="M56">
    <cfRule type="containsText" dxfId="1647" priority="181" operator="containsText" text="Наименование инвестиционного проекта">
      <formula>NOT(ISERROR(SEARCH("Наименование инвестиционного проекта",M56)))</formula>
    </cfRule>
  </conditionalFormatting>
  <conditionalFormatting sqref="M56">
    <cfRule type="cellIs" dxfId="1646" priority="180" operator="equal">
      <formula>0</formula>
    </cfRule>
  </conditionalFormatting>
  <conditionalFormatting sqref="M56">
    <cfRule type="cellIs" dxfId="1645" priority="179" operator="equal">
      <formula>0</formula>
    </cfRule>
  </conditionalFormatting>
  <conditionalFormatting sqref="M56">
    <cfRule type="cellIs" dxfId="1644" priority="178" operator="equal">
      <formula>0</formula>
    </cfRule>
  </conditionalFormatting>
  <conditionalFormatting sqref="M74:M77">
    <cfRule type="containsText" dxfId="1643" priority="173" operator="containsText" text="Наименование инвестиционного проекта">
      <formula>NOT(ISERROR(SEARCH("Наименование инвестиционного проекта",M74)))</formula>
    </cfRule>
  </conditionalFormatting>
  <conditionalFormatting sqref="M74:M77">
    <cfRule type="cellIs" dxfId="1642" priority="172" operator="equal">
      <formula>0</formula>
    </cfRule>
  </conditionalFormatting>
  <conditionalFormatting sqref="M74:M77">
    <cfRule type="cellIs" dxfId="1641" priority="171" operator="equal">
      <formula>0</formula>
    </cfRule>
  </conditionalFormatting>
  <conditionalFormatting sqref="M74:M77">
    <cfRule type="cellIs" dxfId="1640" priority="170" operator="equal">
      <formula>0</formula>
    </cfRule>
  </conditionalFormatting>
  <conditionalFormatting sqref="M71:M72">
    <cfRule type="containsText" dxfId="1639" priority="177" operator="containsText" text="Наименование инвестиционного проекта">
      <formula>NOT(ISERROR(SEARCH("Наименование инвестиционного проекта",M71)))</formula>
    </cfRule>
  </conditionalFormatting>
  <conditionalFormatting sqref="M71:M72">
    <cfRule type="cellIs" dxfId="1638" priority="176" operator="equal">
      <formula>0</formula>
    </cfRule>
  </conditionalFormatting>
  <conditionalFormatting sqref="M71:M72">
    <cfRule type="cellIs" dxfId="1637" priority="175" operator="equal">
      <formula>0</formula>
    </cfRule>
  </conditionalFormatting>
  <conditionalFormatting sqref="M71:M72">
    <cfRule type="cellIs" dxfId="1636" priority="174" operator="equal">
      <formula>0</formula>
    </cfRule>
  </conditionalFormatting>
  <conditionalFormatting sqref="M42">
    <cfRule type="containsText" dxfId="1635" priority="169" operator="containsText" text="Наименование инвестиционного проекта">
      <formula>NOT(ISERROR(SEARCH("Наименование инвестиционного проекта",M42)))</formula>
    </cfRule>
  </conditionalFormatting>
  <conditionalFormatting sqref="M42">
    <cfRule type="cellIs" dxfId="1634" priority="168" operator="equal">
      <formula>0</formula>
    </cfRule>
  </conditionalFormatting>
  <conditionalFormatting sqref="M42">
    <cfRule type="cellIs" dxfId="1633" priority="167" operator="equal">
      <formula>0</formula>
    </cfRule>
  </conditionalFormatting>
  <conditionalFormatting sqref="M42">
    <cfRule type="cellIs" dxfId="1632" priority="166" operator="equal">
      <formula>0</formula>
    </cfRule>
  </conditionalFormatting>
  <conditionalFormatting sqref="T39:T40 T69:T70 T32 T36 T43:T45 T53:T54 T79:T81 T57:T58 T64:T66">
    <cfRule type="cellIs" dxfId="1631" priority="165" operator="equal">
      <formula>0</formula>
    </cfRule>
  </conditionalFormatting>
  <conditionalFormatting sqref="T39:T40 T69:T70 T36 T43:T45 T53:T54 T79:T81 T57:T58 T64:T66">
    <cfRule type="containsText" dxfId="1630" priority="164" operator="containsText" text="Наименование инвестиционного проекта">
      <formula>NOT(ISERROR(SEARCH("Наименование инвестиционного проекта",T36)))</formula>
    </cfRule>
  </conditionalFormatting>
  <conditionalFormatting sqref="T30:T31">
    <cfRule type="cellIs" dxfId="1629" priority="163" operator="equal">
      <formula>0</formula>
    </cfRule>
  </conditionalFormatting>
  <conditionalFormatting sqref="T30:T32">
    <cfRule type="cellIs" dxfId="1628" priority="161" operator="equal">
      <formula>0</formula>
    </cfRule>
    <cfRule type="cellIs" dxfId="1627" priority="162" operator="equal">
      <formula>0</formula>
    </cfRule>
  </conditionalFormatting>
  <conditionalFormatting sqref="T39:T40 T69:T70 T30:T32 T36 T43:T45 T53:T54 T79:T81 T57:T58 T64:T66">
    <cfRule type="cellIs" dxfId="1626" priority="160" operator="equal">
      <formula>0</formula>
    </cfRule>
  </conditionalFormatting>
  <conditionalFormatting sqref="T39:T40 T69:T70 T30:T32 T36 T43:T45 T53:T54 T79:T81 T57:T58 T64:T66">
    <cfRule type="cellIs" dxfId="1625" priority="159" operator="equal">
      <formula>0</formula>
    </cfRule>
  </conditionalFormatting>
  <conditionalFormatting sqref="T24:T29">
    <cfRule type="cellIs" dxfId="1624" priority="158" operator="equal">
      <formula>0</formula>
    </cfRule>
  </conditionalFormatting>
  <conditionalFormatting sqref="T24:T29">
    <cfRule type="cellIs" dxfId="1623" priority="156" operator="equal">
      <formula>0</formula>
    </cfRule>
    <cfRule type="cellIs" dxfId="1622" priority="157" operator="equal">
      <formula>0</formula>
    </cfRule>
  </conditionalFormatting>
  <conditionalFormatting sqref="T24:T29">
    <cfRule type="cellIs" dxfId="1621" priority="155" operator="equal">
      <formula>0</formula>
    </cfRule>
  </conditionalFormatting>
  <conditionalFormatting sqref="T24:T29">
    <cfRule type="cellIs" dxfId="1620" priority="154" operator="equal">
      <formula>0</formula>
    </cfRule>
  </conditionalFormatting>
  <conditionalFormatting sqref="T23">
    <cfRule type="cellIs" dxfId="1619" priority="153" operator="equal">
      <formula>0</formula>
    </cfRule>
  </conditionalFormatting>
  <conditionalFormatting sqref="T23">
    <cfRule type="cellIs" dxfId="1618" priority="151" operator="equal">
      <formula>0</formula>
    </cfRule>
    <cfRule type="cellIs" dxfId="1617" priority="152" operator="equal">
      <formula>0</formula>
    </cfRule>
  </conditionalFormatting>
  <conditionalFormatting sqref="T23">
    <cfRule type="cellIs" dxfId="1616" priority="150" operator="equal">
      <formula>0</formula>
    </cfRule>
  </conditionalFormatting>
  <conditionalFormatting sqref="T23">
    <cfRule type="cellIs" dxfId="1615" priority="149" operator="equal">
      <formula>0</formula>
    </cfRule>
  </conditionalFormatting>
  <conditionalFormatting sqref="T34:T35">
    <cfRule type="containsText" dxfId="1614" priority="148" operator="containsText" text="Наименование инвестиционного проекта">
      <formula>NOT(ISERROR(SEARCH("Наименование инвестиционного проекта",T34)))</formula>
    </cfRule>
  </conditionalFormatting>
  <conditionalFormatting sqref="T34:T35">
    <cfRule type="cellIs" dxfId="1613" priority="147" operator="equal">
      <formula>0</formula>
    </cfRule>
  </conditionalFormatting>
  <conditionalFormatting sqref="T34:T35">
    <cfRule type="cellIs" dxfId="1612" priority="146" operator="equal">
      <formula>0</formula>
    </cfRule>
  </conditionalFormatting>
  <conditionalFormatting sqref="T34:T35">
    <cfRule type="cellIs" dxfId="1611" priority="145" operator="equal">
      <formula>0</formula>
    </cfRule>
  </conditionalFormatting>
  <conditionalFormatting sqref="T37:T38">
    <cfRule type="containsText" dxfId="1610" priority="144" operator="containsText" text="Наименование инвестиционного проекта">
      <formula>NOT(ISERROR(SEARCH("Наименование инвестиционного проекта",T37)))</formula>
    </cfRule>
  </conditionalFormatting>
  <conditionalFormatting sqref="T37:T38">
    <cfRule type="cellIs" dxfId="1609" priority="143" operator="equal">
      <formula>0</formula>
    </cfRule>
  </conditionalFormatting>
  <conditionalFormatting sqref="T37:T38">
    <cfRule type="cellIs" dxfId="1608" priority="142" operator="equal">
      <formula>0</formula>
    </cfRule>
  </conditionalFormatting>
  <conditionalFormatting sqref="T37:T38">
    <cfRule type="cellIs" dxfId="1607" priority="141" operator="equal">
      <formula>0</formula>
    </cfRule>
  </conditionalFormatting>
  <conditionalFormatting sqref="T56">
    <cfRule type="containsText" dxfId="1606" priority="140" operator="containsText" text="Наименование инвестиционного проекта">
      <formula>NOT(ISERROR(SEARCH("Наименование инвестиционного проекта",T56)))</formula>
    </cfRule>
  </conditionalFormatting>
  <conditionalFormatting sqref="T56">
    <cfRule type="cellIs" dxfId="1605" priority="139" operator="equal">
      <formula>0</formula>
    </cfRule>
  </conditionalFormatting>
  <conditionalFormatting sqref="T56">
    <cfRule type="cellIs" dxfId="1604" priority="138" operator="equal">
      <formula>0</formula>
    </cfRule>
  </conditionalFormatting>
  <conditionalFormatting sqref="T56">
    <cfRule type="cellIs" dxfId="1603" priority="137" operator="equal">
      <formula>0</formula>
    </cfRule>
  </conditionalFormatting>
  <conditionalFormatting sqref="T74:T77">
    <cfRule type="containsText" dxfId="1602" priority="132" operator="containsText" text="Наименование инвестиционного проекта">
      <formula>NOT(ISERROR(SEARCH("Наименование инвестиционного проекта",T74)))</formula>
    </cfRule>
  </conditionalFormatting>
  <conditionalFormatting sqref="T74:T77">
    <cfRule type="cellIs" dxfId="1601" priority="131" operator="equal">
      <formula>0</formula>
    </cfRule>
  </conditionalFormatting>
  <conditionalFormatting sqref="T74:T77">
    <cfRule type="cellIs" dxfId="1600" priority="130" operator="equal">
      <formula>0</formula>
    </cfRule>
  </conditionalFormatting>
  <conditionalFormatting sqref="T74:T77">
    <cfRule type="cellIs" dxfId="1599" priority="129" operator="equal">
      <formula>0</formula>
    </cfRule>
  </conditionalFormatting>
  <conditionalFormatting sqref="T71:T72">
    <cfRule type="containsText" dxfId="1598" priority="136" operator="containsText" text="Наименование инвестиционного проекта">
      <formula>NOT(ISERROR(SEARCH("Наименование инвестиционного проекта",T71)))</formula>
    </cfRule>
  </conditionalFormatting>
  <conditionalFormatting sqref="T71:T72">
    <cfRule type="cellIs" dxfId="1597" priority="135" operator="equal">
      <formula>0</formula>
    </cfRule>
  </conditionalFormatting>
  <conditionalFormatting sqref="T71:T72">
    <cfRule type="cellIs" dxfId="1596" priority="134" operator="equal">
      <formula>0</formula>
    </cfRule>
  </conditionalFormatting>
  <conditionalFormatting sqref="T71:T72">
    <cfRule type="cellIs" dxfId="1595" priority="133" operator="equal">
      <formula>0</formula>
    </cfRule>
  </conditionalFormatting>
  <conditionalFormatting sqref="T42">
    <cfRule type="containsText" dxfId="1594" priority="128" operator="containsText" text="Наименование инвестиционного проекта">
      <formula>NOT(ISERROR(SEARCH("Наименование инвестиционного проекта",T42)))</formula>
    </cfRule>
  </conditionalFormatting>
  <conditionalFormatting sqref="T42">
    <cfRule type="cellIs" dxfId="1593" priority="127" operator="equal">
      <formula>0</formula>
    </cfRule>
  </conditionalFormatting>
  <conditionalFormatting sqref="T42">
    <cfRule type="cellIs" dxfId="1592" priority="126" operator="equal">
      <formula>0</formula>
    </cfRule>
  </conditionalFormatting>
  <conditionalFormatting sqref="T42">
    <cfRule type="cellIs" dxfId="1591" priority="125" operator="equal">
      <formula>0</formula>
    </cfRule>
  </conditionalFormatting>
  <conditionalFormatting sqref="AA46">
    <cfRule type="containsText" dxfId="1590" priority="124" operator="containsText" text="Наименование инвестиционного проекта">
      <formula>NOT(ISERROR(SEARCH("Наименование инвестиционного проекта",AA46)))</formula>
    </cfRule>
  </conditionalFormatting>
  <conditionalFormatting sqref="AA46">
    <cfRule type="cellIs" dxfId="1589" priority="123" operator="equal">
      <formula>0</formula>
    </cfRule>
  </conditionalFormatting>
  <conditionalFormatting sqref="AA46">
    <cfRule type="cellIs" dxfId="1588" priority="122" operator="equal">
      <formula>0</formula>
    </cfRule>
  </conditionalFormatting>
  <conditionalFormatting sqref="AA46">
    <cfRule type="cellIs" dxfId="1587" priority="121" operator="equal">
      <formula>0</formula>
    </cfRule>
  </conditionalFormatting>
  <conditionalFormatting sqref="AA68">
    <cfRule type="cellIs" dxfId="1586" priority="120" operator="equal">
      <formula>0</formula>
    </cfRule>
  </conditionalFormatting>
  <conditionalFormatting sqref="AA68">
    <cfRule type="containsText" dxfId="1585" priority="119" operator="containsText" text="Наименование инвестиционного проекта">
      <formula>NOT(ISERROR(SEARCH("Наименование инвестиционного проекта",AA68)))</formula>
    </cfRule>
  </conditionalFormatting>
  <conditionalFormatting sqref="AA68">
    <cfRule type="cellIs" dxfId="1584" priority="118" operator="equal">
      <formula>0</formula>
    </cfRule>
  </conditionalFormatting>
  <conditionalFormatting sqref="AA68">
    <cfRule type="cellIs" dxfId="1583" priority="117" operator="equal">
      <formula>0</formula>
    </cfRule>
  </conditionalFormatting>
  <conditionalFormatting sqref="Z68">
    <cfRule type="cellIs" dxfId="1582" priority="116" operator="equal">
      <formula>0</formula>
    </cfRule>
  </conditionalFormatting>
  <conditionalFormatting sqref="Z68">
    <cfRule type="containsText" dxfId="1581" priority="115" operator="containsText" text="Наименование инвестиционного проекта">
      <formula>NOT(ISERROR(SEARCH("Наименование инвестиционного проекта",Z68)))</formula>
    </cfRule>
  </conditionalFormatting>
  <conditionalFormatting sqref="Z68">
    <cfRule type="cellIs" dxfId="1580" priority="114" operator="equal">
      <formula>0</formula>
    </cfRule>
  </conditionalFormatting>
  <conditionalFormatting sqref="Z68">
    <cfRule type="cellIs" dxfId="1579" priority="113" operator="equal">
      <formula>0</formula>
    </cfRule>
  </conditionalFormatting>
  <conditionalFormatting sqref="AB68:AM68">
    <cfRule type="cellIs" dxfId="1578" priority="112" operator="equal">
      <formula>0</formula>
    </cfRule>
  </conditionalFormatting>
  <conditionalFormatting sqref="AB68:AM68">
    <cfRule type="containsText" dxfId="1577" priority="111" operator="containsText" text="Наименование инвестиционного проекта">
      <formula>NOT(ISERROR(SEARCH("Наименование инвестиционного проекта",AB68)))</formula>
    </cfRule>
  </conditionalFormatting>
  <conditionalFormatting sqref="AB68:AM68">
    <cfRule type="cellIs" dxfId="1576" priority="110" operator="equal">
      <formula>0</formula>
    </cfRule>
  </conditionalFormatting>
  <conditionalFormatting sqref="AB68:AM68">
    <cfRule type="cellIs" dxfId="1575" priority="109" operator="equal">
      <formula>0</formula>
    </cfRule>
  </conditionalFormatting>
  <conditionalFormatting sqref="E68:L68 N68:S68 U68:Y68">
    <cfRule type="cellIs" dxfId="1574" priority="108" operator="equal">
      <formula>0</formula>
    </cfRule>
  </conditionalFormatting>
  <conditionalFormatting sqref="E68:L68 N68:S68 U68:Y68">
    <cfRule type="containsText" dxfId="1573" priority="107" operator="containsText" text="Наименование инвестиционного проекта">
      <formula>NOT(ISERROR(SEARCH("Наименование инвестиционного проекта",E68)))</formula>
    </cfRule>
  </conditionalFormatting>
  <conditionalFormatting sqref="E68:L68 N68:S68 U68:Y68">
    <cfRule type="cellIs" dxfId="1572" priority="106" operator="equal">
      <formula>0</formula>
    </cfRule>
  </conditionalFormatting>
  <conditionalFormatting sqref="E68:L68 N68:S68 U68:Y68">
    <cfRule type="cellIs" dxfId="1571" priority="105" operator="equal">
      <formula>0</formula>
    </cfRule>
  </conditionalFormatting>
  <conditionalFormatting sqref="M68">
    <cfRule type="cellIs" dxfId="1570" priority="104" operator="equal">
      <formula>0</formula>
    </cfRule>
  </conditionalFormatting>
  <conditionalFormatting sqref="M68">
    <cfRule type="containsText" dxfId="1569" priority="103" operator="containsText" text="Наименование инвестиционного проекта">
      <formula>NOT(ISERROR(SEARCH("Наименование инвестиционного проекта",M68)))</formula>
    </cfRule>
  </conditionalFormatting>
  <conditionalFormatting sqref="M68">
    <cfRule type="cellIs" dxfId="1568" priority="102" operator="equal">
      <formula>0</formula>
    </cfRule>
  </conditionalFormatting>
  <conditionalFormatting sqref="M68">
    <cfRule type="cellIs" dxfId="1567" priority="101" operator="equal">
      <formula>0</formula>
    </cfRule>
  </conditionalFormatting>
  <conditionalFormatting sqref="T68">
    <cfRule type="cellIs" dxfId="1566" priority="100" operator="equal">
      <formula>0</formula>
    </cfRule>
  </conditionalFormatting>
  <conditionalFormatting sqref="T68">
    <cfRule type="containsText" dxfId="1565" priority="99" operator="containsText" text="Наименование инвестиционного проекта">
      <formula>NOT(ISERROR(SEARCH("Наименование инвестиционного проекта",T68)))</formula>
    </cfRule>
  </conditionalFormatting>
  <conditionalFormatting sqref="T68">
    <cfRule type="cellIs" dxfId="1564" priority="98" operator="equal">
      <formula>0</formula>
    </cfRule>
  </conditionalFormatting>
  <conditionalFormatting sqref="T68">
    <cfRule type="cellIs" dxfId="1563" priority="97" operator="equal">
      <formula>0</formula>
    </cfRule>
  </conditionalFormatting>
  <conditionalFormatting sqref="AA49:AF52">
    <cfRule type="cellIs" dxfId="1562" priority="96" operator="equal">
      <formula>0</formula>
    </cfRule>
  </conditionalFormatting>
  <conditionalFormatting sqref="AA49:AF52">
    <cfRule type="containsText" dxfId="1561" priority="95" operator="containsText" text="Наименование инвестиционного проекта">
      <formula>NOT(ISERROR(SEARCH("Наименование инвестиционного проекта",AA49)))</formula>
    </cfRule>
  </conditionalFormatting>
  <conditionalFormatting sqref="AA49:AF52">
    <cfRule type="cellIs" dxfId="1560" priority="94" operator="equal">
      <formula>0</formula>
    </cfRule>
  </conditionalFormatting>
  <conditionalFormatting sqref="AA49:AF52">
    <cfRule type="cellIs" dxfId="1559" priority="93" operator="equal">
      <formula>0</formula>
    </cfRule>
  </conditionalFormatting>
  <conditionalFormatting sqref="Z49:Z52">
    <cfRule type="cellIs" dxfId="1558" priority="92" operator="equal">
      <formula>0</formula>
    </cfRule>
  </conditionalFormatting>
  <conditionalFormatting sqref="Z49:Z52">
    <cfRule type="containsText" dxfId="1557" priority="91" operator="containsText" text="Наименование инвестиционного проекта">
      <formula>NOT(ISERROR(SEARCH("Наименование инвестиционного проекта",Z49)))</formula>
    </cfRule>
  </conditionalFormatting>
  <conditionalFormatting sqref="Z49:Z52">
    <cfRule type="cellIs" dxfId="1556" priority="90" operator="equal">
      <formula>0</formula>
    </cfRule>
  </conditionalFormatting>
  <conditionalFormatting sqref="Z49:Z52">
    <cfRule type="cellIs" dxfId="1555" priority="89" operator="equal">
      <formula>0</formula>
    </cfRule>
  </conditionalFormatting>
  <conditionalFormatting sqref="AG49:AM52">
    <cfRule type="cellIs" dxfId="1554" priority="88" operator="equal">
      <formula>0</formula>
    </cfRule>
  </conditionalFormatting>
  <conditionalFormatting sqref="AG49:AM52">
    <cfRule type="containsText" dxfId="1553" priority="87" operator="containsText" text="Наименование инвестиционного проекта">
      <formula>NOT(ISERROR(SEARCH("Наименование инвестиционного проекта",AG49)))</formula>
    </cfRule>
  </conditionalFormatting>
  <conditionalFormatting sqref="AG49:AM52">
    <cfRule type="cellIs" dxfId="1552" priority="86" operator="equal">
      <formula>0</formula>
    </cfRule>
  </conditionalFormatting>
  <conditionalFormatting sqref="AG49:AM52">
    <cfRule type="cellIs" dxfId="1551" priority="85" operator="equal">
      <formula>0</formula>
    </cfRule>
  </conditionalFormatting>
  <conditionalFormatting sqref="E49:L52 N49:S52 U49:Y52 E48:AM48">
    <cfRule type="cellIs" dxfId="1550" priority="84" operator="equal">
      <formula>0</formula>
    </cfRule>
  </conditionalFormatting>
  <conditionalFormatting sqref="E49:L52 N49:S52 U49:Y52 E48:AM48">
    <cfRule type="containsText" dxfId="1549" priority="83" operator="containsText" text="Наименование инвестиционного проекта">
      <formula>NOT(ISERROR(SEARCH("Наименование инвестиционного проекта",E48)))</formula>
    </cfRule>
  </conditionalFormatting>
  <conditionalFormatting sqref="E49:L52 N49:S52 U49:Y52 E48:AM48">
    <cfRule type="cellIs" dxfId="1548" priority="82" operator="equal">
      <formula>0</formula>
    </cfRule>
  </conditionalFormatting>
  <conditionalFormatting sqref="E49:L52 N49:S52 U49:Y52 E48:AM48">
    <cfRule type="cellIs" dxfId="1547" priority="81" operator="equal">
      <formula>0</formula>
    </cfRule>
  </conditionalFormatting>
  <conditionalFormatting sqref="M49:M52">
    <cfRule type="cellIs" dxfId="1546" priority="80" operator="equal">
      <formula>0</formula>
    </cfRule>
  </conditionalFormatting>
  <conditionalFormatting sqref="M49:M52">
    <cfRule type="containsText" dxfId="1545" priority="79" operator="containsText" text="Наименование инвестиционного проекта">
      <formula>NOT(ISERROR(SEARCH("Наименование инвестиционного проекта",M49)))</formula>
    </cfRule>
  </conditionalFormatting>
  <conditionalFormatting sqref="M49:M52">
    <cfRule type="cellIs" dxfId="1544" priority="78" operator="equal">
      <formula>0</formula>
    </cfRule>
  </conditionalFormatting>
  <conditionalFormatting sqref="M49:M52">
    <cfRule type="cellIs" dxfId="1543" priority="77" operator="equal">
      <formula>0</formula>
    </cfRule>
  </conditionalFormatting>
  <conditionalFormatting sqref="T49:T52">
    <cfRule type="cellIs" dxfId="1542" priority="76" operator="equal">
      <formula>0</formula>
    </cfRule>
  </conditionalFormatting>
  <conditionalFormatting sqref="T49:T52">
    <cfRule type="containsText" dxfId="1541" priority="75" operator="containsText" text="Наименование инвестиционного проекта">
      <formula>NOT(ISERROR(SEARCH("Наименование инвестиционного проекта",T49)))</formula>
    </cfRule>
  </conditionalFormatting>
  <conditionalFormatting sqref="T49:T52">
    <cfRule type="cellIs" dxfId="1540" priority="74" operator="equal">
      <formula>0</formula>
    </cfRule>
  </conditionalFormatting>
  <conditionalFormatting sqref="T49:T52">
    <cfRule type="cellIs" dxfId="1539" priority="73" operator="equal">
      <formula>0</formula>
    </cfRule>
  </conditionalFormatting>
  <conditionalFormatting sqref="AA41">
    <cfRule type="containsText" dxfId="1538" priority="72" operator="containsText" text="Наименование инвестиционного проекта">
      <formula>NOT(ISERROR(SEARCH("Наименование инвестиционного проекта",AA41)))</formula>
    </cfRule>
  </conditionalFormatting>
  <conditionalFormatting sqref="AA41">
    <cfRule type="cellIs" dxfId="1537" priority="71" operator="equal">
      <formula>0</formula>
    </cfRule>
  </conditionalFormatting>
  <conditionalFormatting sqref="AA41">
    <cfRule type="cellIs" dxfId="1536" priority="70" operator="equal">
      <formula>0</formula>
    </cfRule>
  </conditionalFormatting>
  <conditionalFormatting sqref="AA41">
    <cfRule type="cellIs" dxfId="1535" priority="69" operator="equal">
      <formula>0</formula>
    </cfRule>
  </conditionalFormatting>
  <conditionalFormatting sqref="Z41">
    <cfRule type="containsText" dxfId="1534" priority="68" operator="containsText" text="Наименование инвестиционного проекта">
      <formula>NOT(ISERROR(SEARCH("Наименование инвестиционного проекта",Z41)))</formula>
    </cfRule>
  </conditionalFormatting>
  <conditionalFormatting sqref="Z41">
    <cfRule type="cellIs" dxfId="1533" priority="67" operator="equal">
      <formula>0</formula>
    </cfRule>
  </conditionalFormatting>
  <conditionalFormatting sqref="Z41">
    <cfRule type="cellIs" dxfId="1532" priority="66" operator="equal">
      <formula>0</formula>
    </cfRule>
  </conditionalFormatting>
  <conditionalFormatting sqref="Z41">
    <cfRule type="cellIs" dxfId="1531" priority="65" operator="equal">
      <formula>0</formula>
    </cfRule>
  </conditionalFormatting>
  <conditionalFormatting sqref="AB41:AM41">
    <cfRule type="containsText" dxfId="1530" priority="64" operator="containsText" text="Наименование инвестиционного проекта">
      <formula>NOT(ISERROR(SEARCH("Наименование инвестиционного проекта",AB41)))</formula>
    </cfRule>
  </conditionalFormatting>
  <conditionalFormatting sqref="AB41:AM41">
    <cfRule type="cellIs" dxfId="1529" priority="63" operator="equal">
      <formula>0</formula>
    </cfRule>
  </conditionalFormatting>
  <conditionalFormatting sqref="AB41:AM41">
    <cfRule type="cellIs" dxfId="1528" priority="62" operator="equal">
      <formula>0</formula>
    </cfRule>
  </conditionalFormatting>
  <conditionalFormatting sqref="AB41:AM41">
    <cfRule type="cellIs" dxfId="1527" priority="61" operator="equal">
      <formula>0</formula>
    </cfRule>
  </conditionalFormatting>
  <conditionalFormatting sqref="E41:L41 N41:S41 U41:Y41">
    <cfRule type="containsText" dxfId="1526" priority="60" operator="containsText" text="Наименование инвестиционного проекта">
      <formula>NOT(ISERROR(SEARCH("Наименование инвестиционного проекта",E41)))</formula>
    </cfRule>
  </conditionalFormatting>
  <conditionalFormatting sqref="E41:L41 N41:S41 U41:Y41">
    <cfRule type="cellIs" dxfId="1525" priority="59" operator="equal">
      <formula>0</formula>
    </cfRule>
  </conditionalFormatting>
  <conditionalFormatting sqref="E41:L41 N41:S41 U41:Y41">
    <cfRule type="cellIs" dxfId="1524" priority="58" operator="equal">
      <formula>0</formula>
    </cfRule>
  </conditionalFormatting>
  <conditionalFormatting sqref="E41:L41 N41:S41 U41:Y41">
    <cfRule type="cellIs" dxfId="1523" priority="57" operator="equal">
      <formula>0</formula>
    </cfRule>
  </conditionalFormatting>
  <conditionalFormatting sqref="M41">
    <cfRule type="containsText" dxfId="1522" priority="56" operator="containsText" text="Наименование инвестиционного проекта">
      <formula>NOT(ISERROR(SEARCH("Наименование инвестиционного проекта",M41)))</formula>
    </cfRule>
  </conditionalFormatting>
  <conditionalFormatting sqref="M41">
    <cfRule type="cellIs" dxfId="1521" priority="55" operator="equal">
      <formula>0</formula>
    </cfRule>
  </conditionalFormatting>
  <conditionalFormatting sqref="M41">
    <cfRule type="cellIs" dxfId="1520" priority="54" operator="equal">
      <formula>0</formula>
    </cfRule>
  </conditionalFormatting>
  <conditionalFormatting sqref="M41">
    <cfRule type="cellIs" dxfId="1519" priority="53" operator="equal">
      <formula>0</formula>
    </cfRule>
  </conditionalFormatting>
  <conditionalFormatting sqref="T41">
    <cfRule type="containsText" dxfId="1518" priority="52" operator="containsText" text="Наименование инвестиционного проекта">
      <formula>NOT(ISERROR(SEARCH("Наименование инвестиционного проекта",T41)))</formula>
    </cfRule>
  </conditionalFormatting>
  <conditionalFormatting sqref="T41">
    <cfRule type="cellIs" dxfId="1517" priority="51" operator="equal">
      <formula>0</formula>
    </cfRule>
  </conditionalFormatting>
  <conditionalFormatting sqref="T41">
    <cfRule type="cellIs" dxfId="1516" priority="50" operator="equal">
      <formula>0</formula>
    </cfRule>
  </conditionalFormatting>
  <conditionalFormatting sqref="T41">
    <cfRule type="cellIs" dxfId="1515" priority="49" operator="equal">
      <formula>0</formula>
    </cfRule>
  </conditionalFormatting>
  <conditionalFormatting sqref="AA33">
    <cfRule type="containsText" dxfId="1514" priority="48" operator="containsText" text="Наименование инвестиционного проекта">
      <formula>NOT(ISERROR(SEARCH("Наименование инвестиционного проекта",AA33)))</formula>
    </cfRule>
  </conditionalFormatting>
  <conditionalFormatting sqref="AA33">
    <cfRule type="cellIs" dxfId="1513" priority="47" operator="equal">
      <formula>0</formula>
    </cfRule>
  </conditionalFormatting>
  <conditionalFormatting sqref="AA33">
    <cfRule type="cellIs" dxfId="1512" priority="46" operator="equal">
      <formula>0</formula>
    </cfRule>
  </conditionalFormatting>
  <conditionalFormatting sqref="AA33">
    <cfRule type="cellIs" dxfId="1511" priority="45" operator="equal">
      <formula>0</formula>
    </cfRule>
  </conditionalFormatting>
  <conditionalFormatting sqref="Z33">
    <cfRule type="containsText" dxfId="1510" priority="44" operator="containsText" text="Наименование инвестиционного проекта">
      <formula>NOT(ISERROR(SEARCH("Наименование инвестиционного проекта",Z33)))</formula>
    </cfRule>
  </conditionalFormatting>
  <conditionalFormatting sqref="Z33">
    <cfRule type="cellIs" dxfId="1509" priority="43" operator="equal">
      <formula>0</formula>
    </cfRule>
  </conditionalFormatting>
  <conditionalFormatting sqref="Z33">
    <cfRule type="cellIs" dxfId="1508" priority="42" operator="equal">
      <formula>0</formula>
    </cfRule>
  </conditionalFormatting>
  <conditionalFormatting sqref="Z33">
    <cfRule type="cellIs" dxfId="1507" priority="41" operator="equal">
      <formula>0</formula>
    </cfRule>
  </conditionalFormatting>
  <conditionalFormatting sqref="AG33:AM33">
    <cfRule type="cellIs" dxfId="1506" priority="40" operator="equal">
      <formula>0</formula>
    </cfRule>
  </conditionalFormatting>
  <conditionalFormatting sqref="AG33:AM33">
    <cfRule type="containsText" dxfId="1505" priority="39" operator="containsText" text="Наименование инвестиционного проекта">
      <formula>NOT(ISERROR(SEARCH("Наименование инвестиционного проекта",AG33)))</formula>
    </cfRule>
  </conditionalFormatting>
  <conditionalFormatting sqref="AG33:AM33">
    <cfRule type="cellIs" dxfId="1504" priority="38" operator="equal">
      <formula>0</formula>
    </cfRule>
  </conditionalFormatting>
  <conditionalFormatting sqref="AG33:AM33">
    <cfRule type="cellIs" dxfId="1503" priority="37" operator="equal">
      <formula>0</formula>
    </cfRule>
  </conditionalFormatting>
  <conditionalFormatting sqref="AB33:AF33">
    <cfRule type="containsText" dxfId="1502" priority="36" operator="containsText" text="Наименование инвестиционного проекта">
      <formula>NOT(ISERROR(SEARCH("Наименование инвестиционного проекта",AB33)))</formula>
    </cfRule>
  </conditionalFormatting>
  <conditionalFormatting sqref="AB33:AF33">
    <cfRule type="cellIs" dxfId="1501" priority="35" operator="equal">
      <formula>0</formula>
    </cfRule>
  </conditionalFormatting>
  <conditionalFormatting sqref="AB33:AF33">
    <cfRule type="cellIs" dxfId="1500" priority="34" operator="equal">
      <formula>0</formula>
    </cfRule>
  </conditionalFormatting>
  <conditionalFormatting sqref="AB33:AF33">
    <cfRule type="cellIs" dxfId="1499" priority="33" operator="equal">
      <formula>0</formula>
    </cfRule>
  </conditionalFormatting>
  <conditionalFormatting sqref="E33:L33 N33:S33 U33:Y33">
    <cfRule type="containsText" dxfId="1498" priority="32" operator="containsText" text="Наименование инвестиционного проекта">
      <formula>NOT(ISERROR(SEARCH("Наименование инвестиционного проекта",E33)))</formula>
    </cfRule>
  </conditionalFormatting>
  <conditionalFormatting sqref="U33:Y33 N33:S33 E33:L33">
    <cfRule type="cellIs" dxfId="1497" priority="31" operator="equal">
      <formula>0</formula>
    </cfRule>
  </conditionalFormatting>
  <conditionalFormatting sqref="U33:Y33 N33:S33 E33:L33">
    <cfRule type="cellIs" dxfId="1496" priority="30" operator="equal">
      <formula>0</formula>
    </cfRule>
  </conditionalFormatting>
  <conditionalFormatting sqref="U33:Y33 N33:S33 E33:L33">
    <cfRule type="cellIs" dxfId="1495" priority="29" operator="equal">
      <formula>0</formula>
    </cfRule>
  </conditionalFormatting>
  <conditionalFormatting sqref="M33">
    <cfRule type="containsText" dxfId="1494" priority="28" operator="containsText" text="Наименование инвестиционного проекта">
      <formula>NOT(ISERROR(SEARCH("Наименование инвестиционного проекта",M33)))</formula>
    </cfRule>
  </conditionalFormatting>
  <conditionalFormatting sqref="M33">
    <cfRule type="cellIs" dxfId="1493" priority="27" operator="equal">
      <formula>0</formula>
    </cfRule>
  </conditionalFormatting>
  <conditionalFormatting sqref="M33">
    <cfRule type="cellIs" dxfId="1492" priority="26" operator="equal">
      <formula>0</formula>
    </cfRule>
  </conditionalFormatting>
  <conditionalFormatting sqref="M33">
    <cfRule type="cellIs" dxfId="1491" priority="25" operator="equal">
      <formula>0</formula>
    </cfRule>
  </conditionalFormatting>
  <conditionalFormatting sqref="T33">
    <cfRule type="containsText" dxfId="1490" priority="24" operator="containsText" text="Наименование инвестиционного проекта">
      <formula>NOT(ISERROR(SEARCH("Наименование инвестиционного проекта",T33)))</formula>
    </cfRule>
  </conditionalFormatting>
  <conditionalFormatting sqref="T33">
    <cfRule type="cellIs" dxfId="1489" priority="23" operator="equal">
      <formula>0</formula>
    </cfRule>
  </conditionalFormatting>
  <conditionalFormatting sqref="T33">
    <cfRule type="cellIs" dxfId="1488" priority="22" operator="equal">
      <formula>0</formula>
    </cfRule>
  </conditionalFormatting>
  <conditionalFormatting sqref="T33">
    <cfRule type="cellIs" dxfId="1487" priority="21" operator="equal">
      <formula>0</formula>
    </cfRule>
  </conditionalFormatting>
  <conditionalFormatting sqref="C47">
    <cfRule type="cellIs" dxfId="1486" priority="20" operator="equal">
      <formula>0</formula>
    </cfRule>
  </conditionalFormatting>
  <conditionalFormatting sqref="C46">
    <cfRule type="cellIs" dxfId="1485" priority="19" operator="equal">
      <formula>0</formula>
    </cfRule>
  </conditionalFormatting>
  <conditionalFormatting sqref="C55">
    <cfRule type="containsText" dxfId="1484" priority="18" operator="containsText" text="Наименование инвестиционного проекта">
      <formula>NOT(ISERROR(SEARCH("Наименование инвестиционного проекта",C55)))</formula>
    </cfRule>
  </conditionalFormatting>
  <conditionalFormatting sqref="C55">
    <cfRule type="cellIs" dxfId="1483" priority="17" operator="equal">
      <formula>0</formula>
    </cfRule>
  </conditionalFormatting>
  <conditionalFormatting sqref="C82">
    <cfRule type="cellIs" dxfId="1482" priority="14" operator="equal">
      <formula>0</formula>
    </cfRule>
  </conditionalFormatting>
  <conditionalFormatting sqref="D47 D55">
    <cfRule type="containsText" dxfId="1481" priority="13" operator="containsText" text="Наименование инвестиционного проекта">
      <formula>NOT(ISERROR(SEARCH("Наименование инвестиционного проекта",D47)))</formula>
    </cfRule>
  </conditionalFormatting>
  <conditionalFormatting sqref="D46">
    <cfRule type="cellIs" dxfId="1480" priority="10" operator="equal">
      <formula>0</formula>
    </cfRule>
  </conditionalFormatting>
  <conditionalFormatting sqref="D47 D55">
    <cfRule type="cellIs" dxfId="1479" priority="9" operator="equal">
      <formula>0</formula>
    </cfRule>
  </conditionalFormatting>
  <conditionalFormatting sqref="B63 E63:AM63">
    <cfRule type="containsText" dxfId="1478" priority="7" operator="containsText" text="Наименование инвестиционного проекта">
      <formula>NOT(ISERROR(SEARCH("Наименование инвестиционного проекта",B63)))</formula>
    </cfRule>
  </conditionalFormatting>
  <conditionalFormatting sqref="B63 E63:AM63">
    <cfRule type="cellIs" dxfId="1477" priority="8" operator="equal">
      <formula>0</formula>
    </cfRule>
  </conditionalFormatting>
  <conditionalFormatting sqref="E63:AM63">
    <cfRule type="cellIs" dxfId="1476" priority="6" operator="equal">
      <formula>0</formula>
    </cfRule>
  </conditionalFormatting>
  <conditionalFormatting sqref="E63:AM63">
    <cfRule type="cellIs" dxfId="1475" priority="5" operator="equal">
      <formula>0</formula>
    </cfRule>
  </conditionalFormatting>
  <conditionalFormatting sqref="C63">
    <cfRule type="containsText" dxfId="1474" priority="4" operator="containsText" text="Наименование инвестиционного проекта">
      <formula>NOT(ISERROR(SEARCH("Наименование инвестиционного проекта",C63)))</formula>
    </cfRule>
  </conditionalFormatting>
  <conditionalFormatting sqref="C63">
    <cfRule type="cellIs" dxfId="1473" priority="3" operator="equal">
      <formula>0</formula>
    </cfRule>
  </conditionalFormatting>
  <conditionalFormatting sqref="D63">
    <cfRule type="containsText" dxfId="1472" priority="2" operator="containsText" text="Наименование инвестиционного проекта">
      <formula>NOT(ISERROR(SEARCH("Наименование инвестиционного проекта",D63)))</formula>
    </cfRule>
  </conditionalFormatting>
  <conditionalFormatting sqref="D63">
    <cfRule type="cellIs" dxfId="1471" priority="1" operator="equal">
      <formula>0</formula>
    </cfRule>
  </conditionalFormatting>
  <pageMargins left="0.70866141732283472" right="0.70866141732283472" top="0.74803149606299213" bottom="0.74803149606299213" header="0.31496062992125984" footer="0.31496062992125984"/>
  <pageSetup paperSize="8" scale="34" orientation="landscape" r:id="rId1"/>
  <ignoredErrors>
    <ignoredError sqref="E73:T73 U73:Z73 AB73:AG73 AI73:AM73" formulaRange="1"/>
    <ignoredError sqref="AH82"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E5CA6-ECB9-4518-A944-C0F34A9EF0CD}">
  <sheetPr>
    <tabColor rgb="FF92D050"/>
    <pageSetUpPr fitToPage="1"/>
  </sheetPr>
  <dimension ref="A1:BO86"/>
  <sheetViews>
    <sheetView zoomScale="85" zoomScaleNormal="85" zoomScaleSheetLayoutView="55" workbookViewId="0">
      <pane xSplit="4" ySplit="25" topLeftCell="I81" activePane="bottomRight" state="frozen"/>
      <selection activeCell="A18" sqref="A18"/>
      <selection pane="topRight" activeCell="E18" sqref="E18"/>
      <selection pane="bottomLeft" activeCell="A26" sqref="A26"/>
      <selection pane="bottomRight" sqref="A1:XFD1"/>
    </sheetView>
  </sheetViews>
  <sheetFormatPr defaultRowHeight="15.75" x14ac:dyDescent="0.25"/>
  <cols>
    <col min="1" max="1" width="6.5703125" style="147" customWidth="1"/>
    <col min="2" max="2" width="13.28515625" style="147" customWidth="1"/>
    <col min="3" max="3" width="82.7109375" style="147" bestFit="1" customWidth="1"/>
    <col min="4" max="4" width="26.28515625" style="147" customWidth="1"/>
    <col min="5" max="5" width="20.5703125" style="147" customWidth="1"/>
    <col min="6" max="6" width="17.7109375" style="147" customWidth="1"/>
    <col min="7" max="11" width="8.7109375" style="147" customWidth="1"/>
    <col min="12" max="12" width="20.5703125" style="147" customWidth="1"/>
    <col min="13" max="13" width="17.140625" style="147" customWidth="1"/>
    <col min="14" max="18" width="8.7109375" style="147" customWidth="1"/>
    <col min="19" max="19" width="20.5703125" style="147" customWidth="1"/>
    <col min="20" max="20" width="15.7109375" style="147" customWidth="1"/>
    <col min="21" max="25" width="8.7109375" style="147" customWidth="1"/>
    <col min="26" max="26" width="20.5703125" style="147" customWidth="1"/>
    <col min="27" max="27" width="17.7109375" style="147" customWidth="1"/>
    <col min="28" max="28" width="11.140625" style="147" customWidth="1"/>
    <col min="29" max="32" width="8.7109375" style="147" bestFit="1" customWidth="1"/>
    <col min="33" max="33" width="20.5703125" style="147" customWidth="1"/>
    <col min="34" max="34" width="15.28515625" style="147" customWidth="1"/>
    <col min="35" max="35" width="12.140625" style="147" customWidth="1"/>
    <col min="36" max="38" width="8.7109375" style="147" bestFit="1" customWidth="1"/>
    <col min="39" max="39" width="17.42578125" style="147" customWidth="1"/>
    <col min="40" max="40" width="6.5703125" style="148" customWidth="1"/>
    <col min="41" max="41" width="18.42578125" style="147" customWidth="1"/>
    <col min="42" max="42" width="24.28515625" style="147" customWidth="1"/>
    <col min="43" max="43" width="14.42578125" style="147" customWidth="1"/>
    <col min="44" max="44" width="25.5703125" style="147" customWidth="1"/>
    <col min="45" max="45" width="12.42578125" style="147" customWidth="1"/>
    <col min="46" max="46" width="19.85546875" style="147" customWidth="1"/>
    <col min="47" max="48" width="4.7109375" style="147" customWidth="1"/>
    <col min="49" max="49" width="4.28515625" style="147" customWidth="1"/>
    <col min="50" max="50" width="4.42578125" style="147" customWidth="1"/>
    <col min="51" max="51" width="5.140625" style="147" customWidth="1"/>
    <col min="52" max="52" width="5.7109375" style="147" customWidth="1"/>
    <col min="53" max="53" width="6.28515625" style="147" customWidth="1"/>
    <col min="54" max="54" width="6.5703125" style="147" customWidth="1"/>
    <col min="55" max="55" width="6.28515625" style="147" customWidth="1"/>
    <col min="56" max="57" width="5.7109375" style="147" customWidth="1"/>
    <col min="58" max="58" width="14.7109375" style="147" customWidth="1"/>
    <col min="59" max="68" width="5.7109375" style="147" customWidth="1"/>
    <col min="69" max="16384" width="9.140625" style="147"/>
  </cols>
  <sheetData>
    <row r="1" spans="2:67" ht="18.75" x14ac:dyDescent="0.25">
      <c r="AM1" s="946" t="s">
        <v>406</v>
      </c>
    </row>
    <row r="2" spans="2:67" ht="18.75" x14ac:dyDescent="0.3">
      <c r="AM2" s="149" t="s">
        <v>1</v>
      </c>
    </row>
    <row r="3" spans="2:67" ht="18.75" x14ac:dyDescent="0.3">
      <c r="AM3" s="149" t="s">
        <v>320</v>
      </c>
    </row>
    <row r="4" spans="2:67" ht="18.75" x14ac:dyDescent="0.3">
      <c r="B4" s="1194" t="s">
        <v>407</v>
      </c>
      <c r="C4" s="1194"/>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row>
    <row r="5" spans="2:67" ht="18.75" x14ac:dyDescent="0.3">
      <c r="B5" s="1195" t="s">
        <v>1600</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c r="AL5" s="1195"/>
      <c r="AM5" s="1195"/>
    </row>
    <row r="6" spans="2:67" x14ac:dyDescent="0.25">
      <c r="B6" s="150"/>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row>
    <row r="7" spans="2:67" ht="18.75" x14ac:dyDescent="0.25">
      <c r="B7" s="1131" t="str">
        <f>'С № 1 (2023)'!B7:AY7</f>
        <v>Инвестиционная программа  ГУП НАО "Нарьян-Марская электростанция"</v>
      </c>
      <c r="C7" s="1131"/>
      <c r="D7" s="1131"/>
      <c r="E7" s="1131"/>
      <c r="F7" s="1131"/>
      <c r="G7" s="1131"/>
      <c r="H7" s="1131"/>
      <c r="I7" s="1131"/>
      <c r="J7" s="1131"/>
      <c r="K7" s="1131"/>
      <c r="L7" s="1131"/>
      <c r="M7" s="1131"/>
      <c r="N7" s="1131"/>
      <c r="O7" s="1131"/>
      <c r="P7" s="1131"/>
      <c r="Q7" s="1131"/>
      <c r="R7" s="1131"/>
      <c r="S7" s="1131"/>
      <c r="T7" s="1131"/>
      <c r="U7" s="1131"/>
      <c r="V7" s="1131"/>
      <c r="W7" s="1131"/>
      <c r="X7" s="1131"/>
      <c r="Y7" s="1131"/>
      <c r="Z7" s="1131"/>
      <c r="AA7" s="1131"/>
      <c r="AB7" s="1131"/>
      <c r="AC7" s="1131"/>
      <c r="AD7" s="1131"/>
      <c r="AE7" s="1131"/>
      <c r="AF7" s="1131"/>
      <c r="AG7" s="1131"/>
      <c r="AH7" s="1131"/>
      <c r="AI7" s="1131"/>
      <c r="AJ7" s="1131"/>
      <c r="AK7" s="1131"/>
      <c r="AL7" s="1131"/>
      <c r="AM7" s="1131"/>
      <c r="AN7" s="151"/>
      <c r="AO7" s="152"/>
      <c r="AP7" s="152"/>
      <c r="AQ7" s="152"/>
      <c r="AR7" s="152"/>
      <c r="AS7" s="152"/>
      <c r="AT7" s="152"/>
      <c r="AU7" s="152"/>
      <c r="AV7" s="152"/>
      <c r="AW7" s="152"/>
      <c r="AX7" s="152"/>
      <c r="AY7" s="152"/>
      <c r="AZ7" s="152"/>
      <c r="BA7" s="152"/>
      <c r="BB7" s="152"/>
      <c r="BC7" s="152"/>
      <c r="BD7" s="152"/>
      <c r="BE7" s="152"/>
      <c r="BF7" s="152"/>
      <c r="BG7" s="152"/>
      <c r="BH7" s="152"/>
      <c r="BI7" s="152"/>
      <c r="BJ7" s="152"/>
      <c r="BK7" s="152"/>
      <c r="BL7" s="152"/>
      <c r="BM7" s="152"/>
      <c r="BN7" s="152"/>
      <c r="BO7" s="152"/>
    </row>
    <row r="8" spans="2:67" x14ac:dyDescent="0.25">
      <c r="B8" s="1196" t="s">
        <v>4</v>
      </c>
      <c r="C8" s="1196"/>
      <c r="D8" s="1196"/>
      <c r="E8" s="1196"/>
      <c r="F8" s="1196"/>
      <c r="G8" s="1196"/>
      <c r="H8" s="1196"/>
      <c r="I8" s="1196"/>
      <c r="J8" s="1196"/>
      <c r="K8" s="1196"/>
      <c r="L8" s="1196"/>
      <c r="M8" s="1196"/>
      <c r="N8" s="1196"/>
      <c r="O8" s="1196"/>
      <c r="P8" s="1196"/>
      <c r="Q8" s="1196"/>
      <c r="R8" s="1196"/>
      <c r="S8" s="1196"/>
      <c r="T8" s="1196"/>
      <c r="U8" s="1196"/>
      <c r="V8" s="1196"/>
      <c r="W8" s="1196"/>
      <c r="X8" s="1196"/>
      <c r="Y8" s="1196"/>
      <c r="Z8" s="1196"/>
      <c r="AA8" s="1196"/>
      <c r="AB8" s="1196"/>
      <c r="AC8" s="1196"/>
      <c r="AD8" s="1196"/>
      <c r="AE8" s="1196"/>
      <c r="AF8" s="1196"/>
      <c r="AG8" s="1196"/>
      <c r="AH8" s="1196"/>
      <c r="AI8" s="1196"/>
      <c r="AJ8" s="1196"/>
      <c r="AK8" s="1196"/>
      <c r="AL8" s="1196"/>
      <c r="AM8" s="1196"/>
      <c r="AN8" s="153"/>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row>
    <row r="9" spans="2:67" x14ac:dyDescent="0.25">
      <c r="B9" s="953"/>
      <c r="C9" s="953"/>
      <c r="D9" s="953"/>
      <c r="E9" s="953"/>
      <c r="F9" s="953"/>
      <c r="G9" s="953"/>
      <c r="H9" s="953"/>
      <c r="I9" s="953"/>
      <c r="J9" s="953"/>
      <c r="K9" s="953"/>
      <c r="L9" s="953"/>
      <c r="M9" s="953"/>
      <c r="N9" s="953"/>
      <c r="O9" s="953"/>
      <c r="P9" s="953"/>
      <c r="Q9" s="953"/>
      <c r="R9" s="953"/>
      <c r="S9" s="953"/>
      <c r="T9" s="953"/>
      <c r="U9" s="953"/>
      <c r="V9" s="953"/>
      <c r="W9" s="953"/>
      <c r="X9" s="953"/>
      <c r="Y9" s="953"/>
      <c r="Z9" s="953"/>
      <c r="AA9" s="953"/>
      <c r="AB9" s="953"/>
      <c r="AC9" s="953"/>
      <c r="AD9" s="953"/>
      <c r="AE9" s="953"/>
      <c r="AF9" s="953"/>
      <c r="AG9" s="953"/>
      <c r="AH9" s="953"/>
      <c r="AI9" s="953"/>
      <c r="AJ9" s="953"/>
      <c r="AK9" s="953"/>
      <c r="AL9" s="953"/>
      <c r="AM9" s="953"/>
      <c r="AN9" s="153"/>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row>
    <row r="10" spans="2:67" x14ac:dyDescent="0.25">
      <c r="B10" s="1197" t="s">
        <v>1594</v>
      </c>
      <c r="C10" s="1198"/>
      <c r="D10" s="1198"/>
      <c r="E10" s="1198"/>
      <c r="F10" s="1198"/>
      <c r="G10" s="1198"/>
      <c r="H10" s="1198"/>
      <c r="I10" s="1198"/>
      <c r="J10" s="1198"/>
      <c r="K10" s="1198"/>
      <c r="L10" s="1198"/>
      <c r="M10" s="1198"/>
      <c r="N10" s="1198"/>
      <c r="O10" s="1198"/>
      <c r="P10" s="1198"/>
      <c r="Q10" s="1198"/>
      <c r="R10" s="1198"/>
      <c r="S10" s="1198"/>
      <c r="T10" s="1198"/>
      <c r="U10" s="1198"/>
      <c r="V10" s="1198"/>
      <c r="W10" s="1198"/>
      <c r="X10" s="1198"/>
      <c r="Y10" s="1198"/>
      <c r="Z10" s="1198"/>
      <c r="AA10" s="1198"/>
      <c r="AB10" s="1198"/>
      <c r="AC10" s="1198"/>
      <c r="AD10" s="1198"/>
      <c r="AE10" s="1198"/>
      <c r="AF10" s="1198"/>
      <c r="AG10" s="1198"/>
      <c r="AH10" s="1198"/>
      <c r="AI10" s="1198"/>
      <c r="AJ10" s="1198"/>
      <c r="AK10" s="1198"/>
      <c r="AL10" s="1198"/>
      <c r="AM10" s="1198"/>
      <c r="AN10" s="156"/>
      <c r="AO10" s="157"/>
      <c r="AP10" s="157"/>
      <c r="AQ10" s="157"/>
      <c r="AR10" s="157"/>
      <c r="AS10" s="157"/>
      <c r="AT10" s="157"/>
      <c r="AU10" s="157"/>
      <c r="AV10" s="157"/>
      <c r="AW10" s="157"/>
      <c r="AX10" s="157"/>
      <c r="AY10" s="157"/>
      <c r="AZ10" s="157"/>
      <c r="BA10" s="157"/>
      <c r="BB10" s="157"/>
      <c r="BC10" s="157"/>
      <c r="BD10" s="157"/>
      <c r="BE10" s="157"/>
      <c r="BF10" s="157"/>
    </row>
    <row r="11" spans="2:67" ht="18.75" x14ac:dyDescent="0.3">
      <c r="B11" s="952"/>
      <c r="C11" s="952"/>
      <c r="D11" s="952"/>
      <c r="E11" s="952"/>
      <c r="F11" s="952"/>
      <c r="G11" s="952"/>
      <c r="H11" s="952"/>
      <c r="I11" s="952"/>
      <c r="J11" s="952"/>
      <c r="K11" s="952"/>
      <c r="L11" s="952"/>
      <c r="M11" s="952"/>
      <c r="N11" s="952"/>
      <c r="O11" s="952"/>
      <c r="P11" s="952"/>
      <c r="Q11" s="952"/>
      <c r="R11" s="952"/>
      <c r="S11" s="952"/>
      <c r="T11" s="952"/>
      <c r="U11" s="952"/>
      <c r="V11" s="952"/>
      <c r="W11" s="952"/>
      <c r="X11" s="952"/>
      <c r="Y11" s="952"/>
      <c r="Z11" s="952"/>
      <c r="AA11" s="952"/>
      <c r="AB11" s="952"/>
      <c r="AC11" s="952"/>
      <c r="AD11" s="952"/>
      <c r="AE11" s="952"/>
      <c r="AF11" s="952"/>
      <c r="AG11" s="952"/>
      <c r="AH11" s="952"/>
      <c r="AI11" s="952"/>
      <c r="AJ11" s="952"/>
      <c r="AK11" s="952"/>
      <c r="AL11" s="952"/>
      <c r="AM11" s="952"/>
      <c r="AN11" s="159"/>
      <c r="AO11" s="160"/>
      <c r="AP11" s="160"/>
      <c r="AQ11" s="160"/>
      <c r="AR11" s="160"/>
      <c r="AS11" s="160"/>
      <c r="AT11" s="160"/>
      <c r="AU11" s="160"/>
      <c r="AV11" s="160"/>
      <c r="AW11" s="160"/>
      <c r="AX11" s="160"/>
    </row>
    <row r="12" spans="2:67" ht="18.75" x14ac:dyDescent="0.25">
      <c r="B12" s="1066" t="str">
        <f>'С № 1 (2023)'!B12:AY12</f>
        <v>Утвержденные плановые значения показателей приведены в соответствии с:  "решение об утверждении инвестиционной программы отсутствует"</v>
      </c>
      <c r="C12" s="1066"/>
      <c r="D12" s="1066"/>
      <c r="E12" s="1066"/>
      <c r="F12" s="1066"/>
      <c r="G12" s="1066"/>
      <c r="H12" s="1066"/>
      <c r="I12" s="1066"/>
      <c r="J12" s="1066"/>
      <c r="K12" s="1066"/>
      <c r="L12" s="1066"/>
      <c r="M12" s="1066"/>
      <c r="N12" s="1066"/>
      <c r="O12" s="1066"/>
      <c r="P12" s="1066"/>
      <c r="Q12" s="1066"/>
      <c r="R12" s="1066"/>
      <c r="S12" s="1066"/>
      <c r="T12" s="1066"/>
      <c r="U12" s="1066"/>
      <c r="V12" s="1066"/>
      <c r="W12" s="1066"/>
      <c r="X12" s="1066"/>
      <c r="Y12" s="1066"/>
      <c r="Z12" s="1066"/>
      <c r="AA12" s="1066"/>
      <c r="AB12" s="1066"/>
      <c r="AC12" s="1066"/>
      <c r="AD12" s="1066"/>
      <c r="AE12" s="1066"/>
      <c r="AF12" s="1066"/>
      <c r="AG12" s="1066"/>
      <c r="AH12" s="1066"/>
      <c r="AI12" s="1066"/>
      <c r="AJ12" s="1066"/>
      <c r="AK12" s="1066"/>
      <c r="AL12" s="1066"/>
      <c r="AM12" s="1066"/>
      <c r="AN12" s="161"/>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row>
    <row r="13" spans="2:67" x14ac:dyDescent="0.25">
      <c r="B13" s="1068" t="s">
        <v>6</v>
      </c>
      <c r="C13" s="1068"/>
      <c r="D13" s="1068"/>
      <c r="E13" s="1068"/>
      <c r="F13" s="1068"/>
      <c r="G13" s="1068"/>
      <c r="H13" s="1068"/>
      <c r="I13" s="1068"/>
      <c r="J13" s="1068"/>
      <c r="K13" s="1068"/>
      <c r="L13" s="1068"/>
      <c r="M13" s="1068"/>
      <c r="N13" s="1068"/>
      <c r="O13" s="1068"/>
      <c r="P13" s="1068"/>
      <c r="Q13" s="1068"/>
      <c r="R13" s="1068"/>
      <c r="S13" s="1068"/>
      <c r="T13" s="1068"/>
      <c r="U13" s="1068"/>
      <c r="V13" s="1068"/>
      <c r="W13" s="1068"/>
      <c r="X13" s="1068"/>
      <c r="Y13" s="1068"/>
      <c r="Z13" s="1068"/>
      <c r="AA13" s="1068"/>
      <c r="AB13" s="1068"/>
      <c r="AC13" s="1068"/>
      <c r="AD13" s="1068"/>
      <c r="AE13" s="1068"/>
      <c r="AF13" s="1068"/>
      <c r="AG13" s="1068"/>
      <c r="AH13" s="1068"/>
      <c r="AI13" s="1068"/>
      <c r="AJ13" s="1068"/>
      <c r="AK13" s="1068"/>
      <c r="AL13" s="1068"/>
      <c r="AM13" s="1068"/>
      <c r="AN13" s="163"/>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row>
    <row r="14" spans="2:67" x14ac:dyDescent="0.25">
      <c r="B14" s="941"/>
      <c r="C14" s="941"/>
      <c r="D14" s="941"/>
      <c r="E14" s="941"/>
      <c r="F14" s="941"/>
      <c r="G14" s="941"/>
      <c r="H14" s="941"/>
      <c r="I14" s="941"/>
      <c r="J14" s="941"/>
      <c r="K14" s="941"/>
      <c r="L14" s="941"/>
      <c r="M14" s="941"/>
      <c r="N14" s="941"/>
      <c r="O14" s="941"/>
      <c r="P14" s="941"/>
      <c r="Q14" s="941"/>
      <c r="R14" s="941"/>
      <c r="S14" s="941"/>
      <c r="T14" s="941"/>
      <c r="U14" s="941"/>
      <c r="V14" s="941"/>
      <c r="W14" s="941"/>
      <c r="X14" s="941"/>
      <c r="Y14" s="941"/>
      <c r="Z14" s="941"/>
      <c r="AA14" s="941"/>
      <c r="AB14" s="941"/>
      <c r="AC14" s="941"/>
      <c r="AD14" s="941"/>
      <c r="AE14" s="941"/>
      <c r="AF14" s="941"/>
      <c r="AG14" s="941"/>
      <c r="AH14" s="941"/>
      <c r="AI14" s="941"/>
      <c r="AJ14" s="941"/>
      <c r="AK14" s="941"/>
      <c r="AL14" s="941"/>
      <c r="AM14" s="941"/>
      <c r="AN14" s="163"/>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164"/>
    </row>
    <row r="15" spans="2:67" x14ac:dyDescent="0.25">
      <c r="B15" s="941"/>
      <c r="C15" s="941"/>
      <c r="D15" s="941"/>
      <c r="E15" s="941"/>
      <c r="F15" s="941"/>
      <c r="G15" s="941"/>
      <c r="H15" s="941"/>
      <c r="I15" s="941"/>
      <c r="J15" s="941"/>
      <c r="K15" s="941"/>
      <c r="L15" s="941"/>
      <c r="M15" s="941"/>
      <c r="N15" s="941"/>
      <c r="O15" s="941"/>
      <c r="P15" s="941"/>
      <c r="Q15" s="941"/>
      <c r="R15" s="941"/>
      <c r="S15" s="941"/>
      <c r="T15" s="941"/>
      <c r="U15" s="941"/>
      <c r="V15" s="941"/>
      <c r="W15" s="941"/>
      <c r="X15" s="941"/>
      <c r="Y15" s="941"/>
      <c r="Z15" s="941"/>
      <c r="AA15" s="941"/>
      <c r="AB15" s="941"/>
      <c r="AC15" s="941"/>
      <c r="AD15" s="941"/>
      <c r="AE15" s="941"/>
      <c r="AF15" s="941"/>
      <c r="AG15" s="941"/>
      <c r="AH15" s="941"/>
      <c r="AI15" s="941"/>
      <c r="AJ15" s="941"/>
      <c r="AK15" s="941"/>
      <c r="AL15" s="941"/>
      <c r="AM15" s="941"/>
      <c r="AN15" s="163"/>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c r="BM15" s="164"/>
      <c r="BN15" s="164"/>
      <c r="BO15" s="164"/>
    </row>
    <row r="16" spans="2:67" x14ac:dyDescent="0.25">
      <c r="B16" s="941"/>
      <c r="C16" s="941"/>
      <c r="D16" s="941"/>
      <c r="E16" s="941"/>
      <c r="F16" s="941"/>
      <c r="G16" s="941"/>
      <c r="H16" s="941"/>
      <c r="I16" s="941"/>
      <c r="J16" s="941"/>
      <c r="K16" s="941"/>
      <c r="L16" s="941"/>
      <c r="M16" s="941"/>
      <c r="N16" s="941"/>
      <c r="O16" s="941"/>
      <c r="P16" s="941"/>
      <c r="Q16" s="941"/>
      <c r="R16" s="941"/>
      <c r="S16" s="941"/>
      <c r="T16" s="941"/>
      <c r="U16" s="941"/>
      <c r="V16" s="941"/>
      <c r="W16" s="941"/>
      <c r="X16" s="941"/>
      <c r="Y16" s="941"/>
      <c r="Z16" s="941"/>
      <c r="AA16" s="941"/>
      <c r="AB16" s="941"/>
      <c r="AC16" s="941"/>
      <c r="AD16" s="941"/>
      <c r="AE16" s="941"/>
      <c r="AF16" s="941"/>
      <c r="AG16" s="941"/>
      <c r="AH16" s="941"/>
      <c r="AI16" s="941"/>
      <c r="AJ16" s="941"/>
      <c r="AK16" s="941"/>
      <c r="AL16" s="941"/>
      <c r="AM16" s="941"/>
      <c r="AN16" s="163"/>
      <c r="AO16" s="164"/>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4"/>
      <c r="BL16" s="164"/>
      <c r="BM16" s="164"/>
      <c r="BN16" s="164"/>
      <c r="BO16" s="164"/>
    </row>
    <row r="17" spans="1:58" ht="16.5" thickBot="1" x14ac:dyDescent="0.3">
      <c r="B17" s="1199"/>
      <c r="C17" s="1199"/>
      <c r="D17" s="1199"/>
      <c r="E17" s="1199"/>
      <c r="F17" s="1199"/>
      <c r="G17" s="1199"/>
      <c r="H17" s="1199"/>
      <c r="I17" s="1199"/>
      <c r="J17" s="1199"/>
      <c r="K17" s="1199"/>
      <c r="L17" s="1199"/>
      <c r="M17" s="1199"/>
      <c r="N17" s="1199"/>
      <c r="O17" s="1199"/>
      <c r="P17" s="1199"/>
      <c r="Q17" s="1199"/>
      <c r="R17" s="1199"/>
      <c r="S17" s="1199"/>
      <c r="T17" s="1199"/>
      <c r="U17" s="1199"/>
      <c r="V17" s="1199"/>
      <c r="W17" s="1199"/>
      <c r="X17" s="1199"/>
      <c r="Y17" s="1199"/>
      <c r="Z17" s="1199"/>
      <c r="AA17" s="1199"/>
      <c r="AB17" s="1199"/>
      <c r="AC17" s="1199"/>
      <c r="AD17" s="1199"/>
      <c r="AE17" s="1199"/>
      <c r="AF17" s="1199"/>
      <c r="AG17" s="1199"/>
      <c r="AH17" s="1199"/>
      <c r="AI17" s="1199"/>
      <c r="AJ17" s="1199"/>
      <c r="AK17" s="1199"/>
      <c r="AL17" s="1199"/>
      <c r="AM17" s="1199"/>
      <c r="AN17" s="165"/>
      <c r="AO17" s="166"/>
      <c r="AP17" s="166"/>
      <c r="AQ17" s="167"/>
      <c r="AR17" s="167"/>
      <c r="AS17" s="167"/>
      <c r="AT17" s="167"/>
      <c r="AU17" s="167"/>
      <c r="AV17" s="167"/>
      <c r="AW17" s="167"/>
      <c r="AX17" s="167"/>
      <c r="AY17" s="167"/>
      <c r="AZ17" s="167"/>
      <c r="BA17" s="167"/>
      <c r="BB17" s="167"/>
      <c r="BC17" s="167"/>
      <c r="BD17" s="167"/>
      <c r="BE17" s="167"/>
      <c r="BF17" s="167"/>
    </row>
    <row r="18" spans="1:58" ht="29.25" customHeight="1" thickBot="1" x14ac:dyDescent="0.3">
      <c r="A18" s="148"/>
      <c r="B18" s="1166" t="s">
        <v>7</v>
      </c>
      <c r="C18" s="1200" t="s">
        <v>8</v>
      </c>
      <c r="D18" s="1166" t="s">
        <v>9</v>
      </c>
      <c r="E18" s="1181" t="s">
        <v>1729</v>
      </c>
      <c r="F18" s="1182"/>
      <c r="G18" s="1182"/>
      <c r="H18" s="1182"/>
      <c r="I18" s="1182"/>
      <c r="J18" s="1182"/>
      <c r="K18" s="1182"/>
      <c r="L18" s="1182"/>
      <c r="M18" s="1182"/>
      <c r="N18" s="1182"/>
      <c r="O18" s="1182"/>
      <c r="P18" s="1182"/>
      <c r="Q18" s="1182"/>
      <c r="R18" s="1182"/>
      <c r="S18" s="1182"/>
      <c r="T18" s="1182"/>
      <c r="U18" s="1182"/>
      <c r="V18" s="1182"/>
      <c r="W18" s="1182"/>
      <c r="X18" s="1182"/>
      <c r="Y18" s="1182"/>
      <c r="Z18" s="1182"/>
      <c r="AA18" s="1182"/>
      <c r="AB18" s="1182"/>
      <c r="AC18" s="1182"/>
      <c r="AD18" s="1182"/>
      <c r="AE18" s="1182"/>
      <c r="AF18" s="1182"/>
      <c r="AG18" s="1182"/>
      <c r="AH18" s="1182"/>
      <c r="AI18" s="1182"/>
      <c r="AJ18" s="1182"/>
      <c r="AK18" s="1182"/>
      <c r="AL18" s="1182"/>
      <c r="AM18" s="1190"/>
      <c r="AN18" s="168"/>
      <c r="AO18" s="169"/>
      <c r="AP18" s="169"/>
    </row>
    <row r="19" spans="1:58" ht="43.5" customHeight="1" thickBot="1" x14ac:dyDescent="0.3">
      <c r="A19" s="148"/>
      <c r="B19" s="1167"/>
      <c r="C19" s="1201"/>
      <c r="D19" s="1167"/>
      <c r="E19" s="1181" t="s">
        <v>408</v>
      </c>
      <c r="F19" s="1182"/>
      <c r="G19" s="1182"/>
      <c r="H19" s="1182"/>
      <c r="I19" s="1182"/>
      <c r="J19" s="1182"/>
      <c r="K19" s="1190"/>
      <c r="L19" s="1203" t="s">
        <v>409</v>
      </c>
      <c r="M19" s="1182"/>
      <c r="N19" s="1182"/>
      <c r="O19" s="1182"/>
      <c r="P19" s="1182"/>
      <c r="Q19" s="1182"/>
      <c r="R19" s="1190"/>
      <c r="S19" s="1181" t="s">
        <v>410</v>
      </c>
      <c r="T19" s="1182"/>
      <c r="U19" s="1182"/>
      <c r="V19" s="1182"/>
      <c r="W19" s="1182"/>
      <c r="X19" s="1182"/>
      <c r="Y19" s="1190"/>
      <c r="Z19" s="1203" t="s">
        <v>411</v>
      </c>
      <c r="AA19" s="1182"/>
      <c r="AB19" s="1182"/>
      <c r="AC19" s="1182"/>
      <c r="AD19" s="1182"/>
      <c r="AE19" s="1182"/>
      <c r="AF19" s="1190"/>
      <c r="AG19" s="1204" t="s">
        <v>1730</v>
      </c>
      <c r="AH19" s="1205"/>
      <c r="AI19" s="1205"/>
      <c r="AJ19" s="1205"/>
      <c r="AK19" s="1205"/>
      <c r="AL19" s="1205"/>
      <c r="AM19" s="1206"/>
      <c r="AN19" s="168"/>
      <c r="AO19" s="169"/>
      <c r="AP19" s="169"/>
    </row>
    <row r="20" spans="1:58" ht="43.5" customHeight="1" thickBot="1" x14ac:dyDescent="0.3">
      <c r="A20" s="148"/>
      <c r="B20" s="1167"/>
      <c r="C20" s="1201"/>
      <c r="D20" s="1167"/>
      <c r="E20" s="126" t="s">
        <v>326</v>
      </c>
      <c r="F20" s="1181" t="s">
        <v>327</v>
      </c>
      <c r="G20" s="1182"/>
      <c r="H20" s="1182"/>
      <c r="I20" s="1182"/>
      <c r="J20" s="1182"/>
      <c r="K20" s="1190"/>
      <c r="L20" s="170" t="s">
        <v>326</v>
      </c>
      <c r="M20" s="1184" t="s">
        <v>327</v>
      </c>
      <c r="N20" s="1185"/>
      <c r="O20" s="1185"/>
      <c r="P20" s="1185"/>
      <c r="Q20" s="1185"/>
      <c r="R20" s="1186"/>
      <c r="S20" s="126" t="s">
        <v>326</v>
      </c>
      <c r="T20" s="1184" t="s">
        <v>327</v>
      </c>
      <c r="U20" s="1185"/>
      <c r="V20" s="1185"/>
      <c r="W20" s="1185"/>
      <c r="X20" s="1185"/>
      <c r="Y20" s="1186"/>
      <c r="Z20" s="170" t="s">
        <v>326</v>
      </c>
      <c r="AA20" s="1184" t="s">
        <v>327</v>
      </c>
      <c r="AB20" s="1185"/>
      <c r="AC20" s="1185"/>
      <c r="AD20" s="1185"/>
      <c r="AE20" s="1185"/>
      <c r="AF20" s="1186"/>
      <c r="AG20" s="126" t="s">
        <v>326</v>
      </c>
      <c r="AH20" s="1184" t="s">
        <v>327</v>
      </c>
      <c r="AI20" s="1185"/>
      <c r="AJ20" s="1185"/>
      <c r="AK20" s="1185"/>
      <c r="AL20" s="1185"/>
      <c r="AM20" s="1186"/>
    </row>
    <row r="21" spans="1:58" ht="87.75" customHeight="1" thickBot="1" x14ac:dyDescent="0.3">
      <c r="A21" s="148"/>
      <c r="B21" s="1168"/>
      <c r="C21" s="1202"/>
      <c r="D21" s="1168"/>
      <c r="E21" s="171" t="s">
        <v>412</v>
      </c>
      <c r="F21" s="171" t="s">
        <v>328</v>
      </c>
      <c r="G21" s="172" t="s">
        <v>329</v>
      </c>
      <c r="H21" s="173" t="s">
        <v>330</v>
      </c>
      <c r="I21" s="173" t="s">
        <v>331</v>
      </c>
      <c r="J21" s="173" t="s">
        <v>332</v>
      </c>
      <c r="K21" s="174" t="s">
        <v>333</v>
      </c>
      <c r="L21" s="175" t="s">
        <v>412</v>
      </c>
      <c r="M21" s="171" t="s">
        <v>328</v>
      </c>
      <c r="N21" s="176" t="s">
        <v>329</v>
      </c>
      <c r="O21" s="177" t="s">
        <v>330</v>
      </c>
      <c r="P21" s="177" t="s">
        <v>331</v>
      </c>
      <c r="Q21" s="177" t="s">
        <v>332</v>
      </c>
      <c r="R21" s="178" t="s">
        <v>333</v>
      </c>
      <c r="S21" s="127" t="s">
        <v>412</v>
      </c>
      <c r="T21" s="127" t="s">
        <v>328</v>
      </c>
      <c r="U21" s="179" t="s">
        <v>329</v>
      </c>
      <c r="V21" s="180" t="s">
        <v>330</v>
      </c>
      <c r="W21" s="180" t="s">
        <v>331</v>
      </c>
      <c r="X21" s="180" t="s">
        <v>332</v>
      </c>
      <c r="Y21" s="181" t="s">
        <v>333</v>
      </c>
      <c r="Z21" s="182" t="s">
        <v>412</v>
      </c>
      <c r="AA21" s="171" t="s">
        <v>328</v>
      </c>
      <c r="AB21" s="176" t="s">
        <v>329</v>
      </c>
      <c r="AC21" s="177" t="s">
        <v>330</v>
      </c>
      <c r="AD21" s="177" t="s">
        <v>331</v>
      </c>
      <c r="AE21" s="177" t="s">
        <v>332</v>
      </c>
      <c r="AF21" s="178" t="s">
        <v>333</v>
      </c>
      <c r="AG21" s="171" t="s">
        <v>412</v>
      </c>
      <c r="AH21" s="171" t="s">
        <v>328</v>
      </c>
      <c r="AI21" s="183" t="s">
        <v>329</v>
      </c>
      <c r="AJ21" s="173" t="s">
        <v>330</v>
      </c>
      <c r="AK21" s="173" t="s">
        <v>331</v>
      </c>
      <c r="AL21" s="173" t="s">
        <v>332</v>
      </c>
      <c r="AM21" s="174" t="s">
        <v>333</v>
      </c>
    </row>
    <row r="22" spans="1:58" x14ac:dyDescent="0.25">
      <c r="A22" s="148"/>
      <c r="B22" s="207">
        <v>1</v>
      </c>
      <c r="C22" s="207">
        <v>2</v>
      </c>
      <c r="D22" s="207">
        <v>3</v>
      </c>
      <c r="E22" s="184" t="s">
        <v>413</v>
      </c>
      <c r="F22" s="140" t="s">
        <v>414</v>
      </c>
      <c r="G22" s="140" t="s">
        <v>415</v>
      </c>
      <c r="H22" s="140" t="s">
        <v>416</v>
      </c>
      <c r="I22" s="140" t="s">
        <v>417</v>
      </c>
      <c r="J22" s="140" t="s">
        <v>418</v>
      </c>
      <c r="K22" s="140" t="s">
        <v>419</v>
      </c>
      <c r="L22" s="140" t="s">
        <v>420</v>
      </c>
      <c r="M22" s="140" t="s">
        <v>421</v>
      </c>
      <c r="N22" s="140" t="s">
        <v>422</v>
      </c>
      <c r="O22" s="140" t="s">
        <v>423</v>
      </c>
      <c r="P22" s="140" t="s">
        <v>424</v>
      </c>
      <c r="Q22" s="140" t="s">
        <v>425</v>
      </c>
      <c r="R22" s="141" t="s">
        <v>426</v>
      </c>
      <c r="S22" s="144" t="s">
        <v>427</v>
      </c>
      <c r="T22" s="145" t="s">
        <v>428</v>
      </c>
      <c r="U22" s="185" t="s">
        <v>429</v>
      </c>
      <c r="V22" s="185" t="s">
        <v>430</v>
      </c>
      <c r="W22" s="185" t="s">
        <v>431</v>
      </c>
      <c r="X22" s="185" t="s">
        <v>432</v>
      </c>
      <c r="Y22" s="186" t="s">
        <v>433</v>
      </c>
      <c r="Z22" s="184" t="s">
        <v>434</v>
      </c>
      <c r="AA22" s="140" t="s">
        <v>435</v>
      </c>
      <c r="AB22" s="140" t="s">
        <v>436</v>
      </c>
      <c r="AC22" s="140" t="s">
        <v>437</v>
      </c>
      <c r="AD22" s="140" t="s">
        <v>438</v>
      </c>
      <c r="AE22" s="140" t="s">
        <v>439</v>
      </c>
      <c r="AF22" s="473" t="s">
        <v>440</v>
      </c>
      <c r="AG22" s="184" t="s">
        <v>441</v>
      </c>
      <c r="AH22" s="140" t="s">
        <v>442</v>
      </c>
      <c r="AI22" s="140" t="s">
        <v>443</v>
      </c>
      <c r="AJ22" s="140" t="s">
        <v>444</v>
      </c>
      <c r="AK22" s="140" t="s">
        <v>405</v>
      </c>
      <c r="AL22" s="140" t="s">
        <v>445</v>
      </c>
      <c r="AM22" s="141" t="s">
        <v>446</v>
      </c>
    </row>
    <row r="23" spans="1:58" ht="48" customHeight="1" x14ac:dyDescent="0.25">
      <c r="A23" s="148"/>
      <c r="B23" s="427">
        <v>0</v>
      </c>
      <c r="C23" s="427" t="s">
        <v>92</v>
      </c>
      <c r="D23" s="428" t="s">
        <v>93</v>
      </c>
      <c r="E23" s="427">
        <f t="shared" ref="E23:K23" si="0">SUM(E24:E29)</f>
        <v>0</v>
      </c>
      <c r="F23" s="427">
        <f>SUM(F24:F29)</f>
        <v>0</v>
      </c>
      <c r="G23" s="427">
        <f t="shared" si="0"/>
        <v>0</v>
      </c>
      <c r="H23" s="427">
        <f t="shared" si="0"/>
        <v>0</v>
      </c>
      <c r="I23" s="427">
        <f t="shared" si="0"/>
        <v>0</v>
      </c>
      <c r="J23" s="427">
        <f t="shared" si="0"/>
        <v>0</v>
      </c>
      <c r="K23" s="427">
        <f t="shared" si="0"/>
        <v>0</v>
      </c>
      <c r="L23" s="427">
        <f t="shared" ref="L23:Y23" si="1">SUM(L24:L29)</f>
        <v>0</v>
      </c>
      <c r="M23" s="427">
        <f t="shared" si="1"/>
        <v>0</v>
      </c>
      <c r="N23" s="427">
        <f t="shared" si="1"/>
        <v>0</v>
      </c>
      <c r="O23" s="427">
        <f t="shared" si="1"/>
        <v>0</v>
      </c>
      <c r="P23" s="427">
        <f t="shared" si="1"/>
        <v>0</v>
      </c>
      <c r="Q23" s="427">
        <f t="shared" si="1"/>
        <v>0</v>
      </c>
      <c r="R23" s="427">
        <f t="shared" si="1"/>
        <v>0</v>
      </c>
      <c r="S23" s="427">
        <f t="shared" si="1"/>
        <v>0</v>
      </c>
      <c r="T23" s="427">
        <f t="shared" si="1"/>
        <v>0.16666666666666669</v>
      </c>
      <c r="U23" s="427">
        <f t="shared" si="1"/>
        <v>0</v>
      </c>
      <c r="V23" s="427">
        <f t="shared" si="1"/>
        <v>0</v>
      </c>
      <c r="W23" s="427">
        <f t="shared" si="1"/>
        <v>0</v>
      </c>
      <c r="X23" s="427">
        <f t="shared" si="1"/>
        <v>0</v>
      </c>
      <c r="Y23" s="427">
        <f t="shared" si="1"/>
        <v>0</v>
      </c>
      <c r="Z23" s="427">
        <f>SUM(Z24:Z29)</f>
        <v>0</v>
      </c>
      <c r="AA23" s="427">
        <f t="shared" ref="AA23:AF23" si="2">SUM(AA24:AA29)</f>
        <v>40.81</v>
      </c>
      <c r="AB23" s="427">
        <f t="shared" si="2"/>
        <v>0</v>
      </c>
      <c r="AC23" s="427">
        <f t="shared" si="2"/>
        <v>0</v>
      </c>
      <c r="AD23" s="427">
        <f t="shared" si="2"/>
        <v>0</v>
      </c>
      <c r="AE23" s="427">
        <f t="shared" si="2"/>
        <v>0</v>
      </c>
      <c r="AF23" s="427">
        <f t="shared" si="2"/>
        <v>0</v>
      </c>
      <c r="AG23" s="427">
        <f>SUM(AG24:AG29)</f>
        <v>0</v>
      </c>
      <c r="AH23" s="427">
        <f t="shared" ref="AH23:AM23" si="3">SUM(AH24:AH29)</f>
        <v>40.976666666666667</v>
      </c>
      <c r="AI23" s="427">
        <f t="shared" si="3"/>
        <v>0</v>
      </c>
      <c r="AJ23" s="427">
        <f t="shared" si="3"/>
        <v>0</v>
      </c>
      <c r="AK23" s="427">
        <f t="shared" si="3"/>
        <v>0</v>
      </c>
      <c r="AL23" s="427">
        <f t="shared" si="3"/>
        <v>0</v>
      </c>
      <c r="AM23" s="427">
        <f t="shared" si="3"/>
        <v>0</v>
      </c>
    </row>
    <row r="24" spans="1:58" ht="42" customHeight="1" x14ac:dyDescent="0.25">
      <c r="A24" s="148"/>
      <c r="B24" s="430" t="s">
        <v>94</v>
      </c>
      <c r="C24" s="72" t="s">
        <v>95</v>
      </c>
      <c r="D24" s="431" t="s">
        <v>93</v>
      </c>
      <c r="E24" s="72">
        <f>E31</f>
        <v>0</v>
      </c>
      <c r="F24" s="72">
        <f>F31</f>
        <v>0</v>
      </c>
      <c r="G24" s="72">
        <f t="shared" ref="G24:AM24" si="4">G31</f>
        <v>0</v>
      </c>
      <c r="H24" s="72">
        <f t="shared" si="4"/>
        <v>0</v>
      </c>
      <c r="I24" s="72">
        <f t="shared" si="4"/>
        <v>0</v>
      </c>
      <c r="J24" s="72">
        <f t="shared" si="4"/>
        <v>0</v>
      </c>
      <c r="K24" s="72">
        <f t="shared" si="4"/>
        <v>0</v>
      </c>
      <c r="L24" s="72">
        <f t="shared" si="4"/>
        <v>0</v>
      </c>
      <c r="M24" s="72">
        <f t="shared" si="4"/>
        <v>0</v>
      </c>
      <c r="N24" s="72">
        <f t="shared" si="4"/>
        <v>0</v>
      </c>
      <c r="O24" s="72">
        <f t="shared" si="4"/>
        <v>0</v>
      </c>
      <c r="P24" s="72">
        <f t="shared" si="4"/>
        <v>0</v>
      </c>
      <c r="Q24" s="72">
        <f t="shared" si="4"/>
        <v>0</v>
      </c>
      <c r="R24" s="72">
        <f t="shared" si="4"/>
        <v>0</v>
      </c>
      <c r="S24" s="72">
        <f t="shared" si="4"/>
        <v>0</v>
      </c>
      <c r="T24" s="72">
        <f t="shared" si="4"/>
        <v>0</v>
      </c>
      <c r="U24" s="72">
        <f t="shared" si="4"/>
        <v>0</v>
      </c>
      <c r="V24" s="72">
        <f t="shared" si="4"/>
        <v>0</v>
      </c>
      <c r="W24" s="72">
        <f t="shared" si="4"/>
        <v>0</v>
      </c>
      <c r="X24" s="72">
        <f t="shared" si="4"/>
        <v>0</v>
      </c>
      <c r="Y24" s="72">
        <f t="shared" si="4"/>
        <v>0</v>
      </c>
      <c r="Z24" s="72">
        <f t="shared" si="4"/>
        <v>0</v>
      </c>
      <c r="AA24" s="72">
        <f t="shared" si="4"/>
        <v>0</v>
      </c>
      <c r="AB24" s="72">
        <f t="shared" si="4"/>
        <v>0</v>
      </c>
      <c r="AC24" s="72">
        <f t="shared" si="4"/>
        <v>0</v>
      </c>
      <c r="AD24" s="72">
        <f t="shared" si="4"/>
        <v>0</v>
      </c>
      <c r="AE24" s="72">
        <f t="shared" si="4"/>
        <v>0</v>
      </c>
      <c r="AF24" s="72">
        <f t="shared" si="4"/>
        <v>0</v>
      </c>
      <c r="AG24" s="72">
        <f t="shared" si="4"/>
        <v>0</v>
      </c>
      <c r="AH24" s="72">
        <f t="shared" si="4"/>
        <v>0</v>
      </c>
      <c r="AI24" s="72">
        <f t="shared" si="4"/>
        <v>0</v>
      </c>
      <c r="AJ24" s="72">
        <f t="shared" si="4"/>
        <v>0</v>
      </c>
      <c r="AK24" s="72">
        <f t="shared" si="4"/>
        <v>0</v>
      </c>
      <c r="AL24" s="72">
        <f t="shared" si="4"/>
        <v>0</v>
      </c>
      <c r="AM24" s="72">
        <f t="shared" si="4"/>
        <v>0</v>
      </c>
    </row>
    <row r="25" spans="1:58" ht="42" customHeight="1" x14ac:dyDescent="0.25">
      <c r="A25" s="148"/>
      <c r="B25" s="430" t="s">
        <v>96</v>
      </c>
      <c r="C25" s="72" t="s">
        <v>97</v>
      </c>
      <c r="D25" s="431" t="s">
        <v>93</v>
      </c>
      <c r="E25" s="72">
        <f>E43</f>
        <v>0</v>
      </c>
      <c r="F25" s="72">
        <f>F43</f>
        <v>0</v>
      </c>
      <c r="G25" s="72">
        <f t="shared" ref="G25:AM25" si="5">G43</f>
        <v>0</v>
      </c>
      <c r="H25" s="72">
        <f t="shared" si="5"/>
        <v>0</v>
      </c>
      <c r="I25" s="72">
        <f t="shared" si="5"/>
        <v>0</v>
      </c>
      <c r="J25" s="72">
        <f t="shared" si="5"/>
        <v>0</v>
      </c>
      <c r="K25" s="72">
        <f t="shared" si="5"/>
        <v>0</v>
      </c>
      <c r="L25" s="72">
        <f t="shared" si="5"/>
        <v>0</v>
      </c>
      <c r="M25" s="72">
        <f t="shared" si="5"/>
        <v>0</v>
      </c>
      <c r="N25" s="72">
        <f t="shared" si="5"/>
        <v>0</v>
      </c>
      <c r="O25" s="72">
        <f t="shared" si="5"/>
        <v>0</v>
      </c>
      <c r="P25" s="72">
        <f t="shared" si="5"/>
        <v>0</v>
      </c>
      <c r="Q25" s="72">
        <f t="shared" si="5"/>
        <v>0</v>
      </c>
      <c r="R25" s="72">
        <f t="shared" si="5"/>
        <v>0</v>
      </c>
      <c r="S25" s="72">
        <f t="shared" si="5"/>
        <v>0</v>
      </c>
      <c r="T25" s="72">
        <f t="shared" si="5"/>
        <v>0</v>
      </c>
      <c r="U25" s="72">
        <f t="shared" si="5"/>
        <v>0</v>
      </c>
      <c r="V25" s="72">
        <f t="shared" si="5"/>
        <v>0</v>
      </c>
      <c r="W25" s="72">
        <f t="shared" si="5"/>
        <v>0</v>
      </c>
      <c r="X25" s="72">
        <f t="shared" si="5"/>
        <v>0</v>
      </c>
      <c r="Y25" s="72">
        <f t="shared" si="5"/>
        <v>0</v>
      </c>
      <c r="Z25" s="72">
        <f t="shared" si="5"/>
        <v>0</v>
      </c>
      <c r="AA25" s="72">
        <f t="shared" si="5"/>
        <v>14.75</v>
      </c>
      <c r="AB25" s="72">
        <f t="shared" si="5"/>
        <v>0</v>
      </c>
      <c r="AC25" s="72">
        <f t="shared" si="5"/>
        <v>0</v>
      </c>
      <c r="AD25" s="72">
        <f t="shared" si="5"/>
        <v>0</v>
      </c>
      <c r="AE25" s="72">
        <f t="shared" si="5"/>
        <v>0</v>
      </c>
      <c r="AF25" s="72">
        <f t="shared" si="5"/>
        <v>0</v>
      </c>
      <c r="AG25" s="72">
        <f t="shared" si="5"/>
        <v>0</v>
      </c>
      <c r="AH25" s="72">
        <f t="shared" si="5"/>
        <v>14.75</v>
      </c>
      <c r="AI25" s="72">
        <f t="shared" si="5"/>
        <v>0</v>
      </c>
      <c r="AJ25" s="72">
        <f t="shared" si="5"/>
        <v>0</v>
      </c>
      <c r="AK25" s="72">
        <f t="shared" si="5"/>
        <v>0</v>
      </c>
      <c r="AL25" s="72">
        <f t="shared" si="5"/>
        <v>0</v>
      </c>
      <c r="AM25" s="72">
        <f t="shared" si="5"/>
        <v>0</v>
      </c>
    </row>
    <row r="26" spans="1:58" ht="42" customHeight="1" x14ac:dyDescent="0.25">
      <c r="A26" s="148"/>
      <c r="B26" s="430" t="s">
        <v>98</v>
      </c>
      <c r="C26" s="72" t="s">
        <v>99</v>
      </c>
      <c r="D26" s="431" t="s">
        <v>93</v>
      </c>
      <c r="E26" s="72">
        <f>E71</f>
        <v>0</v>
      </c>
      <c r="F26" s="72">
        <f>F71</f>
        <v>0</v>
      </c>
      <c r="G26" s="72">
        <f t="shared" ref="G26:AM26" si="6">G71</f>
        <v>0</v>
      </c>
      <c r="H26" s="72">
        <f t="shared" si="6"/>
        <v>0</v>
      </c>
      <c r="I26" s="72">
        <f t="shared" si="6"/>
        <v>0</v>
      </c>
      <c r="J26" s="72">
        <f t="shared" si="6"/>
        <v>0</v>
      </c>
      <c r="K26" s="72">
        <f t="shared" si="6"/>
        <v>0</v>
      </c>
      <c r="L26" s="72">
        <f t="shared" si="6"/>
        <v>0</v>
      </c>
      <c r="M26" s="72">
        <f t="shared" si="6"/>
        <v>0</v>
      </c>
      <c r="N26" s="72">
        <f t="shared" si="6"/>
        <v>0</v>
      </c>
      <c r="O26" s="72">
        <f t="shared" si="6"/>
        <v>0</v>
      </c>
      <c r="P26" s="72">
        <f t="shared" si="6"/>
        <v>0</v>
      </c>
      <c r="Q26" s="72">
        <f t="shared" si="6"/>
        <v>0</v>
      </c>
      <c r="R26" s="72">
        <f t="shared" si="6"/>
        <v>0</v>
      </c>
      <c r="S26" s="72">
        <f t="shared" si="6"/>
        <v>0</v>
      </c>
      <c r="T26" s="72">
        <f t="shared" si="6"/>
        <v>0</v>
      </c>
      <c r="U26" s="72">
        <f t="shared" si="6"/>
        <v>0</v>
      </c>
      <c r="V26" s="72">
        <f t="shared" si="6"/>
        <v>0</v>
      </c>
      <c r="W26" s="72">
        <f t="shared" si="6"/>
        <v>0</v>
      </c>
      <c r="X26" s="72">
        <f t="shared" si="6"/>
        <v>0</v>
      </c>
      <c r="Y26" s="72">
        <f t="shared" si="6"/>
        <v>0</v>
      </c>
      <c r="Z26" s="72">
        <f t="shared" si="6"/>
        <v>0</v>
      </c>
      <c r="AA26" s="72">
        <f t="shared" si="6"/>
        <v>0</v>
      </c>
      <c r="AB26" s="72">
        <f t="shared" si="6"/>
        <v>0</v>
      </c>
      <c r="AC26" s="72">
        <f t="shared" si="6"/>
        <v>0</v>
      </c>
      <c r="AD26" s="72">
        <f t="shared" si="6"/>
        <v>0</v>
      </c>
      <c r="AE26" s="72">
        <f t="shared" si="6"/>
        <v>0</v>
      </c>
      <c r="AF26" s="72">
        <f t="shared" si="6"/>
        <v>0</v>
      </c>
      <c r="AG26" s="72">
        <f t="shared" si="6"/>
        <v>0</v>
      </c>
      <c r="AH26" s="72">
        <f t="shared" si="6"/>
        <v>0</v>
      </c>
      <c r="AI26" s="72">
        <f t="shared" si="6"/>
        <v>0</v>
      </c>
      <c r="AJ26" s="72">
        <f t="shared" si="6"/>
        <v>0</v>
      </c>
      <c r="AK26" s="72">
        <f t="shared" si="6"/>
        <v>0</v>
      </c>
      <c r="AL26" s="72">
        <f t="shared" si="6"/>
        <v>0</v>
      </c>
      <c r="AM26" s="72">
        <f t="shared" si="6"/>
        <v>0</v>
      </c>
    </row>
    <row r="27" spans="1:58" ht="42" customHeight="1" x14ac:dyDescent="0.25">
      <c r="A27" s="148"/>
      <c r="B27" s="430" t="s">
        <v>100</v>
      </c>
      <c r="C27" s="72" t="s">
        <v>101</v>
      </c>
      <c r="D27" s="431" t="s">
        <v>93</v>
      </c>
      <c r="E27" s="72">
        <f t="shared" ref="E27:AM27" si="7">E74</f>
        <v>0</v>
      </c>
      <c r="F27" s="72">
        <f t="shared" si="7"/>
        <v>0</v>
      </c>
      <c r="G27" s="72">
        <f t="shared" si="7"/>
        <v>0</v>
      </c>
      <c r="H27" s="72">
        <f t="shared" si="7"/>
        <v>0</v>
      </c>
      <c r="I27" s="72">
        <f t="shared" si="7"/>
        <v>0</v>
      </c>
      <c r="J27" s="72">
        <f t="shared" si="7"/>
        <v>0</v>
      </c>
      <c r="K27" s="72">
        <f t="shared" si="7"/>
        <v>0</v>
      </c>
      <c r="L27" s="72">
        <f t="shared" si="7"/>
        <v>0</v>
      </c>
      <c r="M27" s="72">
        <f t="shared" si="7"/>
        <v>0</v>
      </c>
      <c r="N27" s="72">
        <f t="shared" si="7"/>
        <v>0</v>
      </c>
      <c r="O27" s="72">
        <f t="shared" si="7"/>
        <v>0</v>
      </c>
      <c r="P27" s="72">
        <f t="shared" si="7"/>
        <v>0</v>
      </c>
      <c r="Q27" s="72">
        <f t="shared" si="7"/>
        <v>0</v>
      </c>
      <c r="R27" s="72">
        <f t="shared" si="7"/>
        <v>0</v>
      </c>
      <c r="S27" s="72">
        <f t="shared" si="7"/>
        <v>0</v>
      </c>
      <c r="T27" s="72">
        <f t="shared" si="7"/>
        <v>0</v>
      </c>
      <c r="U27" s="72">
        <f t="shared" si="7"/>
        <v>0</v>
      </c>
      <c r="V27" s="72">
        <f t="shared" si="7"/>
        <v>0</v>
      </c>
      <c r="W27" s="72">
        <f t="shared" si="7"/>
        <v>0</v>
      </c>
      <c r="X27" s="72">
        <f t="shared" si="7"/>
        <v>0</v>
      </c>
      <c r="Y27" s="72">
        <f t="shared" si="7"/>
        <v>0</v>
      </c>
      <c r="Z27" s="72">
        <f t="shared" si="7"/>
        <v>0</v>
      </c>
      <c r="AA27" s="72">
        <f t="shared" si="7"/>
        <v>26.060000000000002</v>
      </c>
      <c r="AB27" s="72">
        <f t="shared" si="7"/>
        <v>0</v>
      </c>
      <c r="AC27" s="72">
        <f t="shared" si="7"/>
        <v>0</v>
      </c>
      <c r="AD27" s="72">
        <f t="shared" si="7"/>
        <v>0</v>
      </c>
      <c r="AE27" s="72">
        <f t="shared" si="7"/>
        <v>0</v>
      </c>
      <c r="AF27" s="72">
        <f t="shared" si="7"/>
        <v>0</v>
      </c>
      <c r="AG27" s="72">
        <f t="shared" si="7"/>
        <v>0</v>
      </c>
      <c r="AH27" s="72">
        <f t="shared" si="7"/>
        <v>26.060000000000002</v>
      </c>
      <c r="AI27" s="72">
        <f t="shared" si="7"/>
        <v>0</v>
      </c>
      <c r="AJ27" s="72">
        <f t="shared" si="7"/>
        <v>0</v>
      </c>
      <c r="AK27" s="72">
        <f t="shared" si="7"/>
        <v>0</v>
      </c>
      <c r="AL27" s="72">
        <f t="shared" si="7"/>
        <v>0</v>
      </c>
      <c r="AM27" s="72">
        <f t="shared" si="7"/>
        <v>0</v>
      </c>
    </row>
    <row r="28" spans="1:58" ht="42" customHeight="1" x14ac:dyDescent="0.25">
      <c r="A28" s="148"/>
      <c r="B28" s="430" t="s">
        <v>102</v>
      </c>
      <c r="C28" s="72" t="s">
        <v>103</v>
      </c>
      <c r="D28" s="431" t="s">
        <v>93</v>
      </c>
      <c r="E28" s="72">
        <f t="shared" ref="E28:AM29" si="8">E80</f>
        <v>0</v>
      </c>
      <c r="F28" s="72">
        <f t="shared" si="8"/>
        <v>0</v>
      </c>
      <c r="G28" s="72">
        <f t="shared" si="8"/>
        <v>0</v>
      </c>
      <c r="H28" s="72">
        <f t="shared" si="8"/>
        <v>0</v>
      </c>
      <c r="I28" s="72">
        <f t="shared" si="8"/>
        <v>0</v>
      </c>
      <c r="J28" s="72">
        <f t="shared" si="8"/>
        <v>0</v>
      </c>
      <c r="K28" s="72">
        <f t="shared" si="8"/>
        <v>0</v>
      </c>
      <c r="L28" s="72">
        <f t="shared" si="8"/>
        <v>0</v>
      </c>
      <c r="M28" s="72">
        <f t="shared" si="8"/>
        <v>0</v>
      </c>
      <c r="N28" s="72">
        <f t="shared" si="8"/>
        <v>0</v>
      </c>
      <c r="O28" s="72">
        <f t="shared" si="8"/>
        <v>0</v>
      </c>
      <c r="P28" s="72">
        <f t="shared" si="8"/>
        <v>0</v>
      </c>
      <c r="Q28" s="72">
        <f t="shared" si="8"/>
        <v>0</v>
      </c>
      <c r="R28" s="72">
        <f t="shared" si="8"/>
        <v>0</v>
      </c>
      <c r="S28" s="72">
        <f t="shared" si="8"/>
        <v>0</v>
      </c>
      <c r="T28" s="72">
        <f t="shared" si="8"/>
        <v>0</v>
      </c>
      <c r="U28" s="72">
        <f t="shared" si="8"/>
        <v>0</v>
      </c>
      <c r="V28" s="72">
        <f t="shared" si="8"/>
        <v>0</v>
      </c>
      <c r="W28" s="72">
        <f t="shared" si="8"/>
        <v>0</v>
      </c>
      <c r="X28" s="72">
        <f t="shared" si="8"/>
        <v>0</v>
      </c>
      <c r="Y28" s="72">
        <f t="shared" si="8"/>
        <v>0</v>
      </c>
      <c r="Z28" s="72">
        <f t="shared" si="8"/>
        <v>0</v>
      </c>
      <c r="AA28" s="72">
        <f t="shared" si="8"/>
        <v>0</v>
      </c>
      <c r="AB28" s="72">
        <f t="shared" si="8"/>
        <v>0</v>
      </c>
      <c r="AC28" s="72">
        <f t="shared" si="8"/>
        <v>0</v>
      </c>
      <c r="AD28" s="72">
        <f t="shared" si="8"/>
        <v>0</v>
      </c>
      <c r="AE28" s="72">
        <f t="shared" si="8"/>
        <v>0</v>
      </c>
      <c r="AF28" s="72">
        <f t="shared" si="8"/>
        <v>0</v>
      </c>
      <c r="AG28" s="72">
        <f t="shared" si="8"/>
        <v>0</v>
      </c>
      <c r="AH28" s="72">
        <f t="shared" si="8"/>
        <v>0</v>
      </c>
      <c r="AI28" s="72">
        <f t="shared" si="8"/>
        <v>0</v>
      </c>
      <c r="AJ28" s="72">
        <f t="shared" si="8"/>
        <v>0</v>
      </c>
      <c r="AK28" s="72">
        <f t="shared" si="8"/>
        <v>0</v>
      </c>
      <c r="AL28" s="72">
        <f t="shared" si="8"/>
        <v>0</v>
      </c>
      <c r="AM28" s="72">
        <f t="shared" si="8"/>
        <v>0</v>
      </c>
    </row>
    <row r="29" spans="1:58" ht="42" customHeight="1" x14ac:dyDescent="0.25">
      <c r="A29" s="148"/>
      <c r="B29" s="430" t="s">
        <v>104</v>
      </c>
      <c r="C29" s="72" t="s">
        <v>105</v>
      </c>
      <c r="D29" s="431" t="s">
        <v>93</v>
      </c>
      <c r="E29" s="72">
        <f t="shared" si="8"/>
        <v>0</v>
      </c>
      <c r="F29" s="72">
        <f t="shared" si="8"/>
        <v>0</v>
      </c>
      <c r="G29" s="72">
        <f t="shared" si="8"/>
        <v>0</v>
      </c>
      <c r="H29" s="72">
        <f t="shared" si="8"/>
        <v>0</v>
      </c>
      <c r="I29" s="72">
        <f t="shared" si="8"/>
        <v>0</v>
      </c>
      <c r="J29" s="72">
        <f t="shared" si="8"/>
        <v>0</v>
      </c>
      <c r="K29" s="72">
        <f t="shared" si="8"/>
        <v>0</v>
      </c>
      <c r="L29" s="72">
        <f t="shared" si="8"/>
        <v>0</v>
      </c>
      <c r="M29" s="72">
        <f t="shared" si="8"/>
        <v>0</v>
      </c>
      <c r="N29" s="72">
        <f t="shared" si="8"/>
        <v>0</v>
      </c>
      <c r="O29" s="72">
        <f t="shared" si="8"/>
        <v>0</v>
      </c>
      <c r="P29" s="72">
        <f t="shared" si="8"/>
        <v>0</v>
      </c>
      <c r="Q29" s="72">
        <f t="shared" si="8"/>
        <v>0</v>
      </c>
      <c r="R29" s="72">
        <f t="shared" si="8"/>
        <v>0</v>
      </c>
      <c r="S29" s="72">
        <f t="shared" si="8"/>
        <v>0</v>
      </c>
      <c r="T29" s="72">
        <f t="shared" si="8"/>
        <v>0.16666666666666669</v>
      </c>
      <c r="U29" s="72">
        <f t="shared" si="8"/>
        <v>0</v>
      </c>
      <c r="V29" s="72">
        <f t="shared" si="8"/>
        <v>0</v>
      </c>
      <c r="W29" s="72">
        <f t="shared" si="8"/>
        <v>0</v>
      </c>
      <c r="X29" s="72">
        <f t="shared" si="8"/>
        <v>0</v>
      </c>
      <c r="Y29" s="72">
        <f t="shared" si="8"/>
        <v>0</v>
      </c>
      <c r="Z29" s="72">
        <f t="shared" si="8"/>
        <v>0</v>
      </c>
      <c r="AA29" s="72">
        <f t="shared" si="8"/>
        <v>0</v>
      </c>
      <c r="AB29" s="72">
        <f t="shared" si="8"/>
        <v>0</v>
      </c>
      <c r="AC29" s="72">
        <f t="shared" si="8"/>
        <v>0</v>
      </c>
      <c r="AD29" s="72">
        <f t="shared" si="8"/>
        <v>0</v>
      </c>
      <c r="AE29" s="72">
        <f t="shared" si="8"/>
        <v>0</v>
      </c>
      <c r="AF29" s="72">
        <f t="shared" si="8"/>
        <v>0</v>
      </c>
      <c r="AG29" s="72">
        <f t="shared" si="8"/>
        <v>0</v>
      </c>
      <c r="AH29" s="72">
        <f t="shared" si="8"/>
        <v>0.16666666666666669</v>
      </c>
      <c r="AI29" s="72">
        <f t="shared" si="8"/>
        <v>0</v>
      </c>
      <c r="AJ29" s="72">
        <f t="shared" si="8"/>
        <v>0</v>
      </c>
      <c r="AK29" s="72">
        <f t="shared" si="8"/>
        <v>0</v>
      </c>
      <c r="AL29" s="72">
        <f t="shared" si="8"/>
        <v>0</v>
      </c>
      <c r="AM29" s="72">
        <f t="shared" si="8"/>
        <v>0</v>
      </c>
    </row>
    <row r="30" spans="1:58" ht="48" customHeight="1" x14ac:dyDescent="0.25">
      <c r="A30" s="148"/>
      <c r="B30" s="427" t="s">
        <v>106</v>
      </c>
      <c r="C30" s="432" t="s">
        <v>107</v>
      </c>
      <c r="D30" s="428" t="s">
        <v>93</v>
      </c>
      <c r="E30" s="427">
        <f t="shared" ref="E30:AM30" si="9">E31+E43+E71+E74+E80+E81</f>
        <v>0</v>
      </c>
      <c r="F30" s="427">
        <f t="shared" si="9"/>
        <v>0</v>
      </c>
      <c r="G30" s="427">
        <f t="shared" si="9"/>
        <v>0</v>
      </c>
      <c r="H30" s="427">
        <f t="shared" si="9"/>
        <v>0</v>
      </c>
      <c r="I30" s="427">
        <f t="shared" si="9"/>
        <v>0</v>
      </c>
      <c r="J30" s="427">
        <f t="shared" si="9"/>
        <v>0</v>
      </c>
      <c r="K30" s="427">
        <f t="shared" si="9"/>
        <v>0</v>
      </c>
      <c r="L30" s="427">
        <f t="shared" si="9"/>
        <v>0</v>
      </c>
      <c r="M30" s="427">
        <f t="shared" si="9"/>
        <v>0</v>
      </c>
      <c r="N30" s="427">
        <f t="shared" si="9"/>
        <v>0</v>
      </c>
      <c r="O30" s="427">
        <f t="shared" si="9"/>
        <v>0</v>
      </c>
      <c r="P30" s="427">
        <f t="shared" si="9"/>
        <v>0</v>
      </c>
      <c r="Q30" s="427">
        <f t="shared" si="9"/>
        <v>0</v>
      </c>
      <c r="R30" s="427">
        <f t="shared" si="9"/>
        <v>0</v>
      </c>
      <c r="S30" s="427">
        <f t="shared" si="9"/>
        <v>0</v>
      </c>
      <c r="T30" s="427">
        <f t="shared" si="9"/>
        <v>0.16666666666666669</v>
      </c>
      <c r="U30" s="427">
        <f t="shared" si="9"/>
        <v>0</v>
      </c>
      <c r="V30" s="427">
        <f t="shared" si="9"/>
        <v>0</v>
      </c>
      <c r="W30" s="427">
        <f t="shared" si="9"/>
        <v>0</v>
      </c>
      <c r="X30" s="427">
        <f t="shared" si="9"/>
        <v>0</v>
      </c>
      <c r="Y30" s="427">
        <f t="shared" si="9"/>
        <v>0</v>
      </c>
      <c r="Z30" s="427">
        <f t="shared" si="9"/>
        <v>0</v>
      </c>
      <c r="AA30" s="427">
        <f t="shared" si="9"/>
        <v>40.81</v>
      </c>
      <c r="AB30" s="427">
        <f t="shared" si="9"/>
        <v>0</v>
      </c>
      <c r="AC30" s="427">
        <f t="shared" si="9"/>
        <v>0</v>
      </c>
      <c r="AD30" s="427">
        <f t="shared" si="9"/>
        <v>0</v>
      </c>
      <c r="AE30" s="427">
        <f t="shared" si="9"/>
        <v>0</v>
      </c>
      <c r="AF30" s="427">
        <f t="shared" si="9"/>
        <v>0</v>
      </c>
      <c r="AG30" s="427">
        <f t="shared" si="9"/>
        <v>0</v>
      </c>
      <c r="AH30" s="427">
        <f t="shared" si="9"/>
        <v>40.976666666666667</v>
      </c>
      <c r="AI30" s="427">
        <f t="shared" si="9"/>
        <v>0</v>
      </c>
      <c r="AJ30" s="427">
        <f t="shared" si="9"/>
        <v>0</v>
      </c>
      <c r="AK30" s="427">
        <f t="shared" si="9"/>
        <v>0</v>
      </c>
      <c r="AL30" s="427">
        <f t="shared" si="9"/>
        <v>0</v>
      </c>
      <c r="AM30" s="427">
        <f t="shared" si="9"/>
        <v>0</v>
      </c>
    </row>
    <row r="31" spans="1:58" ht="48" customHeight="1" x14ac:dyDescent="0.25">
      <c r="A31" s="148"/>
      <c r="B31" s="427" t="s">
        <v>108</v>
      </c>
      <c r="C31" s="432" t="s">
        <v>109</v>
      </c>
      <c r="D31" s="428" t="s">
        <v>93</v>
      </c>
      <c r="E31" s="427">
        <f t="shared" ref="E31:AM31" si="10">E32+E36+E39+E40</f>
        <v>0</v>
      </c>
      <c r="F31" s="427">
        <f t="shared" si="10"/>
        <v>0</v>
      </c>
      <c r="G31" s="427">
        <f t="shared" si="10"/>
        <v>0</v>
      </c>
      <c r="H31" s="427">
        <f t="shared" si="10"/>
        <v>0</v>
      </c>
      <c r="I31" s="427">
        <f t="shared" si="10"/>
        <v>0</v>
      </c>
      <c r="J31" s="427">
        <f t="shared" si="10"/>
        <v>0</v>
      </c>
      <c r="K31" s="427">
        <f t="shared" si="10"/>
        <v>0</v>
      </c>
      <c r="L31" s="427">
        <f t="shared" si="10"/>
        <v>0</v>
      </c>
      <c r="M31" s="427">
        <f t="shared" si="10"/>
        <v>0</v>
      </c>
      <c r="N31" s="427">
        <f t="shared" si="10"/>
        <v>0</v>
      </c>
      <c r="O31" s="427">
        <f t="shared" si="10"/>
        <v>0</v>
      </c>
      <c r="P31" s="427">
        <f t="shared" si="10"/>
        <v>0</v>
      </c>
      <c r="Q31" s="427">
        <f t="shared" si="10"/>
        <v>0</v>
      </c>
      <c r="R31" s="427">
        <f t="shared" si="10"/>
        <v>0</v>
      </c>
      <c r="S31" s="427">
        <f t="shared" si="10"/>
        <v>0</v>
      </c>
      <c r="T31" s="427">
        <f t="shared" si="10"/>
        <v>0</v>
      </c>
      <c r="U31" s="427">
        <f t="shared" si="10"/>
        <v>0</v>
      </c>
      <c r="V31" s="427">
        <f t="shared" si="10"/>
        <v>0</v>
      </c>
      <c r="W31" s="427">
        <f t="shared" si="10"/>
        <v>0</v>
      </c>
      <c r="X31" s="427">
        <f t="shared" si="10"/>
        <v>0</v>
      </c>
      <c r="Y31" s="427">
        <f t="shared" si="10"/>
        <v>0</v>
      </c>
      <c r="Z31" s="427">
        <f t="shared" si="10"/>
        <v>0</v>
      </c>
      <c r="AA31" s="427">
        <f t="shared" si="10"/>
        <v>0</v>
      </c>
      <c r="AB31" s="427">
        <f t="shared" si="10"/>
        <v>0</v>
      </c>
      <c r="AC31" s="427">
        <f t="shared" si="10"/>
        <v>0</v>
      </c>
      <c r="AD31" s="427">
        <f t="shared" si="10"/>
        <v>0</v>
      </c>
      <c r="AE31" s="427">
        <f t="shared" si="10"/>
        <v>0</v>
      </c>
      <c r="AF31" s="427">
        <f t="shared" si="10"/>
        <v>0</v>
      </c>
      <c r="AG31" s="427">
        <f t="shared" si="10"/>
        <v>0</v>
      </c>
      <c r="AH31" s="427">
        <f t="shared" si="10"/>
        <v>0</v>
      </c>
      <c r="AI31" s="427">
        <f t="shared" si="10"/>
        <v>0</v>
      </c>
      <c r="AJ31" s="427">
        <f t="shared" si="10"/>
        <v>0</v>
      </c>
      <c r="AK31" s="427">
        <f t="shared" si="10"/>
        <v>0</v>
      </c>
      <c r="AL31" s="427">
        <f t="shared" si="10"/>
        <v>0</v>
      </c>
      <c r="AM31" s="427">
        <f t="shared" si="10"/>
        <v>0</v>
      </c>
    </row>
    <row r="32" spans="1:58" ht="48" customHeight="1" x14ac:dyDescent="0.25">
      <c r="A32" s="148"/>
      <c r="B32" s="432" t="s">
        <v>110</v>
      </c>
      <c r="C32" s="432" t="s">
        <v>111</v>
      </c>
      <c r="D32" s="428" t="s">
        <v>93</v>
      </c>
      <c r="E32" s="467">
        <f t="shared" ref="E32:AM32" si="11">E33+E34+E35</f>
        <v>0</v>
      </c>
      <c r="F32" s="427">
        <f t="shared" si="11"/>
        <v>0</v>
      </c>
      <c r="G32" s="427">
        <f t="shared" si="11"/>
        <v>0</v>
      </c>
      <c r="H32" s="427">
        <f t="shared" si="11"/>
        <v>0</v>
      </c>
      <c r="I32" s="427">
        <f t="shared" si="11"/>
        <v>0</v>
      </c>
      <c r="J32" s="427">
        <f t="shared" si="11"/>
        <v>0</v>
      </c>
      <c r="K32" s="427">
        <f t="shared" si="11"/>
        <v>0</v>
      </c>
      <c r="L32" s="427">
        <f t="shared" si="11"/>
        <v>0</v>
      </c>
      <c r="M32" s="427">
        <f t="shared" si="11"/>
        <v>0</v>
      </c>
      <c r="N32" s="427">
        <f t="shared" si="11"/>
        <v>0</v>
      </c>
      <c r="O32" s="427">
        <f t="shared" si="11"/>
        <v>0</v>
      </c>
      <c r="P32" s="427">
        <f t="shared" si="11"/>
        <v>0</v>
      </c>
      <c r="Q32" s="427">
        <f t="shared" si="11"/>
        <v>0</v>
      </c>
      <c r="R32" s="427">
        <f t="shared" si="11"/>
        <v>0</v>
      </c>
      <c r="S32" s="427">
        <f t="shared" si="11"/>
        <v>0</v>
      </c>
      <c r="T32" s="427">
        <f t="shared" si="11"/>
        <v>0</v>
      </c>
      <c r="U32" s="427">
        <f t="shared" si="11"/>
        <v>0</v>
      </c>
      <c r="V32" s="427">
        <f t="shared" si="11"/>
        <v>0</v>
      </c>
      <c r="W32" s="427">
        <f t="shared" si="11"/>
        <v>0</v>
      </c>
      <c r="X32" s="427">
        <f t="shared" si="11"/>
        <v>0</v>
      </c>
      <c r="Y32" s="427">
        <f t="shared" si="11"/>
        <v>0</v>
      </c>
      <c r="Z32" s="427">
        <f t="shared" si="11"/>
        <v>0</v>
      </c>
      <c r="AA32" s="427">
        <f t="shared" si="11"/>
        <v>0</v>
      </c>
      <c r="AB32" s="427">
        <f t="shared" si="11"/>
        <v>0</v>
      </c>
      <c r="AC32" s="427">
        <f t="shared" si="11"/>
        <v>0</v>
      </c>
      <c r="AD32" s="427">
        <f t="shared" si="11"/>
        <v>0</v>
      </c>
      <c r="AE32" s="427">
        <f t="shared" si="11"/>
        <v>0</v>
      </c>
      <c r="AF32" s="427">
        <f t="shared" si="11"/>
        <v>0</v>
      </c>
      <c r="AG32" s="427">
        <f t="shared" si="11"/>
        <v>0</v>
      </c>
      <c r="AH32" s="427">
        <f t="shared" si="11"/>
        <v>0</v>
      </c>
      <c r="AI32" s="427">
        <f t="shared" si="11"/>
        <v>0</v>
      </c>
      <c r="AJ32" s="427">
        <f t="shared" si="11"/>
        <v>0</v>
      </c>
      <c r="AK32" s="427">
        <f t="shared" si="11"/>
        <v>0</v>
      </c>
      <c r="AL32" s="427">
        <f t="shared" si="11"/>
        <v>0</v>
      </c>
      <c r="AM32" s="427">
        <f t="shared" si="11"/>
        <v>0</v>
      </c>
    </row>
    <row r="33" spans="1:40" ht="42" customHeight="1" x14ac:dyDescent="0.25">
      <c r="A33" s="148"/>
      <c r="B33" s="433" t="s">
        <v>112</v>
      </c>
      <c r="C33" s="434" t="s">
        <v>113</v>
      </c>
      <c r="D33" s="72" t="s">
        <v>93</v>
      </c>
      <c r="E33" s="326">
        <v>0</v>
      </c>
      <c r="F33" s="326">
        <v>0</v>
      </c>
      <c r="G33" s="326">
        <v>0</v>
      </c>
      <c r="H33" s="326">
        <v>0</v>
      </c>
      <c r="I33" s="326">
        <v>0</v>
      </c>
      <c r="J33" s="326">
        <v>0</v>
      </c>
      <c r="K33" s="326">
        <v>0</v>
      </c>
      <c r="L33" s="326">
        <v>0</v>
      </c>
      <c r="M33" s="326">
        <v>0</v>
      </c>
      <c r="N33" s="326">
        <v>0</v>
      </c>
      <c r="O33" s="326">
        <v>0</v>
      </c>
      <c r="P33" s="326">
        <v>0</v>
      </c>
      <c r="Q33" s="326">
        <v>0</v>
      </c>
      <c r="R33" s="326">
        <v>0</v>
      </c>
      <c r="S33" s="326">
        <v>0</v>
      </c>
      <c r="T33" s="326">
        <v>0</v>
      </c>
      <c r="U33" s="326">
        <v>0</v>
      </c>
      <c r="V33" s="326">
        <v>0</v>
      </c>
      <c r="W33" s="326">
        <v>0</v>
      </c>
      <c r="X33" s="326">
        <v>0</v>
      </c>
      <c r="Y33" s="326">
        <v>0</v>
      </c>
      <c r="Z33" s="326">
        <v>0</v>
      </c>
      <c r="AA33" s="326">
        <v>0</v>
      </c>
      <c r="AB33" s="326">
        <v>0</v>
      </c>
      <c r="AC33" s="326">
        <v>0</v>
      </c>
      <c r="AD33" s="326">
        <v>0</v>
      </c>
      <c r="AE33" s="326">
        <v>0</v>
      </c>
      <c r="AF33" s="326">
        <v>0</v>
      </c>
      <c r="AG33" s="326">
        <v>0</v>
      </c>
      <c r="AH33" s="326">
        <v>0</v>
      </c>
      <c r="AI33" s="326">
        <v>0</v>
      </c>
      <c r="AJ33" s="326">
        <v>0</v>
      </c>
      <c r="AK33" s="326">
        <v>0</v>
      </c>
      <c r="AL33" s="326">
        <v>0</v>
      </c>
      <c r="AM33" s="326">
        <v>0</v>
      </c>
    </row>
    <row r="34" spans="1:40" ht="42" customHeight="1" x14ac:dyDescent="0.25">
      <c r="A34" s="148"/>
      <c r="B34" s="433" t="s">
        <v>114</v>
      </c>
      <c r="C34" s="434" t="s">
        <v>115</v>
      </c>
      <c r="D34" s="72" t="s">
        <v>93</v>
      </c>
      <c r="E34" s="326">
        <v>0</v>
      </c>
      <c r="F34" s="326">
        <v>0</v>
      </c>
      <c r="G34" s="326">
        <v>0</v>
      </c>
      <c r="H34" s="326">
        <v>0</v>
      </c>
      <c r="I34" s="326">
        <v>0</v>
      </c>
      <c r="J34" s="326">
        <v>0</v>
      </c>
      <c r="K34" s="326">
        <v>0</v>
      </c>
      <c r="L34" s="326">
        <v>0</v>
      </c>
      <c r="M34" s="326">
        <v>0</v>
      </c>
      <c r="N34" s="326">
        <v>0</v>
      </c>
      <c r="O34" s="326">
        <v>0</v>
      </c>
      <c r="P34" s="326">
        <v>0</v>
      </c>
      <c r="Q34" s="326">
        <v>0</v>
      </c>
      <c r="R34" s="326">
        <v>0</v>
      </c>
      <c r="S34" s="326">
        <v>0</v>
      </c>
      <c r="T34" s="326">
        <v>0</v>
      </c>
      <c r="U34" s="326">
        <v>0</v>
      </c>
      <c r="V34" s="326">
        <v>0</v>
      </c>
      <c r="W34" s="326">
        <v>0</v>
      </c>
      <c r="X34" s="326">
        <v>0</v>
      </c>
      <c r="Y34" s="326">
        <v>0</v>
      </c>
      <c r="Z34" s="326">
        <v>0</v>
      </c>
      <c r="AA34" s="326">
        <v>0</v>
      </c>
      <c r="AB34" s="326">
        <v>0</v>
      </c>
      <c r="AC34" s="326">
        <v>0</v>
      </c>
      <c r="AD34" s="326">
        <v>0</v>
      </c>
      <c r="AE34" s="326">
        <v>0</v>
      </c>
      <c r="AF34" s="326">
        <v>0</v>
      </c>
      <c r="AG34" s="326">
        <v>0</v>
      </c>
      <c r="AH34" s="326">
        <v>0</v>
      </c>
      <c r="AI34" s="326">
        <v>0</v>
      </c>
      <c r="AJ34" s="326">
        <v>0</v>
      </c>
      <c r="AK34" s="326">
        <v>0</v>
      </c>
      <c r="AL34" s="326">
        <v>0</v>
      </c>
      <c r="AM34" s="326">
        <v>0</v>
      </c>
    </row>
    <row r="35" spans="1:40" s="187" customFormat="1" ht="42" customHeight="1" x14ac:dyDescent="0.25">
      <c r="A35" s="148"/>
      <c r="B35" s="433" t="s">
        <v>116</v>
      </c>
      <c r="C35" s="434" t="s">
        <v>117</v>
      </c>
      <c r="D35" s="72" t="s">
        <v>93</v>
      </c>
      <c r="E35" s="326">
        <v>0</v>
      </c>
      <c r="F35" s="326">
        <v>0</v>
      </c>
      <c r="G35" s="326">
        <v>0</v>
      </c>
      <c r="H35" s="326">
        <v>0</v>
      </c>
      <c r="I35" s="326">
        <v>0</v>
      </c>
      <c r="J35" s="326">
        <v>0</v>
      </c>
      <c r="K35" s="326">
        <v>0</v>
      </c>
      <c r="L35" s="326">
        <v>0</v>
      </c>
      <c r="M35" s="326">
        <v>0</v>
      </c>
      <c r="N35" s="326">
        <v>0</v>
      </c>
      <c r="O35" s="326">
        <v>0</v>
      </c>
      <c r="P35" s="326">
        <v>0</v>
      </c>
      <c r="Q35" s="326">
        <v>0</v>
      </c>
      <c r="R35" s="326">
        <v>0</v>
      </c>
      <c r="S35" s="326">
        <v>0</v>
      </c>
      <c r="T35" s="326">
        <v>0</v>
      </c>
      <c r="U35" s="326">
        <v>0</v>
      </c>
      <c r="V35" s="326">
        <v>0</v>
      </c>
      <c r="W35" s="326">
        <v>0</v>
      </c>
      <c r="X35" s="326">
        <v>0</v>
      </c>
      <c r="Y35" s="326">
        <v>0</v>
      </c>
      <c r="Z35" s="326">
        <v>0</v>
      </c>
      <c r="AA35" s="326">
        <v>0</v>
      </c>
      <c r="AB35" s="326">
        <v>0</v>
      </c>
      <c r="AC35" s="326">
        <v>0</v>
      </c>
      <c r="AD35" s="326">
        <v>0</v>
      </c>
      <c r="AE35" s="326">
        <v>0</v>
      </c>
      <c r="AF35" s="326">
        <v>0</v>
      </c>
      <c r="AG35" s="326">
        <v>0</v>
      </c>
      <c r="AH35" s="326">
        <v>0</v>
      </c>
      <c r="AI35" s="326">
        <v>0</v>
      </c>
      <c r="AJ35" s="326">
        <v>0</v>
      </c>
      <c r="AK35" s="326">
        <v>0</v>
      </c>
      <c r="AL35" s="326">
        <v>0</v>
      </c>
      <c r="AM35" s="326">
        <v>0</v>
      </c>
      <c r="AN35" s="148"/>
    </row>
    <row r="36" spans="1:40" s="187" customFormat="1" ht="48" customHeight="1" x14ac:dyDescent="0.25">
      <c r="A36" s="148"/>
      <c r="B36" s="427" t="s">
        <v>118</v>
      </c>
      <c r="C36" s="432" t="s">
        <v>119</v>
      </c>
      <c r="D36" s="427" t="s">
        <v>93</v>
      </c>
      <c r="E36" s="386">
        <f t="shared" ref="E36:AM36" si="12">E37+E38</f>
        <v>0</v>
      </c>
      <c r="F36" s="386">
        <f t="shared" si="12"/>
        <v>0</v>
      </c>
      <c r="G36" s="386">
        <f t="shared" si="12"/>
        <v>0</v>
      </c>
      <c r="H36" s="386">
        <f t="shared" si="12"/>
        <v>0</v>
      </c>
      <c r="I36" s="386">
        <f t="shared" si="12"/>
        <v>0</v>
      </c>
      <c r="J36" s="386">
        <f t="shared" si="12"/>
        <v>0</v>
      </c>
      <c r="K36" s="386">
        <f t="shared" si="12"/>
        <v>0</v>
      </c>
      <c r="L36" s="386">
        <f t="shared" si="12"/>
        <v>0</v>
      </c>
      <c r="M36" s="386">
        <f t="shared" si="12"/>
        <v>0</v>
      </c>
      <c r="N36" s="386">
        <f t="shared" si="12"/>
        <v>0</v>
      </c>
      <c r="O36" s="386">
        <f t="shared" si="12"/>
        <v>0</v>
      </c>
      <c r="P36" s="386">
        <f t="shared" si="12"/>
        <v>0</v>
      </c>
      <c r="Q36" s="386">
        <f t="shared" si="12"/>
        <v>0</v>
      </c>
      <c r="R36" s="386">
        <f t="shared" si="12"/>
        <v>0</v>
      </c>
      <c r="S36" s="386">
        <f t="shared" si="12"/>
        <v>0</v>
      </c>
      <c r="T36" s="386">
        <f t="shared" si="12"/>
        <v>0</v>
      </c>
      <c r="U36" s="386">
        <f t="shared" si="12"/>
        <v>0</v>
      </c>
      <c r="V36" s="386">
        <f t="shared" si="12"/>
        <v>0</v>
      </c>
      <c r="W36" s="386">
        <f t="shared" si="12"/>
        <v>0</v>
      </c>
      <c r="X36" s="386">
        <f t="shared" si="12"/>
        <v>0</v>
      </c>
      <c r="Y36" s="386">
        <f t="shared" si="12"/>
        <v>0</v>
      </c>
      <c r="Z36" s="386">
        <f t="shared" si="12"/>
        <v>0</v>
      </c>
      <c r="AA36" s="386">
        <f t="shared" si="12"/>
        <v>0</v>
      </c>
      <c r="AB36" s="386">
        <f t="shared" si="12"/>
        <v>0</v>
      </c>
      <c r="AC36" s="386">
        <f t="shared" si="12"/>
        <v>0</v>
      </c>
      <c r="AD36" s="386">
        <f t="shared" si="12"/>
        <v>0</v>
      </c>
      <c r="AE36" s="386">
        <f t="shared" si="12"/>
        <v>0</v>
      </c>
      <c r="AF36" s="386">
        <f t="shared" si="12"/>
        <v>0</v>
      </c>
      <c r="AG36" s="386">
        <f t="shared" si="12"/>
        <v>0</v>
      </c>
      <c r="AH36" s="386">
        <f t="shared" si="12"/>
        <v>0</v>
      </c>
      <c r="AI36" s="386">
        <f t="shared" si="12"/>
        <v>0</v>
      </c>
      <c r="AJ36" s="386">
        <f t="shared" si="12"/>
        <v>0</v>
      </c>
      <c r="AK36" s="386">
        <f t="shared" si="12"/>
        <v>0</v>
      </c>
      <c r="AL36" s="386">
        <f t="shared" si="12"/>
        <v>0</v>
      </c>
      <c r="AM36" s="386">
        <f t="shared" si="12"/>
        <v>0</v>
      </c>
      <c r="AN36" s="148"/>
    </row>
    <row r="37" spans="1:40" ht="42" customHeight="1" x14ac:dyDescent="0.25">
      <c r="A37" s="148"/>
      <c r="B37" s="434" t="s">
        <v>120</v>
      </c>
      <c r="C37" s="434" t="s">
        <v>121</v>
      </c>
      <c r="D37" s="72" t="s">
        <v>93</v>
      </c>
      <c r="E37" s="326">
        <v>0</v>
      </c>
      <c r="F37" s="326">
        <v>0</v>
      </c>
      <c r="G37" s="326">
        <v>0</v>
      </c>
      <c r="H37" s="326">
        <v>0</v>
      </c>
      <c r="I37" s="326">
        <v>0</v>
      </c>
      <c r="J37" s="326">
        <v>0</v>
      </c>
      <c r="K37" s="326">
        <v>0</v>
      </c>
      <c r="L37" s="326">
        <v>0</v>
      </c>
      <c r="M37" s="326">
        <v>0</v>
      </c>
      <c r="N37" s="326">
        <v>0</v>
      </c>
      <c r="O37" s="326">
        <v>0</v>
      </c>
      <c r="P37" s="326">
        <v>0</v>
      </c>
      <c r="Q37" s="326">
        <v>0</v>
      </c>
      <c r="R37" s="326">
        <v>0</v>
      </c>
      <c r="S37" s="326">
        <v>0</v>
      </c>
      <c r="T37" s="326">
        <v>0</v>
      </c>
      <c r="U37" s="326">
        <v>0</v>
      </c>
      <c r="V37" s="326">
        <v>0</v>
      </c>
      <c r="W37" s="326">
        <v>0</v>
      </c>
      <c r="X37" s="326">
        <v>0</v>
      </c>
      <c r="Y37" s="326">
        <v>0</v>
      </c>
      <c r="Z37" s="326">
        <v>0</v>
      </c>
      <c r="AA37" s="326">
        <v>0</v>
      </c>
      <c r="AB37" s="326">
        <v>0</v>
      </c>
      <c r="AC37" s="326">
        <v>0</v>
      </c>
      <c r="AD37" s="326">
        <v>0</v>
      </c>
      <c r="AE37" s="326">
        <v>0</v>
      </c>
      <c r="AF37" s="326">
        <v>0</v>
      </c>
      <c r="AG37" s="326">
        <f>Z37</f>
        <v>0</v>
      </c>
      <c r="AH37" s="326">
        <f t="shared" ref="AH37:AM38" si="13">AA37</f>
        <v>0</v>
      </c>
      <c r="AI37" s="326">
        <f t="shared" si="13"/>
        <v>0</v>
      </c>
      <c r="AJ37" s="326">
        <f t="shared" si="13"/>
        <v>0</v>
      </c>
      <c r="AK37" s="326">
        <f t="shared" si="13"/>
        <v>0</v>
      </c>
      <c r="AL37" s="326">
        <f t="shared" si="13"/>
        <v>0</v>
      </c>
      <c r="AM37" s="326">
        <f t="shared" si="13"/>
        <v>0</v>
      </c>
    </row>
    <row r="38" spans="1:40" ht="42" customHeight="1" x14ac:dyDescent="0.25">
      <c r="A38" s="148"/>
      <c r="B38" s="433" t="s">
        <v>122</v>
      </c>
      <c r="C38" s="434" t="s">
        <v>123</v>
      </c>
      <c r="D38" s="72" t="s">
        <v>93</v>
      </c>
      <c r="E38" s="326">
        <v>0</v>
      </c>
      <c r="F38" s="326">
        <v>0</v>
      </c>
      <c r="G38" s="326">
        <v>0</v>
      </c>
      <c r="H38" s="326">
        <v>0</v>
      </c>
      <c r="I38" s="326">
        <v>0</v>
      </c>
      <c r="J38" s="326">
        <v>0</v>
      </c>
      <c r="K38" s="326">
        <v>0</v>
      </c>
      <c r="L38" s="326">
        <v>0</v>
      </c>
      <c r="M38" s="326">
        <v>0</v>
      </c>
      <c r="N38" s="326">
        <v>0</v>
      </c>
      <c r="O38" s="326">
        <v>0</v>
      </c>
      <c r="P38" s="326">
        <v>0</v>
      </c>
      <c r="Q38" s="326">
        <v>0</v>
      </c>
      <c r="R38" s="326">
        <v>0</v>
      </c>
      <c r="S38" s="326">
        <v>0</v>
      </c>
      <c r="T38" s="326">
        <v>0</v>
      </c>
      <c r="U38" s="326">
        <v>0</v>
      </c>
      <c r="V38" s="326">
        <v>0</v>
      </c>
      <c r="W38" s="326">
        <v>0</v>
      </c>
      <c r="X38" s="326">
        <v>0</v>
      </c>
      <c r="Y38" s="326">
        <v>0</v>
      </c>
      <c r="Z38" s="326">
        <v>0</v>
      </c>
      <c r="AA38" s="326">
        <v>0</v>
      </c>
      <c r="AB38" s="326">
        <v>0</v>
      </c>
      <c r="AC38" s="326">
        <v>0</v>
      </c>
      <c r="AD38" s="326">
        <v>0</v>
      </c>
      <c r="AE38" s="326">
        <v>0</v>
      </c>
      <c r="AF38" s="326">
        <v>0</v>
      </c>
      <c r="AG38" s="326">
        <f>Z38</f>
        <v>0</v>
      </c>
      <c r="AH38" s="326">
        <f t="shared" si="13"/>
        <v>0</v>
      </c>
      <c r="AI38" s="326">
        <f t="shared" si="13"/>
        <v>0</v>
      </c>
      <c r="AJ38" s="326">
        <f t="shared" si="13"/>
        <v>0</v>
      </c>
      <c r="AK38" s="326">
        <f t="shared" si="13"/>
        <v>0</v>
      </c>
      <c r="AL38" s="326">
        <f t="shared" si="13"/>
        <v>0</v>
      </c>
      <c r="AM38" s="326">
        <f t="shared" si="13"/>
        <v>0</v>
      </c>
    </row>
    <row r="39" spans="1:40" ht="48" customHeight="1" x14ac:dyDescent="0.25">
      <c r="A39" s="148"/>
      <c r="B39" s="427" t="s">
        <v>124</v>
      </c>
      <c r="C39" s="427" t="s">
        <v>125</v>
      </c>
      <c r="D39" s="427" t="s">
        <v>93</v>
      </c>
      <c r="E39" s="384">
        <v>0</v>
      </c>
      <c r="F39" s="384">
        <v>0</v>
      </c>
      <c r="G39" s="384">
        <v>0</v>
      </c>
      <c r="H39" s="384">
        <v>0</v>
      </c>
      <c r="I39" s="384">
        <v>0</v>
      </c>
      <c r="J39" s="384">
        <v>0</v>
      </c>
      <c r="K39" s="384">
        <v>0</v>
      </c>
      <c r="L39" s="384">
        <v>0</v>
      </c>
      <c r="M39" s="384">
        <v>0</v>
      </c>
      <c r="N39" s="384">
        <v>0</v>
      </c>
      <c r="O39" s="384">
        <v>0</v>
      </c>
      <c r="P39" s="384">
        <v>0</v>
      </c>
      <c r="Q39" s="384">
        <v>0</v>
      </c>
      <c r="R39" s="384">
        <v>0</v>
      </c>
      <c r="S39" s="384">
        <v>0</v>
      </c>
      <c r="T39" s="384">
        <v>0</v>
      </c>
      <c r="U39" s="384">
        <v>0</v>
      </c>
      <c r="V39" s="384">
        <v>0</v>
      </c>
      <c r="W39" s="384">
        <v>0</v>
      </c>
      <c r="X39" s="384">
        <v>0</v>
      </c>
      <c r="Y39" s="384">
        <v>0</v>
      </c>
      <c r="Z39" s="384">
        <v>0</v>
      </c>
      <c r="AA39" s="384">
        <v>0</v>
      </c>
      <c r="AB39" s="384">
        <v>0</v>
      </c>
      <c r="AC39" s="384">
        <v>0</v>
      </c>
      <c r="AD39" s="384">
        <v>0</v>
      </c>
      <c r="AE39" s="384">
        <v>0</v>
      </c>
      <c r="AF39" s="384">
        <v>0</v>
      </c>
      <c r="AG39" s="384">
        <v>0</v>
      </c>
      <c r="AH39" s="384">
        <v>0</v>
      </c>
      <c r="AI39" s="384">
        <v>0</v>
      </c>
      <c r="AJ39" s="384">
        <v>0</v>
      </c>
      <c r="AK39" s="384">
        <v>0</v>
      </c>
      <c r="AL39" s="384">
        <v>0</v>
      </c>
      <c r="AM39" s="384">
        <v>0</v>
      </c>
    </row>
    <row r="40" spans="1:40" ht="48" customHeight="1" x14ac:dyDescent="0.25">
      <c r="A40" s="148"/>
      <c r="B40" s="396" t="s">
        <v>126</v>
      </c>
      <c r="C40" s="427" t="s">
        <v>127</v>
      </c>
      <c r="D40" s="427" t="s">
        <v>93</v>
      </c>
      <c r="E40" s="384">
        <f t="shared" ref="E40:AM40" si="14">E41+E42</f>
        <v>0</v>
      </c>
      <c r="F40" s="384">
        <f t="shared" si="14"/>
        <v>0</v>
      </c>
      <c r="G40" s="384">
        <f t="shared" si="14"/>
        <v>0</v>
      </c>
      <c r="H40" s="384">
        <f t="shared" si="14"/>
        <v>0</v>
      </c>
      <c r="I40" s="384">
        <f t="shared" si="14"/>
        <v>0</v>
      </c>
      <c r="J40" s="384">
        <f t="shared" si="14"/>
        <v>0</v>
      </c>
      <c r="K40" s="384">
        <f t="shared" si="14"/>
        <v>0</v>
      </c>
      <c r="L40" s="384">
        <f t="shared" si="14"/>
        <v>0</v>
      </c>
      <c r="M40" s="384">
        <f t="shared" si="14"/>
        <v>0</v>
      </c>
      <c r="N40" s="384">
        <f t="shared" si="14"/>
        <v>0</v>
      </c>
      <c r="O40" s="384">
        <f t="shared" si="14"/>
        <v>0</v>
      </c>
      <c r="P40" s="384">
        <f t="shared" si="14"/>
        <v>0</v>
      </c>
      <c r="Q40" s="384">
        <f t="shared" si="14"/>
        <v>0</v>
      </c>
      <c r="R40" s="384">
        <f t="shared" si="14"/>
        <v>0</v>
      </c>
      <c r="S40" s="384">
        <f t="shared" si="14"/>
        <v>0</v>
      </c>
      <c r="T40" s="384">
        <f t="shared" si="14"/>
        <v>0</v>
      </c>
      <c r="U40" s="384">
        <f t="shared" si="14"/>
        <v>0</v>
      </c>
      <c r="V40" s="384">
        <f t="shared" si="14"/>
        <v>0</v>
      </c>
      <c r="W40" s="384">
        <f t="shared" si="14"/>
        <v>0</v>
      </c>
      <c r="X40" s="384">
        <f t="shared" si="14"/>
        <v>0</v>
      </c>
      <c r="Y40" s="384">
        <f t="shared" si="14"/>
        <v>0</v>
      </c>
      <c r="Z40" s="384">
        <f t="shared" si="14"/>
        <v>0</v>
      </c>
      <c r="AA40" s="384">
        <f t="shared" si="14"/>
        <v>0</v>
      </c>
      <c r="AB40" s="384">
        <f t="shared" si="14"/>
        <v>0</v>
      </c>
      <c r="AC40" s="384">
        <f t="shared" si="14"/>
        <v>0</v>
      </c>
      <c r="AD40" s="384">
        <f t="shared" si="14"/>
        <v>0</v>
      </c>
      <c r="AE40" s="384">
        <f t="shared" si="14"/>
        <v>0</v>
      </c>
      <c r="AF40" s="384">
        <f t="shared" si="14"/>
        <v>0</v>
      </c>
      <c r="AG40" s="384">
        <f t="shared" si="14"/>
        <v>0</v>
      </c>
      <c r="AH40" s="384">
        <f t="shared" si="14"/>
        <v>0</v>
      </c>
      <c r="AI40" s="384">
        <f t="shared" si="14"/>
        <v>0</v>
      </c>
      <c r="AJ40" s="384">
        <f t="shared" si="14"/>
        <v>0</v>
      </c>
      <c r="AK40" s="384">
        <f t="shared" si="14"/>
        <v>0</v>
      </c>
      <c r="AL40" s="384">
        <f t="shared" si="14"/>
        <v>0</v>
      </c>
      <c r="AM40" s="384">
        <f t="shared" si="14"/>
        <v>0</v>
      </c>
    </row>
    <row r="41" spans="1:40" ht="42" customHeight="1" x14ac:dyDescent="0.25">
      <c r="A41" s="148"/>
      <c r="B41" s="437" t="s">
        <v>277</v>
      </c>
      <c r="C41" s="72" t="s">
        <v>278</v>
      </c>
      <c r="D41" s="72" t="s">
        <v>93</v>
      </c>
      <c r="E41" s="326">
        <v>0</v>
      </c>
      <c r="F41" s="326">
        <v>0</v>
      </c>
      <c r="G41" s="326">
        <v>0</v>
      </c>
      <c r="H41" s="326">
        <v>0</v>
      </c>
      <c r="I41" s="326">
        <v>0</v>
      </c>
      <c r="J41" s="326">
        <v>0</v>
      </c>
      <c r="K41" s="326">
        <v>0</v>
      </c>
      <c r="L41" s="326">
        <v>0</v>
      </c>
      <c r="M41" s="326">
        <v>0</v>
      </c>
      <c r="N41" s="326">
        <v>0</v>
      </c>
      <c r="O41" s="326">
        <v>0</v>
      </c>
      <c r="P41" s="326">
        <v>0</v>
      </c>
      <c r="Q41" s="326">
        <v>0</v>
      </c>
      <c r="R41" s="326">
        <v>0</v>
      </c>
      <c r="S41" s="326">
        <v>0</v>
      </c>
      <c r="T41" s="326">
        <v>0</v>
      </c>
      <c r="U41" s="326">
        <v>0</v>
      </c>
      <c r="V41" s="326">
        <v>0</v>
      </c>
      <c r="W41" s="326">
        <v>0</v>
      </c>
      <c r="X41" s="326">
        <v>0</v>
      </c>
      <c r="Y41" s="326">
        <v>0</v>
      </c>
      <c r="Z41" s="326">
        <v>0</v>
      </c>
      <c r="AA41" s="326">
        <v>0</v>
      </c>
      <c r="AB41" s="326">
        <v>0</v>
      </c>
      <c r="AC41" s="326">
        <v>0</v>
      </c>
      <c r="AD41" s="326">
        <v>0</v>
      </c>
      <c r="AE41" s="326">
        <v>0</v>
      </c>
      <c r="AF41" s="326">
        <v>0</v>
      </c>
      <c r="AG41" s="326">
        <v>0</v>
      </c>
      <c r="AH41" s="326">
        <v>0</v>
      </c>
      <c r="AI41" s="326">
        <v>0</v>
      </c>
      <c r="AJ41" s="326">
        <v>0</v>
      </c>
      <c r="AK41" s="326">
        <v>0</v>
      </c>
      <c r="AL41" s="326">
        <v>0</v>
      </c>
      <c r="AM41" s="326">
        <v>0</v>
      </c>
    </row>
    <row r="42" spans="1:40" ht="42" customHeight="1" x14ac:dyDescent="0.25">
      <c r="A42" s="148"/>
      <c r="B42" s="408" t="s">
        <v>128</v>
      </c>
      <c r="C42" s="409" t="s">
        <v>129</v>
      </c>
      <c r="D42" s="431" t="s">
        <v>93</v>
      </c>
      <c r="E42" s="326">
        <v>0</v>
      </c>
      <c r="F42" s="326">
        <v>0</v>
      </c>
      <c r="G42" s="326">
        <v>0</v>
      </c>
      <c r="H42" s="326">
        <v>0</v>
      </c>
      <c r="I42" s="326">
        <v>0</v>
      </c>
      <c r="J42" s="326">
        <v>0</v>
      </c>
      <c r="K42" s="326">
        <v>0</v>
      </c>
      <c r="L42" s="326">
        <v>0</v>
      </c>
      <c r="M42" s="326">
        <v>0</v>
      </c>
      <c r="N42" s="326">
        <v>0</v>
      </c>
      <c r="O42" s="326">
        <v>0</v>
      </c>
      <c r="P42" s="326">
        <v>0</v>
      </c>
      <c r="Q42" s="326">
        <v>0</v>
      </c>
      <c r="R42" s="326">
        <v>0</v>
      </c>
      <c r="S42" s="326">
        <v>0</v>
      </c>
      <c r="T42" s="326">
        <v>0</v>
      </c>
      <c r="U42" s="326">
        <v>0</v>
      </c>
      <c r="V42" s="326">
        <v>0</v>
      </c>
      <c r="W42" s="326">
        <v>0</v>
      </c>
      <c r="X42" s="326">
        <v>0</v>
      </c>
      <c r="Y42" s="326">
        <v>0</v>
      </c>
      <c r="Z42" s="326">
        <v>0</v>
      </c>
      <c r="AA42" s="326">
        <v>0</v>
      </c>
      <c r="AB42" s="326">
        <v>0</v>
      </c>
      <c r="AC42" s="326">
        <v>0</v>
      </c>
      <c r="AD42" s="326">
        <v>0</v>
      </c>
      <c r="AE42" s="326">
        <v>0</v>
      </c>
      <c r="AF42" s="326">
        <v>0</v>
      </c>
      <c r="AG42" s="326">
        <v>0</v>
      </c>
      <c r="AH42" s="326">
        <v>0</v>
      </c>
      <c r="AI42" s="326">
        <v>0</v>
      </c>
      <c r="AJ42" s="326">
        <v>0</v>
      </c>
      <c r="AK42" s="326">
        <v>0</v>
      </c>
      <c r="AL42" s="326">
        <v>0</v>
      </c>
      <c r="AM42" s="326">
        <v>0</v>
      </c>
    </row>
    <row r="43" spans="1:40" ht="48" customHeight="1" x14ac:dyDescent="0.25">
      <c r="A43" s="148"/>
      <c r="B43" s="382" t="s">
        <v>130</v>
      </c>
      <c r="C43" s="383" t="s">
        <v>131</v>
      </c>
      <c r="D43" s="428" t="s">
        <v>93</v>
      </c>
      <c r="E43" s="384">
        <f t="shared" ref="E43:AM43" si="15">E44+E54+E58+E68</f>
        <v>0</v>
      </c>
      <c r="F43" s="384">
        <f t="shared" si="15"/>
        <v>0</v>
      </c>
      <c r="G43" s="384">
        <f t="shared" si="15"/>
        <v>0</v>
      </c>
      <c r="H43" s="384">
        <f t="shared" si="15"/>
        <v>0</v>
      </c>
      <c r="I43" s="384">
        <f t="shared" si="15"/>
        <v>0</v>
      </c>
      <c r="J43" s="384">
        <f t="shared" si="15"/>
        <v>0</v>
      </c>
      <c r="K43" s="384">
        <f t="shared" si="15"/>
        <v>0</v>
      </c>
      <c r="L43" s="384">
        <f t="shared" si="15"/>
        <v>0</v>
      </c>
      <c r="M43" s="384">
        <f t="shared" si="15"/>
        <v>0</v>
      </c>
      <c r="N43" s="384">
        <f t="shared" si="15"/>
        <v>0</v>
      </c>
      <c r="O43" s="384">
        <f t="shared" si="15"/>
        <v>0</v>
      </c>
      <c r="P43" s="384">
        <f t="shared" si="15"/>
        <v>0</v>
      </c>
      <c r="Q43" s="384">
        <f t="shared" si="15"/>
        <v>0</v>
      </c>
      <c r="R43" s="384">
        <f t="shared" si="15"/>
        <v>0</v>
      </c>
      <c r="S43" s="384">
        <f t="shared" si="15"/>
        <v>0</v>
      </c>
      <c r="T43" s="384">
        <f t="shared" si="15"/>
        <v>0</v>
      </c>
      <c r="U43" s="384">
        <f t="shared" si="15"/>
        <v>0</v>
      </c>
      <c r="V43" s="384">
        <f t="shared" si="15"/>
        <v>0</v>
      </c>
      <c r="W43" s="384">
        <f t="shared" si="15"/>
        <v>0</v>
      </c>
      <c r="X43" s="384">
        <f t="shared" si="15"/>
        <v>0</v>
      </c>
      <c r="Y43" s="384">
        <f t="shared" si="15"/>
        <v>0</v>
      </c>
      <c r="Z43" s="384">
        <f t="shared" si="15"/>
        <v>0</v>
      </c>
      <c r="AA43" s="384">
        <f t="shared" si="15"/>
        <v>14.75</v>
      </c>
      <c r="AB43" s="384">
        <f t="shared" si="15"/>
        <v>0</v>
      </c>
      <c r="AC43" s="384">
        <f t="shared" si="15"/>
        <v>0</v>
      </c>
      <c r="AD43" s="384">
        <f t="shared" si="15"/>
        <v>0</v>
      </c>
      <c r="AE43" s="384">
        <f t="shared" si="15"/>
        <v>0</v>
      </c>
      <c r="AF43" s="384">
        <f t="shared" si="15"/>
        <v>0</v>
      </c>
      <c r="AG43" s="384">
        <f t="shared" si="15"/>
        <v>0</v>
      </c>
      <c r="AH43" s="384">
        <f t="shared" si="15"/>
        <v>14.75</v>
      </c>
      <c r="AI43" s="384">
        <f t="shared" si="15"/>
        <v>0</v>
      </c>
      <c r="AJ43" s="384">
        <f t="shared" si="15"/>
        <v>0</v>
      </c>
      <c r="AK43" s="384">
        <f t="shared" si="15"/>
        <v>0</v>
      </c>
      <c r="AL43" s="384">
        <f t="shared" si="15"/>
        <v>0</v>
      </c>
      <c r="AM43" s="384">
        <f t="shared" si="15"/>
        <v>0</v>
      </c>
    </row>
    <row r="44" spans="1:40" ht="48" customHeight="1" x14ac:dyDescent="0.25">
      <c r="A44" s="148"/>
      <c r="B44" s="382" t="s">
        <v>132</v>
      </c>
      <c r="C44" s="383" t="s">
        <v>133</v>
      </c>
      <c r="D44" s="382" t="s">
        <v>93</v>
      </c>
      <c r="E44" s="384">
        <f t="shared" ref="E44:AM44" si="16">E45+E48</f>
        <v>0</v>
      </c>
      <c r="F44" s="384">
        <f t="shared" si="16"/>
        <v>0</v>
      </c>
      <c r="G44" s="384">
        <f t="shared" si="16"/>
        <v>0</v>
      </c>
      <c r="H44" s="384">
        <f t="shared" si="16"/>
        <v>0</v>
      </c>
      <c r="I44" s="384">
        <f t="shared" si="16"/>
        <v>0</v>
      </c>
      <c r="J44" s="384">
        <f t="shared" si="16"/>
        <v>0</v>
      </c>
      <c r="K44" s="384">
        <f t="shared" si="16"/>
        <v>0</v>
      </c>
      <c r="L44" s="384">
        <f t="shared" si="16"/>
        <v>0</v>
      </c>
      <c r="M44" s="384">
        <f t="shared" si="16"/>
        <v>0</v>
      </c>
      <c r="N44" s="384">
        <f t="shared" si="16"/>
        <v>0</v>
      </c>
      <c r="O44" s="384">
        <f t="shared" si="16"/>
        <v>0</v>
      </c>
      <c r="P44" s="384">
        <f t="shared" si="16"/>
        <v>0</v>
      </c>
      <c r="Q44" s="384">
        <f t="shared" si="16"/>
        <v>0</v>
      </c>
      <c r="R44" s="384">
        <f t="shared" si="16"/>
        <v>0</v>
      </c>
      <c r="S44" s="384">
        <f t="shared" si="16"/>
        <v>0</v>
      </c>
      <c r="T44" s="384">
        <f t="shared" si="16"/>
        <v>0</v>
      </c>
      <c r="U44" s="384">
        <f t="shared" si="16"/>
        <v>0</v>
      </c>
      <c r="V44" s="384">
        <f t="shared" si="16"/>
        <v>0</v>
      </c>
      <c r="W44" s="384">
        <f t="shared" si="16"/>
        <v>0</v>
      </c>
      <c r="X44" s="384">
        <f t="shared" si="16"/>
        <v>0</v>
      </c>
      <c r="Y44" s="384">
        <f t="shared" si="16"/>
        <v>0</v>
      </c>
      <c r="Z44" s="384">
        <f t="shared" si="16"/>
        <v>0</v>
      </c>
      <c r="AA44" s="384">
        <f t="shared" si="16"/>
        <v>14.75</v>
      </c>
      <c r="AB44" s="384">
        <f t="shared" si="16"/>
        <v>0</v>
      </c>
      <c r="AC44" s="384">
        <f t="shared" si="16"/>
        <v>0</v>
      </c>
      <c r="AD44" s="384">
        <f t="shared" si="16"/>
        <v>0</v>
      </c>
      <c r="AE44" s="384">
        <f t="shared" si="16"/>
        <v>0</v>
      </c>
      <c r="AF44" s="384">
        <f t="shared" si="16"/>
        <v>0</v>
      </c>
      <c r="AG44" s="384">
        <f t="shared" si="16"/>
        <v>0</v>
      </c>
      <c r="AH44" s="384">
        <f t="shared" si="16"/>
        <v>14.75</v>
      </c>
      <c r="AI44" s="384">
        <f t="shared" si="16"/>
        <v>0</v>
      </c>
      <c r="AJ44" s="384">
        <f t="shared" si="16"/>
        <v>0</v>
      </c>
      <c r="AK44" s="384">
        <f t="shared" si="16"/>
        <v>0</v>
      </c>
      <c r="AL44" s="384">
        <f t="shared" si="16"/>
        <v>0</v>
      </c>
      <c r="AM44" s="384">
        <f t="shared" si="16"/>
        <v>0</v>
      </c>
    </row>
    <row r="45" spans="1:40" ht="42" customHeight="1" x14ac:dyDescent="0.25">
      <c r="A45" s="148"/>
      <c r="B45" s="411" t="s">
        <v>134</v>
      </c>
      <c r="C45" s="412" t="s">
        <v>135</v>
      </c>
      <c r="D45" s="411" t="s">
        <v>93</v>
      </c>
      <c r="E45" s="413">
        <f t="shared" ref="E45:AM45" si="17">SUM(E46:E47)</f>
        <v>0</v>
      </c>
      <c r="F45" s="413">
        <f t="shared" si="17"/>
        <v>0</v>
      </c>
      <c r="G45" s="413">
        <f t="shared" si="17"/>
        <v>0</v>
      </c>
      <c r="H45" s="413">
        <f t="shared" si="17"/>
        <v>0</v>
      </c>
      <c r="I45" s="413">
        <f t="shared" si="17"/>
        <v>0</v>
      </c>
      <c r="J45" s="413">
        <f t="shared" si="17"/>
        <v>0</v>
      </c>
      <c r="K45" s="413">
        <f t="shared" si="17"/>
        <v>0</v>
      </c>
      <c r="L45" s="413">
        <f t="shared" si="17"/>
        <v>0</v>
      </c>
      <c r="M45" s="413">
        <f t="shared" si="17"/>
        <v>0</v>
      </c>
      <c r="N45" s="413">
        <f t="shared" si="17"/>
        <v>0</v>
      </c>
      <c r="O45" s="413">
        <f t="shared" si="17"/>
        <v>0</v>
      </c>
      <c r="P45" s="413">
        <f t="shared" si="17"/>
        <v>0</v>
      </c>
      <c r="Q45" s="413">
        <f t="shared" si="17"/>
        <v>0</v>
      </c>
      <c r="R45" s="413">
        <f t="shared" si="17"/>
        <v>0</v>
      </c>
      <c r="S45" s="413">
        <f t="shared" si="17"/>
        <v>0</v>
      </c>
      <c r="T45" s="413">
        <f t="shared" si="17"/>
        <v>0</v>
      </c>
      <c r="U45" s="413">
        <f t="shared" si="17"/>
        <v>0</v>
      </c>
      <c r="V45" s="413">
        <f t="shared" si="17"/>
        <v>0</v>
      </c>
      <c r="W45" s="413">
        <f t="shared" si="17"/>
        <v>0</v>
      </c>
      <c r="X45" s="413">
        <f t="shared" si="17"/>
        <v>0</v>
      </c>
      <c r="Y45" s="413">
        <f t="shared" si="17"/>
        <v>0</v>
      </c>
      <c r="Z45" s="413">
        <f t="shared" si="17"/>
        <v>0</v>
      </c>
      <c r="AA45" s="413">
        <f t="shared" si="17"/>
        <v>0</v>
      </c>
      <c r="AB45" s="413">
        <f t="shared" si="17"/>
        <v>0</v>
      </c>
      <c r="AC45" s="413">
        <f t="shared" si="17"/>
        <v>0</v>
      </c>
      <c r="AD45" s="413">
        <f t="shared" si="17"/>
        <v>0</v>
      </c>
      <c r="AE45" s="413">
        <f t="shared" si="17"/>
        <v>0</v>
      </c>
      <c r="AF45" s="413">
        <f t="shared" si="17"/>
        <v>0</v>
      </c>
      <c r="AG45" s="413">
        <f t="shared" si="17"/>
        <v>0</v>
      </c>
      <c r="AH45" s="413">
        <f t="shared" si="17"/>
        <v>0</v>
      </c>
      <c r="AI45" s="413">
        <f t="shared" si="17"/>
        <v>0</v>
      </c>
      <c r="AJ45" s="413">
        <f t="shared" si="17"/>
        <v>0</v>
      </c>
      <c r="AK45" s="413">
        <f t="shared" si="17"/>
        <v>0</v>
      </c>
      <c r="AL45" s="413">
        <f t="shared" si="17"/>
        <v>0</v>
      </c>
      <c r="AM45" s="413">
        <f t="shared" si="17"/>
        <v>0</v>
      </c>
    </row>
    <row r="46" spans="1:40" ht="47.25" hidden="1" x14ac:dyDescent="0.25">
      <c r="A46" s="148"/>
      <c r="B46" s="400" t="s">
        <v>136</v>
      </c>
      <c r="C46" s="404" t="s">
        <v>137</v>
      </c>
      <c r="D46" s="401" t="s">
        <v>138</v>
      </c>
      <c r="E46" s="78">
        <v>0</v>
      </c>
      <c r="F46" s="79">
        <v>0</v>
      </c>
      <c r="G46" s="78">
        <v>0</v>
      </c>
      <c r="H46" s="78">
        <v>0</v>
      </c>
      <c r="I46" s="78">
        <v>0</v>
      </c>
      <c r="J46" s="78">
        <v>0</v>
      </c>
      <c r="K46" s="78">
        <v>0</v>
      </c>
      <c r="L46" s="78">
        <v>0</v>
      </c>
      <c r="M46" s="79">
        <v>0</v>
      </c>
      <c r="N46" s="78">
        <v>0</v>
      </c>
      <c r="O46" s="78">
        <v>0</v>
      </c>
      <c r="P46" s="78">
        <v>0</v>
      </c>
      <c r="Q46" s="78">
        <v>0</v>
      </c>
      <c r="R46" s="78">
        <v>0</v>
      </c>
      <c r="S46" s="78">
        <v>0</v>
      </c>
      <c r="T46" s="79">
        <v>0</v>
      </c>
      <c r="U46" s="78">
        <v>0</v>
      </c>
      <c r="V46" s="78">
        <v>0</v>
      </c>
      <c r="W46" s="78">
        <v>0</v>
      </c>
      <c r="X46" s="78">
        <v>0</v>
      </c>
      <c r="Y46" s="78">
        <v>0</v>
      </c>
      <c r="Z46" s="78">
        <v>0</v>
      </c>
      <c r="AA46" s="79">
        <v>0</v>
      </c>
      <c r="AB46" s="78">
        <v>0</v>
      </c>
      <c r="AC46" s="78">
        <v>0</v>
      </c>
      <c r="AD46" s="78">
        <v>0</v>
      </c>
      <c r="AE46" s="78">
        <v>0</v>
      </c>
      <c r="AF46" s="78">
        <v>0</v>
      </c>
      <c r="AG46" s="78">
        <f t="shared" ref="AG46:AI47" si="18">Z46</f>
        <v>0</v>
      </c>
      <c r="AH46" s="79">
        <f>AA46</f>
        <v>0</v>
      </c>
      <c r="AI46" s="78">
        <f>AB46</f>
        <v>0</v>
      </c>
      <c r="AJ46" s="78">
        <f t="shared" ref="AJ46:AM47" si="19">AC46</f>
        <v>0</v>
      </c>
      <c r="AK46" s="78">
        <f t="shared" si="19"/>
        <v>0</v>
      </c>
      <c r="AL46" s="78">
        <f t="shared" si="19"/>
        <v>0</v>
      </c>
      <c r="AM46" s="78">
        <f t="shared" si="19"/>
        <v>0</v>
      </c>
    </row>
    <row r="47" spans="1:40" hidden="1" x14ac:dyDescent="0.25">
      <c r="A47" s="148"/>
      <c r="B47" s="400"/>
      <c r="C47" s="479"/>
      <c r="D47" s="369"/>
      <c r="E47" s="78">
        <v>0</v>
      </c>
      <c r="F47" s="79">
        <v>0</v>
      </c>
      <c r="G47" s="78">
        <v>0</v>
      </c>
      <c r="H47" s="78">
        <v>0</v>
      </c>
      <c r="I47" s="78">
        <v>0</v>
      </c>
      <c r="J47" s="78">
        <v>0</v>
      </c>
      <c r="K47" s="78">
        <v>0</v>
      </c>
      <c r="L47" s="78">
        <v>0</v>
      </c>
      <c r="M47" s="79">
        <v>0</v>
      </c>
      <c r="N47" s="78">
        <v>0</v>
      </c>
      <c r="O47" s="78">
        <v>0</v>
      </c>
      <c r="P47" s="78">
        <v>0</v>
      </c>
      <c r="Q47" s="78">
        <v>0</v>
      </c>
      <c r="R47" s="78">
        <v>0</v>
      </c>
      <c r="S47" s="78">
        <v>0</v>
      </c>
      <c r="T47" s="79">
        <v>0</v>
      </c>
      <c r="U47" s="78">
        <v>0</v>
      </c>
      <c r="V47" s="78">
        <v>0</v>
      </c>
      <c r="W47" s="78">
        <v>0</v>
      </c>
      <c r="X47" s="78">
        <v>0</v>
      </c>
      <c r="Y47" s="78">
        <v>0</v>
      </c>
      <c r="Z47" s="78">
        <v>0</v>
      </c>
      <c r="AA47" s="79">
        <v>0</v>
      </c>
      <c r="AB47" s="78">
        <v>0</v>
      </c>
      <c r="AC47" s="78">
        <v>0</v>
      </c>
      <c r="AD47" s="78">
        <v>0</v>
      </c>
      <c r="AE47" s="78">
        <v>0</v>
      </c>
      <c r="AF47" s="78">
        <v>0</v>
      </c>
      <c r="AG47" s="78">
        <f t="shared" si="18"/>
        <v>0</v>
      </c>
      <c r="AH47" s="79">
        <f t="shared" si="18"/>
        <v>0</v>
      </c>
      <c r="AI47" s="78">
        <f t="shared" si="18"/>
        <v>0</v>
      </c>
      <c r="AJ47" s="78">
        <f t="shared" si="19"/>
        <v>0</v>
      </c>
      <c r="AK47" s="78">
        <f t="shared" si="19"/>
        <v>0</v>
      </c>
      <c r="AL47" s="78">
        <f t="shared" si="19"/>
        <v>0</v>
      </c>
      <c r="AM47" s="78">
        <f t="shared" si="19"/>
        <v>0</v>
      </c>
    </row>
    <row r="48" spans="1:40" ht="42" customHeight="1" x14ac:dyDescent="0.25">
      <c r="A48" s="148"/>
      <c r="B48" s="411" t="s">
        <v>139</v>
      </c>
      <c r="C48" s="412" t="s">
        <v>140</v>
      </c>
      <c r="D48" s="411" t="s">
        <v>93</v>
      </c>
      <c r="E48" s="413">
        <f t="shared" ref="E48:AM48" si="20">SUBTOTAL(9,E49:E51)</f>
        <v>0</v>
      </c>
      <c r="F48" s="413">
        <f t="shared" si="20"/>
        <v>0</v>
      </c>
      <c r="G48" s="413">
        <f t="shared" si="20"/>
        <v>0</v>
      </c>
      <c r="H48" s="413">
        <f t="shared" si="20"/>
        <v>0</v>
      </c>
      <c r="I48" s="413">
        <f t="shared" si="20"/>
        <v>0</v>
      </c>
      <c r="J48" s="413">
        <f t="shared" si="20"/>
        <v>0</v>
      </c>
      <c r="K48" s="413">
        <f t="shared" si="20"/>
        <v>0</v>
      </c>
      <c r="L48" s="413">
        <f t="shared" si="20"/>
        <v>0</v>
      </c>
      <c r="M48" s="413">
        <f t="shared" si="20"/>
        <v>0</v>
      </c>
      <c r="N48" s="413">
        <f t="shared" si="20"/>
        <v>0</v>
      </c>
      <c r="O48" s="413">
        <f t="shared" si="20"/>
        <v>0</v>
      </c>
      <c r="P48" s="413">
        <f t="shared" si="20"/>
        <v>0</v>
      </c>
      <c r="Q48" s="413">
        <f t="shared" si="20"/>
        <v>0</v>
      </c>
      <c r="R48" s="413">
        <f t="shared" si="20"/>
        <v>0</v>
      </c>
      <c r="S48" s="413">
        <f t="shared" si="20"/>
        <v>0</v>
      </c>
      <c r="T48" s="413">
        <f t="shared" si="20"/>
        <v>0</v>
      </c>
      <c r="U48" s="413">
        <f t="shared" si="20"/>
        <v>0</v>
      </c>
      <c r="V48" s="413">
        <f t="shared" si="20"/>
        <v>0</v>
      </c>
      <c r="W48" s="413">
        <f t="shared" si="20"/>
        <v>0</v>
      </c>
      <c r="X48" s="413">
        <f t="shared" si="20"/>
        <v>0</v>
      </c>
      <c r="Y48" s="413">
        <f t="shared" si="20"/>
        <v>0</v>
      </c>
      <c r="Z48" s="413">
        <f t="shared" si="20"/>
        <v>0</v>
      </c>
      <c r="AA48" s="413">
        <f t="shared" si="20"/>
        <v>14.75</v>
      </c>
      <c r="AB48" s="413">
        <f t="shared" si="20"/>
        <v>0</v>
      </c>
      <c r="AC48" s="413">
        <f t="shared" si="20"/>
        <v>0</v>
      </c>
      <c r="AD48" s="413">
        <f t="shared" si="20"/>
        <v>0</v>
      </c>
      <c r="AE48" s="413">
        <f t="shared" si="20"/>
        <v>0</v>
      </c>
      <c r="AF48" s="413">
        <f t="shared" si="20"/>
        <v>0</v>
      </c>
      <c r="AG48" s="413">
        <f t="shared" si="20"/>
        <v>0</v>
      </c>
      <c r="AH48" s="413">
        <f t="shared" si="20"/>
        <v>14.75</v>
      </c>
      <c r="AI48" s="413">
        <f t="shared" si="20"/>
        <v>0</v>
      </c>
      <c r="AJ48" s="413">
        <f t="shared" si="20"/>
        <v>0</v>
      </c>
      <c r="AK48" s="413">
        <f t="shared" si="20"/>
        <v>0</v>
      </c>
      <c r="AL48" s="413">
        <f t="shared" si="20"/>
        <v>0</v>
      </c>
      <c r="AM48" s="413">
        <f t="shared" si="20"/>
        <v>0</v>
      </c>
    </row>
    <row r="49" spans="1:40" ht="33" customHeight="1" x14ac:dyDescent="0.25">
      <c r="B49" s="76" t="s">
        <v>139</v>
      </c>
      <c r="C49" s="387" t="s">
        <v>1557</v>
      </c>
      <c r="D49" s="76" t="s">
        <v>1637</v>
      </c>
      <c r="E49" s="373"/>
      <c r="F49" s="373"/>
      <c r="G49" s="373"/>
      <c r="H49" s="373"/>
      <c r="I49" s="373"/>
      <c r="J49" s="373"/>
      <c r="K49" s="373"/>
      <c r="L49" s="373"/>
      <c r="M49" s="373"/>
      <c r="N49" s="373"/>
      <c r="O49" s="373"/>
      <c r="P49" s="373"/>
      <c r="Q49" s="373"/>
      <c r="R49" s="373"/>
      <c r="S49" s="373"/>
      <c r="T49" s="373"/>
      <c r="U49" s="373"/>
      <c r="V49" s="373"/>
      <c r="W49" s="373"/>
      <c r="X49" s="373"/>
      <c r="Y49" s="373"/>
      <c r="Z49" s="373"/>
      <c r="AA49" s="77">
        <f>'С № 4'!BL54</f>
        <v>7.375</v>
      </c>
      <c r="AB49" s="77">
        <f>'С № 4'!AY51</f>
        <v>0</v>
      </c>
      <c r="AC49" s="77">
        <f>'С № 4'!AZ51</f>
        <v>0</v>
      </c>
      <c r="AD49" s="77">
        <f>'С № 4'!BA51</f>
        <v>0</v>
      </c>
      <c r="AE49" s="77">
        <f>'С № 4'!BB51</f>
        <v>0</v>
      </c>
      <c r="AF49" s="77">
        <f>'С № 4'!BC51</f>
        <v>0</v>
      </c>
      <c r="AG49" s="373"/>
      <c r="AH49" s="77">
        <f t="shared" ref="AH49:AH51" si="21">AA49+T49+M49+F49</f>
        <v>7.375</v>
      </c>
      <c r="AI49" s="373"/>
      <c r="AJ49" s="373"/>
      <c r="AK49" s="373"/>
      <c r="AL49" s="373"/>
      <c r="AM49" s="373"/>
      <c r="AN49" s="147"/>
    </row>
    <row r="50" spans="1:40" ht="33" customHeight="1" x14ac:dyDescent="0.25">
      <c r="B50" s="76" t="s">
        <v>139</v>
      </c>
      <c r="C50" s="387" t="s">
        <v>1558</v>
      </c>
      <c r="D50" s="76" t="s">
        <v>1638</v>
      </c>
      <c r="E50" s="373"/>
      <c r="F50" s="373"/>
      <c r="G50" s="373"/>
      <c r="H50" s="373"/>
      <c r="I50" s="373"/>
      <c r="J50" s="373"/>
      <c r="K50" s="373"/>
      <c r="L50" s="373"/>
      <c r="M50" s="373"/>
      <c r="N50" s="373"/>
      <c r="O50" s="373"/>
      <c r="P50" s="373"/>
      <c r="Q50" s="373"/>
      <c r="R50" s="373"/>
      <c r="S50" s="373"/>
      <c r="T50" s="373"/>
      <c r="U50" s="373"/>
      <c r="V50" s="373"/>
      <c r="W50" s="373"/>
      <c r="X50" s="373"/>
      <c r="Y50" s="373"/>
      <c r="Z50" s="373"/>
      <c r="AA50" s="77">
        <f>'С № 4'!BL55</f>
        <v>7.375</v>
      </c>
      <c r="AB50" s="77">
        <f>'С № 4'!AY52</f>
        <v>0</v>
      </c>
      <c r="AC50" s="77">
        <f>'С № 4'!AZ52</f>
        <v>0</v>
      </c>
      <c r="AD50" s="77">
        <f>'С № 4'!BA52</f>
        <v>0</v>
      </c>
      <c r="AE50" s="77">
        <f>'С № 4'!BB52</f>
        <v>0</v>
      </c>
      <c r="AF50" s="77">
        <f>'С № 4'!BC52</f>
        <v>0</v>
      </c>
      <c r="AG50" s="373"/>
      <c r="AH50" s="77">
        <f t="shared" si="21"/>
        <v>7.375</v>
      </c>
      <c r="AI50" s="373"/>
      <c r="AJ50" s="373"/>
      <c r="AK50" s="373"/>
      <c r="AL50" s="373"/>
      <c r="AM50" s="373"/>
      <c r="AN50" s="147"/>
    </row>
    <row r="51" spans="1:40" ht="33" customHeight="1" x14ac:dyDescent="0.25">
      <c r="B51" s="76" t="s">
        <v>139</v>
      </c>
      <c r="C51" s="387" t="s">
        <v>1559</v>
      </c>
      <c r="D51" s="76" t="s">
        <v>1639</v>
      </c>
      <c r="E51" s="373"/>
      <c r="F51" s="373"/>
      <c r="G51" s="373"/>
      <c r="H51" s="373"/>
      <c r="I51" s="373"/>
      <c r="J51" s="373"/>
      <c r="K51" s="373"/>
      <c r="L51" s="373"/>
      <c r="M51" s="373"/>
      <c r="N51" s="373"/>
      <c r="O51" s="373"/>
      <c r="P51" s="373"/>
      <c r="Q51" s="373"/>
      <c r="R51" s="373"/>
      <c r="S51" s="373"/>
      <c r="T51" s="373"/>
      <c r="U51" s="373"/>
      <c r="V51" s="373"/>
      <c r="W51" s="373"/>
      <c r="X51" s="373"/>
      <c r="Y51" s="373"/>
      <c r="Z51" s="373"/>
      <c r="AA51" s="77">
        <f>'С № 4'!BE53</f>
        <v>0</v>
      </c>
      <c r="AB51" s="77">
        <f>'С № 4'!AY53</f>
        <v>0</v>
      </c>
      <c r="AC51" s="77">
        <f>'С № 4'!AZ53</f>
        <v>0</v>
      </c>
      <c r="AD51" s="77">
        <f>'С № 4'!BA53</f>
        <v>0</v>
      </c>
      <c r="AE51" s="77">
        <f>'С № 4'!BB53</f>
        <v>0</v>
      </c>
      <c r="AF51" s="77">
        <f>'С № 4'!BC53</f>
        <v>0</v>
      </c>
      <c r="AG51" s="373"/>
      <c r="AH51" s="77">
        <f t="shared" si="21"/>
        <v>0</v>
      </c>
      <c r="AI51" s="373"/>
      <c r="AJ51" s="373"/>
      <c r="AK51" s="373"/>
      <c r="AL51" s="373"/>
      <c r="AM51" s="373"/>
      <c r="AN51" s="147"/>
    </row>
    <row r="52" spans="1:40" ht="33" hidden="1" customHeight="1" x14ac:dyDescent="0.25">
      <c r="B52" s="76"/>
      <c r="C52" s="387"/>
      <c r="D52" s="76"/>
      <c r="E52" s="373"/>
      <c r="F52" s="373"/>
      <c r="G52" s="373"/>
      <c r="H52" s="373"/>
      <c r="I52" s="373"/>
      <c r="J52" s="373"/>
      <c r="K52" s="373"/>
      <c r="L52" s="373"/>
      <c r="M52" s="373"/>
      <c r="N52" s="373"/>
      <c r="O52" s="373"/>
      <c r="P52" s="373"/>
      <c r="Q52" s="373"/>
      <c r="R52" s="373"/>
      <c r="S52" s="373"/>
      <c r="T52" s="373"/>
      <c r="U52" s="373"/>
      <c r="V52" s="373"/>
      <c r="W52" s="373"/>
      <c r="X52" s="373"/>
      <c r="Y52" s="373"/>
      <c r="Z52" s="373"/>
      <c r="AA52" s="77"/>
      <c r="AB52" s="77"/>
      <c r="AC52" s="77"/>
      <c r="AD52" s="77"/>
      <c r="AE52" s="77"/>
      <c r="AF52" s="77"/>
      <c r="AG52" s="373"/>
      <c r="AH52" s="77"/>
      <c r="AI52" s="373"/>
      <c r="AJ52" s="373"/>
      <c r="AK52" s="373"/>
      <c r="AL52" s="373"/>
      <c r="AM52" s="373"/>
      <c r="AN52" s="147"/>
    </row>
    <row r="53" spans="1:40" ht="33" hidden="1" customHeight="1" x14ac:dyDescent="0.25">
      <c r="B53" s="76"/>
      <c r="C53" s="387"/>
      <c r="D53" s="76"/>
      <c r="E53" s="373"/>
      <c r="F53" s="373"/>
      <c r="G53" s="373"/>
      <c r="H53" s="373"/>
      <c r="I53" s="373"/>
      <c r="J53" s="373"/>
      <c r="K53" s="373"/>
      <c r="L53" s="373"/>
      <c r="M53" s="373"/>
      <c r="N53" s="373"/>
      <c r="O53" s="373"/>
      <c r="P53" s="373"/>
      <c r="Q53" s="373"/>
      <c r="R53" s="373"/>
      <c r="S53" s="373"/>
      <c r="T53" s="373"/>
      <c r="U53" s="373"/>
      <c r="V53" s="373"/>
      <c r="W53" s="373"/>
      <c r="X53" s="373"/>
      <c r="Y53" s="373"/>
      <c r="Z53" s="373"/>
      <c r="AA53" s="77"/>
      <c r="AB53" s="77"/>
      <c r="AC53" s="77"/>
      <c r="AD53" s="77"/>
      <c r="AE53" s="77"/>
      <c r="AF53" s="77"/>
      <c r="AG53" s="373"/>
      <c r="AH53" s="77"/>
      <c r="AI53" s="373"/>
      <c r="AJ53" s="373"/>
      <c r="AK53" s="373"/>
      <c r="AL53" s="373"/>
      <c r="AM53" s="373"/>
      <c r="AN53" s="147"/>
    </row>
    <row r="54" spans="1:40" ht="48" customHeight="1" x14ac:dyDescent="0.25">
      <c r="A54" s="148"/>
      <c r="B54" s="382" t="s">
        <v>141</v>
      </c>
      <c r="C54" s="383" t="s">
        <v>142</v>
      </c>
      <c r="D54" s="382" t="s">
        <v>93</v>
      </c>
      <c r="E54" s="384">
        <f t="shared" ref="E54:AM54" si="22">E55+E57</f>
        <v>0</v>
      </c>
      <c r="F54" s="384">
        <f t="shared" si="22"/>
        <v>0</v>
      </c>
      <c r="G54" s="384">
        <f t="shared" si="22"/>
        <v>0</v>
      </c>
      <c r="H54" s="384">
        <f t="shared" si="22"/>
        <v>0</v>
      </c>
      <c r="I54" s="384">
        <f t="shared" si="22"/>
        <v>0</v>
      </c>
      <c r="J54" s="384">
        <f t="shared" si="22"/>
        <v>0</v>
      </c>
      <c r="K54" s="384">
        <f t="shared" si="22"/>
        <v>0</v>
      </c>
      <c r="L54" s="384">
        <f t="shared" si="22"/>
        <v>0</v>
      </c>
      <c r="M54" s="384">
        <f t="shared" si="22"/>
        <v>0</v>
      </c>
      <c r="N54" s="384">
        <f t="shared" si="22"/>
        <v>0</v>
      </c>
      <c r="O54" s="384">
        <f t="shared" si="22"/>
        <v>0</v>
      </c>
      <c r="P54" s="384">
        <f t="shared" si="22"/>
        <v>0</v>
      </c>
      <c r="Q54" s="384">
        <f t="shared" si="22"/>
        <v>0</v>
      </c>
      <c r="R54" s="384">
        <f t="shared" si="22"/>
        <v>0</v>
      </c>
      <c r="S54" s="384">
        <f t="shared" si="22"/>
        <v>0</v>
      </c>
      <c r="T54" s="384">
        <f t="shared" si="22"/>
        <v>0</v>
      </c>
      <c r="U54" s="384">
        <f t="shared" si="22"/>
        <v>0</v>
      </c>
      <c r="V54" s="384">
        <f t="shared" si="22"/>
        <v>0</v>
      </c>
      <c r="W54" s="384">
        <f t="shared" si="22"/>
        <v>0</v>
      </c>
      <c r="X54" s="384">
        <f t="shared" si="22"/>
        <v>0</v>
      </c>
      <c r="Y54" s="384">
        <f t="shared" si="22"/>
        <v>0</v>
      </c>
      <c r="Z54" s="384">
        <f t="shared" si="22"/>
        <v>0</v>
      </c>
      <c r="AA54" s="384">
        <f t="shared" si="22"/>
        <v>0</v>
      </c>
      <c r="AB54" s="384">
        <f t="shared" si="22"/>
        <v>0</v>
      </c>
      <c r="AC54" s="384">
        <f t="shared" si="22"/>
        <v>0</v>
      </c>
      <c r="AD54" s="384">
        <f t="shared" si="22"/>
        <v>0</v>
      </c>
      <c r="AE54" s="384">
        <f t="shared" si="22"/>
        <v>0</v>
      </c>
      <c r="AF54" s="384">
        <f t="shared" si="22"/>
        <v>0</v>
      </c>
      <c r="AG54" s="384">
        <f t="shared" si="22"/>
        <v>0</v>
      </c>
      <c r="AH54" s="384">
        <f t="shared" si="22"/>
        <v>0</v>
      </c>
      <c r="AI54" s="384">
        <f t="shared" si="22"/>
        <v>0</v>
      </c>
      <c r="AJ54" s="384">
        <f t="shared" si="22"/>
        <v>0</v>
      </c>
      <c r="AK54" s="384">
        <f t="shared" si="22"/>
        <v>0</v>
      </c>
      <c r="AL54" s="384">
        <f t="shared" si="22"/>
        <v>0</v>
      </c>
      <c r="AM54" s="384">
        <f t="shared" si="22"/>
        <v>0</v>
      </c>
    </row>
    <row r="55" spans="1:40" ht="42" customHeight="1" x14ac:dyDescent="0.25">
      <c r="A55" s="148"/>
      <c r="B55" s="411" t="s">
        <v>143</v>
      </c>
      <c r="C55" s="412" t="s">
        <v>144</v>
      </c>
      <c r="D55" s="411" t="s">
        <v>93</v>
      </c>
      <c r="E55" s="413">
        <f t="shared" ref="E55:AM55" si="23">SUM(E56:E56)</f>
        <v>0</v>
      </c>
      <c r="F55" s="413">
        <f t="shared" si="23"/>
        <v>0</v>
      </c>
      <c r="G55" s="413">
        <f t="shared" si="23"/>
        <v>0</v>
      </c>
      <c r="H55" s="413">
        <f t="shared" si="23"/>
        <v>0</v>
      </c>
      <c r="I55" s="413">
        <f t="shared" si="23"/>
        <v>0</v>
      </c>
      <c r="J55" s="413">
        <f t="shared" si="23"/>
        <v>0</v>
      </c>
      <c r="K55" s="413">
        <f t="shared" si="23"/>
        <v>0</v>
      </c>
      <c r="L55" s="413">
        <f t="shared" si="23"/>
        <v>0</v>
      </c>
      <c r="M55" s="413">
        <f t="shared" si="23"/>
        <v>0</v>
      </c>
      <c r="N55" s="413">
        <f t="shared" si="23"/>
        <v>0</v>
      </c>
      <c r="O55" s="413">
        <f t="shared" si="23"/>
        <v>0</v>
      </c>
      <c r="P55" s="413">
        <f t="shared" si="23"/>
        <v>0</v>
      </c>
      <c r="Q55" s="413">
        <f t="shared" si="23"/>
        <v>0</v>
      </c>
      <c r="R55" s="413">
        <f t="shared" si="23"/>
        <v>0</v>
      </c>
      <c r="S55" s="413">
        <f t="shared" si="23"/>
        <v>0</v>
      </c>
      <c r="T55" s="413">
        <f t="shared" si="23"/>
        <v>0</v>
      </c>
      <c r="U55" s="413">
        <f t="shared" si="23"/>
        <v>0</v>
      </c>
      <c r="V55" s="413">
        <f t="shared" si="23"/>
        <v>0</v>
      </c>
      <c r="W55" s="413">
        <f t="shared" si="23"/>
        <v>0</v>
      </c>
      <c r="X55" s="413">
        <f t="shared" si="23"/>
        <v>0</v>
      </c>
      <c r="Y55" s="413">
        <f t="shared" si="23"/>
        <v>0</v>
      </c>
      <c r="Z55" s="413">
        <f t="shared" si="23"/>
        <v>0</v>
      </c>
      <c r="AA55" s="413">
        <f t="shared" si="23"/>
        <v>0</v>
      </c>
      <c r="AB55" s="413">
        <f t="shared" si="23"/>
        <v>0</v>
      </c>
      <c r="AC55" s="413">
        <f t="shared" si="23"/>
        <v>0</v>
      </c>
      <c r="AD55" s="413">
        <f t="shared" si="23"/>
        <v>0</v>
      </c>
      <c r="AE55" s="413">
        <f t="shared" si="23"/>
        <v>0</v>
      </c>
      <c r="AF55" s="413">
        <f t="shared" si="23"/>
        <v>0</v>
      </c>
      <c r="AG55" s="413">
        <f t="shared" si="23"/>
        <v>0</v>
      </c>
      <c r="AH55" s="413">
        <f t="shared" si="23"/>
        <v>0</v>
      </c>
      <c r="AI55" s="413">
        <f t="shared" si="23"/>
        <v>0</v>
      </c>
      <c r="AJ55" s="413">
        <f t="shared" si="23"/>
        <v>0</v>
      </c>
      <c r="AK55" s="413">
        <f t="shared" si="23"/>
        <v>0</v>
      </c>
      <c r="AL55" s="413">
        <f t="shared" si="23"/>
        <v>0</v>
      </c>
      <c r="AM55" s="413">
        <f t="shared" si="23"/>
        <v>0</v>
      </c>
    </row>
    <row r="56" spans="1:40" ht="47.25" hidden="1" x14ac:dyDescent="0.25">
      <c r="A56" s="148"/>
      <c r="B56" s="400" t="s">
        <v>145</v>
      </c>
      <c r="C56" s="474" t="s">
        <v>146</v>
      </c>
      <c r="D56" s="454" t="s">
        <v>147</v>
      </c>
      <c r="E56" s="78">
        <v>0</v>
      </c>
      <c r="F56" s="79">
        <v>0</v>
      </c>
      <c r="G56" s="78">
        <v>0</v>
      </c>
      <c r="H56" s="78">
        <v>0</v>
      </c>
      <c r="I56" s="78">
        <v>0</v>
      </c>
      <c r="J56" s="78">
        <v>0</v>
      </c>
      <c r="K56" s="78">
        <v>0</v>
      </c>
      <c r="L56" s="78">
        <v>0</v>
      </c>
      <c r="M56" s="79">
        <v>0</v>
      </c>
      <c r="N56" s="78">
        <v>0</v>
      </c>
      <c r="O56" s="78">
        <v>0</v>
      </c>
      <c r="P56" s="78">
        <v>0</v>
      </c>
      <c r="Q56" s="78">
        <v>0</v>
      </c>
      <c r="R56" s="78">
        <v>0</v>
      </c>
      <c r="S56" s="78">
        <v>0</v>
      </c>
      <c r="T56" s="79">
        <v>0</v>
      </c>
      <c r="U56" s="78">
        <v>0</v>
      </c>
      <c r="V56" s="78">
        <v>0</v>
      </c>
      <c r="W56" s="78">
        <v>0</v>
      </c>
      <c r="X56" s="78">
        <v>0</v>
      </c>
      <c r="Y56" s="78">
        <v>0</v>
      </c>
      <c r="Z56" s="78">
        <v>0</v>
      </c>
      <c r="AA56" s="79"/>
      <c r="AB56" s="78">
        <v>0</v>
      </c>
      <c r="AC56" s="78">
        <v>0</v>
      </c>
      <c r="AD56" s="78"/>
      <c r="AE56" s="78">
        <v>0</v>
      </c>
      <c r="AF56" s="78">
        <v>0</v>
      </c>
      <c r="AG56" s="78">
        <f>Z56</f>
        <v>0</v>
      </c>
      <c r="AH56" s="79">
        <f t="shared" ref="AH56:AM56" si="24">AA56+T56+M56+F56</f>
        <v>0</v>
      </c>
      <c r="AI56" s="78">
        <f t="shared" si="24"/>
        <v>0</v>
      </c>
      <c r="AJ56" s="78">
        <f t="shared" si="24"/>
        <v>0</v>
      </c>
      <c r="AK56" s="78">
        <f t="shared" si="24"/>
        <v>0</v>
      </c>
      <c r="AL56" s="78">
        <f t="shared" si="24"/>
        <v>0</v>
      </c>
      <c r="AM56" s="78">
        <f t="shared" si="24"/>
        <v>0</v>
      </c>
    </row>
    <row r="57" spans="1:40" ht="42" customHeight="1" x14ac:dyDescent="0.25">
      <c r="A57" s="148"/>
      <c r="B57" s="411" t="s">
        <v>148</v>
      </c>
      <c r="C57" s="412" t="s">
        <v>149</v>
      </c>
      <c r="D57" s="411" t="s">
        <v>93</v>
      </c>
      <c r="E57" s="413">
        <v>0</v>
      </c>
      <c r="F57" s="413">
        <v>0</v>
      </c>
      <c r="G57" s="413">
        <v>0</v>
      </c>
      <c r="H57" s="413">
        <v>0</v>
      </c>
      <c r="I57" s="413">
        <v>0</v>
      </c>
      <c r="J57" s="413">
        <v>0</v>
      </c>
      <c r="K57" s="413">
        <v>0</v>
      </c>
      <c r="L57" s="413">
        <v>0</v>
      </c>
      <c r="M57" s="413">
        <v>0</v>
      </c>
      <c r="N57" s="413">
        <v>0</v>
      </c>
      <c r="O57" s="413">
        <v>0</v>
      </c>
      <c r="P57" s="413">
        <v>0</v>
      </c>
      <c r="Q57" s="413">
        <v>0</v>
      </c>
      <c r="R57" s="413">
        <v>0</v>
      </c>
      <c r="S57" s="413">
        <v>0</v>
      </c>
      <c r="T57" s="413">
        <v>0</v>
      </c>
      <c r="U57" s="413">
        <v>0</v>
      </c>
      <c r="V57" s="413">
        <v>0</v>
      </c>
      <c r="W57" s="413">
        <v>0</v>
      </c>
      <c r="X57" s="413">
        <v>0</v>
      </c>
      <c r="Y57" s="413">
        <v>0</v>
      </c>
      <c r="Z57" s="413">
        <v>0</v>
      </c>
      <c r="AA57" s="413">
        <v>0</v>
      </c>
      <c r="AB57" s="413">
        <v>0</v>
      </c>
      <c r="AC57" s="413">
        <v>0</v>
      </c>
      <c r="AD57" s="413">
        <v>0</v>
      </c>
      <c r="AE57" s="413">
        <v>0</v>
      </c>
      <c r="AF57" s="413">
        <v>0</v>
      </c>
      <c r="AG57" s="413">
        <v>0</v>
      </c>
      <c r="AH57" s="413">
        <v>0</v>
      </c>
      <c r="AI57" s="413">
        <v>0</v>
      </c>
      <c r="AJ57" s="413">
        <v>0</v>
      </c>
      <c r="AK57" s="413">
        <v>0</v>
      </c>
      <c r="AL57" s="413">
        <v>0</v>
      </c>
      <c r="AM57" s="413">
        <v>0</v>
      </c>
    </row>
    <row r="58" spans="1:40" ht="48" customHeight="1" x14ac:dyDescent="0.25">
      <c r="A58" s="148"/>
      <c r="B58" s="382" t="s">
        <v>150</v>
      </c>
      <c r="C58" s="383" t="s">
        <v>151</v>
      </c>
      <c r="D58" s="382" t="s">
        <v>93</v>
      </c>
      <c r="E58" s="384">
        <f t="shared" ref="E58:AM58" si="25">E59+E60+E61+E62+E63+E65+E66+E67</f>
        <v>0</v>
      </c>
      <c r="F58" s="384">
        <f t="shared" si="25"/>
        <v>0</v>
      </c>
      <c r="G58" s="384">
        <f t="shared" si="25"/>
        <v>0</v>
      </c>
      <c r="H58" s="384">
        <f t="shared" si="25"/>
        <v>0</v>
      </c>
      <c r="I58" s="384">
        <f t="shared" si="25"/>
        <v>0</v>
      </c>
      <c r="J58" s="384">
        <f t="shared" si="25"/>
        <v>0</v>
      </c>
      <c r="K58" s="384">
        <f t="shared" si="25"/>
        <v>0</v>
      </c>
      <c r="L58" s="384">
        <f t="shared" si="25"/>
        <v>0</v>
      </c>
      <c r="M58" s="384">
        <f t="shared" si="25"/>
        <v>0</v>
      </c>
      <c r="N58" s="384">
        <f t="shared" si="25"/>
        <v>0</v>
      </c>
      <c r="O58" s="384">
        <f t="shared" si="25"/>
        <v>0</v>
      </c>
      <c r="P58" s="384">
        <f t="shared" si="25"/>
        <v>0</v>
      </c>
      <c r="Q58" s="384">
        <f t="shared" si="25"/>
        <v>0</v>
      </c>
      <c r="R58" s="384">
        <f t="shared" si="25"/>
        <v>0</v>
      </c>
      <c r="S58" s="384">
        <f t="shared" si="25"/>
        <v>0</v>
      </c>
      <c r="T58" s="384">
        <f t="shared" si="25"/>
        <v>0</v>
      </c>
      <c r="U58" s="384">
        <f t="shared" si="25"/>
        <v>0</v>
      </c>
      <c r="V58" s="384">
        <f t="shared" si="25"/>
        <v>0</v>
      </c>
      <c r="W58" s="384">
        <f t="shared" si="25"/>
        <v>0</v>
      </c>
      <c r="X58" s="384">
        <f t="shared" si="25"/>
        <v>0</v>
      </c>
      <c r="Y58" s="384">
        <f t="shared" si="25"/>
        <v>0</v>
      </c>
      <c r="Z58" s="384">
        <f t="shared" si="25"/>
        <v>0</v>
      </c>
      <c r="AA58" s="384">
        <f t="shared" si="25"/>
        <v>0</v>
      </c>
      <c r="AB58" s="384">
        <f t="shared" si="25"/>
        <v>0</v>
      </c>
      <c r="AC58" s="384">
        <f t="shared" si="25"/>
        <v>0</v>
      </c>
      <c r="AD58" s="384">
        <f t="shared" si="25"/>
        <v>0</v>
      </c>
      <c r="AE58" s="384">
        <f t="shared" si="25"/>
        <v>0</v>
      </c>
      <c r="AF58" s="384">
        <f t="shared" si="25"/>
        <v>0</v>
      </c>
      <c r="AG58" s="384">
        <f t="shared" si="25"/>
        <v>0</v>
      </c>
      <c r="AH58" s="384">
        <f t="shared" si="25"/>
        <v>0</v>
      </c>
      <c r="AI58" s="384">
        <f t="shared" si="25"/>
        <v>0</v>
      </c>
      <c r="AJ58" s="384">
        <f t="shared" si="25"/>
        <v>0</v>
      </c>
      <c r="AK58" s="384">
        <f t="shared" si="25"/>
        <v>0</v>
      </c>
      <c r="AL58" s="384">
        <f t="shared" si="25"/>
        <v>0</v>
      </c>
      <c r="AM58" s="384">
        <f t="shared" si="25"/>
        <v>0</v>
      </c>
    </row>
    <row r="59" spans="1:40" ht="42" customHeight="1" x14ac:dyDescent="0.25">
      <c r="A59" s="148"/>
      <c r="B59" s="464" t="s">
        <v>152</v>
      </c>
      <c r="C59" s="481" t="s">
        <v>153</v>
      </c>
      <c r="D59" s="411" t="s">
        <v>93</v>
      </c>
      <c r="E59" s="326">
        <v>0</v>
      </c>
      <c r="F59" s="326">
        <v>0</v>
      </c>
      <c r="G59" s="326">
        <v>0</v>
      </c>
      <c r="H59" s="326">
        <v>0</v>
      </c>
      <c r="I59" s="326">
        <v>0</v>
      </c>
      <c r="J59" s="326">
        <v>0</v>
      </c>
      <c r="K59" s="326">
        <v>0</v>
      </c>
      <c r="L59" s="326">
        <v>0</v>
      </c>
      <c r="M59" s="326">
        <v>0</v>
      </c>
      <c r="N59" s="326">
        <v>0</v>
      </c>
      <c r="O59" s="326">
        <v>0</v>
      </c>
      <c r="P59" s="326">
        <v>0</v>
      </c>
      <c r="Q59" s="326">
        <v>0</v>
      </c>
      <c r="R59" s="326">
        <v>0</v>
      </c>
      <c r="S59" s="326">
        <v>0</v>
      </c>
      <c r="T59" s="326">
        <v>0</v>
      </c>
      <c r="U59" s="326">
        <v>0</v>
      </c>
      <c r="V59" s="326">
        <v>0</v>
      </c>
      <c r="W59" s="326">
        <v>0</v>
      </c>
      <c r="X59" s="326">
        <v>0</v>
      </c>
      <c r="Y59" s="326">
        <v>0</v>
      </c>
      <c r="Z59" s="326">
        <v>0</v>
      </c>
      <c r="AA59" s="326">
        <v>0</v>
      </c>
      <c r="AB59" s="326">
        <v>0</v>
      </c>
      <c r="AC59" s="326">
        <v>0</v>
      </c>
      <c r="AD59" s="326">
        <v>0</v>
      </c>
      <c r="AE59" s="326">
        <v>0</v>
      </c>
      <c r="AF59" s="326">
        <v>0</v>
      </c>
      <c r="AG59" s="326">
        <v>0</v>
      </c>
      <c r="AH59" s="326">
        <v>0</v>
      </c>
      <c r="AI59" s="326">
        <v>0</v>
      </c>
      <c r="AJ59" s="326">
        <v>0</v>
      </c>
      <c r="AK59" s="326">
        <v>0</v>
      </c>
      <c r="AL59" s="326">
        <v>0</v>
      </c>
      <c r="AM59" s="326">
        <v>0</v>
      </c>
    </row>
    <row r="60" spans="1:40" ht="42" customHeight="1" x14ac:dyDescent="0.25">
      <c r="A60" s="148"/>
      <c r="B60" s="464" t="s">
        <v>154</v>
      </c>
      <c r="C60" s="481" t="s">
        <v>155</v>
      </c>
      <c r="D60" s="411" t="s">
        <v>93</v>
      </c>
      <c r="E60" s="413">
        <v>0</v>
      </c>
      <c r="F60" s="413">
        <v>0</v>
      </c>
      <c r="G60" s="413">
        <v>0</v>
      </c>
      <c r="H60" s="413">
        <v>0</v>
      </c>
      <c r="I60" s="413">
        <v>0</v>
      </c>
      <c r="J60" s="413">
        <v>0</v>
      </c>
      <c r="K60" s="413">
        <v>0</v>
      </c>
      <c r="L60" s="413">
        <v>0</v>
      </c>
      <c r="M60" s="413">
        <v>0</v>
      </c>
      <c r="N60" s="413">
        <v>0</v>
      </c>
      <c r="O60" s="413">
        <v>0</v>
      </c>
      <c r="P60" s="413">
        <v>0</v>
      </c>
      <c r="Q60" s="413">
        <v>0</v>
      </c>
      <c r="R60" s="413">
        <v>0</v>
      </c>
      <c r="S60" s="413">
        <v>0</v>
      </c>
      <c r="T60" s="413">
        <v>0</v>
      </c>
      <c r="U60" s="413">
        <v>0</v>
      </c>
      <c r="V60" s="413">
        <v>0</v>
      </c>
      <c r="W60" s="413">
        <v>0</v>
      </c>
      <c r="X60" s="413">
        <v>0</v>
      </c>
      <c r="Y60" s="413">
        <v>0</v>
      </c>
      <c r="Z60" s="413">
        <v>0</v>
      </c>
      <c r="AA60" s="413">
        <v>0</v>
      </c>
      <c r="AB60" s="413">
        <v>0</v>
      </c>
      <c r="AC60" s="413">
        <v>0</v>
      </c>
      <c r="AD60" s="413">
        <v>0</v>
      </c>
      <c r="AE60" s="413">
        <v>0</v>
      </c>
      <c r="AF60" s="413">
        <v>0</v>
      </c>
      <c r="AG60" s="413">
        <v>0</v>
      </c>
      <c r="AH60" s="413">
        <v>0</v>
      </c>
      <c r="AI60" s="413">
        <v>0</v>
      </c>
      <c r="AJ60" s="413">
        <v>0</v>
      </c>
      <c r="AK60" s="413">
        <v>0</v>
      </c>
      <c r="AL60" s="413">
        <v>0</v>
      </c>
      <c r="AM60" s="413">
        <v>0</v>
      </c>
    </row>
    <row r="61" spans="1:40" ht="42" customHeight="1" x14ac:dyDescent="0.25">
      <c r="A61" s="148"/>
      <c r="B61" s="411" t="s">
        <v>156</v>
      </c>
      <c r="C61" s="412" t="s">
        <v>157</v>
      </c>
      <c r="D61" s="411" t="s">
        <v>93</v>
      </c>
      <c r="E61" s="326">
        <v>0</v>
      </c>
      <c r="F61" s="326">
        <v>0</v>
      </c>
      <c r="G61" s="326">
        <v>0</v>
      </c>
      <c r="H61" s="326">
        <v>0</v>
      </c>
      <c r="I61" s="326">
        <v>0</v>
      </c>
      <c r="J61" s="326">
        <v>0</v>
      </c>
      <c r="K61" s="326">
        <v>0</v>
      </c>
      <c r="L61" s="326">
        <v>0</v>
      </c>
      <c r="M61" s="326">
        <v>0</v>
      </c>
      <c r="N61" s="326">
        <v>0</v>
      </c>
      <c r="O61" s="326">
        <v>0</v>
      </c>
      <c r="P61" s="326">
        <v>0</v>
      </c>
      <c r="Q61" s="326">
        <v>0</v>
      </c>
      <c r="R61" s="326">
        <v>0</v>
      </c>
      <c r="S61" s="326">
        <v>0</v>
      </c>
      <c r="T61" s="326">
        <v>0</v>
      </c>
      <c r="U61" s="326">
        <v>0</v>
      </c>
      <c r="V61" s="326">
        <v>0</v>
      </c>
      <c r="W61" s="326">
        <v>0</v>
      </c>
      <c r="X61" s="326">
        <v>0</v>
      </c>
      <c r="Y61" s="326">
        <v>0</v>
      </c>
      <c r="Z61" s="326">
        <v>0</v>
      </c>
      <c r="AA61" s="326">
        <v>0</v>
      </c>
      <c r="AB61" s="326">
        <v>0</v>
      </c>
      <c r="AC61" s="326">
        <v>0</v>
      </c>
      <c r="AD61" s="326">
        <v>0</v>
      </c>
      <c r="AE61" s="326">
        <v>0</v>
      </c>
      <c r="AF61" s="326">
        <v>0</v>
      </c>
      <c r="AG61" s="326">
        <v>0</v>
      </c>
      <c r="AH61" s="326">
        <v>0</v>
      </c>
      <c r="AI61" s="326">
        <v>0</v>
      </c>
      <c r="AJ61" s="326">
        <v>0</v>
      </c>
      <c r="AK61" s="326">
        <v>0</v>
      </c>
      <c r="AL61" s="326">
        <v>0</v>
      </c>
      <c r="AM61" s="326">
        <v>0</v>
      </c>
    </row>
    <row r="62" spans="1:40" ht="42" customHeight="1" x14ac:dyDescent="0.25">
      <c r="A62" s="148"/>
      <c r="B62" s="411" t="s">
        <v>158</v>
      </c>
      <c r="C62" s="412" t="s">
        <v>159</v>
      </c>
      <c r="D62" s="411" t="s">
        <v>93</v>
      </c>
      <c r="E62" s="326">
        <v>0</v>
      </c>
      <c r="F62" s="326">
        <v>0</v>
      </c>
      <c r="G62" s="326">
        <v>0</v>
      </c>
      <c r="H62" s="326">
        <v>0</v>
      </c>
      <c r="I62" s="326">
        <v>0</v>
      </c>
      <c r="J62" s="326">
        <v>0</v>
      </c>
      <c r="K62" s="326">
        <v>0</v>
      </c>
      <c r="L62" s="326">
        <v>0</v>
      </c>
      <c r="M62" s="326">
        <v>0</v>
      </c>
      <c r="N62" s="326">
        <v>0</v>
      </c>
      <c r="O62" s="326">
        <v>0</v>
      </c>
      <c r="P62" s="326">
        <v>0</v>
      </c>
      <c r="Q62" s="326">
        <v>0</v>
      </c>
      <c r="R62" s="326">
        <v>0</v>
      </c>
      <c r="S62" s="326">
        <v>0</v>
      </c>
      <c r="T62" s="326">
        <v>0</v>
      </c>
      <c r="U62" s="326">
        <v>0</v>
      </c>
      <c r="V62" s="326">
        <v>0</v>
      </c>
      <c r="W62" s="326">
        <v>0</v>
      </c>
      <c r="X62" s="326">
        <v>0</v>
      </c>
      <c r="Y62" s="326">
        <v>0</v>
      </c>
      <c r="Z62" s="326">
        <v>0</v>
      </c>
      <c r="AA62" s="326">
        <v>0</v>
      </c>
      <c r="AB62" s="326">
        <v>0</v>
      </c>
      <c r="AC62" s="326">
        <v>0</v>
      </c>
      <c r="AD62" s="326">
        <v>0</v>
      </c>
      <c r="AE62" s="326">
        <v>0</v>
      </c>
      <c r="AF62" s="326">
        <v>0</v>
      </c>
      <c r="AG62" s="326">
        <v>0</v>
      </c>
      <c r="AH62" s="326">
        <v>0</v>
      </c>
      <c r="AI62" s="326">
        <v>0</v>
      </c>
      <c r="AJ62" s="326">
        <v>0</v>
      </c>
      <c r="AK62" s="326">
        <v>0</v>
      </c>
      <c r="AL62" s="326">
        <v>0</v>
      </c>
      <c r="AM62" s="326">
        <v>0</v>
      </c>
    </row>
    <row r="63" spans="1:40" ht="42" customHeight="1" x14ac:dyDescent="0.25">
      <c r="A63" s="148"/>
      <c r="B63" s="411" t="s">
        <v>160</v>
      </c>
      <c r="C63" s="412" t="s">
        <v>161</v>
      </c>
      <c r="D63" s="411" t="s">
        <v>93</v>
      </c>
      <c r="E63" s="326">
        <f>SUM(E64)</f>
        <v>0</v>
      </c>
      <c r="F63" s="326">
        <f t="shared" ref="F63:K63" si="26">SUM(F64)</f>
        <v>0</v>
      </c>
      <c r="G63" s="326">
        <f t="shared" si="26"/>
        <v>0</v>
      </c>
      <c r="H63" s="326">
        <f t="shared" si="26"/>
        <v>0</v>
      </c>
      <c r="I63" s="326">
        <f t="shared" si="26"/>
        <v>0</v>
      </c>
      <c r="J63" s="326">
        <f t="shared" si="26"/>
        <v>0</v>
      </c>
      <c r="K63" s="326">
        <f t="shared" si="26"/>
        <v>0</v>
      </c>
      <c r="L63" s="326">
        <f t="shared" ref="L63:AM63" si="27">L64</f>
        <v>0</v>
      </c>
      <c r="M63" s="326">
        <f t="shared" si="27"/>
        <v>0</v>
      </c>
      <c r="N63" s="326">
        <f t="shared" si="27"/>
        <v>0</v>
      </c>
      <c r="O63" s="326">
        <f t="shared" si="27"/>
        <v>0</v>
      </c>
      <c r="P63" s="326">
        <f t="shared" si="27"/>
        <v>0</v>
      </c>
      <c r="Q63" s="326">
        <f t="shared" si="27"/>
        <v>0</v>
      </c>
      <c r="R63" s="326">
        <f t="shared" si="27"/>
        <v>0</v>
      </c>
      <c r="S63" s="326">
        <f t="shared" si="27"/>
        <v>0</v>
      </c>
      <c r="T63" s="326">
        <f t="shared" si="27"/>
        <v>0</v>
      </c>
      <c r="U63" s="326">
        <f t="shared" si="27"/>
        <v>0</v>
      </c>
      <c r="V63" s="326">
        <f t="shared" si="27"/>
        <v>0</v>
      </c>
      <c r="W63" s="326">
        <f t="shared" si="27"/>
        <v>0</v>
      </c>
      <c r="X63" s="326">
        <f t="shared" si="27"/>
        <v>0</v>
      </c>
      <c r="Y63" s="326">
        <f t="shared" si="27"/>
        <v>0</v>
      </c>
      <c r="Z63" s="326">
        <f t="shared" si="27"/>
        <v>0</v>
      </c>
      <c r="AA63" s="326">
        <f t="shared" si="27"/>
        <v>0</v>
      </c>
      <c r="AB63" s="326">
        <f t="shared" si="27"/>
        <v>0</v>
      </c>
      <c r="AC63" s="326">
        <f t="shared" si="27"/>
        <v>0</v>
      </c>
      <c r="AD63" s="326">
        <f t="shared" si="27"/>
        <v>0</v>
      </c>
      <c r="AE63" s="326">
        <f t="shared" si="27"/>
        <v>0</v>
      </c>
      <c r="AF63" s="326">
        <f t="shared" si="27"/>
        <v>0</v>
      </c>
      <c r="AG63" s="326">
        <f t="shared" si="27"/>
        <v>0</v>
      </c>
      <c r="AH63" s="326">
        <f t="shared" si="27"/>
        <v>0</v>
      </c>
      <c r="AI63" s="326">
        <f t="shared" si="27"/>
        <v>0</v>
      </c>
      <c r="AJ63" s="326">
        <f t="shared" si="27"/>
        <v>0</v>
      </c>
      <c r="AK63" s="326">
        <f t="shared" si="27"/>
        <v>0</v>
      </c>
      <c r="AL63" s="326">
        <f t="shared" si="27"/>
        <v>0</v>
      </c>
      <c r="AM63" s="326">
        <f t="shared" si="27"/>
        <v>0</v>
      </c>
    </row>
    <row r="64" spans="1:40" ht="31.5" hidden="1" x14ac:dyDescent="0.25">
      <c r="A64" s="148"/>
      <c r="B64" s="400" t="s">
        <v>162</v>
      </c>
      <c r="C64" s="474" t="s">
        <v>163</v>
      </c>
      <c r="D64" s="454" t="s">
        <v>164</v>
      </c>
      <c r="E64" s="78">
        <v>0</v>
      </c>
      <c r="F64" s="79">
        <v>0</v>
      </c>
      <c r="G64" s="78">
        <v>0</v>
      </c>
      <c r="H64" s="78">
        <v>0</v>
      </c>
      <c r="I64" s="78">
        <v>0</v>
      </c>
      <c r="J64" s="78">
        <v>0</v>
      </c>
      <c r="K64" s="78">
        <v>0</v>
      </c>
      <c r="L64" s="78">
        <v>0</v>
      </c>
      <c r="M64" s="79">
        <v>0</v>
      </c>
      <c r="N64" s="78">
        <v>0</v>
      </c>
      <c r="O64" s="78">
        <v>0</v>
      </c>
      <c r="P64" s="78">
        <v>0</v>
      </c>
      <c r="Q64" s="78">
        <v>0</v>
      </c>
      <c r="R64" s="78">
        <v>0</v>
      </c>
      <c r="S64" s="78">
        <v>0</v>
      </c>
      <c r="T64" s="79">
        <v>0</v>
      </c>
      <c r="U64" s="78">
        <v>0</v>
      </c>
      <c r="V64" s="78">
        <v>0</v>
      </c>
      <c r="W64" s="78">
        <v>0</v>
      </c>
      <c r="X64" s="78">
        <v>0</v>
      </c>
      <c r="Y64" s="78">
        <v>0</v>
      </c>
      <c r="Z64" s="78">
        <v>0</v>
      </c>
      <c r="AA64" s="79"/>
      <c r="AB64" s="78">
        <v>0</v>
      </c>
      <c r="AC64" s="78">
        <v>0</v>
      </c>
      <c r="AD64" s="78">
        <v>0</v>
      </c>
      <c r="AE64" s="78">
        <v>0</v>
      </c>
      <c r="AF64" s="78">
        <v>0</v>
      </c>
      <c r="AG64" s="78">
        <v>0</v>
      </c>
      <c r="AH64" s="79">
        <f>AA64+T64+M64+F64</f>
        <v>0</v>
      </c>
      <c r="AI64" s="78">
        <v>0</v>
      </c>
      <c r="AJ64" s="78">
        <v>0</v>
      </c>
      <c r="AK64" s="78">
        <v>0</v>
      </c>
      <c r="AL64" s="78">
        <v>0</v>
      </c>
      <c r="AM64" s="78">
        <v>0</v>
      </c>
    </row>
    <row r="65" spans="1:40" ht="42" customHeight="1" x14ac:dyDescent="0.25">
      <c r="A65" s="148"/>
      <c r="B65" s="411" t="s">
        <v>165</v>
      </c>
      <c r="C65" s="412" t="s">
        <v>166</v>
      </c>
      <c r="D65" s="411" t="s">
        <v>93</v>
      </c>
      <c r="E65" s="326">
        <v>0</v>
      </c>
      <c r="F65" s="326">
        <v>0</v>
      </c>
      <c r="G65" s="326">
        <v>0</v>
      </c>
      <c r="H65" s="326">
        <v>0</v>
      </c>
      <c r="I65" s="326">
        <v>0</v>
      </c>
      <c r="J65" s="326">
        <v>0</v>
      </c>
      <c r="K65" s="326">
        <v>0</v>
      </c>
      <c r="L65" s="326">
        <v>0</v>
      </c>
      <c r="M65" s="326">
        <v>0</v>
      </c>
      <c r="N65" s="326">
        <v>0</v>
      </c>
      <c r="O65" s="326">
        <v>0</v>
      </c>
      <c r="P65" s="326">
        <v>0</v>
      </c>
      <c r="Q65" s="326">
        <v>0</v>
      </c>
      <c r="R65" s="326">
        <v>0</v>
      </c>
      <c r="S65" s="326">
        <v>0</v>
      </c>
      <c r="T65" s="326">
        <v>0</v>
      </c>
      <c r="U65" s="326">
        <v>0</v>
      </c>
      <c r="V65" s="326">
        <v>0</v>
      </c>
      <c r="W65" s="326">
        <v>0</v>
      </c>
      <c r="X65" s="326">
        <v>0</v>
      </c>
      <c r="Y65" s="326">
        <v>0</v>
      </c>
      <c r="Z65" s="326">
        <v>0</v>
      </c>
      <c r="AA65" s="326">
        <v>0</v>
      </c>
      <c r="AB65" s="326">
        <v>0</v>
      </c>
      <c r="AC65" s="326">
        <v>0</v>
      </c>
      <c r="AD65" s="326">
        <v>0</v>
      </c>
      <c r="AE65" s="326">
        <v>0</v>
      </c>
      <c r="AF65" s="326">
        <v>0</v>
      </c>
      <c r="AG65" s="326">
        <v>0</v>
      </c>
      <c r="AH65" s="326">
        <v>0</v>
      </c>
      <c r="AI65" s="326">
        <v>0</v>
      </c>
      <c r="AJ65" s="326">
        <v>0</v>
      </c>
      <c r="AK65" s="326">
        <v>0</v>
      </c>
      <c r="AL65" s="326">
        <v>0</v>
      </c>
      <c r="AM65" s="326">
        <v>0</v>
      </c>
    </row>
    <row r="66" spans="1:40" ht="42" customHeight="1" x14ac:dyDescent="0.25">
      <c r="A66" s="148"/>
      <c r="B66" s="464" t="s">
        <v>167</v>
      </c>
      <c r="C66" s="481" t="s">
        <v>168</v>
      </c>
      <c r="D66" s="411" t="s">
        <v>93</v>
      </c>
      <c r="E66" s="326">
        <v>0</v>
      </c>
      <c r="F66" s="326">
        <v>0</v>
      </c>
      <c r="G66" s="326">
        <v>0</v>
      </c>
      <c r="H66" s="326">
        <v>0</v>
      </c>
      <c r="I66" s="326">
        <v>0</v>
      </c>
      <c r="J66" s="326">
        <v>0</v>
      </c>
      <c r="K66" s="326">
        <v>0</v>
      </c>
      <c r="L66" s="326">
        <v>0</v>
      </c>
      <c r="M66" s="326">
        <v>0</v>
      </c>
      <c r="N66" s="326">
        <v>0</v>
      </c>
      <c r="O66" s="326">
        <v>0</v>
      </c>
      <c r="P66" s="326">
        <v>0</v>
      </c>
      <c r="Q66" s="326">
        <v>0</v>
      </c>
      <c r="R66" s="326">
        <v>0</v>
      </c>
      <c r="S66" s="326">
        <v>0</v>
      </c>
      <c r="T66" s="326">
        <v>0</v>
      </c>
      <c r="U66" s="326">
        <v>0</v>
      </c>
      <c r="V66" s="326">
        <v>0</v>
      </c>
      <c r="W66" s="326">
        <v>0</v>
      </c>
      <c r="X66" s="326">
        <v>0</v>
      </c>
      <c r="Y66" s="326">
        <v>0</v>
      </c>
      <c r="Z66" s="326">
        <v>0</v>
      </c>
      <c r="AA66" s="326">
        <v>0</v>
      </c>
      <c r="AB66" s="326">
        <v>0</v>
      </c>
      <c r="AC66" s="326">
        <v>0</v>
      </c>
      <c r="AD66" s="326">
        <v>0</v>
      </c>
      <c r="AE66" s="326">
        <v>0</v>
      </c>
      <c r="AF66" s="326">
        <v>0</v>
      </c>
      <c r="AG66" s="326">
        <v>0</v>
      </c>
      <c r="AH66" s="326">
        <v>0</v>
      </c>
      <c r="AI66" s="326">
        <v>0</v>
      </c>
      <c r="AJ66" s="326">
        <v>0</v>
      </c>
      <c r="AK66" s="326">
        <v>0</v>
      </c>
      <c r="AL66" s="326">
        <v>0</v>
      </c>
      <c r="AM66" s="326">
        <v>0</v>
      </c>
    </row>
    <row r="67" spans="1:40" ht="42" customHeight="1" x14ac:dyDescent="0.25">
      <c r="A67" s="148"/>
      <c r="B67" s="464" t="s">
        <v>169</v>
      </c>
      <c r="C67" s="481" t="s">
        <v>170</v>
      </c>
      <c r="D67" s="411" t="s">
        <v>93</v>
      </c>
      <c r="E67" s="326">
        <v>0</v>
      </c>
      <c r="F67" s="326">
        <v>0</v>
      </c>
      <c r="G67" s="326">
        <v>0</v>
      </c>
      <c r="H67" s="326">
        <v>0</v>
      </c>
      <c r="I67" s="326">
        <v>0</v>
      </c>
      <c r="J67" s="326">
        <v>0</v>
      </c>
      <c r="K67" s="326">
        <v>0</v>
      </c>
      <c r="L67" s="326">
        <v>0</v>
      </c>
      <c r="M67" s="326">
        <v>0</v>
      </c>
      <c r="N67" s="326">
        <v>0</v>
      </c>
      <c r="O67" s="326">
        <v>0</v>
      </c>
      <c r="P67" s="326">
        <v>0</v>
      </c>
      <c r="Q67" s="326">
        <v>0</v>
      </c>
      <c r="R67" s="326">
        <v>0</v>
      </c>
      <c r="S67" s="326">
        <v>0</v>
      </c>
      <c r="T67" s="326">
        <v>0</v>
      </c>
      <c r="U67" s="326">
        <v>0</v>
      </c>
      <c r="V67" s="326">
        <v>0</v>
      </c>
      <c r="W67" s="326">
        <v>0</v>
      </c>
      <c r="X67" s="326">
        <v>0</v>
      </c>
      <c r="Y67" s="326">
        <v>0</v>
      </c>
      <c r="Z67" s="326">
        <v>0</v>
      </c>
      <c r="AA67" s="326">
        <v>0</v>
      </c>
      <c r="AB67" s="326">
        <v>0</v>
      </c>
      <c r="AC67" s="326">
        <v>0</v>
      </c>
      <c r="AD67" s="326">
        <v>0</v>
      </c>
      <c r="AE67" s="326">
        <v>0</v>
      </c>
      <c r="AF67" s="326">
        <v>0</v>
      </c>
      <c r="AG67" s="326">
        <v>0</v>
      </c>
      <c r="AH67" s="326">
        <v>0</v>
      </c>
      <c r="AI67" s="326">
        <v>0</v>
      </c>
      <c r="AJ67" s="326">
        <v>0</v>
      </c>
      <c r="AK67" s="326">
        <v>0</v>
      </c>
      <c r="AL67" s="326">
        <v>0</v>
      </c>
      <c r="AM67" s="326">
        <v>0</v>
      </c>
    </row>
    <row r="68" spans="1:40" ht="48" customHeight="1" x14ac:dyDescent="0.25">
      <c r="A68" s="148"/>
      <c r="B68" s="382" t="s">
        <v>171</v>
      </c>
      <c r="C68" s="383" t="s">
        <v>172</v>
      </c>
      <c r="D68" s="382" t="s">
        <v>93</v>
      </c>
      <c r="E68" s="384">
        <f t="shared" ref="E68:AM68" si="28">E69+E70</f>
        <v>0</v>
      </c>
      <c r="F68" s="384">
        <f t="shared" si="28"/>
        <v>0</v>
      </c>
      <c r="G68" s="384">
        <f t="shared" si="28"/>
        <v>0</v>
      </c>
      <c r="H68" s="384">
        <f t="shared" si="28"/>
        <v>0</v>
      </c>
      <c r="I68" s="384">
        <f t="shared" si="28"/>
        <v>0</v>
      </c>
      <c r="J68" s="384">
        <f t="shared" si="28"/>
        <v>0</v>
      </c>
      <c r="K68" s="384">
        <f t="shared" si="28"/>
        <v>0</v>
      </c>
      <c r="L68" s="384">
        <f t="shared" si="28"/>
        <v>0</v>
      </c>
      <c r="M68" s="384">
        <f t="shared" si="28"/>
        <v>0</v>
      </c>
      <c r="N68" s="384">
        <f t="shared" si="28"/>
        <v>0</v>
      </c>
      <c r="O68" s="384">
        <f t="shared" si="28"/>
        <v>0</v>
      </c>
      <c r="P68" s="384">
        <f t="shared" si="28"/>
        <v>0</v>
      </c>
      <c r="Q68" s="384">
        <f t="shared" si="28"/>
        <v>0</v>
      </c>
      <c r="R68" s="384">
        <f t="shared" si="28"/>
        <v>0</v>
      </c>
      <c r="S68" s="384">
        <f t="shared" si="28"/>
        <v>0</v>
      </c>
      <c r="T68" s="384">
        <f t="shared" si="28"/>
        <v>0</v>
      </c>
      <c r="U68" s="384">
        <f t="shared" si="28"/>
        <v>0</v>
      </c>
      <c r="V68" s="384">
        <f t="shared" si="28"/>
        <v>0</v>
      </c>
      <c r="W68" s="384">
        <f t="shared" si="28"/>
        <v>0</v>
      </c>
      <c r="X68" s="384">
        <f t="shared" si="28"/>
        <v>0</v>
      </c>
      <c r="Y68" s="384">
        <f t="shared" si="28"/>
        <v>0</v>
      </c>
      <c r="Z68" s="384">
        <f t="shared" si="28"/>
        <v>0</v>
      </c>
      <c r="AA68" s="384">
        <f t="shared" si="28"/>
        <v>0</v>
      </c>
      <c r="AB68" s="384">
        <f t="shared" si="28"/>
        <v>0</v>
      </c>
      <c r="AC68" s="384">
        <f t="shared" si="28"/>
        <v>0</v>
      </c>
      <c r="AD68" s="384">
        <f t="shared" si="28"/>
        <v>0</v>
      </c>
      <c r="AE68" s="384">
        <f t="shared" si="28"/>
        <v>0</v>
      </c>
      <c r="AF68" s="384">
        <f t="shared" si="28"/>
        <v>0</v>
      </c>
      <c r="AG68" s="384">
        <f t="shared" si="28"/>
        <v>0</v>
      </c>
      <c r="AH68" s="384">
        <f t="shared" si="28"/>
        <v>0</v>
      </c>
      <c r="AI68" s="384">
        <f t="shared" si="28"/>
        <v>0</v>
      </c>
      <c r="AJ68" s="384">
        <f t="shared" si="28"/>
        <v>0</v>
      </c>
      <c r="AK68" s="384">
        <f t="shared" si="28"/>
        <v>0</v>
      </c>
      <c r="AL68" s="384">
        <f t="shared" si="28"/>
        <v>0</v>
      </c>
      <c r="AM68" s="384">
        <f t="shared" si="28"/>
        <v>0</v>
      </c>
    </row>
    <row r="69" spans="1:40" ht="42" customHeight="1" x14ac:dyDescent="0.25">
      <c r="A69" s="148"/>
      <c r="B69" s="408" t="s">
        <v>173</v>
      </c>
      <c r="C69" s="409" t="s">
        <v>174</v>
      </c>
      <c r="D69" s="408" t="s">
        <v>93</v>
      </c>
      <c r="E69" s="410">
        <v>0</v>
      </c>
      <c r="F69" s="410">
        <v>0</v>
      </c>
      <c r="G69" s="410">
        <v>0</v>
      </c>
      <c r="H69" s="410">
        <v>0</v>
      </c>
      <c r="I69" s="410">
        <v>0</v>
      </c>
      <c r="J69" s="410">
        <v>0</v>
      </c>
      <c r="K69" s="410">
        <v>0</v>
      </c>
      <c r="L69" s="410">
        <v>0</v>
      </c>
      <c r="M69" s="410">
        <v>0</v>
      </c>
      <c r="N69" s="410">
        <v>0</v>
      </c>
      <c r="O69" s="410">
        <v>0</v>
      </c>
      <c r="P69" s="410">
        <v>0</v>
      </c>
      <c r="Q69" s="410">
        <v>0</v>
      </c>
      <c r="R69" s="410">
        <v>0</v>
      </c>
      <c r="S69" s="410">
        <v>0</v>
      </c>
      <c r="T69" s="410">
        <v>0</v>
      </c>
      <c r="U69" s="410">
        <v>0</v>
      </c>
      <c r="V69" s="410">
        <v>0</v>
      </c>
      <c r="W69" s="410">
        <v>0</v>
      </c>
      <c r="X69" s="410">
        <v>0</v>
      </c>
      <c r="Y69" s="410">
        <v>0</v>
      </c>
      <c r="Z69" s="410">
        <v>0</v>
      </c>
      <c r="AA69" s="410">
        <v>0</v>
      </c>
      <c r="AB69" s="410">
        <v>0</v>
      </c>
      <c r="AC69" s="410">
        <v>0</v>
      </c>
      <c r="AD69" s="410">
        <v>0</v>
      </c>
      <c r="AE69" s="410">
        <v>0</v>
      </c>
      <c r="AF69" s="410">
        <v>0</v>
      </c>
      <c r="AG69" s="410">
        <v>0</v>
      </c>
      <c r="AH69" s="410">
        <v>0</v>
      </c>
      <c r="AI69" s="410">
        <v>0</v>
      </c>
      <c r="AJ69" s="410">
        <v>0</v>
      </c>
      <c r="AK69" s="410">
        <v>0</v>
      </c>
      <c r="AL69" s="410">
        <v>0</v>
      </c>
      <c r="AM69" s="410">
        <v>0</v>
      </c>
    </row>
    <row r="70" spans="1:40" ht="42" customHeight="1" x14ac:dyDescent="0.25">
      <c r="A70" s="148"/>
      <c r="B70" s="408" t="s">
        <v>175</v>
      </c>
      <c r="C70" s="409" t="s">
        <v>176</v>
      </c>
      <c r="D70" s="408" t="s">
        <v>93</v>
      </c>
      <c r="E70" s="410">
        <v>0</v>
      </c>
      <c r="F70" s="410">
        <v>0</v>
      </c>
      <c r="G70" s="410">
        <v>0</v>
      </c>
      <c r="H70" s="410">
        <v>0</v>
      </c>
      <c r="I70" s="410">
        <v>0</v>
      </c>
      <c r="J70" s="410">
        <v>0</v>
      </c>
      <c r="K70" s="410">
        <v>0</v>
      </c>
      <c r="L70" s="410">
        <v>0</v>
      </c>
      <c r="M70" s="410">
        <v>0</v>
      </c>
      <c r="N70" s="410">
        <v>0</v>
      </c>
      <c r="O70" s="410">
        <v>0</v>
      </c>
      <c r="P70" s="410">
        <v>0</v>
      </c>
      <c r="Q70" s="410">
        <v>0</v>
      </c>
      <c r="R70" s="410">
        <v>0</v>
      </c>
      <c r="S70" s="410">
        <v>0</v>
      </c>
      <c r="T70" s="410">
        <v>0</v>
      </c>
      <c r="U70" s="410">
        <v>0</v>
      </c>
      <c r="V70" s="410">
        <v>0</v>
      </c>
      <c r="W70" s="410">
        <v>0</v>
      </c>
      <c r="X70" s="410">
        <v>0</v>
      </c>
      <c r="Y70" s="410">
        <v>0</v>
      </c>
      <c r="Z70" s="410">
        <v>0</v>
      </c>
      <c r="AA70" s="410">
        <v>0</v>
      </c>
      <c r="AB70" s="410">
        <v>0</v>
      </c>
      <c r="AC70" s="410">
        <v>0</v>
      </c>
      <c r="AD70" s="410">
        <v>0</v>
      </c>
      <c r="AE70" s="410">
        <v>0</v>
      </c>
      <c r="AF70" s="410">
        <v>0</v>
      </c>
      <c r="AG70" s="410">
        <v>0</v>
      </c>
      <c r="AH70" s="410">
        <v>0</v>
      </c>
      <c r="AI70" s="410">
        <v>0</v>
      </c>
      <c r="AJ70" s="410">
        <v>0</v>
      </c>
      <c r="AK70" s="410">
        <v>0</v>
      </c>
      <c r="AL70" s="410">
        <v>0</v>
      </c>
      <c r="AM70" s="410">
        <v>0</v>
      </c>
    </row>
    <row r="71" spans="1:40" ht="48" customHeight="1" x14ac:dyDescent="0.25">
      <c r="A71" s="148"/>
      <c r="B71" s="382" t="s">
        <v>177</v>
      </c>
      <c r="C71" s="383" t="s">
        <v>178</v>
      </c>
      <c r="D71" s="427" t="s">
        <v>93</v>
      </c>
      <c r="E71" s="393">
        <f>E72+E73</f>
        <v>0</v>
      </c>
      <c r="F71" s="393">
        <f t="shared" ref="F71:Y71" si="29">F72+F73</f>
        <v>0</v>
      </c>
      <c r="G71" s="393">
        <f t="shared" si="29"/>
        <v>0</v>
      </c>
      <c r="H71" s="393">
        <f t="shared" si="29"/>
        <v>0</v>
      </c>
      <c r="I71" s="393">
        <f t="shared" si="29"/>
        <v>0</v>
      </c>
      <c r="J71" s="393">
        <f t="shared" si="29"/>
        <v>0</v>
      </c>
      <c r="K71" s="393">
        <f t="shared" si="29"/>
        <v>0</v>
      </c>
      <c r="L71" s="393">
        <f t="shared" si="29"/>
        <v>0</v>
      </c>
      <c r="M71" s="393">
        <f t="shared" si="29"/>
        <v>0</v>
      </c>
      <c r="N71" s="393">
        <f t="shared" si="29"/>
        <v>0</v>
      </c>
      <c r="O71" s="393">
        <f t="shared" si="29"/>
        <v>0</v>
      </c>
      <c r="P71" s="393">
        <f t="shared" si="29"/>
        <v>0</v>
      </c>
      <c r="Q71" s="393">
        <f t="shared" si="29"/>
        <v>0</v>
      </c>
      <c r="R71" s="393">
        <f t="shared" si="29"/>
        <v>0</v>
      </c>
      <c r="S71" s="393">
        <f t="shared" si="29"/>
        <v>0</v>
      </c>
      <c r="T71" s="393">
        <f t="shared" si="29"/>
        <v>0</v>
      </c>
      <c r="U71" s="393">
        <f t="shared" si="29"/>
        <v>0</v>
      </c>
      <c r="V71" s="393">
        <f t="shared" si="29"/>
        <v>0</v>
      </c>
      <c r="W71" s="393">
        <f t="shared" si="29"/>
        <v>0</v>
      </c>
      <c r="X71" s="393">
        <f t="shared" si="29"/>
        <v>0</v>
      </c>
      <c r="Y71" s="393">
        <f t="shared" si="29"/>
        <v>0</v>
      </c>
      <c r="Z71" s="393">
        <f>Z72+Z73</f>
        <v>0</v>
      </c>
      <c r="AA71" s="393">
        <f t="shared" ref="AA71:AM71" si="30">AA72+AA73</f>
        <v>0</v>
      </c>
      <c r="AB71" s="393">
        <f t="shared" si="30"/>
        <v>0</v>
      </c>
      <c r="AC71" s="393">
        <f t="shared" si="30"/>
        <v>0</v>
      </c>
      <c r="AD71" s="393">
        <f t="shared" si="30"/>
        <v>0</v>
      </c>
      <c r="AE71" s="393">
        <f t="shared" si="30"/>
        <v>0</v>
      </c>
      <c r="AF71" s="393">
        <f t="shared" si="30"/>
        <v>0</v>
      </c>
      <c r="AG71" s="393">
        <f t="shared" si="30"/>
        <v>0</v>
      </c>
      <c r="AH71" s="393">
        <f t="shared" si="30"/>
        <v>0</v>
      </c>
      <c r="AI71" s="393">
        <f t="shared" si="30"/>
        <v>0</v>
      </c>
      <c r="AJ71" s="393">
        <f t="shared" si="30"/>
        <v>0</v>
      </c>
      <c r="AK71" s="393">
        <f t="shared" si="30"/>
        <v>0</v>
      </c>
      <c r="AL71" s="393">
        <f t="shared" si="30"/>
        <v>0</v>
      </c>
      <c r="AM71" s="393">
        <f t="shared" si="30"/>
        <v>0</v>
      </c>
    </row>
    <row r="72" spans="1:40" ht="42" customHeight="1" x14ac:dyDescent="0.25">
      <c r="A72" s="148"/>
      <c r="B72" s="408" t="s">
        <v>179</v>
      </c>
      <c r="C72" s="409" t="s">
        <v>180</v>
      </c>
      <c r="D72" s="408" t="s">
        <v>93</v>
      </c>
      <c r="E72" s="410">
        <v>0</v>
      </c>
      <c r="F72" s="410">
        <v>0</v>
      </c>
      <c r="G72" s="410">
        <v>0</v>
      </c>
      <c r="H72" s="410">
        <v>0</v>
      </c>
      <c r="I72" s="410">
        <v>0</v>
      </c>
      <c r="J72" s="410">
        <v>0</v>
      </c>
      <c r="K72" s="410">
        <v>0</v>
      </c>
      <c r="L72" s="410">
        <v>0</v>
      </c>
      <c r="M72" s="410">
        <v>0</v>
      </c>
      <c r="N72" s="410">
        <v>0</v>
      </c>
      <c r="O72" s="410">
        <v>0</v>
      </c>
      <c r="P72" s="410">
        <v>0</v>
      </c>
      <c r="Q72" s="410">
        <v>0</v>
      </c>
      <c r="R72" s="410">
        <v>0</v>
      </c>
      <c r="S72" s="410">
        <v>0</v>
      </c>
      <c r="T72" s="410">
        <v>0</v>
      </c>
      <c r="U72" s="410">
        <v>0</v>
      </c>
      <c r="V72" s="410">
        <v>0</v>
      </c>
      <c r="W72" s="410">
        <v>0</v>
      </c>
      <c r="X72" s="410">
        <v>0</v>
      </c>
      <c r="Y72" s="410">
        <v>0</v>
      </c>
      <c r="Z72" s="410">
        <v>0</v>
      </c>
      <c r="AA72" s="410">
        <v>0</v>
      </c>
      <c r="AB72" s="410">
        <v>0</v>
      </c>
      <c r="AC72" s="410">
        <v>0</v>
      </c>
      <c r="AD72" s="410">
        <v>0</v>
      </c>
      <c r="AE72" s="410">
        <v>0</v>
      </c>
      <c r="AF72" s="410">
        <v>0</v>
      </c>
      <c r="AG72" s="410">
        <v>0</v>
      </c>
      <c r="AH72" s="410">
        <v>0</v>
      </c>
      <c r="AI72" s="410">
        <v>0</v>
      </c>
      <c r="AJ72" s="410">
        <v>0</v>
      </c>
      <c r="AK72" s="410">
        <v>0</v>
      </c>
      <c r="AL72" s="410">
        <v>0</v>
      </c>
      <c r="AM72" s="410">
        <v>0</v>
      </c>
    </row>
    <row r="73" spans="1:40" ht="42" customHeight="1" x14ac:dyDescent="0.25">
      <c r="A73" s="148"/>
      <c r="B73" s="408" t="s">
        <v>181</v>
      </c>
      <c r="C73" s="409" t="s">
        <v>182</v>
      </c>
      <c r="D73" s="408" t="s">
        <v>93</v>
      </c>
      <c r="E73" s="410">
        <v>0</v>
      </c>
      <c r="F73" s="410">
        <v>0</v>
      </c>
      <c r="G73" s="410">
        <v>0</v>
      </c>
      <c r="H73" s="410">
        <v>0</v>
      </c>
      <c r="I73" s="410">
        <v>0</v>
      </c>
      <c r="J73" s="410">
        <v>0</v>
      </c>
      <c r="K73" s="410">
        <v>0</v>
      </c>
      <c r="L73" s="410">
        <v>0</v>
      </c>
      <c r="M73" s="410">
        <v>0</v>
      </c>
      <c r="N73" s="410">
        <v>0</v>
      </c>
      <c r="O73" s="410">
        <v>0</v>
      </c>
      <c r="P73" s="410">
        <v>0</v>
      </c>
      <c r="Q73" s="410">
        <v>0</v>
      </c>
      <c r="R73" s="410">
        <v>0</v>
      </c>
      <c r="S73" s="410">
        <v>0</v>
      </c>
      <c r="T73" s="410">
        <v>0</v>
      </c>
      <c r="U73" s="410">
        <v>0</v>
      </c>
      <c r="V73" s="410">
        <v>0</v>
      </c>
      <c r="W73" s="410">
        <v>0</v>
      </c>
      <c r="X73" s="410">
        <v>0</v>
      </c>
      <c r="Y73" s="410">
        <v>0</v>
      </c>
      <c r="Z73" s="410">
        <v>0</v>
      </c>
      <c r="AA73" s="410">
        <v>0</v>
      </c>
      <c r="AB73" s="410">
        <v>0</v>
      </c>
      <c r="AC73" s="410">
        <v>0</v>
      </c>
      <c r="AD73" s="410">
        <v>0</v>
      </c>
      <c r="AE73" s="410">
        <v>0</v>
      </c>
      <c r="AF73" s="410">
        <v>0</v>
      </c>
      <c r="AG73" s="410">
        <v>0</v>
      </c>
      <c r="AH73" s="410">
        <v>0</v>
      </c>
      <c r="AI73" s="410">
        <v>0</v>
      </c>
      <c r="AJ73" s="410">
        <v>0</v>
      </c>
      <c r="AK73" s="410">
        <v>0</v>
      </c>
      <c r="AL73" s="410">
        <v>0</v>
      </c>
      <c r="AM73" s="410">
        <v>0</v>
      </c>
    </row>
    <row r="74" spans="1:40" ht="48" customHeight="1" x14ac:dyDescent="0.25">
      <c r="A74" s="148"/>
      <c r="B74" s="382" t="s">
        <v>183</v>
      </c>
      <c r="C74" s="383" t="s">
        <v>184</v>
      </c>
      <c r="D74" s="382" t="s">
        <v>93</v>
      </c>
      <c r="E74" s="393">
        <f>SUBTOTAL(9,E75:E79)</f>
        <v>0</v>
      </c>
      <c r="F74" s="393">
        <f t="shared" ref="F74:AM74" si="31">SUBTOTAL(9,F75:F79)</f>
        <v>0</v>
      </c>
      <c r="G74" s="393">
        <f t="shared" si="31"/>
        <v>0</v>
      </c>
      <c r="H74" s="393">
        <f t="shared" si="31"/>
        <v>0</v>
      </c>
      <c r="I74" s="393">
        <f t="shared" si="31"/>
        <v>0</v>
      </c>
      <c r="J74" s="393">
        <f t="shared" si="31"/>
        <v>0</v>
      </c>
      <c r="K74" s="393">
        <f t="shared" si="31"/>
        <v>0</v>
      </c>
      <c r="L74" s="393">
        <f t="shared" si="31"/>
        <v>0</v>
      </c>
      <c r="M74" s="393">
        <f t="shared" si="31"/>
        <v>0</v>
      </c>
      <c r="N74" s="393">
        <f t="shared" si="31"/>
        <v>0</v>
      </c>
      <c r="O74" s="393">
        <f t="shared" si="31"/>
        <v>0</v>
      </c>
      <c r="P74" s="393">
        <f t="shared" si="31"/>
        <v>0</v>
      </c>
      <c r="Q74" s="393">
        <f t="shared" si="31"/>
        <v>0</v>
      </c>
      <c r="R74" s="393">
        <f t="shared" si="31"/>
        <v>0</v>
      </c>
      <c r="S74" s="393">
        <f t="shared" si="31"/>
        <v>0</v>
      </c>
      <c r="T74" s="393">
        <f t="shared" si="31"/>
        <v>0</v>
      </c>
      <c r="U74" s="393">
        <f t="shared" si="31"/>
        <v>0</v>
      </c>
      <c r="V74" s="393">
        <f t="shared" si="31"/>
        <v>0</v>
      </c>
      <c r="W74" s="393">
        <f t="shared" si="31"/>
        <v>0</v>
      </c>
      <c r="X74" s="393">
        <f t="shared" si="31"/>
        <v>0</v>
      </c>
      <c r="Y74" s="393">
        <f t="shared" si="31"/>
        <v>0</v>
      </c>
      <c r="Z74" s="393">
        <f t="shared" si="31"/>
        <v>0</v>
      </c>
      <c r="AA74" s="393">
        <f t="shared" si="31"/>
        <v>26.060000000000002</v>
      </c>
      <c r="AB74" s="393">
        <f t="shared" si="31"/>
        <v>0</v>
      </c>
      <c r="AC74" s="393">
        <f t="shared" si="31"/>
        <v>0</v>
      </c>
      <c r="AD74" s="393">
        <f t="shared" si="31"/>
        <v>0</v>
      </c>
      <c r="AE74" s="393">
        <f t="shared" si="31"/>
        <v>0</v>
      </c>
      <c r="AF74" s="393">
        <f t="shared" si="31"/>
        <v>0</v>
      </c>
      <c r="AG74" s="393">
        <f t="shared" si="31"/>
        <v>0</v>
      </c>
      <c r="AH74" s="393">
        <f t="shared" si="31"/>
        <v>26.060000000000002</v>
      </c>
      <c r="AI74" s="393">
        <f t="shared" si="31"/>
        <v>0</v>
      </c>
      <c r="AJ74" s="393">
        <f t="shared" si="31"/>
        <v>0</v>
      </c>
      <c r="AK74" s="393">
        <f t="shared" si="31"/>
        <v>0</v>
      </c>
      <c r="AL74" s="393">
        <f t="shared" si="31"/>
        <v>0</v>
      </c>
      <c r="AM74" s="393">
        <f t="shared" si="31"/>
        <v>0</v>
      </c>
    </row>
    <row r="75" spans="1:40" ht="33" customHeight="1" x14ac:dyDescent="0.25">
      <c r="B75" s="76" t="s">
        <v>183</v>
      </c>
      <c r="C75" s="387" t="s">
        <v>1590</v>
      </c>
      <c r="D75" s="76" t="s">
        <v>1640</v>
      </c>
      <c r="E75" s="389"/>
      <c r="F75" s="389"/>
      <c r="G75" s="389"/>
      <c r="H75" s="389"/>
      <c r="I75" s="389"/>
      <c r="J75" s="389"/>
      <c r="K75" s="389"/>
      <c r="L75" s="389"/>
      <c r="M75" s="389"/>
      <c r="N75" s="389"/>
      <c r="O75" s="389"/>
      <c r="P75" s="389"/>
      <c r="Q75" s="389"/>
      <c r="R75" s="389"/>
      <c r="S75" s="389"/>
      <c r="T75" s="389"/>
      <c r="U75" s="389"/>
      <c r="V75" s="389"/>
      <c r="W75" s="389"/>
      <c r="X75" s="389"/>
      <c r="Y75" s="389"/>
      <c r="Z75" s="389"/>
      <c r="AA75" s="390">
        <f>'С № 4'!BL79</f>
        <v>10.833333333333334</v>
      </c>
      <c r="AB75" s="389"/>
      <c r="AC75" s="389"/>
      <c r="AD75" s="390"/>
      <c r="AE75" s="389"/>
      <c r="AF75" s="389"/>
      <c r="AG75" s="389"/>
      <c r="AH75" s="390">
        <f t="shared" ref="AH75:AH79" si="32">AA75+T75+M75+F75</f>
        <v>10.833333333333334</v>
      </c>
      <c r="AI75" s="389"/>
      <c r="AJ75" s="389"/>
      <c r="AK75" s="390">
        <f>AD75</f>
        <v>0</v>
      </c>
      <c r="AL75" s="389"/>
      <c r="AM75" s="389"/>
      <c r="AN75" s="147"/>
    </row>
    <row r="76" spans="1:40" ht="33" customHeight="1" x14ac:dyDescent="0.25">
      <c r="B76" s="76" t="s">
        <v>183</v>
      </c>
      <c r="C76" s="387" t="s">
        <v>1560</v>
      </c>
      <c r="D76" s="76" t="s">
        <v>1641</v>
      </c>
      <c r="E76" s="389"/>
      <c r="F76" s="389"/>
      <c r="G76" s="389"/>
      <c r="H76" s="389"/>
      <c r="I76" s="389"/>
      <c r="J76" s="389"/>
      <c r="K76" s="389"/>
      <c r="L76" s="389"/>
      <c r="M76" s="389"/>
      <c r="N76" s="389"/>
      <c r="O76" s="389"/>
      <c r="P76" s="389"/>
      <c r="Q76" s="389"/>
      <c r="R76" s="389"/>
      <c r="S76" s="389"/>
      <c r="T76" s="389"/>
      <c r="U76" s="389"/>
      <c r="V76" s="389"/>
      <c r="W76" s="389"/>
      <c r="X76" s="389"/>
      <c r="Y76" s="389"/>
      <c r="Z76" s="389"/>
      <c r="AA76" s="390">
        <f>'С № 4'!BL82</f>
        <v>10.643333333333334</v>
      </c>
      <c r="AB76" s="389"/>
      <c r="AC76" s="389"/>
      <c r="AD76" s="390"/>
      <c r="AE76" s="389"/>
      <c r="AF76" s="389"/>
      <c r="AG76" s="389"/>
      <c r="AH76" s="390">
        <f t="shared" si="32"/>
        <v>10.643333333333334</v>
      </c>
      <c r="AI76" s="389"/>
      <c r="AJ76" s="389"/>
      <c r="AK76" s="390"/>
      <c r="AL76" s="389"/>
      <c r="AM76" s="389"/>
      <c r="AN76" s="147"/>
    </row>
    <row r="77" spans="1:40" ht="33" customHeight="1" x14ac:dyDescent="0.25">
      <c r="B77" s="76" t="s">
        <v>183</v>
      </c>
      <c r="C77" s="387" t="s">
        <v>1579</v>
      </c>
      <c r="D77" s="76" t="s">
        <v>1642</v>
      </c>
      <c r="E77" s="389"/>
      <c r="F77" s="389"/>
      <c r="G77" s="389"/>
      <c r="H77" s="389"/>
      <c r="I77" s="389"/>
      <c r="J77" s="389"/>
      <c r="K77" s="389"/>
      <c r="L77" s="389"/>
      <c r="M77" s="389"/>
      <c r="N77" s="389"/>
      <c r="O77" s="389"/>
      <c r="P77" s="389"/>
      <c r="Q77" s="389"/>
      <c r="R77" s="389"/>
      <c r="S77" s="389"/>
      <c r="T77" s="389"/>
      <c r="U77" s="389"/>
      <c r="V77" s="389"/>
      <c r="W77" s="389"/>
      <c r="X77" s="389"/>
      <c r="Y77" s="389"/>
      <c r="Z77" s="389"/>
      <c r="AA77" s="390">
        <f>'С № 4'!BL83</f>
        <v>4.5833333333333339</v>
      </c>
      <c r="AB77" s="389"/>
      <c r="AC77" s="389"/>
      <c r="AD77" s="390"/>
      <c r="AE77" s="389"/>
      <c r="AF77" s="389"/>
      <c r="AG77" s="389"/>
      <c r="AH77" s="390">
        <f t="shared" si="32"/>
        <v>4.5833333333333339</v>
      </c>
      <c r="AI77" s="389"/>
      <c r="AJ77" s="389"/>
      <c r="AK77" s="390"/>
      <c r="AL77" s="389"/>
      <c r="AM77" s="389"/>
      <c r="AN77" s="147"/>
    </row>
    <row r="78" spans="1:40" ht="33" customHeight="1" x14ac:dyDescent="0.25">
      <c r="B78" s="76" t="s">
        <v>183</v>
      </c>
      <c r="C78" s="387" t="s">
        <v>1580</v>
      </c>
      <c r="D78" s="76" t="s">
        <v>1643</v>
      </c>
      <c r="E78" s="389"/>
      <c r="F78" s="389"/>
      <c r="G78" s="389"/>
      <c r="H78" s="389"/>
      <c r="I78" s="389"/>
      <c r="J78" s="389"/>
      <c r="K78" s="389"/>
      <c r="L78" s="389"/>
      <c r="M78" s="389"/>
      <c r="N78" s="389"/>
      <c r="O78" s="389"/>
      <c r="P78" s="389"/>
      <c r="Q78" s="389"/>
      <c r="R78" s="389"/>
      <c r="S78" s="389"/>
      <c r="T78" s="389"/>
      <c r="U78" s="389"/>
      <c r="V78" s="389"/>
      <c r="W78" s="389"/>
      <c r="X78" s="389"/>
      <c r="Y78" s="389"/>
      <c r="Z78" s="389"/>
      <c r="AA78" s="390"/>
      <c r="AB78" s="390"/>
      <c r="AC78" s="389"/>
      <c r="AD78" s="390"/>
      <c r="AE78" s="389"/>
      <c r="AF78" s="389"/>
      <c r="AG78" s="389"/>
      <c r="AH78" s="390">
        <f t="shared" si="32"/>
        <v>0</v>
      </c>
      <c r="AI78" s="390">
        <f>AB78</f>
        <v>0</v>
      </c>
      <c r="AJ78" s="389"/>
      <c r="AK78" s="390">
        <f>AD78</f>
        <v>0</v>
      </c>
      <c r="AL78" s="389"/>
      <c r="AM78" s="389"/>
      <c r="AN78" s="147"/>
    </row>
    <row r="79" spans="1:40" ht="33" customHeight="1" x14ac:dyDescent="0.25">
      <c r="B79" s="76" t="s">
        <v>183</v>
      </c>
      <c r="C79" s="387" t="s">
        <v>1581</v>
      </c>
      <c r="D79" s="76" t="s">
        <v>1644</v>
      </c>
      <c r="E79" s="389"/>
      <c r="F79" s="389"/>
      <c r="G79" s="389"/>
      <c r="H79" s="389"/>
      <c r="I79" s="389"/>
      <c r="J79" s="389"/>
      <c r="K79" s="389"/>
      <c r="L79" s="389"/>
      <c r="M79" s="389"/>
      <c r="N79" s="389"/>
      <c r="O79" s="389"/>
      <c r="P79" s="389"/>
      <c r="Q79" s="389"/>
      <c r="R79" s="389"/>
      <c r="S79" s="389"/>
      <c r="T79" s="389"/>
      <c r="U79" s="389"/>
      <c r="V79" s="389"/>
      <c r="W79" s="389"/>
      <c r="X79" s="389"/>
      <c r="Y79" s="389"/>
      <c r="Z79" s="389"/>
      <c r="AA79" s="390"/>
      <c r="AB79" s="390"/>
      <c r="AC79" s="389"/>
      <c r="AD79" s="390"/>
      <c r="AE79" s="389"/>
      <c r="AF79" s="389"/>
      <c r="AG79" s="389"/>
      <c r="AH79" s="390">
        <f t="shared" si="32"/>
        <v>0</v>
      </c>
      <c r="AI79" s="390">
        <f>AB79</f>
        <v>0</v>
      </c>
      <c r="AJ79" s="389"/>
      <c r="AK79" s="390">
        <f>AD79</f>
        <v>0</v>
      </c>
      <c r="AL79" s="389"/>
      <c r="AM79" s="389"/>
      <c r="AN79" s="147"/>
    </row>
    <row r="80" spans="1:40" ht="48" customHeight="1" x14ac:dyDescent="0.25">
      <c r="A80" s="148"/>
      <c r="B80" s="382" t="s">
        <v>185</v>
      </c>
      <c r="C80" s="383" t="s">
        <v>186</v>
      </c>
      <c r="D80" s="382" t="s">
        <v>93</v>
      </c>
      <c r="E80" s="393">
        <v>0</v>
      </c>
      <c r="F80" s="393">
        <v>0</v>
      </c>
      <c r="G80" s="393">
        <v>0</v>
      </c>
      <c r="H80" s="393">
        <v>0</v>
      </c>
      <c r="I80" s="393">
        <v>0</v>
      </c>
      <c r="J80" s="393">
        <v>0</v>
      </c>
      <c r="K80" s="393">
        <v>0</v>
      </c>
      <c r="L80" s="393">
        <v>0</v>
      </c>
      <c r="M80" s="393">
        <v>0</v>
      </c>
      <c r="N80" s="393">
        <v>0</v>
      </c>
      <c r="O80" s="393">
        <v>0</v>
      </c>
      <c r="P80" s="393">
        <v>0</v>
      </c>
      <c r="Q80" s="393">
        <v>0</v>
      </c>
      <c r="R80" s="393">
        <v>0</v>
      </c>
      <c r="S80" s="393">
        <v>0</v>
      </c>
      <c r="T80" s="393">
        <v>0</v>
      </c>
      <c r="U80" s="393">
        <v>0</v>
      </c>
      <c r="V80" s="393">
        <v>0</v>
      </c>
      <c r="W80" s="393">
        <v>0</v>
      </c>
      <c r="X80" s="393">
        <v>0</v>
      </c>
      <c r="Y80" s="393">
        <v>0</v>
      </c>
      <c r="Z80" s="393">
        <v>0</v>
      </c>
      <c r="AA80" s="393">
        <v>0</v>
      </c>
      <c r="AB80" s="393">
        <v>0</v>
      </c>
      <c r="AC80" s="393">
        <v>0</v>
      </c>
      <c r="AD80" s="393">
        <v>0</v>
      </c>
      <c r="AE80" s="393">
        <v>0</v>
      </c>
      <c r="AF80" s="393">
        <v>0</v>
      </c>
      <c r="AG80" s="393">
        <v>0</v>
      </c>
      <c r="AH80" s="393">
        <v>0</v>
      </c>
      <c r="AI80" s="393">
        <v>0</v>
      </c>
      <c r="AJ80" s="393">
        <v>0</v>
      </c>
      <c r="AK80" s="393">
        <v>0</v>
      </c>
      <c r="AL80" s="393">
        <v>0</v>
      </c>
      <c r="AM80" s="393">
        <v>0</v>
      </c>
    </row>
    <row r="81" spans="1:67" ht="48" customHeight="1" x14ac:dyDescent="0.25">
      <c r="A81" s="148"/>
      <c r="B81" s="382" t="s">
        <v>187</v>
      </c>
      <c r="C81" s="383" t="s">
        <v>188</v>
      </c>
      <c r="D81" s="382" t="s">
        <v>93</v>
      </c>
      <c r="E81" s="384">
        <f>SUBTOTAL(9,E82:E85)</f>
        <v>0</v>
      </c>
      <c r="F81" s="384">
        <f t="shared" ref="F81:AM81" si="33">SUBTOTAL(9,F82:F85)</f>
        <v>0</v>
      </c>
      <c r="G81" s="384">
        <f t="shared" si="33"/>
        <v>0</v>
      </c>
      <c r="H81" s="384">
        <f t="shared" si="33"/>
        <v>0</v>
      </c>
      <c r="I81" s="384">
        <f t="shared" si="33"/>
        <v>0</v>
      </c>
      <c r="J81" s="384">
        <f t="shared" si="33"/>
        <v>0</v>
      </c>
      <c r="K81" s="384">
        <f t="shared" si="33"/>
        <v>0</v>
      </c>
      <c r="L81" s="384">
        <f t="shared" si="33"/>
        <v>0</v>
      </c>
      <c r="M81" s="384">
        <f t="shared" si="33"/>
        <v>0</v>
      </c>
      <c r="N81" s="384">
        <f t="shared" si="33"/>
        <v>0</v>
      </c>
      <c r="O81" s="384">
        <f t="shared" si="33"/>
        <v>0</v>
      </c>
      <c r="P81" s="384">
        <f t="shared" si="33"/>
        <v>0</v>
      </c>
      <c r="Q81" s="384">
        <f t="shared" si="33"/>
        <v>0</v>
      </c>
      <c r="R81" s="384">
        <f t="shared" si="33"/>
        <v>0</v>
      </c>
      <c r="S81" s="384">
        <f t="shared" si="33"/>
        <v>0</v>
      </c>
      <c r="T81" s="384">
        <f t="shared" si="33"/>
        <v>0.16666666666666669</v>
      </c>
      <c r="U81" s="384">
        <f t="shared" si="33"/>
        <v>0</v>
      </c>
      <c r="V81" s="384">
        <f t="shared" si="33"/>
        <v>0</v>
      </c>
      <c r="W81" s="384">
        <f t="shared" si="33"/>
        <v>0</v>
      </c>
      <c r="X81" s="384">
        <f t="shared" si="33"/>
        <v>0</v>
      </c>
      <c r="Y81" s="384">
        <f t="shared" si="33"/>
        <v>0</v>
      </c>
      <c r="Z81" s="384">
        <f t="shared" si="33"/>
        <v>0</v>
      </c>
      <c r="AA81" s="384">
        <f t="shared" si="33"/>
        <v>0</v>
      </c>
      <c r="AB81" s="384">
        <f t="shared" si="33"/>
        <v>0</v>
      </c>
      <c r="AC81" s="384">
        <f t="shared" si="33"/>
        <v>0</v>
      </c>
      <c r="AD81" s="384">
        <f t="shared" si="33"/>
        <v>0</v>
      </c>
      <c r="AE81" s="384">
        <f t="shared" si="33"/>
        <v>0</v>
      </c>
      <c r="AF81" s="384">
        <f t="shared" si="33"/>
        <v>0</v>
      </c>
      <c r="AG81" s="384">
        <f t="shared" si="33"/>
        <v>0</v>
      </c>
      <c r="AH81" s="384">
        <f t="shared" si="33"/>
        <v>0.16666666666666669</v>
      </c>
      <c r="AI81" s="384">
        <f t="shared" si="33"/>
        <v>0</v>
      </c>
      <c r="AJ81" s="384">
        <f t="shared" si="33"/>
        <v>0</v>
      </c>
      <c r="AK81" s="384">
        <f t="shared" si="33"/>
        <v>0</v>
      </c>
      <c r="AL81" s="384">
        <f t="shared" si="33"/>
        <v>0</v>
      </c>
      <c r="AM81" s="384">
        <f t="shared" si="33"/>
        <v>0</v>
      </c>
    </row>
    <row r="82" spans="1:67" ht="33" customHeight="1" x14ac:dyDescent="0.25">
      <c r="B82" s="76" t="s">
        <v>187</v>
      </c>
      <c r="C82" s="387" t="s">
        <v>684</v>
      </c>
      <c r="D82" s="76" t="s">
        <v>1645</v>
      </c>
      <c r="E82" s="373"/>
      <c r="F82" s="373"/>
      <c r="G82" s="373"/>
      <c r="H82" s="373"/>
      <c r="I82" s="373"/>
      <c r="J82" s="373"/>
      <c r="K82" s="373"/>
      <c r="L82" s="373"/>
      <c r="M82" s="373"/>
      <c r="N82" s="373"/>
      <c r="O82" s="373"/>
      <c r="P82" s="373"/>
      <c r="Q82" s="373"/>
      <c r="R82" s="373"/>
      <c r="S82" s="373"/>
      <c r="T82" s="77">
        <f>'С № 4'!BL88</f>
        <v>0.16666666666666669</v>
      </c>
      <c r="U82" s="373"/>
      <c r="V82" s="373"/>
      <c r="W82" s="373"/>
      <c r="X82" s="373"/>
      <c r="Y82" s="373"/>
      <c r="Z82" s="373"/>
      <c r="AA82" s="77"/>
      <c r="AB82" s="373"/>
      <c r="AC82" s="373"/>
      <c r="AD82" s="373"/>
      <c r="AE82" s="373"/>
      <c r="AF82" s="373"/>
      <c r="AG82" s="373"/>
      <c r="AH82" s="77">
        <f t="shared" ref="AH82:AH85" si="34">AA82+T82+M82+F82</f>
        <v>0.16666666666666669</v>
      </c>
      <c r="AI82" s="373"/>
      <c r="AJ82" s="373"/>
      <c r="AK82" s="373"/>
      <c r="AL82" s="373"/>
      <c r="AM82" s="373"/>
      <c r="AN82" s="147"/>
    </row>
    <row r="83" spans="1:67" ht="33" customHeight="1" x14ac:dyDescent="0.25">
      <c r="B83" s="76" t="s">
        <v>187</v>
      </c>
      <c r="C83" s="387" t="s">
        <v>1586</v>
      </c>
      <c r="D83" s="76" t="s">
        <v>1646</v>
      </c>
      <c r="E83" s="373"/>
      <c r="F83" s="373"/>
      <c r="G83" s="373"/>
      <c r="H83" s="373"/>
      <c r="I83" s="373"/>
      <c r="J83" s="373"/>
      <c r="K83" s="373"/>
      <c r="L83" s="373"/>
      <c r="M83" s="373"/>
      <c r="N83" s="373"/>
      <c r="O83" s="373"/>
      <c r="P83" s="373"/>
      <c r="Q83" s="373"/>
      <c r="R83" s="373"/>
      <c r="S83" s="373"/>
      <c r="T83" s="373"/>
      <c r="U83" s="373"/>
      <c r="V83" s="373"/>
      <c r="W83" s="373"/>
      <c r="X83" s="373"/>
      <c r="Y83" s="373"/>
      <c r="Z83" s="373"/>
      <c r="AA83" s="77"/>
      <c r="AB83" s="373"/>
      <c r="AC83" s="373"/>
      <c r="AD83" s="373"/>
      <c r="AE83" s="373"/>
      <c r="AF83" s="373"/>
      <c r="AG83" s="373"/>
      <c r="AH83" s="77">
        <f t="shared" si="34"/>
        <v>0</v>
      </c>
      <c r="AI83" s="373"/>
      <c r="AJ83" s="373"/>
      <c r="AK83" s="373"/>
      <c r="AL83" s="373"/>
      <c r="AM83" s="373"/>
      <c r="AN83" s="147"/>
    </row>
    <row r="84" spans="1:67" ht="33" customHeight="1" x14ac:dyDescent="0.25">
      <c r="B84" s="76" t="s">
        <v>187</v>
      </c>
      <c r="C84" s="387" t="s">
        <v>1587</v>
      </c>
      <c r="D84" s="76" t="s">
        <v>1647</v>
      </c>
      <c r="E84" s="373"/>
      <c r="F84" s="373"/>
      <c r="G84" s="373"/>
      <c r="H84" s="373"/>
      <c r="I84" s="373"/>
      <c r="J84" s="373"/>
      <c r="K84" s="373"/>
      <c r="L84" s="373"/>
      <c r="M84" s="373"/>
      <c r="N84" s="373"/>
      <c r="O84" s="373"/>
      <c r="P84" s="373"/>
      <c r="Q84" s="373"/>
      <c r="R84" s="373"/>
      <c r="S84" s="373"/>
      <c r="T84" s="373"/>
      <c r="U84" s="373"/>
      <c r="V84" s="373"/>
      <c r="W84" s="373"/>
      <c r="X84" s="373"/>
      <c r="Y84" s="373"/>
      <c r="Z84" s="373"/>
      <c r="AA84" s="77"/>
      <c r="AB84" s="373"/>
      <c r="AC84" s="373"/>
      <c r="AD84" s="373"/>
      <c r="AE84" s="373"/>
      <c r="AF84" s="373"/>
      <c r="AG84" s="373"/>
      <c r="AH84" s="77">
        <f t="shared" si="34"/>
        <v>0</v>
      </c>
      <c r="AI84" s="373"/>
      <c r="AJ84" s="373"/>
      <c r="AK84" s="373"/>
      <c r="AL84" s="373"/>
      <c r="AM84" s="373"/>
      <c r="AN84" s="147"/>
    </row>
    <row r="85" spans="1:67" s="148" customFormat="1" ht="33" customHeight="1" x14ac:dyDescent="0.25">
      <c r="B85" s="400" t="s">
        <v>187</v>
      </c>
      <c r="C85" s="484" t="s">
        <v>1589</v>
      </c>
      <c r="D85" s="673" t="s">
        <v>1648</v>
      </c>
      <c r="E85" s="78">
        <v>0</v>
      </c>
      <c r="F85" s="79">
        <v>0</v>
      </c>
      <c r="G85" s="78">
        <v>0</v>
      </c>
      <c r="H85" s="78">
        <v>0</v>
      </c>
      <c r="I85" s="78">
        <v>0</v>
      </c>
      <c r="J85" s="78">
        <v>0</v>
      </c>
      <c r="K85" s="78">
        <v>0</v>
      </c>
      <c r="L85" s="78">
        <v>0</v>
      </c>
      <c r="M85" s="79">
        <v>0</v>
      </c>
      <c r="N85" s="78">
        <v>0</v>
      </c>
      <c r="O85" s="78">
        <v>0</v>
      </c>
      <c r="P85" s="78">
        <v>0</v>
      </c>
      <c r="Q85" s="78">
        <v>0</v>
      </c>
      <c r="R85" s="78">
        <v>0</v>
      </c>
      <c r="S85" s="78">
        <v>0</v>
      </c>
      <c r="T85" s="77">
        <v>0</v>
      </c>
      <c r="U85" s="78">
        <v>0</v>
      </c>
      <c r="V85" s="78">
        <v>0</v>
      </c>
      <c r="W85" s="78">
        <v>0</v>
      </c>
      <c r="X85" s="78">
        <v>0</v>
      </c>
      <c r="Y85" s="78">
        <v>0</v>
      </c>
      <c r="Z85" s="78">
        <v>0</v>
      </c>
      <c r="AA85" s="77"/>
      <c r="AB85" s="78">
        <v>0</v>
      </c>
      <c r="AC85" s="78">
        <v>0</v>
      </c>
      <c r="AD85" s="78">
        <v>0</v>
      </c>
      <c r="AE85" s="78">
        <v>0</v>
      </c>
      <c r="AF85" s="78">
        <v>0</v>
      </c>
      <c r="AG85" s="78">
        <f t="shared" ref="AG85:AM85" si="35">Z85</f>
        <v>0</v>
      </c>
      <c r="AH85" s="77">
        <f t="shared" si="34"/>
        <v>0</v>
      </c>
      <c r="AI85" s="78">
        <f t="shared" si="35"/>
        <v>0</v>
      </c>
      <c r="AJ85" s="78">
        <f t="shared" si="35"/>
        <v>0</v>
      </c>
      <c r="AK85" s="78">
        <f t="shared" si="35"/>
        <v>0</v>
      </c>
      <c r="AL85" s="78">
        <f t="shared" si="35"/>
        <v>0</v>
      </c>
      <c r="AM85" s="78">
        <f t="shared" si="35"/>
        <v>0</v>
      </c>
      <c r="AO85" s="147"/>
      <c r="AP85" s="147"/>
      <c r="AQ85" s="147"/>
      <c r="AR85" s="147"/>
      <c r="AS85" s="147"/>
      <c r="AT85" s="147"/>
      <c r="AU85" s="147"/>
      <c r="AV85" s="147"/>
      <c r="AW85" s="147"/>
      <c r="AX85" s="147"/>
      <c r="AY85" s="147"/>
      <c r="AZ85" s="147"/>
      <c r="BA85" s="147"/>
      <c r="BB85" s="147"/>
      <c r="BC85" s="147"/>
      <c r="BD85" s="147"/>
      <c r="BE85" s="147"/>
      <c r="BF85" s="147"/>
      <c r="BG85" s="147"/>
      <c r="BH85" s="147"/>
      <c r="BI85" s="147"/>
      <c r="BJ85" s="147"/>
      <c r="BK85" s="147"/>
      <c r="BL85" s="147"/>
      <c r="BM85" s="147"/>
      <c r="BN85" s="147"/>
      <c r="BO85" s="147"/>
    </row>
    <row r="86" spans="1:67" s="148" customFormat="1" x14ac:dyDescent="0.25">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7"/>
      <c r="AC86" s="147"/>
      <c r="AD86" s="147"/>
      <c r="AE86" s="147"/>
      <c r="AF86" s="147"/>
      <c r="AG86" s="147"/>
      <c r="AH86" s="147"/>
      <c r="AI86" s="147"/>
      <c r="AJ86" s="147"/>
      <c r="AK86" s="147"/>
      <c r="AL86" s="147"/>
      <c r="AM86" s="147"/>
      <c r="AO86" s="147"/>
      <c r="AP86" s="147"/>
      <c r="AQ86" s="147"/>
      <c r="AR86" s="147"/>
      <c r="AS86" s="147"/>
      <c r="AT86" s="147"/>
      <c r="AU86" s="147"/>
      <c r="AV86" s="147"/>
      <c r="AW86" s="147"/>
      <c r="AX86" s="147"/>
      <c r="AY86" s="147"/>
      <c r="AZ86" s="147"/>
      <c r="BA86" s="147"/>
      <c r="BB86" s="147"/>
      <c r="BC86" s="147"/>
      <c r="BD86" s="147"/>
      <c r="BE86" s="147"/>
      <c r="BF86" s="147"/>
      <c r="BG86" s="147"/>
      <c r="BH86" s="147"/>
      <c r="BI86" s="147"/>
      <c r="BJ86" s="147"/>
      <c r="BK86" s="147"/>
      <c r="BL86" s="147"/>
      <c r="BM86" s="147"/>
      <c r="BN86" s="147"/>
      <c r="BO86" s="147"/>
    </row>
  </sheetData>
  <sheetProtection formatCells="0" formatColumns="0" formatRows="0" insertColumns="0" insertRows="0" insertHyperlinks="0" deleteColumns="0" deleteRows="0" sort="0" autoFilter="0" pivotTables="0"/>
  <autoFilter ref="B22:BP85" xr:uid="{00000000-0009-0000-0000-000008000000}"/>
  <mergeCells count="22">
    <mergeCell ref="B12:AM12"/>
    <mergeCell ref="B4:AM4"/>
    <mergeCell ref="B5:AM5"/>
    <mergeCell ref="B7:AM7"/>
    <mergeCell ref="B8:AM8"/>
    <mergeCell ref="B10:AM10"/>
    <mergeCell ref="B13:AM13"/>
    <mergeCell ref="B17:AM17"/>
    <mergeCell ref="B18:B21"/>
    <mergeCell ref="C18:C21"/>
    <mergeCell ref="D18:D21"/>
    <mergeCell ref="E18:AM18"/>
    <mergeCell ref="E19:K19"/>
    <mergeCell ref="L19:R19"/>
    <mergeCell ref="S19:Y19"/>
    <mergeCell ref="Z19:AF19"/>
    <mergeCell ref="AG19:AM19"/>
    <mergeCell ref="F20:K20"/>
    <mergeCell ref="M20:R20"/>
    <mergeCell ref="T20:Y20"/>
    <mergeCell ref="AA20:AF20"/>
    <mergeCell ref="AH20:AM20"/>
  </mergeCells>
  <phoneticPr fontId="69" type="noConversion"/>
  <conditionalFormatting sqref="E46:Z46 AB46:AM46 B56 E68:Z68 AB68:AF68 E85:AG85 E47:AM47 B42:B53 E56:AM56 D48:D55 E61:AM63 AI85:AM85">
    <cfRule type="containsText" dxfId="1470" priority="326" operator="containsText" text="Наименование инвестиционного проекта">
      <formula>NOT(ISERROR(SEARCH("Наименование инвестиционного проекта",B42)))</formula>
    </cfRule>
  </conditionalFormatting>
  <conditionalFormatting sqref="B71:C71 D23:D32 C42:D45 B57:D58 B54:C55 D66:D67 C48:C53 D59:D60 B61:D63 B68:D70 B65:D65 B72:D84">
    <cfRule type="containsText" dxfId="1469" priority="337" operator="containsText" text="Наименование инвестиционного проекта">
      <formula>NOT(ISERROR(SEARCH("Наименование инвестиционного проекта",B23)))</formula>
    </cfRule>
  </conditionalFormatting>
  <conditionalFormatting sqref="B71:C71 D66:D67 B68:D70 D59:D60 B42:D45 B57:D58 D23:D32 E46:Z46 AB46:AM46 B56 E68:Z68 AB68:AF68 B46:B47 D85:AG85 E47:AM47 E56:AM56 B65:D65 B48:D55 B61:AM63 B72:D84 AI85:AM85">
    <cfRule type="cellIs" dxfId="1468" priority="336" operator="equal">
      <formula>0</formula>
    </cfRule>
  </conditionalFormatting>
  <conditionalFormatting sqref="B41:D41">
    <cfRule type="cellIs" dxfId="1467" priority="332" operator="equal">
      <formula>0</formula>
    </cfRule>
  </conditionalFormatting>
  <conditionalFormatting sqref="B23:C23 B32:C32 B31">
    <cfRule type="cellIs" dxfId="1466" priority="335" operator="equal">
      <formula>0</formula>
    </cfRule>
  </conditionalFormatting>
  <conditionalFormatting sqref="D33:D35 B33:B35">
    <cfRule type="cellIs" dxfId="1465" priority="334" operator="equal">
      <formula>0</formula>
    </cfRule>
  </conditionalFormatting>
  <conditionalFormatting sqref="B36 D36 B37:D40">
    <cfRule type="cellIs" dxfId="1464" priority="333" operator="equal">
      <formula>0</formula>
    </cfRule>
  </conditionalFormatting>
  <conditionalFormatting sqref="B59:C59">
    <cfRule type="cellIs" dxfId="1463" priority="331" operator="equal">
      <formula>0</formula>
    </cfRule>
  </conditionalFormatting>
  <conditionalFormatting sqref="B60:C60">
    <cfRule type="cellIs" dxfId="1462" priority="330" operator="equal">
      <formula>0</formula>
    </cfRule>
  </conditionalFormatting>
  <conditionalFormatting sqref="C33:C35">
    <cfRule type="cellIs" dxfId="1461" priority="329" operator="equal">
      <formula>0</formula>
    </cfRule>
  </conditionalFormatting>
  <conditionalFormatting sqref="C36">
    <cfRule type="cellIs" dxfId="1460" priority="328" operator="equal">
      <formula>0</formula>
    </cfRule>
  </conditionalFormatting>
  <conditionalFormatting sqref="C30:C31">
    <cfRule type="cellIs" dxfId="1459" priority="327" operator="equal">
      <formula>0</formula>
    </cfRule>
  </conditionalFormatting>
  <conditionalFormatting sqref="B66:C66">
    <cfRule type="cellIs" dxfId="1458" priority="325" operator="equal">
      <formula>0</formula>
    </cfRule>
  </conditionalFormatting>
  <conditionalFormatting sqref="B67:C67">
    <cfRule type="cellIs" dxfId="1457" priority="324" operator="equal">
      <formula>0</formula>
    </cfRule>
  </conditionalFormatting>
  <conditionalFormatting sqref="D71">
    <cfRule type="cellIs" dxfId="1456" priority="323" operator="equal">
      <formula>0</formula>
    </cfRule>
  </conditionalFormatting>
  <conditionalFormatting sqref="AA39:AA40 AA23:AA29 AA32 AA36 AA43:AA45 AA54:AA55 AH23:AH29 AG36 AM36 AG39:AG40 AM39:AM40 AH54:AH55 AH58:AH59 AA58:AA59 AA65:AA68 AH65:AH67 AA70:AA73 AA82:AA85 AA75:AA80">
    <cfRule type="cellIs" dxfId="1455" priority="322" operator="equal">
      <formula>0</formula>
    </cfRule>
  </conditionalFormatting>
  <conditionalFormatting sqref="AA39:AA40 AA36 AA43:AA45 AA54:AA55 AG36 AM36 AG39:AG40 AM39:AM40 AH54:AH55 AH58:AH59 AA58:AA59 AA65:AA68 AH65:AH67 AA70:AA73 AA82:AA85 AA75:AA80">
    <cfRule type="containsText" dxfId="1454" priority="321" operator="containsText" text="Наименование инвестиционного проекта">
      <formula>NOT(ISERROR(SEARCH("Наименование инвестиционного проекта",AA36)))</formula>
    </cfRule>
  </conditionalFormatting>
  <conditionalFormatting sqref="AA30:AA31">
    <cfRule type="cellIs" dxfId="1453" priority="320" operator="equal">
      <formula>0</formula>
    </cfRule>
  </conditionalFormatting>
  <conditionalFormatting sqref="AA23:AA32 AH23:AH29">
    <cfRule type="cellIs" dxfId="1452" priority="318" operator="equal">
      <formula>0</formula>
    </cfRule>
    <cfRule type="cellIs" dxfId="1451" priority="319" operator="equal">
      <formula>0</formula>
    </cfRule>
  </conditionalFormatting>
  <conditionalFormatting sqref="AA39:AA40 AA70:AA73 AA23:AA32 AA36 AA43:AA45 AH23:AH29 AG36 AM36 AG39:AG40 AM39:AM40 AH54:AH55 E46:Z46 AB46:AM46 AA54:AA56 AB56:AM56 E68:AF68 AA58:AA59 AH58:AH59 E47:AM47 E56:Z56 AH65:AH67 AA65:AA67 E85:AG85 AA82:AA84 E61:AM63 AA75:AA80 AI85:AM85 AH82:AH85">
    <cfRule type="cellIs" dxfId="1450" priority="317" operator="equal">
      <formula>0</formula>
    </cfRule>
  </conditionalFormatting>
  <conditionalFormatting sqref="AA39:AA40 AA70:AA73 AA23:AA32 AA36 AA43:AA45 AH23:AH29 AG36 AM36 AG39:AG40 AM39:AM40 AH54:AH55 E46:Z46 AB46:AM46 AA54:AA56 AB56:AM56 E68:AF68 AA58:AA59 AH58:AH59 E47:AM47 E56:Z56 AH65:AH67 AA65:AA67 E85:AG85 AA82:AA84 E61:AM63 AA75:AA80 AI85:AM85 AH82:AH85">
    <cfRule type="cellIs" dxfId="1449" priority="316" operator="equal">
      <formula>0</formula>
    </cfRule>
  </conditionalFormatting>
  <conditionalFormatting sqref="AA34:AA35">
    <cfRule type="containsText" dxfId="1448" priority="315" operator="containsText" text="Наименование инвестиционного проекта">
      <formula>NOT(ISERROR(SEARCH("Наименование инвестиционного проекта",AA34)))</formula>
    </cfRule>
  </conditionalFormatting>
  <conditionalFormatting sqref="AA34:AA35">
    <cfRule type="cellIs" dxfId="1447" priority="314" operator="equal">
      <formula>0</formula>
    </cfRule>
  </conditionalFormatting>
  <conditionalFormatting sqref="AA34:AA35">
    <cfRule type="cellIs" dxfId="1446" priority="313" operator="equal">
      <formula>0</formula>
    </cfRule>
  </conditionalFormatting>
  <conditionalFormatting sqref="AA34:AA35">
    <cfRule type="cellIs" dxfId="1445" priority="312" operator="equal">
      <formula>0</formula>
    </cfRule>
  </conditionalFormatting>
  <conditionalFormatting sqref="AA37:AA38">
    <cfRule type="containsText" dxfId="1444" priority="311" operator="containsText" text="Наименование инвестиционного проекта">
      <formula>NOT(ISERROR(SEARCH("Наименование инвестиционного проекта",AA37)))</formula>
    </cfRule>
  </conditionalFormatting>
  <conditionalFormatting sqref="AA37:AA38">
    <cfRule type="cellIs" dxfId="1443" priority="310" operator="equal">
      <formula>0</formula>
    </cfRule>
  </conditionalFormatting>
  <conditionalFormatting sqref="AA37:AA38">
    <cfRule type="cellIs" dxfId="1442" priority="309" operator="equal">
      <formula>0</formula>
    </cfRule>
  </conditionalFormatting>
  <conditionalFormatting sqref="AA37:AA38">
    <cfRule type="cellIs" dxfId="1441" priority="308" operator="equal">
      <formula>0</formula>
    </cfRule>
  </conditionalFormatting>
  <conditionalFormatting sqref="AA57 AH57">
    <cfRule type="containsText" dxfId="1440" priority="307" operator="containsText" text="Наименование инвестиционного проекта">
      <formula>NOT(ISERROR(SEARCH("Наименование инвестиционного проекта",AA57)))</formula>
    </cfRule>
  </conditionalFormatting>
  <conditionalFormatting sqref="AA57 AH57">
    <cfRule type="cellIs" dxfId="1439" priority="306" operator="equal">
      <formula>0</formula>
    </cfRule>
  </conditionalFormatting>
  <conditionalFormatting sqref="AA57 AH57">
    <cfRule type="cellIs" dxfId="1438" priority="305" operator="equal">
      <formula>0</formula>
    </cfRule>
  </conditionalFormatting>
  <conditionalFormatting sqref="AA57 AH57">
    <cfRule type="cellIs" dxfId="1437" priority="304" operator="equal">
      <formula>0</formula>
    </cfRule>
  </conditionalFormatting>
  <conditionalFormatting sqref="AA42">
    <cfRule type="containsText" dxfId="1436" priority="303" operator="containsText" text="Наименование инвестиционного проекта">
      <formula>NOT(ISERROR(SEARCH("Наименование инвестиционного проекта",AA42)))</formula>
    </cfRule>
  </conditionalFormatting>
  <conditionalFormatting sqref="AA42">
    <cfRule type="cellIs" dxfId="1435" priority="302" operator="equal">
      <formula>0</formula>
    </cfRule>
  </conditionalFormatting>
  <conditionalFormatting sqref="AA42">
    <cfRule type="cellIs" dxfId="1434" priority="301" operator="equal">
      <formula>0</formula>
    </cfRule>
  </conditionalFormatting>
  <conditionalFormatting sqref="AA42">
    <cfRule type="cellIs" dxfId="1433" priority="300" operator="equal">
      <formula>0</formula>
    </cfRule>
  </conditionalFormatting>
  <conditionalFormatting sqref="Z39:Z40 Z70:Z73 Z32 Z36 Z43:Z45 Z54:Z55 AG54:AG55 Z58:Z59 AG58:AG59 AG65:AG67 Z65:Z67 Z75:Z80 Z82:Z84">
    <cfRule type="cellIs" dxfId="1432" priority="299" operator="equal">
      <formula>0</formula>
    </cfRule>
  </conditionalFormatting>
  <conditionalFormatting sqref="Z39:Z40 Z70:Z73 Z36 Z43:Z45 Z54:Z55 AG54:AG55 Z58:Z59 AG58:AG59 AG65:AG67 Z65:Z67 Z75:Z80 Z82:Z84">
    <cfRule type="containsText" dxfId="1431" priority="298" operator="containsText" text="Наименование инвестиционного проекта">
      <formula>NOT(ISERROR(SEARCH("Наименование инвестиционного проекта",Z36)))</formula>
    </cfRule>
  </conditionalFormatting>
  <conditionalFormatting sqref="Z30:Z31">
    <cfRule type="cellIs" dxfId="1430" priority="297" operator="equal">
      <formula>0</formula>
    </cfRule>
  </conditionalFormatting>
  <conditionalFormatting sqref="Z30:Z32">
    <cfRule type="cellIs" dxfId="1429" priority="295" operator="equal">
      <formula>0</formula>
    </cfRule>
    <cfRule type="cellIs" dxfId="1428" priority="296" operator="equal">
      <formula>0</formula>
    </cfRule>
  </conditionalFormatting>
  <conditionalFormatting sqref="Z39:Z40 Z70:Z73 Z30:Z32 Z36 Z43:Z45 Z54:Z55 AG54:AG55 Z58:Z59 AG58:AG59 AG65:AG67 Z65:Z67 Z75:Z80 Z82:Z84">
    <cfRule type="cellIs" dxfId="1427" priority="294" operator="equal">
      <formula>0</formula>
    </cfRule>
  </conditionalFormatting>
  <conditionalFormatting sqref="Z39:Z40 Z70:Z73 Z30:Z32 Z36 Z43:Z45 Z54:Z55 AG54:AG55 Z58:Z59 AG58:AG59 AG65:AG67 Z65:Z67 Z75:Z80 Z82:Z84">
    <cfRule type="cellIs" dxfId="1426" priority="293" operator="equal">
      <formula>0</formula>
    </cfRule>
  </conditionalFormatting>
  <conditionalFormatting sqref="Z34:Z35">
    <cfRule type="containsText" dxfId="1425" priority="292" operator="containsText" text="Наименование инвестиционного проекта">
      <formula>NOT(ISERROR(SEARCH("Наименование инвестиционного проекта",Z34)))</formula>
    </cfRule>
  </conditionalFormatting>
  <conditionalFormatting sqref="Z34:Z35">
    <cfRule type="cellIs" dxfId="1424" priority="291" operator="equal">
      <formula>0</formula>
    </cfRule>
  </conditionalFormatting>
  <conditionalFormatting sqref="Z34:Z35">
    <cfRule type="cellIs" dxfId="1423" priority="290" operator="equal">
      <formula>0</formula>
    </cfRule>
  </conditionalFormatting>
  <conditionalFormatting sqref="Z34:Z35">
    <cfRule type="cellIs" dxfId="1422" priority="289" operator="equal">
      <formula>0</formula>
    </cfRule>
  </conditionalFormatting>
  <conditionalFormatting sqref="Z37:Z38">
    <cfRule type="containsText" dxfId="1421" priority="288" operator="containsText" text="Наименование инвестиционного проекта">
      <formula>NOT(ISERROR(SEARCH("Наименование инвестиционного проекта",Z37)))</formula>
    </cfRule>
  </conditionalFormatting>
  <conditionalFormatting sqref="Z37:Z38">
    <cfRule type="cellIs" dxfId="1420" priority="287" operator="equal">
      <formula>0</formula>
    </cfRule>
  </conditionalFormatting>
  <conditionalFormatting sqref="Z37:Z38">
    <cfRule type="cellIs" dxfId="1419" priority="286" operator="equal">
      <formula>0</formula>
    </cfRule>
  </conditionalFormatting>
  <conditionalFormatting sqref="Z37:Z38">
    <cfRule type="cellIs" dxfId="1418" priority="285" operator="equal">
      <formula>0</formula>
    </cfRule>
  </conditionalFormatting>
  <conditionalFormatting sqref="Z57 AG57">
    <cfRule type="containsText" dxfId="1417" priority="284" operator="containsText" text="Наименование инвестиционного проекта">
      <formula>NOT(ISERROR(SEARCH("Наименование инвестиционного проекта",Z57)))</formula>
    </cfRule>
  </conditionalFormatting>
  <conditionalFormatting sqref="Z57 AG57">
    <cfRule type="cellIs" dxfId="1416" priority="283" operator="equal">
      <formula>0</formula>
    </cfRule>
  </conditionalFormatting>
  <conditionalFormatting sqref="Z57 AG57">
    <cfRule type="cellIs" dxfId="1415" priority="282" operator="equal">
      <formula>0</formula>
    </cfRule>
  </conditionalFormatting>
  <conditionalFormatting sqref="Z57 AG57">
    <cfRule type="cellIs" dxfId="1414" priority="281" operator="equal">
      <formula>0</formula>
    </cfRule>
  </conditionalFormatting>
  <conditionalFormatting sqref="Z42">
    <cfRule type="containsText" dxfId="1413" priority="280" operator="containsText" text="Наименование инвестиционного проекта">
      <formula>NOT(ISERROR(SEARCH("Наименование инвестиционного проекта",Z42)))</formula>
    </cfRule>
  </conditionalFormatting>
  <conditionalFormatting sqref="Z42">
    <cfRule type="cellIs" dxfId="1412" priority="279" operator="equal">
      <formula>0</formula>
    </cfRule>
  </conditionalFormatting>
  <conditionalFormatting sqref="Z42">
    <cfRule type="cellIs" dxfId="1411" priority="278" operator="equal">
      <formula>0</formula>
    </cfRule>
  </conditionalFormatting>
  <conditionalFormatting sqref="Z42">
    <cfRule type="cellIs" dxfId="1410" priority="277" operator="equal">
      <formula>0</formula>
    </cfRule>
  </conditionalFormatting>
  <conditionalFormatting sqref="Z23:Z29 AG23:AG29">
    <cfRule type="cellIs" dxfId="1409" priority="276" operator="equal">
      <formula>0</formula>
    </cfRule>
  </conditionalFormatting>
  <conditionalFormatting sqref="Z23:Z29 AG23:AG29">
    <cfRule type="cellIs" dxfId="1408" priority="274" operator="equal">
      <formula>0</formula>
    </cfRule>
    <cfRule type="cellIs" dxfId="1407" priority="275" operator="equal">
      <formula>0</formula>
    </cfRule>
  </conditionalFormatting>
  <conditionalFormatting sqref="Z23:Z29 AG23:AG29">
    <cfRule type="cellIs" dxfId="1406" priority="273" operator="equal">
      <formula>0</formula>
    </cfRule>
  </conditionalFormatting>
  <conditionalFormatting sqref="Z23:Z29 AG23:AG29">
    <cfRule type="cellIs" dxfId="1405" priority="272" operator="equal">
      <formula>0</formula>
    </cfRule>
  </conditionalFormatting>
  <conditionalFormatting sqref="AB39:AF40 AB23:AF29 AB36:AF36 AB54:AF55 AB32:AM32 AI23:AM29 AH36:AL36 AH39:AL40 AI54:AM55 AG68:AM68 AB70:AM73 AB43:AM45 AB58:AF59 AI58:AM59 AG34:AM35 AI65:AM67 AB65:AF67 AB82:AM82 AB75:AM80 AB83:AG84 AI83:AM84 AH83:AH85">
    <cfRule type="cellIs" dxfId="1404" priority="271" operator="equal">
      <formula>0</formula>
    </cfRule>
  </conditionalFormatting>
  <conditionalFormatting sqref="AB39:AF40 AB36:AF36 AB54:AF55 AH36:AL36 AH39:AL40 AI54:AM55 AG68:AM68 AB70:AM73 AB43:AM45 AB58:AF59 AI58:AM59 AG34:AM35 AI65:AM67 AB65:AF67 AB82:AM82 AB75:AM80 AB83:AG84 AI83:AM84 AH83:AH85">
    <cfRule type="containsText" dxfId="1403" priority="270" operator="containsText" text="Наименование инвестиционного проекта">
      <formula>NOT(ISERROR(SEARCH("Наименование инвестиционного проекта",AB34)))</formula>
    </cfRule>
  </conditionalFormatting>
  <conditionalFormatting sqref="AB30:AM31">
    <cfRule type="cellIs" dxfId="1402" priority="269" operator="equal">
      <formula>0</formula>
    </cfRule>
  </conditionalFormatting>
  <conditionalFormatting sqref="AB23:AF32 AG30:AM32 AI23:AM29">
    <cfRule type="cellIs" dxfId="1401" priority="267" operator="equal">
      <formula>0</formula>
    </cfRule>
    <cfRule type="cellIs" dxfId="1400" priority="268" operator="equal">
      <formula>0</formula>
    </cfRule>
  </conditionalFormatting>
  <conditionalFormatting sqref="AB39:AF40 AB23:AF32 AB36:AF36 AB54:AF55 AI23:AM29 AH36:AL36 AH39:AL40 AI54:AM55 AG68:AM68 AB70:AM73 AB43:AM45 AB58:AF59 AI58:AM59 AG30:AM32 AG34:AM35 AI65:AM67 AB65:AF67 AB82:AM82 AB75:AM80 AB83:AG84 AI83:AM84 AH83:AH85">
    <cfRule type="cellIs" dxfId="1399" priority="266" operator="equal">
      <formula>0</formula>
    </cfRule>
  </conditionalFormatting>
  <conditionalFormatting sqref="AB39:AF40 AB23:AF32 AB36:AF36 AB54:AF55 AI23:AM29 AH36:AL36 AH39:AL40 AI54:AM55 AG68:AM68 AB70:AM73 AB43:AM45 AB58:AF59 AI58:AM59 AG30:AM32 AG34:AM35 AI65:AM67 AB65:AF67 AB82:AM82 AB75:AM80 AB83:AG84 AI83:AM84 AH83:AH85">
    <cfRule type="cellIs" dxfId="1398" priority="265" operator="equal">
      <formula>0</formula>
    </cfRule>
  </conditionalFormatting>
  <conditionalFormatting sqref="AB34:AF35">
    <cfRule type="containsText" dxfId="1397" priority="264" operator="containsText" text="Наименование инвестиционного проекта">
      <formula>NOT(ISERROR(SEARCH("Наименование инвестиционного проекта",AB34)))</formula>
    </cfRule>
  </conditionalFormatting>
  <conditionalFormatting sqref="AB34:AF35">
    <cfRule type="cellIs" dxfId="1396" priority="263" operator="equal">
      <formula>0</formula>
    </cfRule>
  </conditionalFormatting>
  <conditionalFormatting sqref="AB34:AF35">
    <cfRule type="cellIs" dxfId="1395" priority="262" operator="equal">
      <formula>0</formula>
    </cfRule>
  </conditionalFormatting>
  <conditionalFormatting sqref="AB34:AF35">
    <cfRule type="cellIs" dxfId="1394" priority="261" operator="equal">
      <formula>0</formula>
    </cfRule>
  </conditionalFormatting>
  <conditionalFormatting sqref="AB37:AM38">
    <cfRule type="containsText" dxfId="1393" priority="260" operator="containsText" text="Наименование инвестиционного проекта">
      <formula>NOT(ISERROR(SEARCH("Наименование инвестиционного проекта",AB37)))</formula>
    </cfRule>
  </conditionalFormatting>
  <conditionalFormatting sqref="AB37:AM38">
    <cfRule type="cellIs" dxfId="1392" priority="259" operator="equal">
      <formula>0</formula>
    </cfRule>
  </conditionalFormatting>
  <conditionalFormatting sqref="AB37:AM38">
    <cfRule type="cellIs" dxfId="1391" priority="258" operator="equal">
      <formula>0</formula>
    </cfRule>
  </conditionalFormatting>
  <conditionalFormatting sqref="AB37:AM38">
    <cfRule type="cellIs" dxfId="1390" priority="257" operator="equal">
      <formula>0</formula>
    </cfRule>
  </conditionalFormatting>
  <conditionalFormatting sqref="AB57:AF57 AI57:AM57">
    <cfRule type="containsText" dxfId="1389" priority="256" operator="containsText" text="Наименование инвестиционного проекта">
      <formula>NOT(ISERROR(SEARCH("Наименование инвестиционного проекта",AB57)))</formula>
    </cfRule>
  </conditionalFormatting>
  <conditionalFormatting sqref="AB57:AF57 AI57:AM57">
    <cfRule type="cellIs" dxfId="1388" priority="255" operator="equal">
      <formula>0</formula>
    </cfRule>
  </conditionalFormatting>
  <conditionalFormatting sqref="AB57:AF57 AI57:AM57">
    <cfRule type="cellIs" dxfId="1387" priority="254" operator="equal">
      <formula>0</formula>
    </cfRule>
  </conditionalFormatting>
  <conditionalFormatting sqref="AB57:AF57 AI57:AM57">
    <cfRule type="cellIs" dxfId="1386" priority="253" operator="equal">
      <formula>0</formula>
    </cfRule>
  </conditionalFormatting>
  <conditionalFormatting sqref="AB42:AM42">
    <cfRule type="containsText" dxfId="1385" priority="252" operator="containsText" text="Наименование инвестиционного проекта">
      <formula>NOT(ISERROR(SEARCH("Наименование инвестиционного проекта",AB42)))</formula>
    </cfRule>
  </conditionalFormatting>
  <conditionalFormatting sqref="AB42:AM42">
    <cfRule type="cellIs" dxfId="1384" priority="251" operator="equal">
      <formula>0</formula>
    </cfRule>
  </conditionalFormatting>
  <conditionalFormatting sqref="AB42:AM42">
    <cfRule type="cellIs" dxfId="1383" priority="250" operator="equal">
      <formula>0</formula>
    </cfRule>
  </conditionalFormatting>
  <conditionalFormatting sqref="AB42:AM42">
    <cfRule type="cellIs" dxfId="1382" priority="249" operator="equal">
      <formula>0</formula>
    </cfRule>
  </conditionalFormatting>
  <conditionalFormatting sqref="E39:L40 E70:L71 E32:L32 E36:L36 E43:L45 E54:L55 U82:Y84 E82:K84 N82:R84 N43:S45 N36:S36 N32:S32 N70:S71 N54:S55 N39:S40 U39:Y40 U70:Y71 U32:Y32 U36:Y36 U43:Y45 U54:Y55 E58:L59 N58:S59 U58:Y59 U65:Y67 N65:S67 E65:L67 E81:AM81 E60:AM60">
    <cfRule type="cellIs" dxfId="1381" priority="248" operator="equal">
      <formula>0</formula>
    </cfRule>
  </conditionalFormatting>
  <conditionalFormatting sqref="E39:L40 E70:L71 E36:L36 E43:L45 E54:L55 U82:Y84 E82:K84 N82:R84 N43:S45 N36:S36 N70:S71 N54:S55 N39:S40 U39:Y40 U70:Y71 U36:Y36 U43:Y45 U54:Y55 E58:L59 N58:S59 U58:Y59 U65:Y67 N65:S67 E65:L67 E81:AM81 E60:AM60">
    <cfRule type="containsText" dxfId="1380" priority="247" operator="containsText" text="Наименование инвестиционного проекта">
      <formula>NOT(ISERROR(SEARCH("Наименование инвестиционного проекта",E36)))</formula>
    </cfRule>
  </conditionalFormatting>
  <conditionalFormatting sqref="E30:L31 N30:S31 U30:Y31">
    <cfRule type="cellIs" dxfId="1379" priority="246" operator="equal">
      <formula>0</formula>
    </cfRule>
  </conditionalFormatting>
  <conditionalFormatting sqref="E30:L32 N30:S32 U30:Y32">
    <cfRule type="cellIs" dxfId="1378" priority="244" operator="equal">
      <formula>0</formula>
    </cfRule>
    <cfRule type="cellIs" dxfId="1377" priority="245" operator="equal">
      <formula>0</formula>
    </cfRule>
  </conditionalFormatting>
  <conditionalFormatting sqref="E39:L40 E70:L71 E30:L32 E36:L36 E43:L45 E54:L55 U82:Y84 E82:K84 N82:R84 N43:S45 N36:S36 N30:S32 N70:S71 N54:S55 N39:S40 U39:Y40 U70:Y71 U30:Y32 U36:Y36 U43:Y45 U54:Y55 E58:L59 N58:S59 U58:Y59 U65:Y67 N65:S67 E65:L67 E81:AM81 E60:AM60">
    <cfRule type="cellIs" dxfId="1376" priority="243" operator="equal">
      <formula>0</formula>
    </cfRule>
  </conditionalFormatting>
  <conditionalFormatting sqref="E39:L40 E70:L71 E30:L32 E36:L36 E43:L45 E54:L55 U82:Y84 E82:K84 N82:R84 N43:S45 N36:S36 N30:S32 N70:S71 N54:S55 N39:S40 U39:Y40 U70:Y71 U30:Y32 U36:Y36 U43:Y45 U54:Y55 E58:L59 N58:S59 U58:Y59 U65:Y67 N65:S67 E65:L67 E81:AM81 E60:AM60">
    <cfRule type="cellIs" dxfId="1375" priority="242" operator="equal">
      <formula>0</formula>
    </cfRule>
  </conditionalFormatting>
  <conditionalFormatting sqref="U24:Y29 E24:S29">
    <cfRule type="cellIs" dxfId="1374" priority="241" operator="equal">
      <formula>0</formula>
    </cfRule>
  </conditionalFormatting>
  <conditionalFormatting sqref="U24:Y29 E24:S29">
    <cfRule type="cellIs" dxfId="1373" priority="239" operator="equal">
      <formula>0</formula>
    </cfRule>
    <cfRule type="cellIs" dxfId="1372" priority="240" operator="equal">
      <formula>0</formula>
    </cfRule>
  </conditionalFormatting>
  <conditionalFormatting sqref="U24:Y29 E24:S29">
    <cfRule type="cellIs" dxfId="1371" priority="238" operator="equal">
      <formula>0</formula>
    </cfRule>
  </conditionalFormatting>
  <conditionalFormatting sqref="U24:Y29 E24:S29">
    <cfRule type="cellIs" dxfId="1370" priority="237" operator="equal">
      <formula>0</formula>
    </cfRule>
  </conditionalFormatting>
  <conditionalFormatting sqref="N23:S23 U23:Y23 E23:L23">
    <cfRule type="cellIs" dxfId="1369" priority="236" operator="equal">
      <formula>0</formula>
    </cfRule>
  </conditionalFormatting>
  <conditionalFormatting sqref="N23:S23 U23:Y23 E23:L23">
    <cfRule type="cellIs" dxfId="1368" priority="234" operator="equal">
      <formula>0</formula>
    </cfRule>
    <cfRule type="cellIs" dxfId="1367" priority="235" operator="equal">
      <formula>0</formula>
    </cfRule>
  </conditionalFormatting>
  <conditionalFormatting sqref="N23:S23 U23:Y23 E23:L23">
    <cfRule type="cellIs" dxfId="1366" priority="233" operator="equal">
      <formula>0</formula>
    </cfRule>
  </conditionalFormatting>
  <conditionalFormatting sqref="N23:S23 U23:Y23 E23:L23">
    <cfRule type="cellIs" dxfId="1365" priority="232" operator="equal">
      <formula>0</formula>
    </cfRule>
  </conditionalFormatting>
  <conditionalFormatting sqref="E34:L35 N34:S35 U34:Y35">
    <cfRule type="containsText" dxfId="1364" priority="231" operator="containsText" text="Наименование инвестиционного проекта">
      <formula>NOT(ISERROR(SEARCH("Наименование инвестиционного проекта",E34)))</formula>
    </cfRule>
  </conditionalFormatting>
  <conditionalFormatting sqref="U34:Y35 N34:S35 E34:L35">
    <cfRule type="cellIs" dxfId="1363" priority="230" operator="equal">
      <formula>0</formula>
    </cfRule>
  </conditionalFormatting>
  <conditionalFormatting sqref="U34:Y35 N34:S35 E34:L35">
    <cfRule type="cellIs" dxfId="1362" priority="229" operator="equal">
      <formula>0</formula>
    </cfRule>
  </conditionalFormatting>
  <conditionalFormatting sqref="U34:Y35 N34:S35 E34:L35">
    <cfRule type="cellIs" dxfId="1361" priority="228" operator="equal">
      <formula>0</formula>
    </cfRule>
  </conditionalFormatting>
  <conditionalFormatting sqref="E37:L38 N37:S38 U37:Y38">
    <cfRule type="containsText" dxfId="1360" priority="227" operator="containsText" text="Наименование инвестиционного проекта">
      <formula>NOT(ISERROR(SEARCH("Наименование инвестиционного проекта",E37)))</formula>
    </cfRule>
  </conditionalFormatting>
  <conditionalFormatting sqref="E37:L38 N37:S38 U37:Y38">
    <cfRule type="cellIs" dxfId="1359" priority="226" operator="equal">
      <formula>0</formula>
    </cfRule>
  </conditionalFormatting>
  <conditionalFormatting sqref="E37:L38 N37:S38 U37:Y38">
    <cfRule type="cellIs" dxfId="1358" priority="225" operator="equal">
      <formula>0</formula>
    </cfRule>
  </conditionalFormatting>
  <conditionalFormatting sqref="E37:L38 N37:S38 U37:Y38">
    <cfRule type="cellIs" dxfId="1357" priority="224" operator="equal">
      <formula>0</formula>
    </cfRule>
  </conditionalFormatting>
  <conditionalFormatting sqref="E57:L57 N57:S57 U57:Y57">
    <cfRule type="containsText" dxfId="1356" priority="223" operator="containsText" text="Наименование инвестиционного проекта">
      <formula>NOT(ISERROR(SEARCH("Наименование инвестиционного проекта",E57)))</formula>
    </cfRule>
  </conditionalFormatting>
  <conditionalFormatting sqref="E57:L57 N57:S57 U57:Y57">
    <cfRule type="cellIs" dxfId="1355" priority="222" operator="equal">
      <formula>0</formula>
    </cfRule>
  </conditionalFormatting>
  <conditionalFormatting sqref="E57:L57 N57:S57 U57:Y57">
    <cfRule type="cellIs" dxfId="1354" priority="221" operator="equal">
      <formula>0</formula>
    </cfRule>
  </conditionalFormatting>
  <conditionalFormatting sqref="E57:L57 N57:S57 U57:Y57">
    <cfRule type="cellIs" dxfId="1353" priority="220" operator="equal">
      <formula>0</formula>
    </cfRule>
  </conditionalFormatting>
  <conditionalFormatting sqref="U75:Y80 E75:K80 N75:R80 E74:AM74">
    <cfRule type="containsText" dxfId="1352" priority="215" operator="containsText" text="Наименование инвестиционного проекта">
      <formula>NOT(ISERROR(SEARCH("Наименование инвестиционного проекта",E74)))</formula>
    </cfRule>
  </conditionalFormatting>
  <conditionalFormatting sqref="U75:Y80 E75:K80 N75:R80 E74:AM74">
    <cfRule type="cellIs" dxfId="1351" priority="214" operator="equal">
      <formula>0</formula>
    </cfRule>
  </conditionalFormatting>
  <conditionalFormatting sqref="U75:Y80 E75:K80 N75:R80 E74:AM74">
    <cfRule type="cellIs" dxfId="1350" priority="213" operator="equal">
      <formula>0</formula>
    </cfRule>
  </conditionalFormatting>
  <conditionalFormatting sqref="U75:Y80 E75:K80 N75:R80 E74:AM74">
    <cfRule type="cellIs" dxfId="1349" priority="212" operator="equal">
      <formula>0</formula>
    </cfRule>
  </conditionalFormatting>
  <conditionalFormatting sqref="E72:L73 N72:S73 U72:Y73">
    <cfRule type="containsText" dxfId="1348" priority="219" operator="containsText" text="Наименование инвестиционного проекта">
      <formula>NOT(ISERROR(SEARCH("Наименование инвестиционного проекта",E72)))</formula>
    </cfRule>
  </conditionalFormatting>
  <conditionalFormatting sqref="E72:L73 N72:S73 U72:Y73">
    <cfRule type="cellIs" dxfId="1347" priority="218" operator="equal">
      <formula>0</formula>
    </cfRule>
  </conditionalFormatting>
  <conditionalFormatting sqref="E72:L73 N72:S73 U72:Y73">
    <cfRule type="cellIs" dxfId="1346" priority="217" operator="equal">
      <formula>0</formula>
    </cfRule>
  </conditionalFormatting>
  <conditionalFormatting sqref="E72:L73 N72:S73 U72:Y73">
    <cfRule type="cellIs" dxfId="1345" priority="216" operator="equal">
      <formula>0</formula>
    </cfRule>
  </conditionalFormatting>
  <conditionalFormatting sqref="E42:L42 N42:S42 U42:Y42">
    <cfRule type="containsText" dxfId="1344" priority="211" operator="containsText" text="Наименование инвестиционного проекта">
      <formula>NOT(ISERROR(SEARCH("Наименование инвестиционного проекта",E42)))</formula>
    </cfRule>
  </conditionalFormatting>
  <conditionalFormatting sqref="E42:L42 N42:S42 U42:Y42">
    <cfRule type="cellIs" dxfId="1343" priority="210" operator="equal">
      <formula>0</formula>
    </cfRule>
  </conditionalFormatting>
  <conditionalFormatting sqref="E42:L42 N42:S42 U42:Y42">
    <cfRule type="cellIs" dxfId="1342" priority="209" operator="equal">
      <formula>0</formula>
    </cfRule>
  </conditionalFormatting>
  <conditionalFormatting sqref="E42:L42 N42:S42 U42:Y42">
    <cfRule type="cellIs" dxfId="1341" priority="208" operator="equal">
      <formula>0</formula>
    </cfRule>
  </conditionalFormatting>
  <conditionalFormatting sqref="S82:S84 L82:L84">
    <cfRule type="cellIs" dxfId="1340" priority="207" operator="equal">
      <formula>0</formula>
    </cfRule>
  </conditionalFormatting>
  <conditionalFormatting sqref="S82:S84 L82:L84">
    <cfRule type="containsText" dxfId="1339" priority="206" operator="containsText" text="Наименование инвестиционного проекта">
      <formula>NOT(ISERROR(SEARCH("Наименование инвестиционного проекта",L82)))</formula>
    </cfRule>
  </conditionalFormatting>
  <conditionalFormatting sqref="S82:S84 L82:L84">
    <cfRule type="cellIs" dxfId="1338" priority="205" operator="equal">
      <formula>0</formula>
    </cfRule>
  </conditionalFormatting>
  <conditionalFormatting sqref="S82:S84 L82:L84">
    <cfRule type="cellIs" dxfId="1337" priority="204" operator="equal">
      <formula>0</formula>
    </cfRule>
  </conditionalFormatting>
  <conditionalFormatting sqref="S75:S80 L75:L80">
    <cfRule type="containsText" dxfId="1336" priority="203" operator="containsText" text="Наименование инвестиционного проекта">
      <formula>NOT(ISERROR(SEARCH("Наименование инвестиционного проекта",L75)))</formula>
    </cfRule>
  </conditionalFormatting>
  <conditionalFormatting sqref="S75:S80 L75:L80">
    <cfRule type="cellIs" dxfId="1335" priority="202" operator="equal">
      <formula>0</formula>
    </cfRule>
  </conditionalFormatting>
  <conditionalFormatting sqref="S75:S80 L75:L80">
    <cfRule type="cellIs" dxfId="1334" priority="201" operator="equal">
      <formula>0</formula>
    </cfRule>
  </conditionalFormatting>
  <conditionalFormatting sqref="S75:S80 L75:L80">
    <cfRule type="cellIs" dxfId="1333" priority="200" operator="equal">
      <formula>0</formula>
    </cfRule>
  </conditionalFormatting>
  <conditionalFormatting sqref="M39:M40 M70:M71 M32 M36 M43:M45 M54:M55 M82:M84 M58:M59 M65:M67">
    <cfRule type="cellIs" dxfId="1332" priority="199" operator="equal">
      <formula>0</formula>
    </cfRule>
  </conditionalFormatting>
  <conditionalFormatting sqref="M39:M40 M70:M71 M36 M43:M45 M54:M55 M82:M84 M58:M59 M65:M67">
    <cfRule type="containsText" dxfId="1331" priority="198" operator="containsText" text="Наименование инвестиционного проекта">
      <formula>NOT(ISERROR(SEARCH("Наименование инвестиционного проекта",M36)))</formula>
    </cfRule>
  </conditionalFormatting>
  <conditionalFormatting sqref="M30:M31">
    <cfRule type="cellIs" dxfId="1330" priority="197" operator="equal">
      <formula>0</formula>
    </cfRule>
  </conditionalFormatting>
  <conditionalFormatting sqref="M30:M32">
    <cfRule type="cellIs" dxfId="1329" priority="195" operator="equal">
      <formula>0</formula>
    </cfRule>
    <cfRule type="cellIs" dxfId="1328" priority="196" operator="equal">
      <formula>0</formula>
    </cfRule>
  </conditionalFormatting>
  <conditionalFormatting sqref="M39:M40 M70:M71 M30:M32 M36 M43:M45 M54:M55 M82:M84 M58:M59 M65:M67">
    <cfRule type="cellIs" dxfId="1327" priority="194" operator="equal">
      <formula>0</formula>
    </cfRule>
  </conditionalFormatting>
  <conditionalFormatting sqref="M39:M40 M70:M71 M30:M32 M36 M43:M45 M54:M55 M82:M84 M58:M59 M65:M67">
    <cfRule type="cellIs" dxfId="1326" priority="193" operator="equal">
      <formula>0</formula>
    </cfRule>
  </conditionalFormatting>
  <conditionalFormatting sqref="M23">
    <cfRule type="cellIs" dxfId="1325" priority="192" operator="equal">
      <formula>0</formula>
    </cfRule>
  </conditionalFormatting>
  <conditionalFormatting sqref="M23">
    <cfRule type="cellIs" dxfId="1324" priority="190" operator="equal">
      <formula>0</formula>
    </cfRule>
    <cfRule type="cellIs" dxfId="1323" priority="191" operator="equal">
      <formula>0</formula>
    </cfRule>
  </conditionalFormatting>
  <conditionalFormatting sqref="M23">
    <cfRule type="cellIs" dxfId="1322" priority="189" operator="equal">
      <formula>0</formula>
    </cfRule>
  </conditionalFormatting>
  <conditionalFormatting sqref="M23">
    <cfRule type="cellIs" dxfId="1321" priority="188" operator="equal">
      <formula>0</formula>
    </cfRule>
  </conditionalFormatting>
  <conditionalFormatting sqref="M34:M35">
    <cfRule type="containsText" dxfId="1320" priority="187" operator="containsText" text="Наименование инвестиционного проекта">
      <formula>NOT(ISERROR(SEARCH("Наименование инвестиционного проекта",M34)))</formula>
    </cfRule>
  </conditionalFormatting>
  <conditionalFormatting sqref="M34:M35">
    <cfRule type="cellIs" dxfId="1319" priority="186" operator="equal">
      <formula>0</formula>
    </cfRule>
  </conditionalFormatting>
  <conditionalFormatting sqref="M34:M35">
    <cfRule type="cellIs" dxfId="1318" priority="185" operator="equal">
      <formula>0</formula>
    </cfRule>
  </conditionalFormatting>
  <conditionalFormatting sqref="M34:M35">
    <cfRule type="cellIs" dxfId="1317" priority="184" operator="equal">
      <formula>0</formula>
    </cfRule>
  </conditionalFormatting>
  <conditionalFormatting sqref="M37:M38">
    <cfRule type="containsText" dxfId="1316" priority="183" operator="containsText" text="Наименование инвестиционного проекта">
      <formula>NOT(ISERROR(SEARCH("Наименование инвестиционного проекта",M37)))</formula>
    </cfRule>
  </conditionalFormatting>
  <conditionalFormatting sqref="M37:M38">
    <cfRule type="cellIs" dxfId="1315" priority="182" operator="equal">
      <formula>0</formula>
    </cfRule>
  </conditionalFormatting>
  <conditionalFormatting sqref="M37:M38">
    <cfRule type="cellIs" dxfId="1314" priority="181" operator="equal">
      <formula>0</formula>
    </cfRule>
  </conditionalFormatting>
  <conditionalFormatting sqref="M37:M38">
    <cfRule type="cellIs" dxfId="1313" priority="180" operator="equal">
      <formula>0</formula>
    </cfRule>
  </conditionalFormatting>
  <conditionalFormatting sqref="M57">
    <cfRule type="containsText" dxfId="1312" priority="179" operator="containsText" text="Наименование инвестиционного проекта">
      <formula>NOT(ISERROR(SEARCH("Наименование инвестиционного проекта",M57)))</formula>
    </cfRule>
  </conditionalFormatting>
  <conditionalFormatting sqref="M57">
    <cfRule type="cellIs" dxfId="1311" priority="178" operator="equal">
      <formula>0</formula>
    </cfRule>
  </conditionalFormatting>
  <conditionalFormatting sqref="M57">
    <cfRule type="cellIs" dxfId="1310" priority="177" operator="equal">
      <formula>0</formula>
    </cfRule>
  </conditionalFormatting>
  <conditionalFormatting sqref="M57">
    <cfRule type="cellIs" dxfId="1309" priority="176" operator="equal">
      <formula>0</formula>
    </cfRule>
  </conditionalFormatting>
  <conditionalFormatting sqref="M75:M80">
    <cfRule type="containsText" dxfId="1308" priority="171" operator="containsText" text="Наименование инвестиционного проекта">
      <formula>NOT(ISERROR(SEARCH("Наименование инвестиционного проекта",M75)))</formula>
    </cfRule>
  </conditionalFormatting>
  <conditionalFormatting sqref="M75:M80">
    <cfRule type="cellIs" dxfId="1307" priority="170" operator="equal">
      <formula>0</formula>
    </cfRule>
  </conditionalFormatting>
  <conditionalFormatting sqref="M75:M80">
    <cfRule type="cellIs" dxfId="1306" priority="169" operator="equal">
      <formula>0</formula>
    </cfRule>
  </conditionalFormatting>
  <conditionalFormatting sqref="M75:M80">
    <cfRule type="cellIs" dxfId="1305" priority="168" operator="equal">
      <formula>0</formula>
    </cfRule>
  </conditionalFormatting>
  <conditionalFormatting sqref="M72:M73">
    <cfRule type="containsText" dxfId="1304" priority="175" operator="containsText" text="Наименование инвестиционного проекта">
      <formula>NOT(ISERROR(SEARCH("Наименование инвестиционного проекта",M72)))</formula>
    </cfRule>
  </conditionalFormatting>
  <conditionalFormatting sqref="M72:M73">
    <cfRule type="cellIs" dxfId="1303" priority="174" operator="equal">
      <formula>0</formula>
    </cfRule>
  </conditionalFormatting>
  <conditionalFormatting sqref="M72:M73">
    <cfRule type="cellIs" dxfId="1302" priority="173" operator="equal">
      <formula>0</formula>
    </cfRule>
  </conditionalFormatting>
  <conditionalFormatting sqref="M72:M73">
    <cfRule type="cellIs" dxfId="1301" priority="172" operator="equal">
      <formula>0</formula>
    </cfRule>
  </conditionalFormatting>
  <conditionalFormatting sqref="M42">
    <cfRule type="containsText" dxfId="1300" priority="167" operator="containsText" text="Наименование инвестиционного проекта">
      <formula>NOT(ISERROR(SEARCH("Наименование инвестиционного проекта",M42)))</formula>
    </cfRule>
  </conditionalFormatting>
  <conditionalFormatting sqref="M42">
    <cfRule type="cellIs" dxfId="1299" priority="166" operator="equal">
      <formula>0</formula>
    </cfRule>
  </conditionalFormatting>
  <conditionalFormatting sqref="M42">
    <cfRule type="cellIs" dxfId="1298" priority="165" operator="equal">
      <formula>0</formula>
    </cfRule>
  </conditionalFormatting>
  <conditionalFormatting sqref="M42">
    <cfRule type="cellIs" dxfId="1297" priority="164" operator="equal">
      <formula>0</formula>
    </cfRule>
  </conditionalFormatting>
  <conditionalFormatting sqref="T39:T40 T70:T71 T32 T36 T43:T45 T54:T55 T82:T84 T58:T59 T65:T67">
    <cfRule type="cellIs" dxfId="1296" priority="163" operator="equal">
      <formula>0</formula>
    </cfRule>
  </conditionalFormatting>
  <conditionalFormatting sqref="T39:T40 T70:T71 T36 T43:T45 T54:T55 T82:T84 T58:T59 T65:T67">
    <cfRule type="containsText" dxfId="1295" priority="162" operator="containsText" text="Наименование инвестиционного проекта">
      <formula>NOT(ISERROR(SEARCH("Наименование инвестиционного проекта",T36)))</formula>
    </cfRule>
  </conditionalFormatting>
  <conditionalFormatting sqref="T30:T31">
    <cfRule type="cellIs" dxfId="1294" priority="161" operator="equal">
      <formula>0</formula>
    </cfRule>
  </conditionalFormatting>
  <conditionalFormatting sqref="T30:T32">
    <cfRule type="cellIs" dxfId="1293" priority="159" operator="equal">
      <formula>0</formula>
    </cfRule>
    <cfRule type="cellIs" dxfId="1292" priority="160" operator="equal">
      <formula>0</formula>
    </cfRule>
  </conditionalFormatting>
  <conditionalFormatting sqref="T39:T40 T70:T71 T30:T32 T36 T43:T45 T54:T55 T82:T84 T58:T59 T65:T67">
    <cfRule type="cellIs" dxfId="1291" priority="158" operator="equal">
      <formula>0</formula>
    </cfRule>
  </conditionalFormatting>
  <conditionalFormatting sqref="T39:T40 T70:T71 T30:T32 T36 T43:T45 T54:T55 T82:T84 T58:T59 T65:T67">
    <cfRule type="cellIs" dxfId="1290" priority="157" operator="equal">
      <formula>0</formula>
    </cfRule>
  </conditionalFormatting>
  <conditionalFormatting sqref="T24:T29">
    <cfRule type="cellIs" dxfId="1289" priority="156" operator="equal">
      <formula>0</formula>
    </cfRule>
  </conditionalFormatting>
  <conditionalFormatting sqref="T24:T29">
    <cfRule type="cellIs" dxfId="1288" priority="154" operator="equal">
      <formula>0</formula>
    </cfRule>
    <cfRule type="cellIs" dxfId="1287" priority="155" operator="equal">
      <formula>0</formula>
    </cfRule>
  </conditionalFormatting>
  <conditionalFormatting sqref="T24:T29">
    <cfRule type="cellIs" dxfId="1286" priority="153" operator="equal">
      <formula>0</formula>
    </cfRule>
  </conditionalFormatting>
  <conditionalFormatting sqref="T24:T29">
    <cfRule type="cellIs" dxfId="1285" priority="152" operator="equal">
      <formula>0</formula>
    </cfRule>
  </conditionalFormatting>
  <conditionalFormatting sqref="T23">
    <cfRule type="cellIs" dxfId="1284" priority="151" operator="equal">
      <formula>0</formula>
    </cfRule>
  </conditionalFormatting>
  <conditionalFormatting sqref="T23">
    <cfRule type="cellIs" dxfId="1283" priority="149" operator="equal">
      <formula>0</formula>
    </cfRule>
    <cfRule type="cellIs" dxfId="1282" priority="150" operator="equal">
      <formula>0</formula>
    </cfRule>
  </conditionalFormatting>
  <conditionalFormatting sqref="T23">
    <cfRule type="cellIs" dxfId="1281" priority="148" operator="equal">
      <formula>0</formula>
    </cfRule>
  </conditionalFormatting>
  <conditionalFormatting sqref="T23">
    <cfRule type="cellIs" dxfId="1280" priority="147" operator="equal">
      <formula>0</formula>
    </cfRule>
  </conditionalFormatting>
  <conditionalFormatting sqref="T34:T35">
    <cfRule type="containsText" dxfId="1279" priority="146" operator="containsText" text="Наименование инвестиционного проекта">
      <formula>NOT(ISERROR(SEARCH("Наименование инвестиционного проекта",T34)))</formula>
    </cfRule>
  </conditionalFormatting>
  <conditionalFormatting sqref="T34:T35">
    <cfRule type="cellIs" dxfId="1278" priority="145" operator="equal">
      <formula>0</formula>
    </cfRule>
  </conditionalFormatting>
  <conditionalFormatting sqref="T34:T35">
    <cfRule type="cellIs" dxfId="1277" priority="144" operator="equal">
      <formula>0</formula>
    </cfRule>
  </conditionalFormatting>
  <conditionalFormatting sqref="T34:T35">
    <cfRule type="cellIs" dxfId="1276" priority="143" operator="equal">
      <formula>0</formula>
    </cfRule>
  </conditionalFormatting>
  <conditionalFormatting sqref="T37:T38">
    <cfRule type="containsText" dxfId="1275" priority="142" operator="containsText" text="Наименование инвестиционного проекта">
      <formula>NOT(ISERROR(SEARCH("Наименование инвестиционного проекта",T37)))</formula>
    </cfRule>
  </conditionalFormatting>
  <conditionalFormatting sqref="T37:T38">
    <cfRule type="cellIs" dxfId="1274" priority="141" operator="equal">
      <formula>0</formula>
    </cfRule>
  </conditionalFormatting>
  <conditionalFormatting sqref="T37:T38">
    <cfRule type="cellIs" dxfId="1273" priority="140" operator="equal">
      <formula>0</formula>
    </cfRule>
  </conditionalFormatting>
  <conditionalFormatting sqref="T37:T38">
    <cfRule type="cellIs" dxfId="1272" priority="139" operator="equal">
      <formula>0</formula>
    </cfRule>
  </conditionalFormatting>
  <conditionalFormatting sqref="T57">
    <cfRule type="containsText" dxfId="1271" priority="138" operator="containsText" text="Наименование инвестиционного проекта">
      <formula>NOT(ISERROR(SEARCH("Наименование инвестиционного проекта",T57)))</formula>
    </cfRule>
  </conditionalFormatting>
  <conditionalFormatting sqref="T57">
    <cfRule type="cellIs" dxfId="1270" priority="137" operator="equal">
      <formula>0</formula>
    </cfRule>
  </conditionalFormatting>
  <conditionalFormatting sqref="T57">
    <cfRule type="cellIs" dxfId="1269" priority="136" operator="equal">
      <formula>0</formula>
    </cfRule>
  </conditionalFormatting>
  <conditionalFormatting sqref="T57">
    <cfRule type="cellIs" dxfId="1268" priority="135" operator="equal">
      <formula>0</formula>
    </cfRule>
  </conditionalFormatting>
  <conditionalFormatting sqref="T75:T80">
    <cfRule type="containsText" dxfId="1267" priority="130" operator="containsText" text="Наименование инвестиционного проекта">
      <formula>NOT(ISERROR(SEARCH("Наименование инвестиционного проекта",T75)))</formula>
    </cfRule>
  </conditionalFormatting>
  <conditionalFormatting sqref="T75:T80">
    <cfRule type="cellIs" dxfId="1266" priority="129" operator="equal">
      <formula>0</formula>
    </cfRule>
  </conditionalFormatting>
  <conditionalFormatting sqref="T75:T80">
    <cfRule type="cellIs" dxfId="1265" priority="128" operator="equal">
      <formula>0</formula>
    </cfRule>
  </conditionalFormatting>
  <conditionalFormatting sqref="T75:T80">
    <cfRule type="cellIs" dxfId="1264" priority="127" operator="equal">
      <formula>0</formula>
    </cfRule>
  </conditionalFormatting>
  <conditionalFormatting sqref="T72:T73">
    <cfRule type="containsText" dxfId="1263" priority="134" operator="containsText" text="Наименование инвестиционного проекта">
      <formula>NOT(ISERROR(SEARCH("Наименование инвестиционного проекта",T72)))</formula>
    </cfRule>
  </conditionalFormatting>
  <conditionalFormatting sqref="T72:T73">
    <cfRule type="cellIs" dxfId="1262" priority="133" operator="equal">
      <formula>0</formula>
    </cfRule>
  </conditionalFormatting>
  <conditionalFormatting sqref="T72:T73">
    <cfRule type="cellIs" dxfId="1261" priority="132" operator="equal">
      <formula>0</formula>
    </cfRule>
  </conditionalFormatting>
  <conditionalFormatting sqref="T72:T73">
    <cfRule type="cellIs" dxfId="1260" priority="131" operator="equal">
      <formula>0</formula>
    </cfRule>
  </conditionalFormatting>
  <conditionalFormatting sqref="T42">
    <cfRule type="containsText" dxfId="1259" priority="126" operator="containsText" text="Наименование инвестиционного проекта">
      <formula>NOT(ISERROR(SEARCH("Наименование инвестиционного проекта",T42)))</formula>
    </cfRule>
  </conditionalFormatting>
  <conditionalFormatting sqref="T42">
    <cfRule type="cellIs" dxfId="1258" priority="125" operator="equal">
      <formula>0</formula>
    </cfRule>
  </conditionalFormatting>
  <conditionalFormatting sqref="T42">
    <cfRule type="cellIs" dxfId="1257" priority="124" operator="equal">
      <formula>0</formula>
    </cfRule>
  </conditionalFormatting>
  <conditionalFormatting sqref="T42">
    <cfRule type="cellIs" dxfId="1256" priority="123" operator="equal">
      <formula>0</formula>
    </cfRule>
  </conditionalFormatting>
  <conditionalFormatting sqref="AA46">
    <cfRule type="containsText" dxfId="1255" priority="122" operator="containsText" text="Наименование инвестиционного проекта">
      <formula>NOT(ISERROR(SEARCH("Наименование инвестиционного проекта",AA46)))</formula>
    </cfRule>
  </conditionalFormatting>
  <conditionalFormatting sqref="AA46">
    <cfRule type="cellIs" dxfId="1254" priority="121" operator="equal">
      <formula>0</formula>
    </cfRule>
  </conditionalFormatting>
  <conditionalFormatting sqref="AA46">
    <cfRule type="cellIs" dxfId="1253" priority="120" operator="equal">
      <formula>0</formula>
    </cfRule>
  </conditionalFormatting>
  <conditionalFormatting sqref="AA46">
    <cfRule type="cellIs" dxfId="1252" priority="119" operator="equal">
      <formula>0</formula>
    </cfRule>
  </conditionalFormatting>
  <conditionalFormatting sqref="AA69">
    <cfRule type="cellIs" dxfId="1251" priority="118" operator="equal">
      <formula>0</formula>
    </cfRule>
  </conditionalFormatting>
  <conditionalFormatting sqref="AA69">
    <cfRule type="containsText" dxfId="1250" priority="117" operator="containsText" text="Наименование инвестиционного проекта">
      <formula>NOT(ISERROR(SEARCH("Наименование инвестиционного проекта",AA69)))</formula>
    </cfRule>
  </conditionalFormatting>
  <conditionalFormatting sqref="AA69">
    <cfRule type="cellIs" dxfId="1249" priority="116" operator="equal">
      <formula>0</formula>
    </cfRule>
  </conditionalFormatting>
  <conditionalFormatting sqref="AA69">
    <cfRule type="cellIs" dxfId="1248" priority="115" operator="equal">
      <formula>0</formula>
    </cfRule>
  </conditionalFormatting>
  <conditionalFormatting sqref="Z69">
    <cfRule type="cellIs" dxfId="1247" priority="114" operator="equal">
      <formula>0</formula>
    </cfRule>
  </conditionalFormatting>
  <conditionalFormatting sqref="Z69">
    <cfRule type="containsText" dxfId="1246" priority="113" operator="containsText" text="Наименование инвестиционного проекта">
      <formula>NOT(ISERROR(SEARCH("Наименование инвестиционного проекта",Z69)))</formula>
    </cfRule>
  </conditionalFormatting>
  <conditionalFormatting sqref="Z69">
    <cfRule type="cellIs" dxfId="1245" priority="112" operator="equal">
      <formula>0</formula>
    </cfRule>
  </conditionalFormatting>
  <conditionalFormatting sqref="Z69">
    <cfRule type="cellIs" dxfId="1244" priority="111" operator="equal">
      <formula>0</formula>
    </cfRule>
  </conditionalFormatting>
  <conditionalFormatting sqref="AB69:AM69">
    <cfRule type="cellIs" dxfId="1243" priority="110" operator="equal">
      <formula>0</formula>
    </cfRule>
  </conditionalFormatting>
  <conditionalFormatting sqref="AB69:AM69">
    <cfRule type="containsText" dxfId="1242" priority="109" operator="containsText" text="Наименование инвестиционного проекта">
      <formula>NOT(ISERROR(SEARCH("Наименование инвестиционного проекта",AB69)))</formula>
    </cfRule>
  </conditionalFormatting>
  <conditionalFormatting sqref="AB69:AM69">
    <cfRule type="cellIs" dxfId="1241" priority="108" operator="equal">
      <formula>0</formula>
    </cfRule>
  </conditionalFormatting>
  <conditionalFormatting sqref="AB69:AM69">
    <cfRule type="cellIs" dxfId="1240" priority="107" operator="equal">
      <formula>0</formula>
    </cfRule>
  </conditionalFormatting>
  <conditionalFormatting sqref="E69:L69 N69:S69 U69:Y69">
    <cfRule type="cellIs" dxfId="1239" priority="106" operator="equal">
      <formula>0</formula>
    </cfRule>
  </conditionalFormatting>
  <conditionalFormatting sqref="E69:L69 N69:S69 U69:Y69">
    <cfRule type="containsText" dxfId="1238" priority="105" operator="containsText" text="Наименование инвестиционного проекта">
      <formula>NOT(ISERROR(SEARCH("Наименование инвестиционного проекта",E69)))</formula>
    </cfRule>
  </conditionalFormatting>
  <conditionalFormatting sqref="E69:L69 N69:S69 U69:Y69">
    <cfRule type="cellIs" dxfId="1237" priority="104" operator="equal">
      <formula>0</formula>
    </cfRule>
  </conditionalFormatting>
  <conditionalFormatting sqref="E69:L69 N69:S69 U69:Y69">
    <cfRule type="cellIs" dxfId="1236" priority="103" operator="equal">
      <formula>0</formula>
    </cfRule>
  </conditionalFormatting>
  <conditionalFormatting sqref="M69">
    <cfRule type="cellIs" dxfId="1235" priority="102" operator="equal">
      <formula>0</formula>
    </cfRule>
  </conditionalFormatting>
  <conditionalFormatting sqref="M69">
    <cfRule type="containsText" dxfId="1234" priority="101" operator="containsText" text="Наименование инвестиционного проекта">
      <formula>NOT(ISERROR(SEARCH("Наименование инвестиционного проекта",M69)))</formula>
    </cfRule>
  </conditionalFormatting>
  <conditionalFormatting sqref="M69">
    <cfRule type="cellIs" dxfId="1233" priority="100" operator="equal">
      <formula>0</formula>
    </cfRule>
  </conditionalFormatting>
  <conditionalFormatting sqref="M69">
    <cfRule type="cellIs" dxfId="1232" priority="99" operator="equal">
      <formula>0</formula>
    </cfRule>
  </conditionalFormatting>
  <conditionalFormatting sqref="T69">
    <cfRule type="cellIs" dxfId="1231" priority="98" operator="equal">
      <formula>0</formula>
    </cfRule>
  </conditionalFormatting>
  <conditionalFormatting sqref="T69">
    <cfRule type="containsText" dxfId="1230" priority="97" operator="containsText" text="Наименование инвестиционного проекта">
      <formula>NOT(ISERROR(SEARCH("Наименование инвестиционного проекта",T69)))</formula>
    </cfRule>
  </conditionalFormatting>
  <conditionalFormatting sqref="T69">
    <cfRule type="cellIs" dxfId="1229" priority="96" operator="equal">
      <formula>0</formula>
    </cfRule>
  </conditionalFormatting>
  <conditionalFormatting sqref="T69">
    <cfRule type="cellIs" dxfId="1228" priority="95" operator="equal">
      <formula>0</formula>
    </cfRule>
  </conditionalFormatting>
  <conditionalFormatting sqref="AA49:AF53">
    <cfRule type="cellIs" dxfId="1227" priority="94" operator="equal">
      <formula>0</formula>
    </cfRule>
  </conditionalFormatting>
  <conditionalFormatting sqref="AA49:AF53">
    <cfRule type="containsText" dxfId="1226" priority="93" operator="containsText" text="Наименование инвестиционного проекта">
      <formula>NOT(ISERROR(SEARCH("Наименование инвестиционного проекта",AA49)))</formula>
    </cfRule>
  </conditionalFormatting>
  <conditionalFormatting sqref="AA49:AF53">
    <cfRule type="cellIs" dxfId="1225" priority="92" operator="equal">
      <formula>0</formula>
    </cfRule>
  </conditionalFormatting>
  <conditionalFormatting sqref="AA49:AF53">
    <cfRule type="cellIs" dxfId="1224" priority="91" operator="equal">
      <formula>0</formula>
    </cfRule>
  </conditionalFormatting>
  <conditionalFormatting sqref="Z49:Z53">
    <cfRule type="cellIs" dxfId="1223" priority="90" operator="equal">
      <formula>0</formula>
    </cfRule>
  </conditionalFormatting>
  <conditionalFormatting sqref="Z49:Z53">
    <cfRule type="containsText" dxfId="1222" priority="89" operator="containsText" text="Наименование инвестиционного проекта">
      <formula>NOT(ISERROR(SEARCH("Наименование инвестиционного проекта",Z49)))</formula>
    </cfRule>
  </conditionalFormatting>
  <conditionalFormatting sqref="Z49:Z53">
    <cfRule type="cellIs" dxfId="1221" priority="88" operator="equal">
      <formula>0</formula>
    </cfRule>
  </conditionalFormatting>
  <conditionalFormatting sqref="Z49:Z53">
    <cfRule type="cellIs" dxfId="1220" priority="87" operator="equal">
      <formula>0</formula>
    </cfRule>
  </conditionalFormatting>
  <conditionalFormatting sqref="AG49:AM53">
    <cfRule type="cellIs" dxfId="1219" priority="86" operator="equal">
      <formula>0</formula>
    </cfRule>
  </conditionalFormatting>
  <conditionalFormatting sqref="AG49:AM53">
    <cfRule type="containsText" dxfId="1218" priority="85" operator="containsText" text="Наименование инвестиционного проекта">
      <formula>NOT(ISERROR(SEARCH("Наименование инвестиционного проекта",AG49)))</formula>
    </cfRule>
  </conditionalFormatting>
  <conditionalFormatting sqref="AG49:AM53">
    <cfRule type="cellIs" dxfId="1217" priority="84" operator="equal">
      <formula>0</formula>
    </cfRule>
  </conditionalFormatting>
  <conditionalFormatting sqref="AG49:AM53">
    <cfRule type="cellIs" dxfId="1216" priority="83" operator="equal">
      <formula>0</formula>
    </cfRule>
  </conditionalFormatting>
  <conditionalFormatting sqref="E49:L53 N49:S53 U49:Y53 E48:AM48">
    <cfRule type="cellIs" dxfId="1215" priority="82" operator="equal">
      <formula>0</formula>
    </cfRule>
  </conditionalFormatting>
  <conditionalFormatting sqref="E49:L53 N49:S53 U49:Y53 E48:AM48">
    <cfRule type="containsText" dxfId="1214" priority="81" operator="containsText" text="Наименование инвестиционного проекта">
      <formula>NOT(ISERROR(SEARCH("Наименование инвестиционного проекта",E48)))</formula>
    </cfRule>
  </conditionalFormatting>
  <conditionalFormatting sqref="E49:L53 N49:S53 U49:Y53 E48:AM48">
    <cfRule type="cellIs" dxfId="1213" priority="80" operator="equal">
      <formula>0</formula>
    </cfRule>
  </conditionalFormatting>
  <conditionalFormatting sqref="E49:L53 N49:S53 U49:Y53 E48:AM48">
    <cfRule type="cellIs" dxfId="1212" priority="79" operator="equal">
      <formula>0</formula>
    </cfRule>
  </conditionalFormatting>
  <conditionalFormatting sqref="M49:M53">
    <cfRule type="cellIs" dxfId="1211" priority="78" operator="equal">
      <formula>0</formula>
    </cfRule>
  </conditionalFormatting>
  <conditionalFormatting sqref="M49:M53">
    <cfRule type="containsText" dxfId="1210" priority="77" operator="containsText" text="Наименование инвестиционного проекта">
      <formula>NOT(ISERROR(SEARCH("Наименование инвестиционного проекта",M49)))</formula>
    </cfRule>
  </conditionalFormatting>
  <conditionalFormatting sqref="M49:M53">
    <cfRule type="cellIs" dxfId="1209" priority="76" operator="equal">
      <formula>0</formula>
    </cfRule>
  </conditionalFormatting>
  <conditionalFormatting sqref="M49:M53">
    <cfRule type="cellIs" dxfId="1208" priority="75" operator="equal">
      <formula>0</formula>
    </cfRule>
  </conditionalFormatting>
  <conditionalFormatting sqref="T49:T53">
    <cfRule type="cellIs" dxfId="1207" priority="74" operator="equal">
      <formula>0</formula>
    </cfRule>
  </conditionalFormatting>
  <conditionalFormatting sqref="T49:T53">
    <cfRule type="containsText" dxfId="1206" priority="73" operator="containsText" text="Наименование инвестиционного проекта">
      <formula>NOT(ISERROR(SEARCH("Наименование инвестиционного проекта",T49)))</formula>
    </cfRule>
  </conditionalFormatting>
  <conditionalFormatting sqref="T49:T53">
    <cfRule type="cellIs" dxfId="1205" priority="72" operator="equal">
      <formula>0</formula>
    </cfRule>
  </conditionalFormatting>
  <conditionalFormatting sqref="T49:T53">
    <cfRule type="cellIs" dxfId="1204" priority="71" operator="equal">
      <formula>0</formula>
    </cfRule>
  </conditionalFormatting>
  <conditionalFormatting sqref="AA41">
    <cfRule type="containsText" dxfId="1203" priority="70" operator="containsText" text="Наименование инвестиционного проекта">
      <formula>NOT(ISERROR(SEARCH("Наименование инвестиционного проекта",AA41)))</formula>
    </cfRule>
  </conditionalFormatting>
  <conditionalFormatting sqref="AA41">
    <cfRule type="cellIs" dxfId="1202" priority="69" operator="equal">
      <formula>0</formula>
    </cfRule>
  </conditionalFormatting>
  <conditionalFormatting sqref="AA41">
    <cfRule type="cellIs" dxfId="1201" priority="68" operator="equal">
      <formula>0</formula>
    </cfRule>
  </conditionalFormatting>
  <conditionalFormatting sqref="AA41">
    <cfRule type="cellIs" dxfId="1200" priority="67" operator="equal">
      <formula>0</formula>
    </cfRule>
  </conditionalFormatting>
  <conditionalFormatting sqref="Z41">
    <cfRule type="containsText" dxfId="1199" priority="66" operator="containsText" text="Наименование инвестиционного проекта">
      <formula>NOT(ISERROR(SEARCH("Наименование инвестиционного проекта",Z41)))</formula>
    </cfRule>
  </conditionalFormatting>
  <conditionalFormatting sqref="Z41">
    <cfRule type="cellIs" dxfId="1198" priority="65" operator="equal">
      <formula>0</formula>
    </cfRule>
  </conditionalFormatting>
  <conditionalFormatting sqref="Z41">
    <cfRule type="cellIs" dxfId="1197" priority="64" operator="equal">
      <formula>0</formula>
    </cfRule>
  </conditionalFormatting>
  <conditionalFormatting sqref="Z41">
    <cfRule type="cellIs" dxfId="1196" priority="63" operator="equal">
      <formula>0</formula>
    </cfRule>
  </conditionalFormatting>
  <conditionalFormatting sqref="AB41:AM41">
    <cfRule type="containsText" dxfId="1195" priority="62" operator="containsText" text="Наименование инвестиционного проекта">
      <formula>NOT(ISERROR(SEARCH("Наименование инвестиционного проекта",AB41)))</formula>
    </cfRule>
  </conditionalFormatting>
  <conditionalFormatting sqref="AB41:AM41">
    <cfRule type="cellIs" dxfId="1194" priority="61" operator="equal">
      <formula>0</formula>
    </cfRule>
  </conditionalFormatting>
  <conditionalFormatting sqref="AB41:AM41">
    <cfRule type="cellIs" dxfId="1193" priority="60" operator="equal">
      <formula>0</formula>
    </cfRule>
  </conditionalFormatting>
  <conditionalFormatting sqref="AB41:AM41">
    <cfRule type="cellIs" dxfId="1192" priority="59" operator="equal">
      <formula>0</formula>
    </cfRule>
  </conditionalFormatting>
  <conditionalFormatting sqref="E41:L41 N41:S41 U41:Y41">
    <cfRule type="containsText" dxfId="1191" priority="58" operator="containsText" text="Наименование инвестиционного проекта">
      <formula>NOT(ISERROR(SEARCH("Наименование инвестиционного проекта",E41)))</formula>
    </cfRule>
  </conditionalFormatting>
  <conditionalFormatting sqref="E41:L41 N41:S41 U41:Y41">
    <cfRule type="cellIs" dxfId="1190" priority="57" operator="equal">
      <formula>0</formula>
    </cfRule>
  </conditionalFormatting>
  <conditionalFormatting sqref="E41:L41 N41:S41 U41:Y41">
    <cfRule type="cellIs" dxfId="1189" priority="56" operator="equal">
      <formula>0</formula>
    </cfRule>
  </conditionalFormatting>
  <conditionalFormatting sqref="E41:L41 N41:S41 U41:Y41">
    <cfRule type="cellIs" dxfId="1188" priority="55" operator="equal">
      <formula>0</formula>
    </cfRule>
  </conditionalFormatting>
  <conditionalFormatting sqref="M41">
    <cfRule type="containsText" dxfId="1187" priority="54" operator="containsText" text="Наименование инвестиционного проекта">
      <formula>NOT(ISERROR(SEARCH("Наименование инвестиционного проекта",M41)))</formula>
    </cfRule>
  </conditionalFormatting>
  <conditionalFormatting sqref="M41">
    <cfRule type="cellIs" dxfId="1186" priority="53" operator="equal">
      <formula>0</formula>
    </cfRule>
  </conditionalFormatting>
  <conditionalFormatting sqref="M41">
    <cfRule type="cellIs" dxfId="1185" priority="52" operator="equal">
      <formula>0</formula>
    </cfRule>
  </conditionalFormatting>
  <conditionalFormatting sqref="M41">
    <cfRule type="cellIs" dxfId="1184" priority="51" operator="equal">
      <formula>0</formula>
    </cfRule>
  </conditionalFormatting>
  <conditionalFormatting sqref="T41">
    <cfRule type="containsText" dxfId="1183" priority="50" operator="containsText" text="Наименование инвестиционного проекта">
      <formula>NOT(ISERROR(SEARCH("Наименование инвестиционного проекта",T41)))</formula>
    </cfRule>
  </conditionalFormatting>
  <conditionalFormatting sqref="T41">
    <cfRule type="cellIs" dxfId="1182" priority="49" operator="equal">
      <formula>0</formula>
    </cfRule>
  </conditionalFormatting>
  <conditionalFormatting sqref="T41">
    <cfRule type="cellIs" dxfId="1181" priority="48" operator="equal">
      <formula>0</formula>
    </cfRule>
  </conditionalFormatting>
  <conditionalFormatting sqref="T41">
    <cfRule type="cellIs" dxfId="1180" priority="47" operator="equal">
      <formula>0</formula>
    </cfRule>
  </conditionalFormatting>
  <conditionalFormatting sqref="AA33">
    <cfRule type="containsText" dxfId="1179" priority="46" operator="containsText" text="Наименование инвестиционного проекта">
      <formula>NOT(ISERROR(SEARCH("Наименование инвестиционного проекта",AA33)))</formula>
    </cfRule>
  </conditionalFormatting>
  <conditionalFormatting sqref="AA33">
    <cfRule type="cellIs" dxfId="1178" priority="45" operator="equal">
      <formula>0</formula>
    </cfRule>
  </conditionalFormatting>
  <conditionalFormatting sqref="AA33">
    <cfRule type="cellIs" dxfId="1177" priority="44" operator="equal">
      <formula>0</formula>
    </cfRule>
  </conditionalFormatting>
  <conditionalFormatting sqref="AA33">
    <cfRule type="cellIs" dxfId="1176" priority="43" operator="equal">
      <formula>0</formula>
    </cfRule>
  </conditionalFormatting>
  <conditionalFormatting sqref="Z33">
    <cfRule type="containsText" dxfId="1175" priority="42" operator="containsText" text="Наименование инвестиционного проекта">
      <formula>NOT(ISERROR(SEARCH("Наименование инвестиционного проекта",Z33)))</formula>
    </cfRule>
  </conditionalFormatting>
  <conditionalFormatting sqref="Z33">
    <cfRule type="cellIs" dxfId="1174" priority="41" operator="equal">
      <formula>0</formula>
    </cfRule>
  </conditionalFormatting>
  <conditionalFormatting sqref="Z33">
    <cfRule type="cellIs" dxfId="1173" priority="40" operator="equal">
      <formula>0</formula>
    </cfRule>
  </conditionalFormatting>
  <conditionalFormatting sqref="Z33">
    <cfRule type="cellIs" dxfId="1172" priority="39" operator="equal">
      <formula>0</formula>
    </cfRule>
  </conditionalFormatting>
  <conditionalFormatting sqref="AG33:AM33">
    <cfRule type="cellIs" dxfId="1171" priority="38" operator="equal">
      <formula>0</formula>
    </cfRule>
  </conditionalFormatting>
  <conditionalFormatting sqref="AG33:AM33">
    <cfRule type="containsText" dxfId="1170" priority="37" operator="containsText" text="Наименование инвестиционного проекта">
      <formula>NOT(ISERROR(SEARCH("Наименование инвестиционного проекта",AG33)))</formula>
    </cfRule>
  </conditionalFormatting>
  <conditionalFormatting sqref="AG33:AM33">
    <cfRule type="cellIs" dxfId="1169" priority="36" operator="equal">
      <formula>0</formula>
    </cfRule>
  </conditionalFormatting>
  <conditionalFormatting sqref="AG33:AM33">
    <cfRule type="cellIs" dxfId="1168" priority="35" operator="equal">
      <formula>0</formula>
    </cfRule>
  </conditionalFormatting>
  <conditionalFormatting sqref="AB33:AF33">
    <cfRule type="containsText" dxfId="1167" priority="34" operator="containsText" text="Наименование инвестиционного проекта">
      <formula>NOT(ISERROR(SEARCH("Наименование инвестиционного проекта",AB33)))</formula>
    </cfRule>
  </conditionalFormatting>
  <conditionalFormatting sqref="AB33:AF33">
    <cfRule type="cellIs" dxfId="1166" priority="33" operator="equal">
      <formula>0</formula>
    </cfRule>
  </conditionalFormatting>
  <conditionalFormatting sqref="AB33:AF33">
    <cfRule type="cellIs" dxfId="1165" priority="32" operator="equal">
      <formula>0</formula>
    </cfRule>
  </conditionalFormatting>
  <conditionalFormatting sqref="AB33:AF33">
    <cfRule type="cellIs" dxfId="1164" priority="31" operator="equal">
      <formula>0</formula>
    </cfRule>
  </conditionalFormatting>
  <conditionalFormatting sqref="E33:L33 N33:S33 U33:Y33">
    <cfRule type="containsText" dxfId="1163" priority="30" operator="containsText" text="Наименование инвестиционного проекта">
      <formula>NOT(ISERROR(SEARCH("Наименование инвестиционного проекта",E33)))</formula>
    </cfRule>
  </conditionalFormatting>
  <conditionalFormatting sqref="U33:Y33 N33:S33 E33:L33">
    <cfRule type="cellIs" dxfId="1162" priority="29" operator="equal">
      <formula>0</formula>
    </cfRule>
  </conditionalFormatting>
  <conditionalFormatting sqref="U33:Y33 N33:S33 E33:L33">
    <cfRule type="cellIs" dxfId="1161" priority="28" operator="equal">
      <formula>0</formula>
    </cfRule>
  </conditionalFormatting>
  <conditionalFormatting sqref="U33:Y33 N33:S33 E33:L33">
    <cfRule type="cellIs" dxfId="1160" priority="27" operator="equal">
      <formula>0</formula>
    </cfRule>
  </conditionalFormatting>
  <conditionalFormatting sqref="M33">
    <cfRule type="containsText" dxfId="1159" priority="26" operator="containsText" text="Наименование инвестиционного проекта">
      <formula>NOT(ISERROR(SEARCH("Наименование инвестиционного проекта",M33)))</formula>
    </cfRule>
  </conditionalFormatting>
  <conditionalFormatting sqref="M33">
    <cfRule type="cellIs" dxfId="1158" priority="25" operator="equal">
      <formula>0</formula>
    </cfRule>
  </conditionalFormatting>
  <conditionalFormatting sqref="M33">
    <cfRule type="cellIs" dxfId="1157" priority="24" operator="equal">
      <formula>0</formula>
    </cfRule>
  </conditionalFormatting>
  <conditionalFormatting sqref="M33">
    <cfRule type="cellIs" dxfId="1156" priority="23" operator="equal">
      <formula>0</formula>
    </cfRule>
  </conditionalFormatting>
  <conditionalFormatting sqref="T33">
    <cfRule type="containsText" dxfId="1155" priority="22" operator="containsText" text="Наименование инвестиционного проекта">
      <formula>NOT(ISERROR(SEARCH("Наименование инвестиционного проекта",T33)))</formula>
    </cfRule>
  </conditionalFormatting>
  <conditionalFormatting sqref="T33">
    <cfRule type="cellIs" dxfId="1154" priority="21" operator="equal">
      <formula>0</formula>
    </cfRule>
  </conditionalFormatting>
  <conditionalFormatting sqref="T33">
    <cfRule type="cellIs" dxfId="1153" priority="20" operator="equal">
      <formula>0</formula>
    </cfRule>
  </conditionalFormatting>
  <conditionalFormatting sqref="T33">
    <cfRule type="cellIs" dxfId="1152" priority="19" operator="equal">
      <formula>0</formula>
    </cfRule>
  </conditionalFormatting>
  <conditionalFormatting sqref="C47">
    <cfRule type="cellIs" dxfId="1151" priority="18" operator="equal">
      <formula>0</formula>
    </cfRule>
  </conditionalFormatting>
  <conditionalFormatting sqref="C46">
    <cfRule type="cellIs" dxfId="1150" priority="17" operator="equal">
      <formula>0</formula>
    </cfRule>
  </conditionalFormatting>
  <conditionalFormatting sqref="C56">
    <cfRule type="containsText" dxfId="1149" priority="16" operator="containsText" text="Наименование инвестиционного проекта">
      <formula>NOT(ISERROR(SEARCH("Наименование инвестиционного проекта",C56)))</formula>
    </cfRule>
  </conditionalFormatting>
  <conditionalFormatting sqref="C56">
    <cfRule type="cellIs" dxfId="1148" priority="15" operator="equal">
      <formula>0</formula>
    </cfRule>
  </conditionalFormatting>
  <conditionalFormatting sqref="B85">
    <cfRule type="containsText" dxfId="1147" priority="14" operator="containsText" text="Наименование инвестиционного проекта">
      <formula>NOT(ISERROR(SEARCH("Наименование инвестиционного проекта",B85)))</formula>
    </cfRule>
  </conditionalFormatting>
  <conditionalFormatting sqref="B85">
    <cfRule type="cellIs" dxfId="1146" priority="13" operator="equal">
      <formula>0</formula>
    </cfRule>
  </conditionalFormatting>
  <conditionalFormatting sqref="C85">
    <cfRule type="cellIs" dxfId="1145" priority="12" operator="equal">
      <formula>0</formula>
    </cfRule>
  </conditionalFormatting>
  <conditionalFormatting sqref="D47 D56">
    <cfRule type="containsText" dxfId="1144" priority="11" operator="containsText" text="Наименование инвестиционного проекта">
      <formula>NOT(ISERROR(SEARCH("Наименование инвестиционного проекта",D47)))</formula>
    </cfRule>
  </conditionalFormatting>
  <conditionalFormatting sqref="D46">
    <cfRule type="cellIs" dxfId="1143" priority="10" operator="equal">
      <formula>0</formula>
    </cfRule>
  </conditionalFormatting>
  <conditionalFormatting sqref="D47 D56">
    <cfRule type="cellIs" dxfId="1142" priority="9" operator="equal">
      <formula>0</formula>
    </cfRule>
  </conditionalFormatting>
  <conditionalFormatting sqref="B64 E64:AM64">
    <cfRule type="containsText" dxfId="1141" priority="7" operator="containsText" text="Наименование инвестиционного проекта">
      <formula>NOT(ISERROR(SEARCH("Наименование инвестиционного проекта",B64)))</formula>
    </cfRule>
  </conditionalFormatting>
  <conditionalFormatting sqref="B64 E64:AM64">
    <cfRule type="cellIs" dxfId="1140" priority="8" operator="equal">
      <formula>0</formula>
    </cfRule>
  </conditionalFormatting>
  <conditionalFormatting sqref="E64:AM64">
    <cfRule type="cellIs" dxfId="1139" priority="6" operator="equal">
      <formula>0</formula>
    </cfRule>
  </conditionalFormatting>
  <conditionalFormatting sqref="E64:AM64">
    <cfRule type="cellIs" dxfId="1138" priority="5" operator="equal">
      <formula>0</formula>
    </cfRule>
  </conditionalFormatting>
  <conditionalFormatting sqref="C64">
    <cfRule type="containsText" dxfId="1137" priority="4" operator="containsText" text="Наименование инвестиционного проекта">
      <formula>NOT(ISERROR(SEARCH("Наименование инвестиционного проекта",C64)))</formula>
    </cfRule>
  </conditionalFormatting>
  <conditionalFormatting sqref="C64">
    <cfRule type="cellIs" dxfId="1136" priority="3" operator="equal">
      <formula>0</formula>
    </cfRule>
  </conditionalFormatting>
  <conditionalFormatting sqref="D64">
    <cfRule type="containsText" dxfId="1135" priority="2" operator="containsText" text="Наименование инвестиционного проекта">
      <formula>NOT(ISERROR(SEARCH("Наименование инвестиционного проекта",D64)))</formula>
    </cfRule>
  </conditionalFormatting>
  <conditionalFormatting sqref="D64">
    <cfRule type="cellIs" dxfId="1134" priority="1" operator="equal">
      <formula>0</formula>
    </cfRule>
  </conditionalFormatting>
  <pageMargins left="0.70866141732283472" right="0.70866141732283472" top="0.74803149606299213" bottom="0.74803149606299213" header="0.31496062992125984" footer="0.31496062992125984"/>
  <pageSetup paperSize="8" scale="3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B0B99-F92F-440A-A8F2-4CBA890947AE}">
  <sheetPr>
    <tabColor rgb="FF92D050"/>
    <pageSetUpPr fitToPage="1"/>
  </sheetPr>
  <dimension ref="A1:BO80"/>
  <sheetViews>
    <sheetView zoomScale="85" zoomScaleNormal="85" zoomScaleSheetLayoutView="55" workbookViewId="0">
      <pane xSplit="4" ySplit="25" topLeftCell="O48" activePane="bottomRight" state="frozen"/>
      <selection activeCell="A18" sqref="A18"/>
      <selection pane="topRight" activeCell="E18" sqref="E18"/>
      <selection pane="bottomLeft" activeCell="A26" sqref="A26"/>
      <selection pane="bottomRight" activeCell="AA71" sqref="AA71"/>
    </sheetView>
  </sheetViews>
  <sheetFormatPr defaultRowHeight="15.75" x14ac:dyDescent="0.25"/>
  <cols>
    <col min="1" max="1" width="6.5703125" style="147" customWidth="1"/>
    <col min="2" max="2" width="13.28515625" style="147" customWidth="1"/>
    <col min="3" max="3" width="82.7109375" style="147" bestFit="1" customWidth="1"/>
    <col min="4" max="4" width="26.28515625" style="147" customWidth="1"/>
    <col min="5" max="5" width="20.5703125" style="147" customWidth="1"/>
    <col min="6" max="6" width="17.7109375" style="147" customWidth="1"/>
    <col min="7" max="11" width="8.7109375" style="147" customWidth="1"/>
    <col min="12" max="12" width="20.5703125" style="147" customWidth="1"/>
    <col min="13" max="13" width="17.140625" style="147" customWidth="1"/>
    <col min="14" max="18" width="8.7109375" style="147" customWidth="1"/>
    <col min="19" max="19" width="20.5703125" style="147" customWidth="1"/>
    <col min="20" max="20" width="15.7109375" style="147" customWidth="1"/>
    <col min="21" max="25" width="8.7109375" style="147" customWidth="1"/>
    <col min="26" max="26" width="20.5703125" style="147" customWidth="1"/>
    <col min="27" max="27" width="17.7109375" style="147" customWidth="1"/>
    <col min="28" max="28" width="11.140625" style="147" customWidth="1"/>
    <col min="29" max="32" width="8.7109375" style="147" bestFit="1" customWidth="1"/>
    <col min="33" max="33" width="20.5703125" style="147" customWidth="1"/>
    <col min="34" max="34" width="15.28515625" style="147" customWidth="1"/>
    <col min="35" max="35" width="12.140625" style="147" customWidth="1"/>
    <col min="36" max="38" width="8.7109375" style="147" bestFit="1" customWidth="1"/>
    <col min="39" max="39" width="17.42578125" style="147" customWidth="1"/>
    <col min="40" max="40" width="6.5703125" style="148" customWidth="1"/>
    <col min="41" max="41" width="18.42578125" style="147" customWidth="1"/>
    <col min="42" max="42" width="24.28515625" style="147" customWidth="1"/>
    <col min="43" max="43" width="14.42578125" style="147" customWidth="1"/>
    <col min="44" max="44" width="25.5703125" style="147" customWidth="1"/>
    <col min="45" max="45" width="12.42578125" style="147" customWidth="1"/>
    <col min="46" max="46" width="19.85546875" style="147" customWidth="1"/>
    <col min="47" max="48" width="4.7109375" style="147" customWidth="1"/>
    <col min="49" max="49" width="4.28515625" style="147" customWidth="1"/>
    <col min="50" max="50" width="4.42578125" style="147" customWidth="1"/>
    <col min="51" max="51" width="5.140625" style="147" customWidth="1"/>
    <col min="52" max="52" width="5.7109375" style="147" customWidth="1"/>
    <col min="53" max="53" width="6.28515625" style="147" customWidth="1"/>
    <col min="54" max="54" width="6.5703125" style="147" customWidth="1"/>
    <col min="55" max="55" width="6.28515625" style="147" customWidth="1"/>
    <col min="56" max="57" width="5.7109375" style="147" customWidth="1"/>
    <col min="58" max="58" width="14.7109375" style="147" customWidth="1"/>
    <col min="59" max="68" width="5.7109375" style="147" customWidth="1"/>
    <col min="69" max="16384" width="9.140625" style="147"/>
  </cols>
  <sheetData>
    <row r="1" spans="2:67" ht="18.75" hidden="1" x14ac:dyDescent="0.25">
      <c r="AM1" s="946" t="s">
        <v>406</v>
      </c>
    </row>
    <row r="2" spans="2:67" ht="18.75" x14ac:dyDescent="0.3">
      <c r="AM2" s="149" t="s">
        <v>1</v>
      </c>
    </row>
    <row r="3" spans="2:67" ht="18.75" x14ac:dyDescent="0.3">
      <c r="AM3" s="149" t="s">
        <v>320</v>
      </c>
    </row>
    <row r="4" spans="2:67" ht="18.75" x14ac:dyDescent="0.3">
      <c r="B4" s="1194" t="s">
        <v>407</v>
      </c>
      <c r="C4" s="1194"/>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row>
    <row r="5" spans="2:67" ht="18.75" x14ac:dyDescent="0.3">
      <c r="B5" s="1195" t="s">
        <v>1657</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c r="AL5" s="1195"/>
      <c r="AM5" s="1195"/>
    </row>
    <row r="6" spans="2:67" x14ac:dyDescent="0.25">
      <c r="B6" s="150"/>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row>
    <row r="7" spans="2:67" ht="18.75" x14ac:dyDescent="0.25">
      <c r="B7" s="1131" t="str">
        <f>'С № 1 (2023)'!B7:AY7</f>
        <v>Инвестиционная программа  ГУП НАО "Нарьян-Марская электростанция"</v>
      </c>
      <c r="C7" s="1131"/>
      <c r="D7" s="1131"/>
      <c r="E7" s="1131"/>
      <c r="F7" s="1131"/>
      <c r="G7" s="1131"/>
      <c r="H7" s="1131"/>
      <c r="I7" s="1131"/>
      <c r="J7" s="1131"/>
      <c r="K7" s="1131"/>
      <c r="L7" s="1131"/>
      <c r="M7" s="1131"/>
      <c r="N7" s="1131"/>
      <c r="O7" s="1131"/>
      <c r="P7" s="1131"/>
      <c r="Q7" s="1131"/>
      <c r="R7" s="1131"/>
      <c r="S7" s="1131"/>
      <c r="T7" s="1131"/>
      <c r="U7" s="1131"/>
      <c r="V7" s="1131"/>
      <c r="W7" s="1131"/>
      <c r="X7" s="1131"/>
      <c r="Y7" s="1131"/>
      <c r="Z7" s="1131"/>
      <c r="AA7" s="1131"/>
      <c r="AB7" s="1131"/>
      <c r="AC7" s="1131"/>
      <c r="AD7" s="1131"/>
      <c r="AE7" s="1131"/>
      <c r="AF7" s="1131"/>
      <c r="AG7" s="1131"/>
      <c r="AH7" s="1131"/>
      <c r="AI7" s="1131"/>
      <c r="AJ7" s="1131"/>
      <c r="AK7" s="1131"/>
      <c r="AL7" s="1131"/>
      <c r="AM7" s="1131"/>
      <c r="AN7" s="151"/>
      <c r="AO7" s="152"/>
      <c r="AP7" s="152"/>
      <c r="AQ7" s="152"/>
      <c r="AR7" s="152"/>
      <c r="AS7" s="152"/>
      <c r="AT7" s="152"/>
      <c r="AU7" s="152"/>
      <c r="AV7" s="152"/>
      <c r="AW7" s="152"/>
      <c r="AX7" s="152"/>
      <c r="AY7" s="152"/>
      <c r="AZ7" s="152"/>
      <c r="BA7" s="152"/>
      <c r="BB7" s="152"/>
      <c r="BC7" s="152"/>
      <c r="BD7" s="152"/>
      <c r="BE7" s="152"/>
      <c r="BF7" s="152"/>
      <c r="BG7" s="152"/>
      <c r="BH7" s="152"/>
      <c r="BI7" s="152"/>
      <c r="BJ7" s="152"/>
      <c r="BK7" s="152"/>
      <c r="BL7" s="152"/>
      <c r="BM7" s="152"/>
      <c r="BN7" s="152"/>
      <c r="BO7" s="152"/>
    </row>
    <row r="8" spans="2:67" x14ac:dyDescent="0.25">
      <c r="B8" s="1196" t="s">
        <v>4</v>
      </c>
      <c r="C8" s="1196"/>
      <c r="D8" s="1196"/>
      <c r="E8" s="1196"/>
      <c r="F8" s="1196"/>
      <c r="G8" s="1196"/>
      <c r="H8" s="1196"/>
      <c r="I8" s="1196"/>
      <c r="J8" s="1196"/>
      <c r="K8" s="1196"/>
      <c r="L8" s="1196"/>
      <c r="M8" s="1196"/>
      <c r="N8" s="1196"/>
      <c r="O8" s="1196"/>
      <c r="P8" s="1196"/>
      <c r="Q8" s="1196"/>
      <c r="R8" s="1196"/>
      <c r="S8" s="1196"/>
      <c r="T8" s="1196"/>
      <c r="U8" s="1196"/>
      <c r="V8" s="1196"/>
      <c r="W8" s="1196"/>
      <c r="X8" s="1196"/>
      <c r="Y8" s="1196"/>
      <c r="Z8" s="1196"/>
      <c r="AA8" s="1196"/>
      <c r="AB8" s="1196"/>
      <c r="AC8" s="1196"/>
      <c r="AD8" s="1196"/>
      <c r="AE8" s="1196"/>
      <c r="AF8" s="1196"/>
      <c r="AG8" s="1196"/>
      <c r="AH8" s="1196"/>
      <c r="AI8" s="1196"/>
      <c r="AJ8" s="1196"/>
      <c r="AK8" s="1196"/>
      <c r="AL8" s="1196"/>
      <c r="AM8" s="1196"/>
      <c r="AN8" s="153"/>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row>
    <row r="9" spans="2:67" x14ac:dyDescent="0.25">
      <c r="B9" s="953"/>
      <c r="C9" s="953"/>
      <c r="D9" s="953"/>
      <c r="E9" s="953"/>
      <c r="F9" s="953"/>
      <c r="G9" s="953"/>
      <c r="H9" s="953"/>
      <c r="I9" s="953"/>
      <c r="J9" s="953"/>
      <c r="K9" s="953"/>
      <c r="L9" s="953"/>
      <c r="M9" s="953"/>
      <c r="N9" s="953"/>
      <c r="O9" s="953"/>
      <c r="P9" s="953"/>
      <c r="Q9" s="953"/>
      <c r="R9" s="953"/>
      <c r="S9" s="953"/>
      <c r="T9" s="953"/>
      <c r="U9" s="953"/>
      <c r="V9" s="953"/>
      <c r="W9" s="953"/>
      <c r="X9" s="953"/>
      <c r="Y9" s="953"/>
      <c r="Z9" s="953"/>
      <c r="AA9" s="953"/>
      <c r="AB9" s="953"/>
      <c r="AC9" s="953"/>
      <c r="AD9" s="953"/>
      <c r="AE9" s="953"/>
      <c r="AF9" s="953"/>
      <c r="AG9" s="953"/>
      <c r="AH9" s="953"/>
      <c r="AI9" s="953"/>
      <c r="AJ9" s="953"/>
      <c r="AK9" s="953"/>
      <c r="AL9" s="953"/>
      <c r="AM9" s="953"/>
      <c r="AN9" s="153"/>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row>
    <row r="10" spans="2:67" x14ac:dyDescent="0.25">
      <c r="B10" s="1197" t="s">
        <v>1594</v>
      </c>
      <c r="C10" s="1198"/>
      <c r="D10" s="1198"/>
      <c r="E10" s="1198"/>
      <c r="F10" s="1198"/>
      <c r="G10" s="1198"/>
      <c r="H10" s="1198"/>
      <c r="I10" s="1198"/>
      <c r="J10" s="1198"/>
      <c r="K10" s="1198"/>
      <c r="L10" s="1198"/>
      <c r="M10" s="1198"/>
      <c r="N10" s="1198"/>
      <c r="O10" s="1198"/>
      <c r="P10" s="1198"/>
      <c r="Q10" s="1198"/>
      <c r="R10" s="1198"/>
      <c r="S10" s="1198"/>
      <c r="T10" s="1198"/>
      <c r="U10" s="1198"/>
      <c r="V10" s="1198"/>
      <c r="W10" s="1198"/>
      <c r="X10" s="1198"/>
      <c r="Y10" s="1198"/>
      <c r="Z10" s="1198"/>
      <c r="AA10" s="1198"/>
      <c r="AB10" s="1198"/>
      <c r="AC10" s="1198"/>
      <c r="AD10" s="1198"/>
      <c r="AE10" s="1198"/>
      <c r="AF10" s="1198"/>
      <c r="AG10" s="1198"/>
      <c r="AH10" s="1198"/>
      <c r="AI10" s="1198"/>
      <c r="AJ10" s="1198"/>
      <c r="AK10" s="1198"/>
      <c r="AL10" s="1198"/>
      <c r="AM10" s="1198"/>
      <c r="AN10" s="156"/>
      <c r="AO10" s="157"/>
      <c r="AP10" s="157"/>
      <c r="AQ10" s="157"/>
      <c r="AR10" s="157"/>
      <c r="AS10" s="157"/>
      <c r="AT10" s="157"/>
      <c r="AU10" s="157"/>
      <c r="AV10" s="157"/>
      <c r="AW10" s="157"/>
      <c r="AX10" s="157"/>
      <c r="AY10" s="157"/>
      <c r="AZ10" s="157"/>
      <c r="BA10" s="157"/>
      <c r="BB10" s="157"/>
      <c r="BC10" s="157"/>
      <c r="BD10" s="157"/>
      <c r="BE10" s="157"/>
      <c r="BF10" s="157"/>
    </row>
    <row r="11" spans="2:67" ht="18.75" x14ac:dyDescent="0.3">
      <c r="B11" s="952"/>
      <c r="C11" s="952"/>
      <c r="D11" s="952"/>
      <c r="E11" s="952"/>
      <c r="F11" s="952"/>
      <c r="G11" s="952"/>
      <c r="H11" s="952"/>
      <c r="I11" s="952"/>
      <c r="J11" s="952"/>
      <c r="K11" s="952"/>
      <c r="L11" s="952"/>
      <c r="M11" s="952"/>
      <c r="N11" s="952"/>
      <c r="O11" s="952"/>
      <c r="P11" s="952"/>
      <c r="Q11" s="952"/>
      <c r="R11" s="952"/>
      <c r="S11" s="952"/>
      <c r="T11" s="952"/>
      <c r="U11" s="952"/>
      <c r="V11" s="952"/>
      <c r="W11" s="952"/>
      <c r="X11" s="952"/>
      <c r="Y11" s="952"/>
      <c r="Z11" s="952"/>
      <c r="AA11" s="952"/>
      <c r="AB11" s="952"/>
      <c r="AC11" s="952"/>
      <c r="AD11" s="952"/>
      <c r="AE11" s="952"/>
      <c r="AF11" s="952"/>
      <c r="AG11" s="952"/>
      <c r="AH11" s="952"/>
      <c r="AI11" s="952"/>
      <c r="AJ11" s="952"/>
      <c r="AK11" s="952"/>
      <c r="AL11" s="952"/>
      <c r="AM11" s="952"/>
      <c r="AN11" s="159"/>
      <c r="AO11" s="160"/>
      <c r="AP11" s="160"/>
      <c r="AQ11" s="160"/>
      <c r="AR11" s="160"/>
      <c r="AS11" s="160"/>
      <c r="AT11" s="160"/>
      <c r="AU11" s="160"/>
      <c r="AV11" s="160"/>
      <c r="AW11" s="160"/>
      <c r="AX11" s="160"/>
    </row>
    <row r="12" spans="2:67" ht="18.75" x14ac:dyDescent="0.25">
      <c r="B12" s="1066" t="str">
        <f>'С № 1 (2023)'!B12:AY12</f>
        <v>Утвержденные плановые значения показателей приведены в соответствии с:  "решение об утверждении инвестиционной программы отсутствует"</v>
      </c>
      <c r="C12" s="1066"/>
      <c r="D12" s="1066"/>
      <c r="E12" s="1066"/>
      <c r="F12" s="1066"/>
      <c r="G12" s="1066"/>
      <c r="H12" s="1066"/>
      <c r="I12" s="1066"/>
      <c r="J12" s="1066"/>
      <c r="K12" s="1066"/>
      <c r="L12" s="1066"/>
      <c r="M12" s="1066"/>
      <c r="N12" s="1066"/>
      <c r="O12" s="1066"/>
      <c r="P12" s="1066"/>
      <c r="Q12" s="1066"/>
      <c r="R12" s="1066"/>
      <c r="S12" s="1066"/>
      <c r="T12" s="1066"/>
      <c r="U12" s="1066"/>
      <c r="V12" s="1066"/>
      <c r="W12" s="1066"/>
      <c r="X12" s="1066"/>
      <c r="Y12" s="1066"/>
      <c r="Z12" s="1066"/>
      <c r="AA12" s="1066"/>
      <c r="AB12" s="1066"/>
      <c r="AC12" s="1066"/>
      <c r="AD12" s="1066"/>
      <c r="AE12" s="1066"/>
      <c r="AF12" s="1066"/>
      <c r="AG12" s="1066"/>
      <c r="AH12" s="1066"/>
      <c r="AI12" s="1066"/>
      <c r="AJ12" s="1066"/>
      <c r="AK12" s="1066"/>
      <c r="AL12" s="1066"/>
      <c r="AM12" s="1066"/>
      <c r="AN12" s="161"/>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row>
    <row r="13" spans="2:67" x14ac:dyDescent="0.25">
      <c r="B13" s="1068" t="s">
        <v>6</v>
      </c>
      <c r="C13" s="1068"/>
      <c r="D13" s="1068"/>
      <c r="E13" s="1068"/>
      <c r="F13" s="1068"/>
      <c r="G13" s="1068"/>
      <c r="H13" s="1068"/>
      <c r="I13" s="1068"/>
      <c r="J13" s="1068"/>
      <c r="K13" s="1068"/>
      <c r="L13" s="1068"/>
      <c r="M13" s="1068"/>
      <c r="N13" s="1068"/>
      <c r="O13" s="1068"/>
      <c r="P13" s="1068"/>
      <c r="Q13" s="1068"/>
      <c r="R13" s="1068"/>
      <c r="S13" s="1068"/>
      <c r="T13" s="1068"/>
      <c r="U13" s="1068"/>
      <c r="V13" s="1068"/>
      <c r="W13" s="1068"/>
      <c r="X13" s="1068"/>
      <c r="Y13" s="1068"/>
      <c r="Z13" s="1068"/>
      <c r="AA13" s="1068"/>
      <c r="AB13" s="1068"/>
      <c r="AC13" s="1068"/>
      <c r="AD13" s="1068"/>
      <c r="AE13" s="1068"/>
      <c r="AF13" s="1068"/>
      <c r="AG13" s="1068"/>
      <c r="AH13" s="1068"/>
      <c r="AI13" s="1068"/>
      <c r="AJ13" s="1068"/>
      <c r="AK13" s="1068"/>
      <c r="AL13" s="1068"/>
      <c r="AM13" s="1068"/>
      <c r="AN13" s="163"/>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row>
    <row r="14" spans="2:67" x14ac:dyDescent="0.25">
      <c r="B14" s="941"/>
      <c r="C14" s="941"/>
      <c r="D14" s="941"/>
      <c r="E14" s="941"/>
      <c r="F14" s="941"/>
      <c r="G14" s="941"/>
      <c r="H14" s="941"/>
      <c r="I14" s="941"/>
      <c r="J14" s="941"/>
      <c r="K14" s="941"/>
      <c r="L14" s="941"/>
      <c r="M14" s="941"/>
      <c r="N14" s="941"/>
      <c r="O14" s="941"/>
      <c r="P14" s="941"/>
      <c r="Q14" s="941"/>
      <c r="R14" s="941"/>
      <c r="S14" s="941"/>
      <c r="T14" s="941"/>
      <c r="U14" s="941"/>
      <c r="V14" s="941"/>
      <c r="W14" s="941"/>
      <c r="X14" s="941"/>
      <c r="Y14" s="941"/>
      <c r="Z14" s="941"/>
      <c r="AA14" s="941"/>
      <c r="AB14" s="941"/>
      <c r="AC14" s="941"/>
      <c r="AD14" s="941"/>
      <c r="AE14" s="941"/>
      <c r="AF14" s="941"/>
      <c r="AG14" s="941"/>
      <c r="AH14" s="941"/>
      <c r="AI14" s="941"/>
      <c r="AJ14" s="941"/>
      <c r="AK14" s="941"/>
      <c r="AL14" s="941"/>
      <c r="AM14" s="941"/>
      <c r="AN14" s="163"/>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164"/>
    </row>
    <row r="15" spans="2:67" x14ac:dyDescent="0.25">
      <c r="B15" s="941"/>
      <c r="C15" s="941"/>
      <c r="D15" s="941"/>
      <c r="E15" s="941"/>
      <c r="F15" s="941"/>
      <c r="G15" s="941"/>
      <c r="H15" s="941"/>
      <c r="I15" s="941"/>
      <c r="J15" s="941"/>
      <c r="K15" s="941"/>
      <c r="L15" s="941"/>
      <c r="M15" s="941"/>
      <c r="N15" s="941"/>
      <c r="O15" s="941"/>
      <c r="P15" s="941"/>
      <c r="Q15" s="941"/>
      <c r="R15" s="941"/>
      <c r="S15" s="941"/>
      <c r="T15" s="941"/>
      <c r="U15" s="941"/>
      <c r="V15" s="941"/>
      <c r="W15" s="941"/>
      <c r="X15" s="941"/>
      <c r="Y15" s="941"/>
      <c r="Z15" s="941"/>
      <c r="AA15" s="941"/>
      <c r="AB15" s="941"/>
      <c r="AC15" s="941"/>
      <c r="AD15" s="941"/>
      <c r="AE15" s="941"/>
      <c r="AF15" s="941"/>
      <c r="AG15" s="941"/>
      <c r="AH15" s="941"/>
      <c r="AI15" s="941"/>
      <c r="AJ15" s="941"/>
      <c r="AK15" s="941"/>
      <c r="AL15" s="941"/>
      <c r="AM15" s="941"/>
      <c r="AN15" s="163"/>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c r="BM15" s="164"/>
      <c r="BN15" s="164"/>
      <c r="BO15" s="164"/>
    </row>
    <row r="16" spans="2:67" x14ac:dyDescent="0.25">
      <c r="B16" s="941"/>
      <c r="C16" s="941"/>
      <c r="D16" s="941"/>
      <c r="E16" s="941"/>
      <c r="F16" s="941"/>
      <c r="G16" s="941"/>
      <c r="H16" s="941"/>
      <c r="I16" s="941"/>
      <c r="J16" s="941"/>
      <c r="K16" s="941"/>
      <c r="L16" s="941"/>
      <c r="M16" s="941"/>
      <c r="N16" s="941"/>
      <c r="O16" s="941"/>
      <c r="P16" s="941"/>
      <c r="Q16" s="941"/>
      <c r="R16" s="941"/>
      <c r="S16" s="941"/>
      <c r="T16" s="941"/>
      <c r="U16" s="941"/>
      <c r="V16" s="941"/>
      <c r="W16" s="941"/>
      <c r="X16" s="941"/>
      <c r="Y16" s="941"/>
      <c r="Z16" s="941"/>
      <c r="AA16" s="941"/>
      <c r="AB16" s="941"/>
      <c r="AC16" s="941"/>
      <c r="AD16" s="941"/>
      <c r="AE16" s="941"/>
      <c r="AF16" s="941"/>
      <c r="AG16" s="941"/>
      <c r="AH16" s="941"/>
      <c r="AI16" s="941"/>
      <c r="AJ16" s="941"/>
      <c r="AK16" s="941"/>
      <c r="AL16" s="941"/>
      <c r="AM16" s="941"/>
      <c r="AN16" s="163"/>
      <c r="AO16" s="164"/>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4"/>
      <c r="BL16" s="164"/>
      <c r="BM16" s="164"/>
      <c r="BN16" s="164"/>
      <c r="BO16" s="164"/>
    </row>
    <row r="17" spans="1:58" ht="16.5" thickBot="1" x14ac:dyDescent="0.3">
      <c r="B17" s="1199"/>
      <c r="C17" s="1199"/>
      <c r="D17" s="1199"/>
      <c r="E17" s="1199"/>
      <c r="F17" s="1199"/>
      <c r="G17" s="1199"/>
      <c r="H17" s="1199"/>
      <c r="I17" s="1199"/>
      <c r="J17" s="1199"/>
      <c r="K17" s="1199"/>
      <c r="L17" s="1199"/>
      <c r="M17" s="1199"/>
      <c r="N17" s="1199"/>
      <c r="O17" s="1199"/>
      <c r="P17" s="1199"/>
      <c r="Q17" s="1199"/>
      <c r="R17" s="1199"/>
      <c r="S17" s="1199"/>
      <c r="T17" s="1199"/>
      <c r="U17" s="1199"/>
      <c r="V17" s="1199"/>
      <c r="W17" s="1199"/>
      <c r="X17" s="1199"/>
      <c r="Y17" s="1199"/>
      <c r="Z17" s="1199"/>
      <c r="AA17" s="1199"/>
      <c r="AB17" s="1199"/>
      <c r="AC17" s="1199"/>
      <c r="AD17" s="1199"/>
      <c r="AE17" s="1199"/>
      <c r="AF17" s="1199"/>
      <c r="AG17" s="1199"/>
      <c r="AH17" s="1199"/>
      <c r="AI17" s="1199"/>
      <c r="AJ17" s="1199"/>
      <c r="AK17" s="1199"/>
      <c r="AL17" s="1199"/>
      <c r="AM17" s="1199"/>
      <c r="AN17" s="165"/>
      <c r="AO17" s="166"/>
      <c r="AP17" s="166"/>
      <c r="AQ17" s="167"/>
      <c r="AR17" s="167"/>
      <c r="AS17" s="167"/>
      <c r="AT17" s="167"/>
      <c r="AU17" s="167"/>
      <c r="AV17" s="167"/>
      <c r="AW17" s="167"/>
      <c r="AX17" s="167"/>
      <c r="AY17" s="167"/>
      <c r="AZ17" s="167"/>
      <c r="BA17" s="167"/>
      <c r="BB17" s="167"/>
      <c r="BC17" s="167"/>
      <c r="BD17" s="167"/>
      <c r="BE17" s="167"/>
      <c r="BF17" s="167"/>
    </row>
    <row r="18" spans="1:58" ht="29.25" customHeight="1" thickBot="1" x14ac:dyDescent="0.3">
      <c r="A18" s="148"/>
      <c r="B18" s="1166" t="s">
        <v>7</v>
      </c>
      <c r="C18" s="1200" t="s">
        <v>8</v>
      </c>
      <c r="D18" s="1166" t="s">
        <v>9</v>
      </c>
      <c r="E18" s="1181" t="s">
        <v>1731</v>
      </c>
      <c r="F18" s="1182"/>
      <c r="G18" s="1182"/>
      <c r="H18" s="1182"/>
      <c r="I18" s="1182"/>
      <c r="J18" s="1182"/>
      <c r="K18" s="1182"/>
      <c r="L18" s="1182"/>
      <c r="M18" s="1182"/>
      <c r="N18" s="1182"/>
      <c r="O18" s="1182"/>
      <c r="P18" s="1182"/>
      <c r="Q18" s="1182"/>
      <c r="R18" s="1182"/>
      <c r="S18" s="1182"/>
      <c r="T18" s="1182"/>
      <c r="U18" s="1182"/>
      <c r="V18" s="1182"/>
      <c r="W18" s="1182"/>
      <c r="X18" s="1182"/>
      <c r="Y18" s="1182"/>
      <c r="Z18" s="1182"/>
      <c r="AA18" s="1182"/>
      <c r="AB18" s="1182"/>
      <c r="AC18" s="1182"/>
      <c r="AD18" s="1182"/>
      <c r="AE18" s="1182"/>
      <c r="AF18" s="1182"/>
      <c r="AG18" s="1182"/>
      <c r="AH18" s="1182"/>
      <c r="AI18" s="1182"/>
      <c r="AJ18" s="1182"/>
      <c r="AK18" s="1182"/>
      <c r="AL18" s="1182"/>
      <c r="AM18" s="1190"/>
      <c r="AN18" s="168"/>
      <c r="AO18" s="169"/>
      <c r="AP18" s="169"/>
    </row>
    <row r="19" spans="1:58" ht="43.5" customHeight="1" thickBot="1" x14ac:dyDescent="0.3">
      <c r="A19" s="148"/>
      <c r="B19" s="1167"/>
      <c r="C19" s="1201"/>
      <c r="D19" s="1167"/>
      <c r="E19" s="1181" t="s">
        <v>408</v>
      </c>
      <c r="F19" s="1182"/>
      <c r="G19" s="1182"/>
      <c r="H19" s="1182"/>
      <c r="I19" s="1182"/>
      <c r="J19" s="1182"/>
      <c r="K19" s="1190"/>
      <c r="L19" s="1203" t="s">
        <v>409</v>
      </c>
      <c r="M19" s="1182"/>
      <c r="N19" s="1182"/>
      <c r="O19" s="1182"/>
      <c r="P19" s="1182"/>
      <c r="Q19" s="1182"/>
      <c r="R19" s="1190"/>
      <c r="S19" s="1181" t="s">
        <v>410</v>
      </c>
      <c r="T19" s="1182"/>
      <c r="U19" s="1182"/>
      <c r="V19" s="1182"/>
      <c r="W19" s="1182"/>
      <c r="X19" s="1182"/>
      <c r="Y19" s="1190"/>
      <c r="Z19" s="1203" t="s">
        <v>411</v>
      </c>
      <c r="AA19" s="1182"/>
      <c r="AB19" s="1182"/>
      <c r="AC19" s="1182"/>
      <c r="AD19" s="1182"/>
      <c r="AE19" s="1182"/>
      <c r="AF19" s="1190"/>
      <c r="AG19" s="1204" t="s">
        <v>1732</v>
      </c>
      <c r="AH19" s="1205"/>
      <c r="AI19" s="1205"/>
      <c r="AJ19" s="1205"/>
      <c r="AK19" s="1205"/>
      <c r="AL19" s="1205"/>
      <c r="AM19" s="1206"/>
      <c r="AN19" s="168"/>
      <c r="AO19" s="169"/>
      <c r="AP19" s="169"/>
    </row>
    <row r="20" spans="1:58" ht="43.5" customHeight="1" thickBot="1" x14ac:dyDescent="0.3">
      <c r="A20" s="148"/>
      <c r="B20" s="1167"/>
      <c r="C20" s="1201"/>
      <c r="D20" s="1167"/>
      <c r="E20" s="126" t="s">
        <v>326</v>
      </c>
      <c r="F20" s="1181" t="s">
        <v>327</v>
      </c>
      <c r="G20" s="1182"/>
      <c r="H20" s="1182"/>
      <c r="I20" s="1182"/>
      <c r="J20" s="1182"/>
      <c r="K20" s="1190"/>
      <c r="L20" s="170" t="s">
        <v>326</v>
      </c>
      <c r="M20" s="1184" t="s">
        <v>327</v>
      </c>
      <c r="N20" s="1185"/>
      <c r="O20" s="1185"/>
      <c r="P20" s="1185"/>
      <c r="Q20" s="1185"/>
      <c r="R20" s="1186"/>
      <c r="S20" s="126" t="s">
        <v>326</v>
      </c>
      <c r="T20" s="1184" t="s">
        <v>327</v>
      </c>
      <c r="U20" s="1185"/>
      <c r="V20" s="1185"/>
      <c r="W20" s="1185"/>
      <c r="X20" s="1185"/>
      <c r="Y20" s="1186"/>
      <c r="Z20" s="170" t="s">
        <v>326</v>
      </c>
      <c r="AA20" s="1184" t="s">
        <v>327</v>
      </c>
      <c r="AB20" s="1185"/>
      <c r="AC20" s="1185"/>
      <c r="AD20" s="1185"/>
      <c r="AE20" s="1185"/>
      <c r="AF20" s="1186"/>
      <c r="AG20" s="126" t="s">
        <v>326</v>
      </c>
      <c r="AH20" s="1184" t="s">
        <v>327</v>
      </c>
      <c r="AI20" s="1185"/>
      <c r="AJ20" s="1185"/>
      <c r="AK20" s="1185"/>
      <c r="AL20" s="1185"/>
      <c r="AM20" s="1186"/>
    </row>
    <row r="21" spans="1:58" ht="87.75" customHeight="1" thickBot="1" x14ac:dyDescent="0.3">
      <c r="A21" s="148"/>
      <c r="B21" s="1168"/>
      <c r="C21" s="1202"/>
      <c r="D21" s="1168"/>
      <c r="E21" s="171" t="s">
        <v>412</v>
      </c>
      <c r="F21" s="171" t="s">
        <v>328</v>
      </c>
      <c r="G21" s="172" t="s">
        <v>329</v>
      </c>
      <c r="H21" s="173" t="s">
        <v>330</v>
      </c>
      <c r="I21" s="173" t="s">
        <v>331</v>
      </c>
      <c r="J21" s="173" t="s">
        <v>332</v>
      </c>
      <c r="K21" s="174" t="s">
        <v>333</v>
      </c>
      <c r="L21" s="175" t="s">
        <v>412</v>
      </c>
      <c r="M21" s="171" t="s">
        <v>328</v>
      </c>
      <c r="N21" s="176" t="s">
        <v>329</v>
      </c>
      <c r="O21" s="177" t="s">
        <v>330</v>
      </c>
      <c r="P21" s="177" t="s">
        <v>331</v>
      </c>
      <c r="Q21" s="177" t="s">
        <v>332</v>
      </c>
      <c r="R21" s="178" t="s">
        <v>333</v>
      </c>
      <c r="S21" s="127" t="s">
        <v>412</v>
      </c>
      <c r="T21" s="127" t="s">
        <v>328</v>
      </c>
      <c r="U21" s="179" t="s">
        <v>329</v>
      </c>
      <c r="V21" s="180" t="s">
        <v>330</v>
      </c>
      <c r="W21" s="180" t="s">
        <v>331</v>
      </c>
      <c r="X21" s="180" t="s">
        <v>332</v>
      </c>
      <c r="Y21" s="181" t="s">
        <v>333</v>
      </c>
      <c r="Z21" s="182" t="s">
        <v>412</v>
      </c>
      <c r="AA21" s="171" t="s">
        <v>328</v>
      </c>
      <c r="AB21" s="176" t="s">
        <v>329</v>
      </c>
      <c r="AC21" s="177" t="s">
        <v>330</v>
      </c>
      <c r="AD21" s="177" t="s">
        <v>331</v>
      </c>
      <c r="AE21" s="177" t="s">
        <v>332</v>
      </c>
      <c r="AF21" s="178" t="s">
        <v>333</v>
      </c>
      <c r="AG21" s="171" t="s">
        <v>412</v>
      </c>
      <c r="AH21" s="171" t="s">
        <v>328</v>
      </c>
      <c r="AI21" s="183" t="s">
        <v>329</v>
      </c>
      <c r="AJ21" s="173" t="s">
        <v>330</v>
      </c>
      <c r="AK21" s="173" t="s">
        <v>331</v>
      </c>
      <c r="AL21" s="173" t="s">
        <v>332</v>
      </c>
      <c r="AM21" s="174" t="s">
        <v>333</v>
      </c>
    </row>
    <row r="22" spans="1:58" x14ac:dyDescent="0.25">
      <c r="A22" s="148"/>
      <c r="B22" s="207">
        <v>1</v>
      </c>
      <c r="C22" s="207">
        <v>2</v>
      </c>
      <c r="D22" s="207">
        <v>3</v>
      </c>
      <c r="E22" s="184" t="s">
        <v>413</v>
      </c>
      <c r="F22" s="140" t="s">
        <v>414</v>
      </c>
      <c r="G22" s="140" t="s">
        <v>415</v>
      </c>
      <c r="H22" s="140" t="s">
        <v>416</v>
      </c>
      <c r="I22" s="140" t="s">
        <v>417</v>
      </c>
      <c r="J22" s="140" t="s">
        <v>418</v>
      </c>
      <c r="K22" s="140" t="s">
        <v>419</v>
      </c>
      <c r="L22" s="140" t="s">
        <v>420</v>
      </c>
      <c r="M22" s="140" t="s">
        <v>421</v>
      </c>
      <c r="N22" s="140" t="s">
        <v>422</v>
      </c>
      <c r="O22" s="140" t="s">
        <v>423</v>
      </c>
      <c r="P22" s="140" t="s">
        <v>424</v>
      </c>
      <c r="Q22" s="140" t="s">
        <v>425</v>
      </c>
      <c r="R22" s="141" t="s">
        <v>426</v>
      </c>
      <c r="S22" s="144" t="s">
        <v>427</v>
      </c>
      <c r="T22" s="145" t="s">
        <v>428</v>
      </c>
      <c r="U22" s="185" t="s">
        <v>429</v>
      </c>
      <c r="V22" s="185" t="s">
        <v>430</v>
      </c>
      <c r="W22" s="185" t="s">
        <v>431</v>
      </c>
      <c r="X22" s="185" t="s">
        <v>432</v>
      </c>
      <c r="Y22" s="186" t="s">
        <v>433</v>
      </c>
      <c r="Z22" s="184" t="s">
        <v>434</v>
      </c>
      <c r="AA22" s="140" t="s">
        <v>435</v>
      </c>
      <c r="AB22" s="140" t="s">
        <v>436</v>
      </c>
      <c r="AC22" s="140" t="s">
        <v>437</v>
      </c>
      <c r="AD22" s="140" t="s">
        <v>438</v>
      </c>
      <c r="AE22" s="140" t="s">
        <v>439</v>
      </c>
      <c r="AF22" s="473" t="s">
        <v>440</v>
      </c>
      <c r="AG22" s="184" t="s">
        <v>441</v>
      </c>
      <c r="AH22" s="140" t="s">
        <v>442</v>
      </c>
      <c r="AI22" s="140" t="s">
        <v>443</v>
      </c>
      <c r="AJ22" s="140" t="s">
        <v>444</v>
      </c>
      <c r="AK22" s="140" t="s">
        <v>405</v>
      </c>
      <c r="AL22" s="140" t="s">
        <v>445</v>
      </c>
      <c r="AM22" s="141" t="s">
        <v>446</v>
      </c>
    </row>
    <row r="23" spans="1:58" ht="48" customHeight="1" x14ac:dyDescent="0.25">
      <c r="A23" s="148"/>
      <c r="B23" s="427">
        <v>0</v>
      </c>
      <c r="C23" s="427" t="s">
        <v>92</v>
      </c>
      <c r="D23" s="428" t="s">
        <v>93</v>
      </c>
      <c r="E23" s="427">
        <f t="shared" ref="E23:K23" si="0">SUM(E24:E29)</f>
        <v>0</v>
      </c>
      <c r="F23" s="427">
        <f>SUM(F24:F29)</f>
        <v>0</v>
      </c>
      <c r="G23" s="427">
        <f t="shared" si="0"/>
        <v>0</v>
      </c>
      <c r="H23" s="427">
        <f t="shared" si="0"/>
        <v>0</v>
      </c>
      <c r="I23" s="427">
        <f t="shared" si="0"/>
        <v>0</v>
      </c>
      <c r="J23" s="427">
        <f t="shared" si="0"/>
        <v>0</v>
      </c>
      <c r="K23" s="427">
        <f t="shared" si="0"/>
        <v>0</v>
      </c>
      <c r="L23" s="427">
        <f t="shared" ref="L23:Y23" si="1">SUM(L24:L29)</f>
        <v>0</v>
      </c>
      <c r="M23" s="427">
        <f t="shared" si="1"/>
        <v>0</v>
      </c>
      <c r="N23" s="427">
        <f t="shared" si="1"/>
        <v>0</v>
      </c>
      <c r="O23" s="427">
        <f t="shared" si="1"/>
        <v>0</v>
      </c>
      <c r="P23" s="427">
        <f t="shared" si="1"/>
        <v>0</v>
      </c>
      <c r="Q23" s="427">
        <f t="shared" si="1"/>
        <v>0</v>
      </c>
      <c r="R23" s="427">
        <f t="shared" si="1"/>
        <v>0</v>
      </c>
      <c r="S23" s="427">
        <f t="shared" si="1"/>
        <v>0</v>
      </c>
      <c r="T23" s="427">
        <f t="shared" si="1"/>
        <v>0.16666666666666669</v>
      </c>
      <c r="U23" s="427">
        <f t="shared" si="1"/>
        <v>0</v>
      </c>
      <c r="V23" s="427">
        <f t="shared" si="1"/>
        <v>0</v>
      </c>
      <c r="W23" s="427">
        <f t="shared" si="1"/>
        <v>0</v>
      </c>
      <c r="X23" s="427">
        <f t="shared" si="1"/>
        <v>0</v>
      </c>
      <c r="Y23" s="427">
        <f t="shared" si="1"/>
        <v>0</v>
      </c>
      <c r="Z23" s="427">
        <f>SUM(Z24:Z29)</f>
        <v>0</v>
      </c>
      <c r="AA23" s="427">
        <f t="shared" ref="AA23:AF23" si="2">SUM(AA24:AA29)</f>
        <v>76.88000000000001</v>
      </c>
      <c r="AB23" s="427">
        <f t="shared" si="2"/>
        <v>0</v>
      </c>
      <c r="AC23" s="427">
        <f t="shared" si="2"/>
        <v>0</v>
      </c>
      <c r="AD23" s="427">
        <f t="shared" si="2"/>
        <v>0</v>
      </c>
      <c r="AE23" s="427">
        <f t="shared" si="2"/>
        <v>0</v>
      </c>
      <c r="AF23" s="427">
        <f t="shared" si="2"/>
        <v>0</v>
      </c>
      <c r="AG23" s="427">
        <f>SUM(AG24:AG29)</f>
        <v>0</v>
      </c>
      <c r="AH23" s="427">
        <f t="shared" ref="AH23:AM23" si="3">SUM(AH24:AH29)</f>
        <v>77.046666666666681</v>
      </c>
      <c r="AI23" s="427">
        <f t="shared" si="3"/>
        <v>0</v>
      </c>
      <c r="AJ23" s="427">
        <f t="shared" si="3"/>
        <v>0</v>
      </c>
      <c r="AK23" s="427">
        <f t="shared" si="3"/>
        <v>0</v>
      </c>
      <c r="AL23" s="427">
        <f t="shared" si="3"/>
        <v>0</v>
      </c>
      <c r="AM23" s="427">
        <f t="shared" si="3"/>
        <v>0</v>
      </c>
    </row>
    <row r="24" spans="1:58" ht="42" customHeight="1" x14ac:dyDescent="0.25">
      <c r="A24" s="148"/>
      <c r="B24" s="430" t="s">
        <v>94</v>
      </c>
      <c r="C24" s="72" t="s">
        <v>95</v>
      </c>
      <c r="D24" s="431" t="s">
        <v>93</v>
      </c>
      <c r="E24" s="72">
        <f>E31</f>
        <v>0</v>
      </c>
      <c r="F24" s="72">
        <f>F31</f>
        <v>0</v>
      </c>
      <c r="G24" s="72">
        <f t="shared" ref="G24:AM24" si="4">G31</f>
        <v>0</v>
      </c>
      <c r="H24" s="72">
        <f t="shared" si="4"/>
        <v>0</v>
      </c>
      <c r="I24" s="72">
        <f t="shared" si="4"/>
        <v>0</v>
      </c>
      <c r="J24" s="72">
        <f t="shared" si="4"/>
        <v>0</v>
      </c>
      <c r="K24" s="72">
        <f t="shared" si="4"/>
        <v>0</v>
      </c>
      <c r="L24" s="72">
        <f t="shared" si="4"/>
        <v>0</v>
      </c>
      <c r="M24" s="72">
        <f t="shared" si="4"/>
        <v>0</v>
      </c>
      <c r="N24" s="72">
        <f t="shared" si="4"/>
        <v>0</v>
      </c>
      <c r="O24" s="72">
        <f t="shared" si="4"/>
        <v>0</v>
      </c>
      <c r="P24" s="72">
        <f t="shared" si="4"/>
        <v>0</v>
      </c>
      <c r="Q24" s="72">
        <f t="shared" si="4"/>
        <v>0</v>
      </c>
      <c r="R24" s="72">
        <f t="shared" si="4"/>
        <v>0</v>
      </c>
      <c r="S24" s="72">
        <f t="shared" si="4"/>
        <v>0</v>
      </c>
      <c r="T24" s="72">
        <f t="shared" si="4"/>
        <v>0</v>
      </c>
      <c r="U24" s="72">
        <f t="shared" si="4"/>
        <v>0</v>
      </c>
      <c r="V24" s="72">
        <f t="shared" si="4"/>
        <v>0</v>
      </c>
      <c r="W24" s="72">
        <f t="shared" si="4"/>
        <v>0</v>
      </c>
      <c r="X24" s="72">
        <f t="shared" si="4"/>
        <v>0</v>
      </c>
      <c r="Y24" s="72">
        <f t="shared" si="4"/>
        <v>0</v>
      </c>
      <c r="Z24" s="72">
        <f t="shared" si="4"/>
        <v>0</v>
      </c>
      <c r="AA24" s="72">
        <f t="shared" si="4"/>
        <v>0</v>
      </c>
      <c r="AB24" s="72">
        <f t="shared" si="4"/>
        <v>0</v>
      </c>
      <c r="AC24" s="72">
        <f t="shared" si="4"/>
        <v>0</v>
      </c>
      <c r="AD24" s="72">
        <f t="shared" si="4"/>
        <v>0</v>
      </c>
      <c r="AE24" s="72">
        <f t="shared" si="4"/>
        <v>0</v>
      </c>
      <c r="AF24" s="72">
        <f t="shared" si="4"/>
        <v>0</v>
      </c>
      <c r="AG24" s="72">
        <f t="shared" si="4"/>
        <v>0</v>
      </c>
      <c r="AH24" s="72">
        <f t="shared" si="4"/>
        <v>0</v>
      </c>
      <c r="AI24" s="72">
        <f t="shared" si="4"/>
        <v>0</v>
      </c>
      <c r="AJ24" s="72">
        <f t="shared" si="4"/>
        <v>0</v>
      </c>
      <c r="AK24" s="72">
        <f t="shared" si="4"/>
        <v>0</v>
      </c>
      <c r="AL24" s="72">
        <f t="shared" si="4"/>
        <v>0</v>
      </c>
      <c r="AM24" s="72">
        <f t="shared" si="4"/>
        <v>0</v>
      </c>
    </row>
    <row r="25" spans="1:58" ht="42" customHeight="1" x14ac:dyDescent="0.25">
      <c r="A25" s="148"/>
      <c r="B25" s="430" t="s">
        <v>96</v>
      </c>
      <c r="C25" s="72" t="s">
        <v>97</v>
      </c>
      <c r="D25" s="431" t="s">
        <v>93</v>
      </c>
      <c r="E25" s="72">
        <f>E43</f>
        <v>0</v>
      </c>
      <c r="F25" s="72">
        <f>F43</f>
        <v>0</v>
      </c>
      <c r="G25" s="72">
        <f t="shared" ref="G25:AM25" si="5">G43</f>
        <v>0</v>
      </c>
      <c r="H25" s="72">
        <f t="shared" si="5"/>
        <v>0</v>
      </c>
      <c r="I25" s="72">
        <f t="shared" si="5"/>
        <v>0</v>
      </c>
      <c r="J25" s="72">
        <f t="shared" si="5"/>
        <v>0</v>
      </c>
      <c r="K25" s="72">
        <f t="shared" si="5"/>
        <v>0</v>
      </c>
      <c r="L25" s="72">
        <f t="shared" si="5"/>
        <v>0</v>
      </c>
      <c r="M25" s="72">
        <f t="shared" si="5"/>
        <v>0</v>
      </c>
      <c r="N25" s="72">
        <f t="shared" si="5"/>
        <v>0</v>
      </c>
      <c r="O25" s="72">
        <f t="shared" si="5"/>
        <v>0</v>
      </c>
      <c r="P25" s="72">
        <f t="shared" si="5"/>
        <v>0</v>
      </c>
      <c r="Q25" s="72">
        <f t="shared" si="5"/>
        <v>0</v>
      </c>
      <c r="R25" s="72">
        <f t="shared" si="5"/>
        <v>0</v>
      </c>
      <c r="S25" s="72">
        <f t="shared" si="5"/>
        <v>0</v>
      </c>
      <c r="T25" s="72">
        <f t="shared" si="5"/>
        <v>0</v>
      </c>
      <c r="U25" s="72">
        <f t="shared" si="5"/>
        <v>0</v>
      </c>
      <c r="V25" s="72">
        <f t="shared" si="5"/>
        <v>0</v>
      </c>
      <c r="W25" s="72">
        <f t="shared" si="5"/>
        <v>0</v>
      </c>
      <c r="X25" s="72">
        <f t="shared" si="5"/>
        <v>0</v>
      </c>
      <c r="Y25" s="72">
        <f t="shared" si="5"/>
        <v>0</v>
      </c>
      <c r="Z25" s="72">
        <f t="shared" si="5"/>
        <v>0</v>
      </c>
      <c r="AA25" s="72">
        <f t="shared" si="5"/>
        <v>7.375</v>
      </c>
      <c r="AB25" s="72">
        <f t="shared" si="5"/>
        <v>0</v>
      </c>
      <c r="AC25" s="72">
        <f t="shared" si="5"/>
        <v>0</v>
      </c>
      <c r="AD25" s="72">
        <f t="shared" si="5"/>
        <v>0</v>
      </c>
      <c r="AE25" s="72">
        <f t="shared" si="5"/>
        <v>0</v>
      </c>
      <c r="AF25" s="72">
        <f t="shared" si="5"/>
        <v>0</v>
      </c>
      <c r="AG25" s="72">
        <f t="shared" si="5"/>
        <v>0</v>
      </c>
      <c r="AH25" s="72">
        <f t="shared" si="5"/>
        <v>7.375</v>
      </c>
      <c r="AI25" s="72">
        <f t="shared" si="5"/>
        <v>0</v>
      </c>
      <c r="AJ25" s="72">
        <f t="shared" si="5"/>
        <v>0</v>
      </c>
      <c r="AK25" s="72">
        <f t="shared" si="5"/>
        <v>0</v>
      </c>
      <c r="AL25" s="72">
        <f t="shared" si="5"/>
        <v>0</v>
      </c>
      <c r="AM25" s="72">
        <f t="shared" si="5"/>
        <v>0</v>
      </c>
    </row>
    <row r="26" spans="1:58" ht="42" customHeight="1" x14ac:dyDescent="0.25">
      <c r="A26" s="148"/>
      <c r="B26" s="430" t="s">
        <v>98</v>
      </c>
      <c r="C26" s="72" t="s">
        <v>99</v>
      </c>
      <c r="D26" s="431" t="s">
        <v>93</v>
      </c>
      <c r="E26" s="72">
        <f>E67</f>
        <v>0</v>
      </c>
      <c r="F26" s="72">
        <f>F67</f>
        <v>0</v>
      </c>
      <c r="G26" s="72">
        <f t="shared" ref="G26:AM26" si="6">G67</f>
        <v>0</v>
      </c>
      <c r="H26" s="72">
        <f t="shared" si="6"/>
        <v>0</v>
      </c>
      <c r="I26" s="72">
        <f t="shared" si="6"/>
        <v>0</v>
      </c>
      <c r="J26" s="72">
        <f t="shared" si="6"/>
        <v>0</v>
      </c>
      <c r="K26" s="72">
        <f t="shared" si="6"/>
        <v>0</v>
      </c>
      <c r="L26" s="72">
        <f t="shared" si="6"/>
        <v>0</v>
      </c>
      <c r="M26" s="72">
        <f t="shared" si="6"/>
        <v>0</v>
      </c>
      <c r="N26" s="72">
        <f t="shared" si="6"/>
        <v>0</v>
      </c>
      <c r="O26" s="72">
        <f t="shared" si="6"/>
        <v>0</v>
      </c>
      <c r="P26" s="72">
        <f t="shared" si="6"/>
        <v>0</v>
      </c>
      <c r="Q26" s="72">
        <f t="shared" si="6"/>
        <v>0</v>
      </c>
      <c r="R26" s="72">
        <f t="shared" si="6"/>
        <v>0</v>
      </c>
      <c r="S26" s="72">
        <f t="shared" si="6"/>
        <v>0</v>
      </c>
      <c r="T26" s="72">
        <f t="shared" si="6"/>
        <v>0</v>
      </c>
      <c r="U26" s="72">
        <f t="shared" si="6"/>
        <v>0</v>
      </c>
      <c r="V26" s="72">
        <f t="shared" si="6"/>
        <v>0</v>
      </c>
      <c r="W26" s="72">
        <f t="shared" si="6"/>
        <v>0</v>
      </c>
      <c r="X26" s="72">
        <f t="shared" si="6"/>
        <v>0</v>
      </c>
      <c r="Y26" s="72">
        <f t="shared" si="6"/>
        <v>0</v>
      </c>
      <c r="Z26" s="72">
        <f t="shared" si="6"/>
        <v>0</v>
      </c>
      <c r="AA26" s="72">
        <f t="shared" si="6"/>
        <v>0</v>
      </c>
      <c r="AB26" s="72">
        <f t="shared" si="6"/>
        <v>0</v>
      </c>
      <c r="AC26" s="72">
        <f t="shared" si="6"/>
        <v>0</v>
      </c>
      <c r="AD26" s="72">
        <f t="shared" si="6"/>
        <v>0</v>
      </c>
      <c r="AE26" s="72">
        <f t="shared" si="6"/>
        <v>0</v>
      </c>
      <c r="AF26" s="72">
        <f t="shared" si="6"/>
        <v>0</v>
      </c>
      <c r="AG26" s="72">
        <f t="shared" si="6"/>
        <v>0</v>
      </c>
      <c r="AH26" s="72">
        <f t="shared" si="6"/>
        <v>0</v>
      </c>
      <c r="AI26" s="72">
        <f t="shared" si="6"/>
        <v>0</v>
      </c>
      <c r="AJ26" s="72">
        <f t="shared" si="6"/>
        <v>0</v>
      </c>
      <c r="AK26" s="72">
        <f t="shared" si="6"/>
        <v>0</v>
      </c>
      <c r="AL26" s="72">
        <f t="shared" si="6"/>
        <v>0</v>
      </c>
      <c r="AM26" s="72">
        <f t="shared" si="6"/>
        <v>0</v>
      </c>
    </row>
    <row r="27" spans="1:58" ht="42" customHeight="1" x14ac:dyDescent="0.25">
      <c r="A27" s="148"/>
      <c r="B27" s="430" t="s">
        <v>100</v>
      </c>
      <c r="C27" s="72" t="s">
        <v>101</v>
      </c>
      <c r="D27" s="431" t="s">
        <v>93</v>
      </c>
      <c r="E27" s="72">
        <f t="shared" ref="E27:AM27" si="7">E70</f>
        <v>0</v>
      </c>
      <c r="F27" s="72">
        <f t="shared" si="7"/>
        <v>0</v>
      </c>
      <c r="G27" s="72">
        <f t="shared" si="7"/>
        <v>0</v>
      </c>
      <c r="H27" s="72">
        <f t="shared" si="7"/>
        <v>0</v>
      </c>
      <c r="I27" s="72">
        <f t="shared" si="7"/>
        <v>0</v>
      </c>
      <c r="J27" s="72">
        <f t="shared" si="7"/>
        <v>0</v>
      </c>
      <c r="K27" s="72">
        <f t="shared" si="7"/>
        <v>0</v>
      </c>
      <c r="L27" s="72">
        <f t="shared" si="7"/>
        <v>0</v>
      </c>
      <c r="M27" s="72">
        <f t="shared" si="7"/>
        <v>0</v>
      </c>
      <c r="N27" s="72">
        <f t="shared" si="7"/>
        <v>0</v>
      </c>
      <c r="O27" s="72">
        <f t="shared" si="7"/>
        <v>0</v>
      </c>
      <c r="P27" s="72">
        <f t="shared" si="7"/>
        <v>0</v>
      </c>
      <c r="Q27" s="72">
        <f t="shared" si="7"/>
        <v>0</v>
      </c>
      <c r="R27" s="72">
        <f t="shared" si="7"/>
        <v>0</v>
      </c>
      <c r="S27" s="72">
        <f t="shared" si="7"/>
        <v>0</v>
      </c>
      <c r="T27" s="72">
        <f t="shared" si="7"/>
        <v>0</v>
      </c>
      <c r="U27" s="72">
        <f t="shared" si="7"/>
        <v>0</v>
      </c>
      <c r="V27" s="72">
        <f t="shared" si="7"/>
        <v>0</v>
      </c>
      <c r="W27" s="72">
        <f t="shared" si="7"/>
        <v>0</v>
      </c>
      <c r="X27" s="72">
        <f t="shared" si="7"/>
        <v>0</v>
      </c>
      <c r="Y27" s="72">
        <f t="shared" si="7"/>
        <v>0</v>
      </c>
      <c r="Z27" s="72">
        <f t="shared" si="7"/>
        <v>0</v>
      </c>
      <c r="AA27" s="72">
        <f t="shared" si="7"/>
        <v>54.105000000000011</v>
      </c>
      <c r="AB27" s="72">
        <f t="shared" si="7"/>
        <v>0</v>
      </c>
      <c r="AC27" s="72">
        <f t="shared" si="7"/>
        <v>0</v>
      </c>
      <c r="AD27" s="72">
        <f t="shared" si="7"/>
        <v>0</v>
      </c>
      <c r="AE27" s="72">
        <f t="shared" si="7"/>
        <v>0</v>
      </c>
      <c r="AF27" s="72">
        <f t="shared" si="7"/>
        <v>0</v>
      </c>
      <c r="AG27" s="72">
        <f t="shared" si="7"/>
        <v>0</v>
      </c>
      <c r="AH27" s="72">
        <f t="shared" si="7"/>
        <v>54.105000000000011</v>
      </c>
      <c r="AI27" s="72">
        <f t="shared" si="7"/>
        <v>0</v>
      </c>
      <c r="AJ27" s="72">
        <f t="shared" si="7"/>
        <v>0</v>
      </c>
      <c r="AK27" s="72">
        <f t="shared" si="7"/>
        <v>0</v>
      </c>
      <c r="AL27" s="72">
        <f t="shared" si="7"/>
        <v>0</v>
      </c>
      <c r="AM27" s="72">
        <f t="shared" si="7"/>
        <v>0</v>
      </c>
    </row>
    <row r="28" spans="1:58" ht="42" customHeight="1" x14ac:dyDescent="0.25">
      <c r="A28" s="148"/>
      <c r="B28" s="430" t="s">
        <v>102</v>
      </c>
      <c r="C28" s="72" t="s">
        <v>103</v>
      </c>
      <c r="D28" s="431" t="s">
        <v>93</v>
      </c>
      <c r="E28" s="72">
        <f t="shared" ref="E28:AM29" si="8">E74</f>
        <v>0</v>
      </c>
      <c r="F28" s="72">
        <f t="shared" si="8"/>
        <v>0</v>
      </c>
      <c r="G28" s="72">
        <f t="shared" si="8"/>
        <v>0</v>
      </c>
      <c r="H28" s="72">
        <f t="shared" si="8"/>
        <v>0</v>
      </c>
      <c r="I28" s="72">
        <f t="shared" si="8"/>
        <v>0</v>
      </c>
      <c r="J28" s="72">
        <f t="shared" si="8"/>
        <v>0</v>
      </c>
      <c r="K28" s="72">
        <f t="shared" si="8"/>
        <v>0</v>
      </c>
      <c r="L28" s="72">
        <f t="shared" si="8"/>
        <v>0</v>
      </c>
      <c r="M28" s="72">
        <f t="shared" si="8"/>
        <v>0</v>
      </c>
      <c r="N28" s="72">
        <f t="shared" si="8"/>
        <v>0</v>
      </c>
      <c r="O28" s="72">
        <f t="shared" si="8"/>
        <v>0</v>
      </c>
      <c r="P28" s="72">
        <f t="shared" si="8"/>
        <v>0</v>
      </c>
      <c r="Q28" s="72">
        <f t="shared" si="8"/>
        <v>0</v>
      </c>
      <c r="R28" s="72">
        <f t="shared" si="8"/>
        <v>0</v>
      </c>
      <c r="S28" s="72">
        <f t="shared" si="8"/>
        <v>0</v>
      </c>
      <c r="T28" s="72">
        <f t="shared" si="8"/>
        <v>0</v>
      </c>
      <c r="U28" s="72">
        <f t="shared" si="8"/>
        <v>0</v>
      </c>
      <c r="V28" s="72">
        <f t="shared" si="8"/>
        <v>0</v>
      </c>
      <c r="W28" s="72">
        <f t="shared" si="8"/>
        <v>0</v>
      </c>
      <c r="X28" s="72">
        <f t="shared" si="8"/>
        <v>0</v>
      </c>
      <c r="Y28" s="72">
        <f t="shared" si="8"/>
        <v>0</v>
      </c>
      <c r="Z28" s="72">
        <f t="shared" si="8"/>
        <v>0</v>
      </c>
      <c r="AA28" s="72">
        <f t="shared" si="8"/>
        <v>0</v>
      </c>
      <c r="AB28" s="72">
        <f t="shared" si="8"/>
        <v>0</v>
      </c>
      <c r="AC28" s="72">
        <f t="shared" si="8"/>
        <v>0</v>
      </c>
      <c r="AD28" s="72">
        <f t="shared" si="8"/>
        <v>0</v>
      </c>
      <c r="AE28" s="72">
        <f t="shared" si="8"/>
        <v>0</v>
      </c>
      <c r="AF28" s="72">
        <f t="shared" si="8"/>
        <v>0</v>
      </c>
      <c r="AG28" s="72">
        <f t="shared" si="8"/>
        <v>0</v>
      </c>
      <c r="AH28" s="72">
        <f t="shared" si="8"/>
        <v>0</v>
      </c>
      <c r="AI28" s="72">
        <f t="shared" si="8"/>
        <v>0</v>
      </c>
      <c r="AJ28" s="72">
        <f t="shared" si="8"/>
        <v>0</v>
      </c>
      <c r="AK28" s="72">
        <f t="shared" si="8"/>
        <v>0</v>
      </c>
      <c r="AL28" s="72">
        <f t="shared" si="8"/>
        <v>0</v>
      </c>
      <c r="AM28" s="72">
        <f t="shared" si="8"/>
        <v>0</v>
      </c>
    </row>
    <row r="29" spans="1:58" ht="42" customHeight="1" x14ac:dyDescent="0.25">
      <c r="A29" s="148"/>
      <c r="B29" s="430" t="s">
        <v>104</v>
      </c>
      <c r="C29" s="72" t="s">
        <v>105</v>
      </c>
      <c r="D29" s="431" t="s">
        <v>93</v>
      </c>
      <c r="E29" s="72">
        <f t="shared" si="8"/>
        <v>0</v>
      </c>
      <c r="F29" s="72">
        <f t="shared" si="8"/>
        <v>0</v>
      </c>
      <c r="G29" s="72">
        <f t="shared" si="8"/>
        <v>0</v>
      </c>
      <c r="H29" s="72">
        <f t="shared" si="8"/>
        <v>0</v>
      </c>
      <c r="I29" s="72">
        <f t="shared" si="8"/>
        <v>0</v>
      </c>
      <c r="J29" s="72">
        <f t="shared" si="8"/>
        <v>0</v>
      </c>
      <c r="K29" s="72">
        <f t="shared" si="8"/>
        <v>0</v>
      </c>
      <c r="L29" s="72">
        <f t="shared" si="8"/>
        <v>0</v>
      </c>
      <c r="M29" s="72">
        <f t="shared" si="8"/>
        <v>0</v>
      </c>
      <c r="N29" s="72">
        <f t="shared" si="8"/>
        <v>0</v>
      </c>
      <c r="O29" s="72">
        <f t="shared" si="8"/>
        <v>0</v>
      </c>
      <c r="P29" s="72">
        <f t="shared" si="8"/>
        <v>0</v>
      </c>
      <c r="Q29" s="72">
        <f t="shared" si="8"/>
        <v>0</v>
      </c>
      <c r="R29" s="72">
        <f t="shared" si="8"/>
        <v>0</v>
      </c>
      <c r="S29" s="72">
        <f t="shared" si="8"/>
        <v>0</v>
      </c>
      <c r="T29" s="72">
        <f t="shared" si="8"/>
        <v>0.16666666666666669</v>
      </c>
      <c r="U29" s="72">
        <f t="shared" si="8"/>
        <v>0</v>
      </c>
      <c r="V29" s="72">
        <f t="shared" si="8"/>
        <v>0</v>
      </c>
      <c r="W29" s="72">
        <f t="shared" si="8"/>
        <v>0</v>
      </c>
      <c r="X29" s="72">
        <f t="shared" si="8"/>
        <v>0</v>
      </c>
      <c r="Y29" s="72">
        <f t="shared" si="8"/>
        <v>0</v>
      </c>
      <c r="Z29" s="72">
        <f t="shared" si="8"/>
        <v>0</v>
      </c>
      <c r="AA29" s="72">
        <f t="shared" si="8"/>
        <v>15.4</v>
      </c>
      <c r="AB29" s="72">
        <f t="shared" si="8"/>
        <v>0</v>
      </c>
      <c r="AC29" s="72">
        <f t="shared" si="8"/>
        <v>0</v>
      </c>
      <c r="AD29" s="72">
        <f t="shared" si="8"/>
        <v>0</v>
      </c>
      <c r="AE29" s="72">
        <f t="shared" si="8"/>
        <v>0</v>
      </c>
      <c r="AF29" s="72">
        <f t="shared" si="8"/>
        <v>0</v>
      </c>
      <c r="AG29" s="72">
        <f t="shared" si="8"/>
        <v>0</v>
      </c>
      <c r="AH29" s="72">
        <f t="shared" si="8"/>
        <v>15.566666666666668</v>
      </c>
      <c r="AI29" s="72">
        <f t="shared" si="8"/>
        <v>0</v>
      </c>
      <c r="AJ29" s="72">
        <f t="shared" si="8"/>
        <v>0</v>
      </c>
      <c r="AK29" s="72">
        <f t="shared" si="8"/>
        <v>0</v>
      </c>
      <c r="AL29" s="72">
        <f t="shared" si="8"/>
        <v>0</v>
      </c>
      <c r="AM29" s="72">
        <f t="shared" si="8"/>
        <v>0</v>
      </c>
    </row>
    <row r="30" spans="1:58" ht="48" customHeight="1" x14ac:dyDescent="0.25">
      <c r="A30" s="148"/>
      <c r="B30" s="427" t="s">
        <v>106</v>
      </c>
      <c r="C30" s="432" t="s">
        <v>107</v>
      </c>
      <c r="D30" s="428" t="s">
        <v>93</v>
      </c>
      <c r="E30" s="427">
        <f t="shared" ref="E30:AM30" si="9">E31+E43+E67+E70+E74+E75</f>
        <v>0</v>
      </c>
      <c r="F30" s="427">
        <f t="shared" si="9"/>
        <v>0</v>
      </c>
      <c r="G30" s="427">
        <f t="shared" si="9"/>
        <v>0</v>
      </c>
      <c r="H30" s="427">
        <f t="shared" si="9"/>
        <v>0</v>
      </c>
      <c r="I30" s="427">
        <f t="shared" si="9"/>
        <v>0</v>
      </c>
      <c r="J30" s="427">
        <f t="shared" si="9"/>
        <v>0</v>
      </c>
      <c r="K30" s="427">
        <f t="shared" si="9"/>
        <v>0</v>
      </c>
      <c r="L30" s="427">
        <f t="shared" si="9"/>
        <v>0</v>
      </c>
      <c r="M30" s="427">
        <f t="shared" si="9"/>
        <v>0</v>
      </c>
      <c r="N30" s="427">
        <f t="shared" si="9"/>
        <v>0</v>
      </c>
      <c r="O30" s="427">
        <f t="shared" si="9"/>
        <v>0</v>
      </c>
      <c r="P30" s="427">
        <f t="shared" si="9"/>
        <v>0</v>
      </c>
      <c r="Q30" s="427">
        <f t="shared" si="9"/>
        <v>0</v>
      </c>
      <c r="R30" s="427">
        <f t="shared" si="9"/>
        <v>0</v>
      </c>
      <c r="S30" s="427">
        <f t="shared" si="9"/>
        <v>0</v>
      </c>
      <c r="T30" s="427">
        <f t="shared" si="9"/>
        <v>0.16666666666666669</v>
      </c>
      <c r="U30" s="427">
        <f t="shared" si="9"/>
        <v>0</v>
      </c>
      <c r="V30" s="427">
        <f t="shared" si="9"/>
        <v>0</v>
      </c>
      <c r="W30" s="427">
        <f t="shared" si="9"/>
        <v>0</v>
      </c>
      <c r="X30" s="427">
        <f t="shared" si="9"/>
        <v>0</v>
      </c>
      <c r="Y30" s="427">
        <f t="shared" si="9"/>
        <v>0</v>
      </c>
      <c r="Z30" s="427">
        <f t="shared" si="9"/>
        <v>0</v>
      </c>
      <c r="AA30" s="427">
        <f t="shared" si="9"/>
        <v>76.88000000000001</v>
      </c>
      <c r="AB30" s="427">
        <f t="shared" si="9"/>
        <v>0</v>
      </c>
      <c r="AC30" s="427">
        <f t="shared" si="9"/>
        <v>0</v>
      </c>
      <c r="AD30" s="427">
        <f t="shared" si="9"/>
        <v>0</v>
      </c>
      <c r="AE30" s="427">
        <f t="shared" si="9"/>
        <v>0</v>
      </c>
      <c r="AF30" s="427">
        <f t="shared" si="9"/>
        <v>0</v>
      </c>
      <c r="AG30" s="427">
        <f t="shared" si="9"/>
        <v>0</v>
      </c>
      <c r="AH30" s="427">
        <f t="shared" si="9"/>
        <v>77.046666666666681</v>
      </c>
      <c r="AI30" s="427">
        <f t="shared" si="9"/>
        <v>0</v>
      </c>
      <c r="AJ30" s="427">
        <f t="shared" si="9"/>
        <v>0</v>
      </c>
      <c r="AK30" s="427">
        <f t="shared" si="9"/>
        <v>0</v>
      </c>
      <c r="AL30" s="427">
        <f t="shared" si="9"/>
        <v>0</v>
      </c>
      <c r="AM30" s="427">
        <f t="shared" si="9"/>
        <v>0</v>
      </c>
    </row>
    <row r="31" spans="1:58" ht="48" customHeight="1" x14ac:dyDescent="0.25">
      <c r="A31" s="148"/>
      <c r="B31" s="427" t="s">
        <v>108</v>
      </c>
      <c r="C31" s="432" t="s">
        <v>109</v>
      </c>
      <c r="D31" s="428" t="s">
        <v>93</v>
      </c>
      <c r="E31" s="427">
        <f t="shared" ref="E31:AM31" si="10">E32+E36+E39+E40</f>
        <v>0</v>
      </c>
      <c r="F31" s="427">
        <f t="shared" si="10"/>
        <v>0</v>
      </c>
      <c r="G31" s="427">
        <f t="shared" si="10"/>
        <v>0</v>
      </c>
      <c r="H31" s="427">
        <f t="shared" si="10"/>
        <v>0</v>
      </c>
      <c r="I31" s="427">
        <f t="shared" si="10"/>
        <v>0</v>
      </c>
      <c r="J31" s="427">
        <f t="shared" si="10"/>
        <v>0</v>
      </c>
      <c r="K31" s="427">
        <f t="shared" si="10"/>
        <v>0</v>
      </c>
      <c r="L31" s="427">
        <f t="shared" si="10"/>
        <v>0</v>
      </c>
      <c r="M31" s="427">
        <f t="shared" si="10"/>
        <v>0</v>
      </c>
      <c r="N31" s="427">
        <f t="shared" si="10"/>
        <v>0</v>
      </c>
      <c r="O31" s="427">
        <f t="shared" si="10"/>
        <v>0</v>
      </c>
      <c r="P31" s="427">
        <f t="shared" si="10"/>
        <v>0</v>
      </c>
      <c r="Q31" s="427">
        <f t="shared" si="10"/>
        <v>0</v>
      </c>
      <c r="R31" s="427">
        <f t="shared" si="10"/>
        <v>0</v>
      </c>
      <c r="S31" s="427">
        <f t="shared" si="10"/>
        <v>0</v>
      </c>
      <c r="T31" s="427">
        <f t="shared" si="10"/>
        <v>0</v>
      </c>
      <c r="U31" s="427">
        <f t="shared" si="10"/>
        <v>0</v>
      </c>
      <c r="V31" s="427">
        <f t="shared" si="10"/>
        <v>0</v>
      </c>
      <c r="W31" s="427">
        <f t="shared" si="10"/>
        <v>0</v>
      </c>
      <c r="X31" s="427">
        <f t="shared" si="10"/>
        <v>0</v>
      </c>
      <c r="Y31" s="427">
        <f t="shared" si="10"/>
        <v>0</v>
      </c>
      <c r="Z31" s="427">
        <f t="shared" si="10"/>
        <v>0</v>
      </c>
      <c r="AA31" s="427">
        <f t="shared" si="10"/>
        <v>0</v>
      </c>
      <c r="AB31" s="427">
        <f t="shared" si="10"/>
        <v>0</v>
      </c>
      <c r="AC31" s="427">
        <f t="shared" si="10"/>
        <v>0</v>
      </c>
      <c r="AD31" s="427">
        <f t="shared" si="10"/>
        <v>0</v>
      </c>
      <c r="AE31" s="427">
        <f t="shared" si="10"/>
        <v>0</v>
      </c>
      <c r="AF31" s="427">
        <f t="shared" si="10"/>
        <v>0</v>
      </c>
      <c r="AG31" s="427">
        <f t="shared" si="10"/>
        <v>0</v>
      </c>
      <c r="AH31" s="427">
        <f t="shared" si="10"/>
        <v>0</v>
      </c>
      <c r="AI31" s="427">
        <f t="shared" si="10"/>
        <v>0</v>
      </c>
      <c r="AJ31" s="427">
        <f t="shared" si="10"/>
        <v>0</v>
      </c>
      <c r="AK31" s="427">
        <f t="shared" si="10"/>
        <v>0</v>
      </c>
      <c r="AL31" s="427">
        <f t="shared" si="10"/>
        <v>0</v>
      </c>
      <c r="AM31" s="427">
        <f t="shared" si="10"/>
        <v>0</v>
      </c>
    </row>
    <row r="32" spans="1:58" ht="48" customHeight="1" x14ac:dyDescent="0.25">
      <c r="A32" s="148"/>
      <c r="B32" s="432" t="s">
        <v>110</v>
      </c>
      <c r="C32" s="432" t="s">
        <v>111</v>
      </c>
      <c r="D32" s="428" t="s">
        <v>93</v>
      </c>
      <c r="E32" s="467">
        <f t="shared" ref="E32:AM32" si="11">E33+E34+E35</f>
        <v>0</v>
      </c>
      <c r="F32" s="427">
        <f t="shared" si="11"/>
        <v>0</v>
      </c>
      <c r="G32" s="427">
        <f t="shared" si="11"/>
        <v>0</v>
      </c>
      <c r="H32" s="427">
        <f t="shared" si="11"/>
        <v>0</v>
      </c>
      <c r="I32" s="427">
        <f t="shared" si="11"/>
        <v>0</v>
      </c>
      <c r="J32" s="427">
        <f t="shared" si="11"/>
        <v>0</v>
      </c>
      <c r="K32" s="427">
        <f t="shared" si="11"/>
        <v>0</v>
      </c>
      <c r="L32" s="427">
        <f t="shared" si="11"/>
        <v>0</v>
      </c>
      <c r="M32" s="427">
        <f t="shared" si="11"/>
        <v>0</v>
      </c>
      <c r="N32" s="427">
        <f t="shared" si="11"/>
        <v>0</v>
      </c>
      <c r="O32" s="427">
        <f t="shared" si="11"/>
        <v>0</v>
      </c>
      <c r="P32" s="427">
        <f t="shared" si="11"/>
        <v>0</v>
      </c>
      <c r="Q32" s="427">
        <f t="shared" si="11"/>
        <v>0</v>
      </c>
      <c r="R32" s="427">
        <f t="shared" si="11"/>
        <v>0</v>
      </c>
      <c r="S32" s="427">
        <f t="shared" si="11"/>
        <v>0</v>
      </c>
      <c r="T32" s="427">
        <f t="shared" si="11"/>
        <v>0</v>
      </c>
      <c r="U32" s="427">
        <f t="shared" si="11"/>
        <v>0</v>
      </c>
      <c r="V32" s="427">
        <f t="shared" si="11"/>
        <v>0</v>
      </c>
      <c r="W32" s="427">
        <f t="shared" si="11"/>
        <v>0</v>
      </c>
      <c r="X32" s="427">
        <f t="shared" si="11"/>
        <v>0</v>
      </c>
      <c r="Y32" s="427">
        <f t="shared" si="11"/>
        <v>0</v>
      </c>
      <c r="Z32" s="427">
        <f t="shared" si="11"/>
        <v>0</v>
      </c>
      <c r="AA32" s="427">
        <f t="shared" si="11"/>
        <v>0</v>
      </c>
      <c r="AB32" s="427">
        <f t="shared" si="11"/>
        <v>0</v>
      </c>
      <c r="AC32" s="427">
        <f t="shared" si="11"/>
        <v>0</v>
      </c>
      <c r="AD32" s="427">
        <f t="shared" si="11"/>
        <v>0</v>
      </c>
      <c r="AE32" s="427">
        <f t="shared" si="11"/>
        <v>0</v>
      </c>
      <c r="AF32" s="427">
        <f t="shared" si="11"/>
        <v>0</v>
      </c>
      <c r="AG32" s="427">
        <f t="shared" si="11"/>
        <v>0</v>
      </c>
      <c r="AH32" s="427">
        <f t="shared" si="11"/>
        <v>0</v>
      </c>
      <c r="AI32" s="427">
        <f t="shared" si="11"/>
        <v>0</v>
      </c>
      <c r="AJ32" s="427">
        <f t="shared" si="11"/>
        <v>0</v>
      </c>
      <c r="AK32" s="427">
        <f t="shared" si="11"/>
        <v>0</v>
      </c>
      <c r="AL32" s="427">
        <f t="shared" si="11"/>
        <v>0</v>
      </c>
      <c r="AM32" s="427">
        <f t="shared" si="11"/>
        <v>0</v>
      </c>
    </row>
    <row r="33" spans="1:40" ht="42" customHeight="1" x14ac:dyDescent="0.25">
      <c r="A33" s="148"/>
      <c r="B33" s="433" t="s">
        <v>112</v>
      </c>
      <c r="C33" s="434" t="s">
        <v>113</v>
      </c>
      <c r="D33" s="72" t="s">
        <v>93</v>
      </c>
      <c r="E33" s="326">
        <v>0</v>
      </c>
      <c r="F33" s="326">
        <v>0</v>
      </c>
      <c r="G33" s="326">
        <v>0</v>
      </c>
      <c r="H33" s="326">
        <v>0</v>
      </c>
      <c r="I33" s="326">
        <v>0</v>
      </c>
      <c r="J33" s="326">
        <v>0</v>
      </c>
      <c r="K33" s="326">
        <v>0</v>
      </c>
      <c r="L33" s="326">
        <v>0</v>
      </c>
      <c r="M33" s="326">
        <v>0</v>
      </c>
      <c r="N33" s="326">
        <v>0</v>
      </c>
      <c r="O33" s="326">
        <v>0</v>
      </c>
      <c r="P33" s="326">
        <v>0</v>
      </c>
      <c r="Q33" s="326">
        <v>0</v>
      </c>
      <c r="R33" s="326">
        <v>0</v>
      </c>
      <c r="S33" s="326">
        <v>0</v>
      </c>
      <c r="T33" s="326">
        <v>0</v>
      </c>
      <c r="U33" s="326">
        <v>0</v>
      </c>
      <c r="V33" s="326">
        <v>0</v>
      </c>
      <c r="W33" s="326">
        <v>0</v>
      </c>
      <c r="X33" s="326">
        <v>0</v>
      </c>
      <c r="Y33" s="326">
        <v>0</v>
      </c>
      <c r="Z33" s="326">
        <v>0</v>
      </c>
      <c r="AA33" s="326">
        <v>0</v>
      </c>
      <c r="AB33" s="326">
        <v>0</v>
      </c>
      <c r="AC33" s="326">
        <v>0</v>
      </c>
      <c r="AD33" s="326">
        <v>0</v>
      </c>
      <c r="AE33" s="326">
        <v>0</v>
      </c>
      <c r="AF33" s="326">
        <v>0</v>
      </c>
      <c r="AG33" s="326">
        <v>0</v>
      </c>
      <c r="AH33" s="326">
        <v>0</v>
      </c>
      <c r="AI33" s="326">
        <v>0</v>
      </c>
      <c r="AJ33" s="326">
        <v>0</v>
      </c>
      <c r="AK33" s="326">
        <v>0</v>
      </c>
      <c r="AL33" s="326">
        <v>0</v>
      </c>
      <c r="AM33" s="326">
        <v>0</v>
      </c>
    </row>
    <row r="34" spans="1:40" ht="42" customHeight="1" x14ac:dyDescent="0.25">
      <c r="A34" s="148"/>
      <c r="B34" s="433" t="s">
        <v>114</v>
      </c>
      <c r="C34" s="434" t="s">
        <v>115</v>
      </c>
      <c r="D34" s="72" t="s">
        <v>93</v>
      </c>
      <c r="E34" s="326">
        <v>0</v>
      </c>
      <c r="F34" s="326">
        <v>0</v>
      </c>
      <c r="G34" s="326">
        <v>0</v>
      </c>
      <c r="H34" s="326">
        <v>0</v>
      </c>
      <c r="I34" s="326">
        <v>0</v>
      </c>
      <c r="J34" s="326">
        <v>0</v>
      </c>
      <c r="K34" s="326">
        <v>0</v>
      </c>
      <c r="L34" s="326">
        <v>0</v>
      </c>
      <c r="M34" s="326">
        <v>0</v>
      </c>
      <c r="N34" s="326">
        <v>0</v>
      </c>
      <c r="O34" s="326">
        <v>0</v>
      </c>
      <c r="P34" s="326">
        <v>0</v>
      </c>
      <c r="Q34" s="326">
        <v>0</v>
      </c>
      <c r="R34" s="326">
        <v>0</v>
      </c>
      <c r="S34" s="326">
        <v>0</v>
      </c>
      <c r="T34" s="326">
        <v>0</v>
      </c>
      <c r="U34" s="326">
        <v>0</v>
      </c>
      <c r="V34" s="326">
        <v>0</v>
      </c>
      <c r="W34" s="326">
        <v>0</v>
      </c>
      <c r="X34" s="326">
        <v>0</v>
      </c>
      <c r="Y34" s="326">
        <v>0</v>
      </c>
      <c r="Z34" s="326">
        <v>0</v>
      </c>
      <c r="AA34" s="326">
        <v>0</v>
      </c>
      <c r="AB34" s="326">
        <v>0</v>
      </c>
      <c r="AC34" s="326">
        <v>0</v>
      </c>
      <c r="AD34" s="326">
        <v>0</v>
      </c>
      <c r="AE34" s="326">
        <v>0</v>
      </c>
      <c r="AF34" s="326">
        <v>0</v>
      </c>
      <c r="AG34" s="326">
        <v>0</v>
      </c>
      <c r="AH34" s="326">
        <v>0</v>
      </c>
      <c r="AI34" s="326">
        <v>0</v>
      </c>
      <c r="AJ34" s="326">
        <v>0</v>
      </c>
      <c r="AK34" s="326">
        <v>0</v>
      </c>
      <c r="AL34" s="326">
        <v>0</v>
      </c>
      <c r="AM34" s="326">
        <v>0</v>
      </c>
    </row>
    <row r="35" spans="1:40" s="187" customFormat="1" ht="42" customHeight="1" x14ac:dyDescent="0.25">
      <c r="A35" s="148"/>
      <c r="B35" s="433" t="s">
        <v>116</v>
      </c>
      <c r="C35" s="434" t="s">
        <v>117</v>
      </c>
      <c r="D35" s="72" t="s">
        <v>93</v>
      </c>
      <c r="E35" s="326">
        <v>0</v>
      </c>
      <c r="F35" s="326">
        <v>0</v>
      </c>
      <c r="G35" s="326">
        <v>0</v>
      </c>
      <c r="H35" s="326">
        <v>0</v>
      </c>
      <c r="I35" s="326">
        <v>0</v>
      </c>
      <c r="J35" s="326">
        <v>0</v>
      </c>
      <c r="K35" s="326">
        <v>0</v>
      </c>
      <c r="L35" s="326">
        <v>0</v>
      </c>
      <c r="M35" s="326">
        <v>0</v>
      </c>
      <c r="N35" s="326">
        <v>0</v>
      </c>
      <c r="O35" s="326">
        <v>0</v>
      </c>
      <c r="P35" s="326">
        <v>0</v>
      </c>
      <c r="Q35" s="326">
        <v>0</v>
      </c>
      <c r="R35" s="326">
        <v>0</v>
      </c>
      <c r="S35" s="326">
        <v>0</v>
      </c>
      <c r="T35" s="326">
        <v>0</v>
      </c>
      <c r="U35" s="326">
        <v>0</v>
      </c>
      <c r="V35" s="326">
        <v>0</v>
      </c>
      <c r="W35" s="326">
        <v>0</v>
      </c>
      <c r="X35" s="326">
        <v>0</v>
      </c>
      <c r="Y35" s="326">
        <v>0</v>
      </c>
      <c r="Z35" s="326">
        <v>0</v>
      </c>
      <c r="AA35" s="326">
        <v>0</v>
      </c>
      <c r="AB35" s="326">
        <v>0</v>
      </c>
      <c r="AC35" s="326">
        <v>0</v>
      </c>
      <c r="AD35" s="326">
        <v>0</v>
      </c>
      <c r="AE35" s="326">
        <v>0</v>
      </c>
      <c r="AF35" s="326">
        <v>0</v>
      </c>
      <c r="AG35" s="326">
        <v>0</v>
      </c>
      <c r="AH35" s="326">
        <v>0</v>
      </c>
      <c r="AI35" s="326">
        <v>0</v>
      </c>
      <c r="AJ35" s="326">
        <v>0</v>
      </c>
      <c r="AK35" s="326">
        <v>0</v>
      </c>
      <c r="AL35" s="326">
        <v>0</v>
      </c>
      <c r="AM35" s="326">
        <v>0</v>
      </c>
      <c r="AN35" s="148"/>
    </row>
    <row r="36" spans="1:40" s="187" customFormat="1" ht="48" customHeight="1" x14ac:dyDescent="0.25">
      <c r="A36" s="148"/>
      <c r="B36" s="427" t="s">
        <v>118</v>
      </c>
      <c r="C36" s="432" t="s">
        <v>119</v>
      </c>
      <c r="D36" s="427" t="s">
        <v>93</v>
      </c>
      <c r="E36" s="386">
        <f t="shared" ref="E36:AM36" si="12">E37+E38</f>
        <v>0</v>
      </c>
      <c r="F36" s="386">
        <f t="shared" si="12"/>
        <v>0</v>
      </c>
      <c r="G36" s="386">
        <f t="shared" si="12"/>
        <v>0</v>
      </c>
      <c r="H36" s="386">
        <f t="shared" si="12"/>
        <v>0</v>
      </c>
      <c r="I36" s="386">
        <f t="shared" si="12"/>
        <v>0</v>
      </c>
      <c r="J36" s="386">
        <f t="shared" si="12"/>
        <v>0</v>
      </c>
      <c r="K36" s="386">
        <f t="shared" si="12"/>
        <v>0</v>
      </c>
      <c r="L36" s="386">
        <f t="shared" si="12"/>
        <v>0</v>
      </c>
      <c r="M36" s="386">
        <f t="shared" si="12"/>
        <v>0</v>
      </c>
      <c r="N36" s="386">
        <f t="shared" si="12"/>
        <v>0</v>
      </c>
      <c r="O36" s="386">
        <f t="shared" si="12"/>
        <v>0</v>
      </c>
      <c r="P36" s="386">
        <f t="shared" si="12"/>
        <v>0</v>
      </c>
      <c r="Q36" s="386">
        <f t="shared" si="12"/>
        <v>0</v>
      </c>
      <c r="R36" s="386">
        <f t="shared" si="12"/>
        <v>0</v>
      </c>
      <c r="S36" s="386">
        <f t="shared" si="12"/>
        <v>0</v>
      </c>
      <c r="T36" s="386">
        <f t="shared" si="12"/>
        <v>0</v>
      </c>
      <c r="U36" s="386">
        <f t="shared" si="12"/>
        <v>0</v>
      </c>
      <c r="V36" s="386">
        <f t="shared" si="12"/>
        <v>0</v>
      </c>
      <c r="W36" s="386">
        <f t="shared" si="12"/>
        <v>0</v>
      </c>
      <c r="X36" s="386">
        <f t="shared" si="12"/>
        <v>0</v>
      </c>
      <c r="Y36" s="386">
        <f t="shared" si="12"/>
        <v>0</v>
      </c>
      <c r="Z36" s="386">
        <f t="shared" si="12"/>
        <v>0</v>
      </c>
      <c r="AA36" s="386">
        <f t="shared" si="12"/>
        <v>0</v>
      </c>
      <c r="AB36" s="386">
        <f t="shared" si="12"/>
        <v>0</v>
      </c>
      <c r="AC36" s="386">
        <f t="shared" si="12"/>
        <v>0</v>
      </c>
      <c r="AD36" s="386">
        <f t="shared" si="12"/>
        <v>0</v>
      </c>
      <c r="AE36" s="386">
        <f t="shared" si="12"/>
        <v>0</v>
      </c>
      <c r="AF36" s="386">
        <f t="shared" si="12"/>
        <v>0</v>
      </c>
      <c r="AG36" s="386">
        <f t="shared" si="12"/>
        <v>0</v>
      </c>
      <c r="AH36" s="386">
        <f t="shared" si="12"/>
        <v>0</v>
      </c>
      <c r="AI36" s="386">
        <f t="shared" si="12"/>
        <v>0</v>
      </c>
      <c r="AJ36" s="386">
        <f t="shared" si="12"/>
        <v>0</v>
      </c>
      <c r="AK36" s="386">
        <f t="shared" si="12"/>
        <v>0</v>
      </c>
      <c r="AL36" s="386">
        <f t="shared" si="12"/>
        <v>0</v>
      </c>
      <c r="AM36" s="386">
        <f t="shared" si="12"/>
        <v>0</v>
      </c>
      <c r="AN36" s="148"/>
    </row>
    <row r="37" spans="1:40" ht="42" customHeight="1" x14ac:dyDescent="0.25">
      <c r="A37" s="148"/>
      <c r="B37" s="434" t="s">
        <v>120</v>
      </c>
      <c r="C37" s="434" t="s">
        <v>121</v>
      </c>
      <c r="D37" s="72" t="s">
        <v>93</v>
      </c>
      <c r="E37" s="326">
        <v>0</v>
      </c>
      <c r="F37" s="326">
        <v>0</v>
      </c>
      <c r="G37" s="326">
        <v>0</v>
      </c>
      <c r="H37" s="326">
        <v>0</v>
      </c>
      <c r="I37" s="326">
        <v>0</v>
      </c>
      <c r="J37" s="326">
        <v>0</v>
      </c>
      <c r="K37" s="326">
        <v>0</v>
      </c>
      <c r="L37" s="326">
        <v>0</v>
      </c>
      <c r="M37" s="326">
        <v>0</v>
      </c>
      <c r="N37" s="326">
        <v>0</v>
      </c>
      <c r="O37" s="326">
        <v>0</v>
      </c>
      <c r="P37" s="326">
        <v>0</v>
      </c>
      <c r="Q37" s="326">
        <v>0</v>
      </c>
      <c r="R37" s="326">
        <v>0</v>
      </c>
      <c r="S37" s="326">
        <v>0</v>
      </c>
      <c r="T37" s="326">
        <v>0</v>
      </c>
      <c r="U37" s="326">
        <v>0</v>
      </c>
      <c r="V37" s="326">
        <v>0</v>
      </c>
      <c r="W37" s="326">
        <v>0</v>
      </c>
      <c r="X37" s="326">
        <v>0</v>
      </c>
      <c r="Y37" s="326">
        <v>0</v>
      </c>
      <c r="Z37" s="326">
        <v>0</v>
      </c>
      <c r="AA37" s="326">
        <v>0</v>
      </c>
      <c r="AB37" s="326">
        <v>0</v>
      </c>
      <c r="AC37" s="326">
        <v>0</v>
      </c>
      <c r="AD37" s="326">
        <v>0</v>
      </c>
      <c r="AE37" s="326">
        <v>0</v>
      </c>
      <c r="AF37" s="326">
        <v>0</v>
      </c>
      <c r="AG37" s="326">
        <f>Z37</f>
        <v>0</v>
      </c>
      <c r="AH37" s="326">
        <f t="shared" ref="AH37:AM38" si="13">AA37</f>
        <v>0</v>
      </c>
      <c r="AI37" s="326">
        <f t="shared" si="13"/>
        <v>0</v>
      </c>
      <c r="AJ37" s="326">
        <f t="shared" si="13"/>
        <v>0</v>
      </c>
      <c r="AK37" s="326">
        <f t="shared" si="13"/>
        <v>0</v>
      </c>
      <c r="AL37" s="326">
        <f t="shared" si="13"/>
        <v>0</v>
      </c>
      <c r="AM37" s="326">
        <f t="shared" si="13"/>
        <v>0</v>
      </c>
    </row>
    <row r="38" spans="1:40" ht="42" customHeight="1" x14ac:dyDescent="0.25">
      <c r="A38" s="148"/>
      <c r="B38" s="433" t="s">
        <v>122</v>
      </c>
      <c r="C38" s="434" t="s">
        <v>123</v>
      </c>
      <c r="D38" s="72" t="s">
        <v>93</v>
      </c>
      <c r="E38" s="326">
        <v>0</v>
      </c>
      <c r="F38" s="326">
        <v>0</v>
      </c>
      <c r="G38" s="326">
        <v>0</v>
      </c>
      <c r="H38" s="326">
        <v>0</v>
      </c>
      <c r="I38" s="326">
        <v>0</v>
      </c>
      <c r="J38" s="326">
        <v>0</v>
      </c>
      <c r="K38" s="326">
        <v>0</v>
      </c>
      <c r="L38" s="326">
        <v>0</v>
      </c>
      <c r="M38" s="326">
        <v>0</v>
      </c>
      <c r="N38" s="326">
        <v>0</v>
      </c>
      <c r="O38" s="326">
        <v>0</v>
      </c>
      <c r="P38" s="326">
        <v>0</v>
      </c>
      <c r="Q38" s="326">
        <v>0</v>
      </c>
      <c r="R38" s="326">
        <v>0</v>
      </c>
      <c r="S38" s="326">
        <v>0</v>
      </c>
      <c r="T38" s="326">
        <v>0</v>
      </c>
      <c r="U38" s="326">
        <v>0</v>
      </c>
      <c r="V38" s="326">
        <v>0</v>
      </c>
      <c r="W38" s="326">
        <v>0</v>
      </c>
      <c r="X38" s="326">
        <v>0</v>
      </c>
      <c r="Y38" s="326">
        <v>0</v>
      </c>
      <c r="Z38" s="326">
        <v>0</v>
      </c>
      <c r="AA38" s="326">
        <v>0</v>
      </c>
      <c r="AB38" s="326">
        <v>0</v>
      </c>
      <c r="AC38" s="326">
        <v>0</v>
      </c>
      <c r="AD38" s="326">
        <v>0</v>
      </c>
      <c r="AE38" s="326">
        <v>0</v>
      </c>
      <c r="AF38" s="326">
        <v>0</v>
      </c>
      <c r="AG38" s="326">
        <f>Z38</f>
        <v>0</v>
      </c>
      <c r="AH38" s="326">
        <f t="shared" si="13"/>
        <v>0</v>
      </c>
      <c r="AI38" s="326">
        <f t="shared" si="13"/>
        <v>0</v>
      </c>
      <c r="AJ38" s="326">
        <f t="shared" si="13"/>
        <v>0</v>
      </c>
      <c r="AK38" s="326">
        <f t="shared" si="13"/>
        <v>0</v>
      </c>
      <c r="AL38" s="326">
        <f t="shared" si="13"/>
        <v>0</v>
      </c>
      <c r="AM38" s="326">
        <f t="shared" si="13"/>
        <v>0</v>
      </c>
    </row>
    <row r="39" spans="1:40" ht="48" customHeight="1" x14ac:dyDescent="0.25">
      <c r="A39" s="148"/>
      <c r="B39" s="427" t="s">
        <v>124</v>
      </c>
      <c r="C39" s="427" t="s">
        <v>125</v>
      </c>
      <c r="D39" s="427" t="s">
        <v>93</v>
      </c>
      <c r="E39" s="384">
        <v>0</v>
      </c>
      <c r="F39" s="384">
        <v>0</v>
      </c>
      <c r="G39" s="384">
        <v>0</v>
      </c>
      <c r="H39" s="384">
        <v>0</v>
      </c>
      <c r="I39" s="384">
        <v>0</v>
      </c>
      <c r="J39" s="384">
        <v>0</v>
      </c>
      <c r="K39" s="384">
        <v>0</v>
      </c>
      <c r="L39" s="384">
        <v>0</v>
      </c>
      <c r="M39" s="384">
        <v>0</v>
      </c>
      <c r="N39" s="384">
        <v>0</v>
      </c>
      <c r="O39" s="384">
        <v>0</v>
      </c>
      <c r="P39" s="384">
        <v>0</v>
      </c>
      <c r="Q39" s="384">
        <v>0</v>
      </c>
      <c r="R39" s="384">
        <v>0</v>
      </c>
      <c r="S39" s="384">
        <v>0</v>
      </c>
      <c r="T39" s="384">
        <v>0</v>
      </c>
      <c r="U39" s="384">
        <v>0</v>
      </c>
      <c r="V39" s="384">
        <v>0</v>
      </c>
      <c r="W39" s="384">
        <v>0</v>
      </c>
      <c r="X39" s="384">
        <v>0</v>
      </c>
      <c r="Y39" s="384">
        <v>0</v>
      </c>
      <c r="Z39" s="384">
        <v>0</v>
      </c>
      <c r="AA39" s="384">
        <v>0</v>
      </c>
      <c r="AB39" s="384">
        <v>0</v>
      </c>
      <c r="AC39" s="384">
        <v>0</v>
      </c>
      <c r="AD39" s="384">
        <v>0</v>
      </c>
      <c r="AE39" s="384">
        <v>0</v>
      </c>
      <c r="AF39" s="384">
        <v>0</v>
      </c>
      <c r="AG39" s="384">
        <v>0</v>
      </c>
      <c r="AH39" s="384">
        <v>0</v>
      </c>
      <c r="AI39" s="384">
        <v>0</v>
      </c>
      <c r="AJ39" s="384">
        <v>0</v>
      </c>
      <c r="AK39" s="384">
        <v>0</v>
      </c>
      <c r="AL39" s="384">
        <v>0</v>
      </c>
      <c r="AM39" s="384">
        <v>0</v>
      </c>
    </row>
    <row r="40" spans="1:40" ht="48" customHeight="1" x14ac:dyDescent="0.25">
      <c r="A40" s="148"/>
      <c r="B40" s="396" t="s">
        <v>126</v>
      </c>
      <c r="C40" s="427" t="s">
        <v>127</v>
      </c>
      <c r="D40" s="427" t="s">
        <v>93</v>
      </c>
      <c r="E40" s="384">
        <f t="shared" ref="E40:AM40" si="14">E41+E42</f>
        <v>0</v>
      </c>
      <c r="F40" s="384">
        <f t="shared" si="14"/>
        <v>0</v>
      </c>
      <c r="G40" s="384">
        <f t="shared" si="14"/>
        <v>0</v>
      </c>
      <c r="H40" s="384">
        <f t="shared" si="14"/>
        <v>0</v>
      </c>
      <c r="I40" s="384">
        <f t="shared" si="14"/>
        <v>0</v>
      </c>
      <c r="J40" s="384">
        <f t="shared" si="14"/>
        <v>0</v>
      </c>
      <c r="K40" s="384">
        <f t="shared" si="14"/>
        <v>0</v>
      </c>
      <c r="L40" s="384">
        <f t="shared" si="14"/>
        <v>0</v>
      </c>
      <c r="M40" s="384">
        <f t="shared" si="14"/>
        <v>0</v>
      </c>
      <c r="N40" s="384">
        <f t="shared" si="14"/>
        <v>0</v>
      </c>
      <c r="O40" s="384">
        <f t="shared" si="14"/>
        <v>0</v>
      </c>
      <c r="P40" s="384">
        <f t="shared" si="14"/>
        <v>0</v>
      </c>
      <c r="Q40" s="384">
        <f t="shared" si="14"/>
        <v>0</v>
      </c>
      <c r="R40" s="384">
        <f t="shared" si="14"/>
        <v>0</v>
      </c>
      <c r="S40" s="384">
        <f t="shared" si="14"/>
        <v>0</v>
      </c>
      <c r="T40" s="384">
        <f t="shared" si="14"/>
        <v>0</v>
      </c>
      <c r="U40" s="384">
        <f t="shared" si="14"/>
        <v>0</v>
      </c>
      <c r="V40" s="384">
        <f t="shared" si="14"/>
        <v>0</v>
      </c>
      <c r="W40" s="384">
        <f t="shared" si="14"/>
        <v>0</v>
      </c>
      <c r="X40" s="384">
        <f t="shared" si="14"/>
        <v>0</v>
      </c>
      <c r="Y40" s="384">
        <f t="shared" si="14"/>
        <v>0</v>
      </c>
      <c r="Z40" s="384">
        <f t="shared" si="14"/>
        <v>0</v>
      </c>
      <c r="AA40" s="384">
        <f t="shared" si="14"/>
        <v>0</v>
      </c>
      <c r="AB40" s="384">
        <f t="shared" si="14"/>
        <v>0</v>
      </c>
      <c r="AC40" s="384">
        <f t="shared" si="14"/>
        <v>0</v>
      </c>
      <c r="AD40" s="384">
        <f t="shared" si="14"/>
        <v>0</v>
      </c>
      <c r="AE40" s="384">
        <f t="shared" si="14"/>
        <v>0</v>
      </c>
      <c r="AF40" s="384">
        <f t="shared" si="14"/>
        <v>0</v>
      </c>
      <c r="AG40" s="384">
        <f t="shared" si="14"/>
        <v>0</v>
      </c>
      <c r="AH40" s="384">
        <f t="shared" si="14"/>
        <v>0</v>
      </c>
      <c r="AI40" s="384">
        <f t="shared" si="14"/>
        <v>0</v>
      </c>
      <c r="AJ40" s="384">
        <f t="shared" si="14"/>
        <v>0</v>
      </c>
      <c r="AK40" s="384">
        <f t="shared" si="14"/>
        <v>0</v>
      </c>
      <c r="AL40" s="384">
        <f t="shared" si="14"/>
        <v>0</v>
      </c>
      <c r="AM40" s="384">
        <f t="shared" si="14"/>
        <v>0</v>
      </c>
    </row>
    <row r="41" spans="1:40" ht="42" customHeight="1" x14ac:dyDescent="0.25">
      <c r="A41" s="148"/>
      <c r="B41" s="437" t="s">
        <v>277</v>
      </c>
      <c r="C41" s="72" t="s">
        <v>278</v>
      </c>
      <c r="D41" s="72" t="s">
        <v>93</v>
      </c>
      <c r="E41" s="326">
        <v>0</v>
      </c>
      <c r="F41" s="326">
        <v>0</v>
      </c>
      <c r="G41" s="326">
        <v>0</v>
      </c>
      <c r="H41" s="326">
        <v>0</v>
      </c>
      <c r="I41" s="326">
        <v>0</v>
      </c>
      <c r="J41" s="326">
        <v>0</v>
      </c>
      <c r="K41" s="326">
        <v>0</v>
      </c>
      <c r="L41" s="326">
        <v>0</v>
      </c>
      <c r="M41" s="326">
        <v>0</v>
      </c>
      <c r="N41" s="326">
        <v>0</v>
      </c>
      <c r="O41" s="326">
        <v>0</v>
      </c>
      <c r="P41" s="326">
        <v>0</v>
      </c>
      <c r="Q41" s="326">
        <v>0</v>
      </c>
      <c r="R41" s="326">
        <v>0</v>
      </c>
      <c r="S41" s="326">
        <v>0</v>
      </c>
      <c r="T41" s="326">
        <v>0</v>
      </c>
      <c r="U41" s="326">
        <v>0</v>
      </c>
      <c r="V41" s="326">
        <v>0</v>
      </c>
      <c r="W41" s="326">
        <v>0</v>
      </c>
      <c r="X41" s="326">
        <v>0</v>
      </c>
      <c r="Y41" s="326">
        <v>0</v>
      </c>
      <c r="Z41" s="326">
        <v>0</v>
      </c>
      <c r="AA41" s="326">
        <v>0</v>
      </c>
      <c r="AB41" s="326">
        <v>0</v>
      </c>
      <c r="AC41" s="326">
        <v>0</v>
      </c>
      <c r="AD41" s="326">
        <v>0</v>
      </c>
      <c r="AE41" s="326">
        <v>0</v>
      </c>
      <c r="AF41" s="326">
        <v>0</v>
      </c>
      <c r="AG41" s="326">
        <v>0</v>
      </c>
      <c r="AH41" s="326">
        <v>0</v>
      </c>
      <c r="AI41" s="326">
        <v>0</v>
      </c>
      <c r="AJ41" s="326">
        <v>0</v>
      </c>
      <c r="AK41" s="326">
        <v>0</v>
      </c>
      <c r="AL41" s="326">
        <v>0</v>
      </c>
      <c r="AM41" s="326">
        <v>0</v>
      </c>
    </row>
    <row r="42" spans="1:40" ht="42" customHeight="1" x14ac:dyDescent="0.25">
      <c r="A42" s="148"/>
      <c r="B42" s="408" t="s">
        <v>128</v>
      </c>
      <c r="C42" s="409" t="s">
        <v>129</v>
      </c>
      <c r="D42" s="431" t="s">
        <v>93</v>
      </c>
      <c r="E42" s="326">
        <v>0</v>
      </c>
      <c r="F42" s="326">
        <v>0</v>
      </c>
      <c r="G42" s="326">
        <v>0</v>
      </c>
      <c r="H42" s="326">
        <v>0</v>
      </c>
      <c r="I42" s="326">
        <v>0</v>
      </c>
      <c r="J42" s="326">
        <v>0</v>
      </c>
      <c r="K42" s="326">
        <v>0</v>
      </c>
      <c r="L42" s="326">
        <v>0</v>
      </c>
      <c r="M42" s="326">
        <v>0</v>
      </c>
      <c r="N42" s="326">
        <v>0</v>
      </c>
      <c r="O42" s="326">
        <v>0</v>
      </c>
      <c r="P42" s="326">
        <v>0</v>
      </c>
      <c r="Q42" s="326">
        <v>0</v>
      </c>
      <c r="R42" s="326">
        <v>0</v>
      </c>
      <c r="S42" s="326">
        <v>0</v>
      </c>
      <c r="T42" s="326">
        <v>0</v>
      </c>
      <c r="U42" s="326">
        <v>0</v>
      </c>
      <c r="V42" s="326">
        <v>0</v>
      </c>
      <c r="W42" s="326">
        <v>0</v>
      </c>
      <c r="X42" s="326">
        <v>0</v>
      </c>
      <c r="Y42" s="326">
        <v>0</v>
      </c>
      <c r="Z42" s="326">
        <v>0</v>
      </c>
      <c r="AA42" s="326">
        <v>0</v>
      </c>
      <c r="AB42" s="326">
        <v>0</v>
      </c>
      <c r="AC42" s="326">
        <v>0</v>
      </c>
      <c r="AD42" s="326">
        <v>0</v>
      </c>
      <c r="AE42" s="326">
        <v>0</v>
      </c>
      <c r="AF42" s="326">
        <v>0</v>
      </c>
      <c r="AG42" s="326">
        <v>0</v>
      </c>
      <c r="AH42" s="326">
        <v>0</v>
      </c>
      <c r="AI42" s="326">
        <v>0</v>
      </c>
      <c r="AJ42" s="326">
        <v>0</v>
      </c>
      <c r="AK42" s="326">
        <v>0</v>
      </c>
      <c r="AL42" s="326">
        <v>0</v>
      </c>
      <c r="AM42" s="326">
        <v>0</v>
      </c>
    </row>
    <row r="43" spans="1:40" ht="48" customHeight="1" x14ac:dyDescent="0.25">
      <c r="A43" s="148"/>
      <c r="B43" s="382" t="s">
        <v>130</v>
      </c>
      <c r="C43" s="383" t="s">
        <v>131</v>
      </c>
      <c r="D43" s="428" t="s">
        <v>93</v>
      </c>
      <c r="E43" s="384">
        <f t="shared" ref="E43:AM43" si="15">E44+E50+E54+E64</f>
        <v>0</v>
      </c>
      <c r="F43" s="384">
        <f t="shared" si="15"/>
        <v>0</v>
      </c>
      <c r="G43" s="384">
        <f t="shared" si="15"/>
        <v>0</v>
      </c>
      <c r="H43" s="384">
        <f t="shared" si="15"/>
        <v>0</v>
      </c>
      <c r="I43" s="384">
        <f t="shared" si="15"/>
        <v>0</v>
      </c>
      <c r="J43" s="384">
        <f t="shared" si="15"/>
        <v>0</v>
      </c>
      <c r="K43" s="384">
        <f t="shared" si="15"/>
        <v>0</v>
      </c>
      <c r="L43" s="384">
        <f t="shared" si="15"/>
        <v>0</v>
      </c>
      <c r="M43" s="384">
        <f t="shared" si="15"/>
        <v>0</v>
      </c>
      <c r="N43" s="384">
        <f t="shared" si="15"/>
        <v>0</v>
      </c>
      <c r="O43" s="384">
        <f t="shared" si="15"/>
        <v>0</v>
      </c>
      <c r="P43" s="384">
        <f t="shared" si="15"/>
        <v>0</v>
      </c>
      <c r="Q43" s="384">
        <f t="shared" si="15"/>
        <v>0</v>
      </c>
      <c r="R43" s="384">
        <f t="shared" si="15"/>
        <v>0</v>
      </c>
      <c r="S43" s="384">
        <f t="shared" si="15"/>
        <v>0</v>
      </c>
      <c r="T43" s="384">
        <f t="shared" si="15"/>
        <v>0</v>
      </c>
      <c r="U43" s="384">
        <f t="shared" si="15"/>
        <v>0</v>
      </c>
      <c r="V43" s="384">
        <f t="shared" si="15"/>
        <v>0</v>
      </c>
      <c r="W43" s="384">
        <f t="shared" si="15"/>
        <v>0</v>
      </c>
      <c r="X43" s="384">
        <f t="shared" si="15"/>
        <v>0</v>
      </c>
      <c r="Y43" s="384">
        <f t="shared" si="15"/>
        <v>0</v>
      </c>
      <c r="Z43" s="384">
        <f t="shared" si="15"/>
        <v>0</v>
      </c>
      <c r="AA43" s="384">
        <f t="shared" si="15"/>
        <v>7.375</v>
      </c>
      <c r="AB43" s="384">
        <f t="shared" si="15"/>
        <v>0</v>
      </c>
      <c r="AC43" s="384">
        <f t="shared" si="15"/>
        <v>0</v>
      </c>
      <c r="AD43" s="384">
        <f t="shared" si="15"/>
        <v>0</v>
      </c>
      <c r="AE43" s="384">
        <f t="shared" si="15"/>
        <v>0</v>
      </c>
      <c r="AF43" s="384">
        <f t="shared" si="15"/>
        <v>0</v>
      </c>
      <c r="AG43" s="384">
        <f t="shared" si="15"/>
        <v>0</v>
      </c>
      <c r="AH43" s="384">
        <f t="shared" si="15"/>
        <v>7.375</v>
      </c>
      <c r="AI43" s="384">
        <f t="shared" si="15"/>
        <v>0</v>
      </c>
      <c r="AJ43" s="384">
        <f t="shared" si="15"/>
        <v>0</v>
      </c>
      <c r="AK43" s="384">
        <f t="shared" si="15"/>
        <v>0</v>
      </c>
      <c r="AL43" s="384">
        <f t="shared" si="15"/>
        <v>0</v>
      </c>
      <c r="AM43" s="384">
        <f t="shared" si="15"/>
        <v>0</v>
      </c>
    </row>
    <row r="44" spans="1:40" ht="48" customHeight="1" x14ac:dyDescent="0.25">
      <c r="A44" s="148"/>
      <c r="B44" s="382" t="s">
        <v>132</v>
      </c>
      <c r="C44" s="383" t="s">
        <v>133</v>
      </c>
      <c r="D44" s="382" t="s">
        <v>93</v>
      </c>
      <c r="E44" s="384">
        <f t="shared" ref="E44:AM44" si="16">E45+E48</f>
        <v>0</v>
      </c>
      <c r="F44" s="384">
        <f t="shared" si="16"/>
        <v>0</v>
      </c>
      <c r="G44" s="384">
        <f t="shared" si="16"/>
        <v>0</v>
      </c>
      <c r="H44" s="384">
        <f t="shared" si="16"/>
        <v>0</v>
      </c>
      <c r="I44" s="384">
        <f t="shared" si="16"/>
        <v>0</v>
      </c>
      <c r="J44" s="384">
        <f t="shared" si="16"/>
        <v>0</v>
      </c>
      <c r="K44" s="384">
        <f t="shared" si="16"/>
        <v>0</v>
      </c>
      <c r="L44" s="384">
        <f t="shared" si="16"/>
        <v>0</v>
      </c>
      <c r="M44" s="384">
        <f t="shared" si="16"/>
        <v>0</v>
      </c>
      <c r="N44" s="384">
        <f t="shared" si="16"/>
        <v>0</v>
      </c>
      <c r="O44" s="384">
        <f t="shared" si="16"/>
        <v>0</v>
      </c>
      <c r="P44" s="384">
        <f t="shared" si="16"/>
        <v>0</v>
      </c>
      <c r="Q44" s="384">
        <f t="shared" si="16"/>
        <v>0</v>
      </c>
      <c r="R44" s="384">
        <f t="shared" si="16"/>
        <v>0</v>
      </c>
      <c r="S44" s="384">
        <f t="shared" si="16"/>
        <v>0</v>
      </c>
      <c r="T44" s="384">
        <f t="shared" si="16"/>
        <v>0</v>
      </c>
      <c r="U44" s="384">
        <f t="shared" si="16"/>
        <v>0</v>
      </c>
      <c r="V44" s="384">
        <f t="shared" si="16"/>
        <v>0</v>
      </c>
      <c r="W44" s="384">
        <f t="shared" si="16"/>
        <v>0</v>
      </c>
      <c r="X44" s="384">
        <f t="shared" si="16"/>
        <v>0</v>
      </c>
      <c r="Y44" s="384">
        <f t="shared" si="16"/>
        <v>0</v>
      </c>
      <c r="Z44" s="384">
        <f t="shared" si="16"/>
        <v>0</v>
      </c>
      <c r="AA44" s="384">
        <f t="shared" si="16"/>
        <v>7.375</v>
      </c>
      <c r="AB44" s="384">
        <f t="shared" si="16"/>
        <v>0</v>
      </c>
      <c r="AC44" s="384">
        <f t="shared" si="16"/>
        <v>0</v>
      </c>
      <c r="AD44" s="384">
        <f t="shared" si="16"/>
        <v>0</v>
      </c>
      <c r="AE44" s="384">
        <f t="shared" si="16"/>
        <v>0</v>
      </c>
      <c r="AF44" s="384">
        <f t="shared" si="16"/>
        <v>0</v>
      </c>
      <c r="AG44" s="384">
        <f t="shared" si="16"/>
        <v>0</v>
      </c>
      <c r="AH44" s="384">
        <f t="shared" si="16"/>
        <v>7.375</v>
      </c>
      <c r="AI44" s="384">
        <f t="shared" si="16"/>
        <v>0</v>
      </c>
      <c r="AJ44" s="384">
        <f t="shared" si="16"/>
        <v>0</v>
      </c>
      <c r="AK44" s="384">
        <f t="shared" si="16"/>
        <v>0</v>
      </c>
      <c r="AL44" s="384">
        <f t="shared" si="16"/>
        <v>0</v>
      </c>
      <c r="AM44" s="384">
        <f t="shared" si="16"/>
        <v>0</v>
      </c>
    </row>
    <row r="45" spans="1:40" ht="42" customHeight="1" x14ac:dyDescent="0.25">
      <c r="A45" s="148"/>
      <c r="B45" s="411" t="s">
        <v>134</v>
      </c>
      <c r="C45" s="412" t="s">
        <v>135</v>
      </c>
      <c r="D45" s="411" t="s">
        <v>93</v>
      </c>
      <c r="E45" s="413">
        <f t="shared" ref="E45:AM45" si="17">SUM(E46:E47)</f>
        <v>0</v>
      </c>
      <c r="F45" s="413">
        <f t="shared" si="17"/>
        <v>0</v>
      </c>
      <c r="G45" s="413">
        <f t="shared" si="17"/>
        <v>0</v>
      </c>
      <c r="H45" s="413">
        <f t="shared" si="17"/>
        <v>0</v>
      </c>
      <c r="I45" s="413">
        <f t="shared" si="17"/>
        <v>0</v>
      </c>
      <c r="J45" s="413">
        <f t="shared" si="17"/>
        <v>0</v>
      </c>
      <c r="K45" s="413">
        <f t="shared" si="17"/>
        <v>0</v>
      </c>
      <c r="L45" s="413">
        <f t="shared" si="17"/>
        <v>0</v>
      </c>
      <c r="M45" s="413">
        <f t="shared" si="17"/>
        <v>0</v>
      </c>
      <c r="N45" s="413">
        <f t="shared" si="17"/>
        <v>0</v>
      </c>
      <c r="O45" s="413">
        <f t="shared" si="17"/>
        <v>0</v>
      </c>
      <c r="P45" s="413">
        <f t="shared" si="17"/>
        <v>0</v>
      </c>
      <c r="Q45" s="413">
        <f t="shared" si="17"/>
        <v>0</v>
      </c>
      <c r="R45" s="413">
        <f t="shared" si="17"/>
        <v>0</v>
      </c>
      <c r="S45" s="413">
        <f t="shared" si="17"/>
        <v>0</v>
      </c>
      <c r="T45" s="413">
        <f t="shared" si="17"/>
        <v>0</v>
      </c>
      <c r="U45" s="413">
        <f t="shared" si="17"/>
        <v>0</v>
      </c>
      <c r="V45" s="413">
        <f t="shared" si="17"/>
        <v>0</v>
      </c>
      <c r="W45" s="413">
        <f t="shared" si="17"/>
        <v>0</v>
      </c>
      <c r="X45" s="413">
        <f t="shared" si="17"/>
        <v>0</v>
      </c>
      <c r="Y45" s="413">
        <f t="shared" si="17"/>
        <v>0</v>
      </c>
      <c r="Z45" s="413">
        <f t="shared" si="17"/>
        <v>0</v>
      </c>
      <c r="AA45" s="413">
        <f t="shared" si="17"/>
        <v>0</v>
      </c>
      <c r="AB45" s="413">
        <f t="shared" si="17"/>
        <v>0</v>
      </c>
      <c r="AC45" s="413">
        <f t="shared" si="17"/>
        <v>0</v>
      </c>
      <c r="AD45" s="413">
        <f t="shared" si="17"/>
        <v>0</v>
      </c>
      <c r="AE45" s="413">
        <f t="shared" si="17"/>
        <v>0</v>
      </c>
      <c r="AF45" s="413">
        <f t="shared" si="17"/>
        <v>0</v>
      </c>
      <c r="AG45" s="413">
        <f t="shared" si="17"/>
        <v>0</v>
      </c>
      <c r="AH45" s="413">
        <f t="shared" si="17"/>
        <v>0</v>
      </c>
      <c r="AI45" s="413">
        <f t="shared" si="17"/>
        <v>0</v>
      </c>
      <c r="AJ45" s="413">
        <f t="shared" si="17"/>
        <v>0</v>
      </c>
      <c r="AK45" s="413">
        <f t="shared" si="17"/>
        <v>0</v>
      </c>
      <c r="AL45" s="413">
        <f t="shared" si="17"/>
        <v>0</v>
      </c>
      <c r="AM45" s="413">
        <f t="shared" si="17"/>
        <v>0</v>
      </c>
    </row>
    <row r="46" spans="1:40" ht="47.25" hidden="1" x14ac:dyDescent="0.25">
      <c r="A46" s="148"/>
      <c r="B46" s="400" t="s">
        <v>136</v>
      </c>
      <c r="C46" s="404" t="s">
        <v>137</v>
      </c>
      <c r="D46" s="401" t="s">
        <v>138</v>
      </c>
      <c r="E46" s="78">
        <v>0</v>
      </c>
      <c r="F46" s="79">
        <v>0</v>
      </c>
      <c r="G46" s="78">
        <v>0</v>
      </c>
      <c r="H46" s="78">
        <v>0</v>
      </c>
      <c r="I46" s="78">
        <v>0</v>
      </c>
      <c r="J46" s="78">
        <v>0</v>
      </c>
      <c r="K46" s="78">
        <v>0</v>
      </c>
      <c r="L46" s="78">
        <v>0</v>
      </c>
      <c r="M46" s="79">
        <v>0</v>
      </c>
      <c r="N46" s="78">
        <v>0</v>
      </c>
      <c r="O46" s="78">
        <v>0</v>
      </c>
      <c r="P46" s="78">
        <v>0</v>
      </c>
      <c r="Q46" s="78">
        <v>0</v>
      </c>
      <c r="R46" s="78">
        <v>0</v>
      </c>
      <c r="S46" s="78">
        <v>0</v>
      </c>
      <c r="T46" s="79">
        <v>0</v>
      </c>
      <c r="U46" s="78">
        <v>0</v>
      </c>
      <c r="V46" s="78">
        <v>0</v>
      </c>
      <c r="W46" s="78">
        <v>0</v>
      </c>
      <c r="X46" s="78">
        <v>0</v>
      </c>
      <c r="Y46" s="78">
        <v>0</v>
      </c>
      <c r="Z46" s="78">
        <v>0</v>
      </c>
      <c r="AA46" s="79">
        <v>0</v>
      </c>
      <c r="AB46" s="78">
        <v>0</v>
      </c>
      <c r="AC46" s="78">
        <v>0</v>
      </c>
      <c r="AD46" s="78">
        <v>0</v>
      </c>
      <c r="AE46" s="78">
        <v>0</v>
      </c>
      <c r="AF46" s="78">
        <v>0</v>
      </c>
      <c r="AG46" s="78">
        <f t="shared" ref="AG46:AI47" si="18">Z46</f>
        <v>0</v>
      </c>
      <c r="AH46" s="79">
        <f>AA46</f>
        <v>0</v>
      </c>
      <c r="AI46" s="78">
        <f>AB46</f>
        <v>0</v>
      </c>
      <c r="AJ46" s="78">
        <f t="shared" ref="AJ46:AM47" si="19">AC46</f>
        <v>0</v>
      </c>
      <c r="AK46" s="78">
        <f t="shared" si="19"/>
        <v>0</v>
      </c>
      <c r="AL46" s="78">
        <f t="shared" si="19"/>
        <v>0</v>
      </c>
      <c r="AM46" s="78">
        <f t="shared" si="19"/>
        <v>0</v>
      </c>
    </row>
    <row r="47" spans="1:40" hidden="1" x14ac:dyDescent="0.25">
      <c r="A47" s="148"/>
      <c r="B47" s="400"/>
      <c r="C47" s="479"/>
      <c r="D47" s="369"/>
      <c r="E47" s="78">
        <v>0</v>
      </c>
      <c r="F47" s="79">
        <v>0</v>
      </c>
      <c r="G47" s="78">
        <v>0</v>
      </c>
      <c r="H47" s="78">
        <v>0</v>
      </c>
      <c r="I47" s="78">
        <v>0</v>
      </c>
      <c r="J47" s="78">
        <v>0</v>
      </c>
      <c r="K47" s="78">
        <v>0</v>
      </c>
      <c r="L47" s="78">
        <v>0</v>
      </c>
      <c r="M47" s="79">
        <v>0</v>
      </c>
      <c r="N47" s="78">
        <v>0</v>
      </c>
      <c r="O47" s="78">
        <v>0</v>
      </c>
      <c r="P47" s="78">
        <v>0</v>
      </c>
      <c r="Q47" s="78">
        <v>0</v>
      </c>
      <c r="R47" s="78">
        <v>0</v>
      </c>
      <c r="S47" s="78">
        <v>0</v>
      </c>
      <c r="T47" s="79">
        <v>0</v>
      </c>
      <c r="U47" s="78">
        <v>0</v>
      </c>
      <c r="V47" s="78">
        <v>0</v>
      </c>
      <c r="W47" s="78">
        <v>0</v>
      </c>
      <c r="X47" s="78">
        <v>0</v>
      </c>
      <c r="Y47" s="78">
        <v>0</v>
      </c>
      <c r="Z47" s="78">
        <v>0</v>
      </c>
      <c r="AA47" s="79">
        <v>0</v>
      </c>
      <c r="AB47" s="78">
        <v>0</v>
      </c>
      <c r="AC47" s="78">
        <v>0</v>
      </c>
      <c r="AD47" s="78">
        <v>0</v>
      </c>
      <c r="AE47" s="78">
        <v>0</v>
      </c>
      <c r="AF47" s="78">
        <v>0</v>
      </c>
      <c r="AG47" s="78">
        <f t="shared" si="18"/>
        <v>0</v>
      </c>
      <c r="AH47" s="79">
        <f t="shared" si="18"/>
        <v>0</v>
      </c>
      <c r="AI47" s="78">
        <f t="shared" si="18"/>
        <v>0</v>
      </c>
      <c r="AJ47" s="78">
        <f t="shared" si="19"/>
        <v>0</v>
      </c>
      <c r="AK47" s="78">
        <f t="shared" si="19"/>
        <v>0</v>
      </c>
      <c r="AL47" s="78">
        <f t="shared" si="19"/>
        <v>0</v>
      </c>
      <c r="AM47" s="78">
        <f t="shared" si="19"/>
        <v>0</v>
      </c>
    </row>
    <row r="48" spans="1:40" ht="42" customHeight="1" x14ac:dyDescent="0.25">
      <c r="A48" s="148"/>
      <c r="B48" s="411" t="s">
        <v>139</v>
      </c>
      <c r="C48" s="412" t="s">
        <v>140</v>
      </c>
      <c r="D48" s="411" t="s">
        <v>93</v>
      </c>
      <c r="E48" s="413">
        <f t="shared" ref="E48:AM48" si="20">SUBTOTAL(9,E49:E49)</f>
        <v>0</v>
      </c>
      <c r="F48" s="413">
        <f t="shared" si="20"/>
        <v>0</v>
      </c>
      <c r="G48" s="413">
        <f t="shared" si="20"/>
        <v>0</v>
      </c>
      <c r="H48" s="413">
        <f t="shared" si="20"/>
        <v>0</v>
      </c>
      <c r="I48" s="413">
        <f t="shared" si="20"/>
        <v>0</v>
      </c>
      <c r="J48" s="413">
        <f t="shared" si="20"/>
        <v>0</v>
      </c>
      <c r="K48" s="413">
        <f t="shared" si="20"/>
        <v>0</v>
      </c>
      <c r="L48" s="413">
        <f t="shared" si="20"/>
        <v>0</v>
      </c>
      <c r="M48" s="413">
        <f t="shared" si="20"/>
        <v>0</v>
      </c>
      <c r="N48" s="413">
        <f t="shared" si="20"/>
        <v>0</v>
      </c>
      <c r="O48" s="413">
        <f t="shared" si="20"/>
        <v>0</v>
      </c>
      <c r="P48" s="413">
        <f t="shared" si="20"/>
        <v>0</v>
      </c>
      <c r="Q48" s="413">
        <f t="shared" si="20"/>
        <v>0</v>
      </c>
      <c r="R48" s="413">
        <f t="shared" si="20"/>
        <v>0</v>
      </c>
      <c r="S48" s="413">
        <f t="shared" si="20"/>
        <v>0</v>
      </c>
      <c r="T48" s="413">
        <f t="shared" si="20"/>
        <v>0</v>
      </c>
      <c r="U48" s="413">
        <f t="shared" si="20"/>
        <v>0</v>
      </c>
      <c r="V48" s="413">
        <f t="shared" si="20"/>
        <v>0</v>
      </c>
      <c r="W48" s="413">
        <f t="shared" si="20"/>
        <v>0</v>
      </c>
      <c r="X48" s="413">
        <f t="shared" si="20"/>
        <v>0</v>
      </c>
      <c r="Y48" s="413">
        <f t="shared" si="20"/>
        <v>0</v>
      </c>
      <c r="Z48" s="413">
        <f t="shared" si="20"/>
        <v>0</v>
      </c>
      <c r="AA48" s="413">
        <f t="shared" si="20"/>
        <v>7.375</v>
      </c>
      <c r="AB48" s="413">
        <f t="shared" si="20"/>
        <v>0</v>
      </c>
      <c r="AC48" s="413">
        <f t="shared" si="20"/>
        <v>0</v>
      </c>
      <c r="AD48" s="413">
        <f t="shared" si="20"/>
        <v>0</v>
      </c>
      <c r="AE48" s="413">
        <f t="shared" si="20"/>
        <v>0</v>
      </c>
      <c r="AF48" s="413">
        <f t="shared" si="20"/>
        <v>0</v>
      </c>
      <c r="AG48" s="413">
        <f t="shared" si="20"/>
        <v>0</v>
      </c>
      <c r="AH48" s="413">
        <f t="shared" si="20"/>
        <v>7.375</v>
      </c>
      <c r="AI48" s="413">
        <f t="shared" si="20"/>
        <v>0</v>
      </c>
      <c r="AJ48" s="413">
        <f t="shared" si="20"/>
        <v>0</v>
      </c>
      <c r="AK48" s="413">
        <f t="shared" si="20"/>
        <v>0</v>
      </c>
      <c r="AL48" s="413">
        <f t="shared" si="20"/>
        <v>0</v>
      </c>
      <c r="AM48" s="413">
        <f t="shared" si="20"/>
        <v>0</v>
      </c>
    </row>
    <row r="49" spans="1:40" ht="33" customHeight="1" x14ac:dyDescent="0.25">
      <c r="B49" s="76" t="s">
        <v>139</v>
      </c>
      <c r="C49" s="387" t="s">
        <v>1559</v>
      </c>
      <c r="D49" s="76" t="s">
        <v>1649</v>
      </c>
      <c r="E49" s="373"/>
      <c r="F49" s="373"/>
      <c r="G49" s="373"/>
      <c r="H49" s="373"/>
      <c r="I49" s="373"/>
      <c r="J49" s="373"/>
      <c r="K49" s="373"/>
      <c r="L49" s="373"/>
      <c r="M49" s="373"/>
      <c r="N49" s="373"/>
      <c r="O49" s="373"/>
      <c r="P49" s="373"/>
      <c r="Q49" s="373"/>
      <c r="R49" s="373"/>
      <c r="S49" s="373"/>
      <c r="T49" s="373"/>
      <c r="U49" s="373"/>
      <c r="V49" s="373"/>
      <c r="W49" s="373"/>
      <c r="X49" s="373"/>
      <c r="Y49" s="373"/>
      <c r="Z49" s="373"/>
      <c r="AA49" s="77">
        <f>'С № 4'!BZ56</f>
        <v>7.375</v>
      </c>
      <c r="AB49" s="77">
        <f>'С № 4'!AY51</f>
        <v>0</v>
      </c>
      <c r="AC49" s="77">
        <f>'С № 4'!AZ51</f>
        <v>0</v>
      </c>
      <c r="AD49" s="77">
        <f>'С № 4'!BA51</f>
        <v>0</v>
      </c>
      <c r="AE49" s="77">
        <f>'С № 4'!BB51</f>
        <v>0</v>
      </c>
      <c r="AF49" s="77">
        <f>'С № 4'!BC51</f>
        <v>0</v>
      </c>
      <c r="AG49" s="373"/>
      <c r="AH49" s="77">
        <f t="shared" ref="AH49" si="21">AA49+T49+M49+F49</f>
        <v>7.375</v>
      </c>
      <c r="AI49" s="373"/>
      <c r="AJ49" s="373"/>
      <c r="AK49" s="373"/>
      <c r="AL49" s="373"/>
      <c r="AM49" s="373"/>
      <c r="AN49" s="147"/>
    </row>
    <row r="50" spans="1:40" ht="48" customHeight="1" x14ac:dyDescent="0.25">
      <c r="A50" s="148"/>
      <c r="B50" s="382" t="s">
        <v>141</v>
      </c>
      <c r="C50" s="383" t="s">
        <v>142</v>
      </c>
      <c r="D50" s="382" t="s">
        <v>93</v>
      </c>
      <c r="E50" s="384">
        <f t="shared" ref="E50:AM50" si="22">E51+E53</f>
        <v>0</v>
      </c>
      <c r="F50" s="384">
        <f t="shared" si="22"/>
        <v>0</v>
      </c>
      <c r="G50" s="384">
        <f t="shared" si="22"/>
        <v>0</v>
      </c>
      <c r="H50" s="384">
        <f t="shared" si="22"/>
        <v>0</v>
      </c>
      <c r="I50" s="384">
        <f t="shared" si="22"/>
        <v>0</v>
      </c>
      <c r="J50" s="384">
        <f t="shared" si="22"/>
        <v>0</v>
      </c>
      <c r="K50" s="384">
        <f t="shared" si="22"/>
        <v>0</v>
      </c>
      <c r="L50" s="384">
        <f t="shared" si="22"/>
        <v>0</v>
      </c>
      <c r="M50" s="384">
        <f t="shared" si="22"/>
        <v>0</v>
      </c>
      <c r="N50" s="384">
        <f t="shared" si="22"/>
        <v>0</v>
      </c>
      <c r="O50" s="384">
        <f t="shared" si="22"/>
        <v>0</v>
      </c>
      <c r="P50" s="384">
        <f t="shared" si="22"/>
        <v>0</v>
      </c>
      <c r="Q50" s="384">
        <f t="shared" si="22"/>
        <v>0</v>
      </c>
      <c r="R50" s="384">
        <f t="shared" si="22"/>
        <v>0</v>
      </c>
      <c r="S50" s="384">
        <f t="shared" si="22"/>
        <v>0</v>
      </c>
      <c r="T50" s="384">
        <f t="shared" si="22"/>
        <v>0</v>
      </c>
      <c r="U50" s="384">
        <f t="shared" si="22"/>
        <v>0</v>
      </c>
      <c r="V50" s="384">
        <f t="shared" si="22"/>
        <v>0</v>
      </c>
      <c r="W50" s="384">
        <f t="shared" si="22"/>
        <v>0</v>
      </c>
      <c r="X50" s="384">
        <f t="shared" si="22"/>
        <v>0</v>
      </c>
      <c r="Y50" s="384">
        <f t="shared" si="22"/>
        <v>0</v>
      </c>
      <c r="Z50" s="384">
        <f t="shared" si="22"/>
        <v>0</v>
      </c>
      <c r="AA50" s="384">
        <f t="shared" si="22"/>
        <v>0</v>
      </c>
      <c r="AB50" s="384">
        <f t="shared" si="22"/>
        <v>0</v>
      </c>
      <c r="AC50" s="384">
        <f t="shared" si="22"/>
        <v>0</v>
      </c>
      <c r="AD50" s="384">
        <f t="shared" si="22"/>
        <v>0</v>
      </c>
      <c r="AE50" s="384">
        <f t="shared" si="22"/>
        <v>0</v>
      </c>
      <c r="AF50" s="384">
        <f t="shared" si="22"/>
        <v>0</v>
      </c>
      <c r="AG50" s="384">
        <f t="shared" si="22"/>
        <v>0</v>
      </c>
      <c r="AH50" s="384">
        <f t="shared" si="22"/>
        <v>0</v>
      </c>
      <c r="AI50" s="384">
        <f t="shared" si="22"/>
        <v>0</v>
      </c>
      <c r="AJ50" s="384">
        <f t="shared" si="22"/>
        <v>0</v>
      </c>
      <c r="AK50" s="384">
        <f t="shared" si="22"/>
        <v>0</v>
      </c>
      <c r="AL50" s="384">
        <f t="shared" si="22"/>
        <v>0</v>
      </c>
      <c r="AM50" s="384">
        <f t="shared" si="22"/>
        <v>0</v>
      </c>
    </row>
    <row r="51" spans="1:40" ht="42" customHeight="1" x14ac:dyDescent="0.25">
      <c r="A51" s="148"/>
      <c r="B51" s="411" t="s">
        <v>143</v>
      </c>
      <c r="C51" s="412" t="s">
        <v>144</v>
      </c>
      <c r="D51" s="411" t="s">
        <v>93</v>
      </c>
      <c r="E51" s="413">
        <f t="shared" ref="E51:AM51" si="23">SUM(E52:E52)</f>
        <v>0</v>
      </c>
      <c r="F51" s="413">
        <f t="shared" si="23"/>
        <v>0</v>
      </c>
      <c r="G51" s="413">
        <f t="shared" si="23"/>
        <v>0</v>
      </c>
      <c r="H51" s="413">
        <f t="shared" si="23"/>
        <v>0</v>
      </c>
      <c r="I51" s="413">
        <f t="shared" si="23"/>
        <v>0</v>
      </c>
      <c r="J51" s="413">
        <f t="shared" si="23"/>
        <v>0</v>
      </c>
      <c r="K51" s="413">
        <f t="shared" si="23"/>
        <v>0</v>
      </c>
      <c r="L51" s="413">
        <f t="shared" si="23"/>
        <v>0</v>
      </c>
      <c r="M51" s="413">
        <f t="shared" si="23"/>
        <v>0</v>
      </c>
      <c r="N51" s="413">
        <f t="shared" si="23"/>
        <v>0</v>
      </c>
      <c r="O51" s="413">
        <f t="shared" si="23"/>
        <v>0</v>
      </c>
      <c r="P51" s="413">
        <f t="shared" si="23"/>
        <v>0</v>
      </c>
      <c r="Q51" s="413">
        <f t="shared" si="23"/>
        <v>0</v>
      </c>
      <c r="R51" s="413">
        <f t="shared" si="23"/>
        <v>0</v>
      </c>
      <c r="S51" s="413">
        <f t="shared" si="23"/>
        <v>0</v>
      </c>
      <c r="T51" s="413">
        <f t="shared" si="23"/>
        <v>0</v>
      </c>
      <c r="U51" s="413">
        <f t="shared" si="23"/>
        <v>0</v>
      </c>
      <c r="V51" s="413">
        <f t="shared" si="23"/>
        <v>0</v>
      </c>
      <c r="W51" s="413">
        <f t="shared" si="23"/>
        <v>0</v>
      </c>
      <c r="X51" s="413">
        <f t="shared" si="23"/>
        <v>0</v>
      </c>
      <c r="Y51" s="413">
        <f t="shared" si="23"/>
        <v>0</v>
      </c>
      <c r="Z51" s="413">
        <f t="shared" si="23"/>
        <v>0</v>
      </c>
      <c r="AA51" s="413">
        <f t="shared" si="23"/>
        <v>0</v>
      </c>
      <c r="AB51" s="413">
        <f t="shared" si="23"/>
        <v>0</v>
      </c>
      <c r="AC51" s="413">
        <f t="shared" si="23"/>
        <v>0</v>
      </c>
      <c r="AD51" s="413">
        <f t="shared" si="23"/>
        <v>0</v>
      </c>
      <c r="AE51" s="413">
        <f t="shared" si="23"/>
        <v>0</v>
      </c>
      <c r="AF51" s="413">
        <f t="shared" si="23"/>
        <v>0</v>
      </c>
      <c r="AG51" s="413">
        <f t="shared" si="23"/>
        <v>0</v>
      </c>
      <c r="AH51" s="413">
        <f t="shared" si="23"/>
        <v>0</v>
      </c>
      <c r="AI51" s="413">
        <f t="shared" si="23"/>
        <v>0</v>
      </c>
      <c r="AJ51" s="413">
        <f t="shared" si="23"/>
        <v>0</v>
      </c>
      <c r="AK51" s="413">
        <f t="shared" si="23"/>
        <v>0</v>
      </c>
      <c r="AL51" s="413">
        <f t="shared" si="23"/>
        <v>0</v>
      </c>
      <c r="AM51" s="413">
        <f t="shared" si="23"/>
        <v>0</v>
      </c>
    </row>
    <row r="52" spans="1:40" ht="47.25" hidden="1" x14ac:dyDescent="0.25">
      <c r="A52" s="148"/>
      <c r="B52" s="400" t="s">
        <v>145</v>
      </c>
      <c r="C52" s="474" t="s">
        <v>146</v>
      </c>
      <c r="D52" s="454" t="s">
        <v>147</v>
      </c>
      <c r="E52" s="78">
        <v>0</v>
      </c>
      <c r="F52" s="79">
        <v>0</v>
      </c>
      <c r="G52" s="78">
        <v>0</v>
      </c>
      <c r="H52" s="78">
        <v>0</v>
      </c>
      <c r="I52" s="78">
        <v>0</v>
      </c>
      <c r="J52" s="78">
        <v>0</v>
      </c>
      <c r="K52" s="78">
        <v>0</v>
      </c>
      <c r="L52" s="78">
        <v>0</v>
      </c>
      <c r="M52" s="79">
        <v>0</v>
      </c>
      <c r="N52" s="78">
        <v>0</v>
      </c>
      <c r="O52" s="78">
        <v>0</v>
      </c>
      <c r="P52" s="78">
        <v>0</v>
      </c>
      <c r="Q52" s="78">
        <v>0</v>
      </c>
      <c r="R52" s="78">
        <v>0</v>
      </c>
      <c r="S52" s="78">
        <v>0</v>
      </c>
      <c r="T52" s="79">
        <v>0</v>
      </c>
      <c r="U52" s="78">
        <v>0</v>
      </c>
      <c r="V52" s="78">
        <v>0</v>
      </c>
      <c r="W52" s="78">
        <v>0</v>
      </c>
      <c r="X52" s="78">
        <v>0</v>
      </c>
      <c r="Y52" s="78">
        <v>0</v>
      </c>
      <c r="Z52" s="78">
        <v>0</v>
      </c>
      <c r="AA52" s="79"/>
      <c r="AB52" s="78">
        <v>0</v>
      </c>
      <c r="AC52" s="78">
        <v>0</v>
      </c>
      <c r="AD52" s="78"/>
      <c r="AE52" s="78">
        <v>0</v>
      </c>
      <c r="AF52" s="78">
        <v>0</v>
      </c>
      <c r="AG52" s="78">
        <f>Z52</f>
        <v>0</v>
      </c>
      <c r="AH52" s="79">
        <f t="shared" ref="AH52:AM52" si="24">AA52+T52+M52+F52</f>
        <v>0</v>
      </c>
      <c r="AI52" s="78">
        <f t="shared" si="24"/>
        <v>0</v>
      </c>
      <c r="AJ52" s="78">
        <f t="shared" si="24"/>
        <v>0</v>
      </c>
      <c r="AK52" s="78">
        <f t="shared" si="24"/>
        <v>0</v>
      </c>
      <c r="AL52" s="78">
        <f t="shared" si="24"/>
        <v>0</v>
      </c>
      <c r="AM52" s="78">
        <f t="shared" si="24"/>
        <v>0</v>
      </c>
    </row>
    <row r="53" spans="1:40" ht="42" customHeight="1" x14ac:dyDescent="0.25">
      <c r="A53" s="148"/>
      <c r="B53" s="411" t="s">
        <v>148</v>
      </c>
      <c r="C53" s="412" t="s">
        <v>149</v>
      </c>
      <c r="D53" s="411" t="s">
        <v>93</v>
      </c>
      <c r="E53" s="413">
        <v>0</v>
      </c>
      <c r="F53" s="413">
        <v>0</v>
      </c>
      <c r="G53" s="413">
        <v>0</v>
      </c>
      <c r="H53" s="413">
        <v>0</v>
      </c>
      <c r="I53" s="413">
        <v>0</v>
      </c>
      <c r="J53" s="413">
        <v>0</v>
      </c>
      <c r="K53" s="413">
        <v>0</v>
      </c>
      <c r="L53" s="413">
        <v>0</v>
      </c>
      <c r="M53" s="413">
        <v>0</v>
      </c>
      <c r="N53" s="413">
        <v>0</v>
      </c>
      <c r="O53" s="413">
        <v>0</v>
      </c>
      <c r="P53" s="413">
        <v>0</v>
      </c>
      <c r="Q53" s="413">
        <v>0</v>
      </c>
      <c r="R53" s="413">
        <v>0</v>
      </c>
      <c r="S53" s="413">
        <v>0</v>
      </c>
      <c r="T53" s="413">
        <v>0</v>
      </c>
      <c r="U53" s="413">
        <v>0</v>
      </c>
      <c r="V53" s="413">
        <v>0</v>
      </c>
      <c r="W53" s="413">
        <v>0</v>
      </c>
      <c r="X53" s="413">
        <v>0</v>
      </c>
      <c r="Y53" s="413">
        <v>0</v>
      </c>
      <c r="Z53" s="413">
        <v>0</v>
      </c>
      <c r="AA53" s="413">
        <v>0</v>
      </c>
      <c r="AB53" s="413">
        <v>0</v>
      </c>
      <c r="AC53" s="413">
        <v>0</v>
      </c>
      <c r="AD53" s="413">
        <v>0</v>
      </c>
      <c r="AE53" s="413">
        <v>0</v>
      </c>
      <c r="AF53" s="413">
        <v>0</v>
      </c>
      <c r="AG53" s="413">
        <v>0</v>
      </c>
      <c r="AH53" s="413">
        <v>0</v>
      </c>
      <c r="AI53" s="413">
        <v>0</v>
      </c>
      <c r="AJ53" s="413">
        <v>0</v>
      </c>
      <c r="AK53" s="413">
        <v>0</v>
      </c>
      <c r="AL53" s="413">
        <v>0</v>
      </c>
      <c r="AM53" s="413">
        <v>0</v>
      </c>
    </row>
    <row r="54" spans="1:40" ht="48" customHeight="1" x14ac:dyDescent="0.25">
      <c r="A54" s="148"/>
      <c r="B54" s="382" t="s">
        <v>150</v>
      </c>
      <c r="C54" s="383" t="s">
        <v>151</v>
      </c>
      <c r="D54" s="382" t="s">
        <v>93</v>
      </c>
      <c r="E54" s="384">
        <f t="shared" ref="E54:AM54" si="25">E55+E56+E57+E58+E59+E61+E62+E63</f>
        <v>0</v>
      </c>
      <c r="F54" s="384">
        <f t="shared" si="25"/>
        <v>0</v>
      </c>
      <c r="G54" s="384">
        <f t="shared" si="25"/>
        <v>0</v>
      </c>
      <c r="H54" s="384">
        <f t="shared" si="25"/>
        <v>0</v>
      </c>
      <c r="I54" s="384">
        <f t="shared" si="25"/>
        <v>0</v>
      </c>
      <c r="J54" s="384">
        <f t="shared" si="25"/>
        <v>0</v>
      </c>
      <c r="K54" s="384">
        <f t="shared" si="25"/>
        <v>0</v>
      </c>
      <c r="L54" s="384">
        <f t="shared" si="25"/>
        <v>0</v>
      </c>
      <c r="M54" s="384">
        <f t="shared" si="25"/>
        <v>0</v>
      </c>
      <c r="N54" s="384">
        <f t="shared" si="25"/>
        <v>0</v>
      </c>
      <c r="O54" s="384">
        <f t="shared" si="25"/>
        <v>0</v>
      </c>
      <c r="P54" s="384">
        <f t="shared" si="25"/>
        <v>0</v>
      </c>
      <c r="Q54" s="384">
        <f t="shared" si="25"/>
        <v>0</v>
      </c>
      <c r="R54" s="384">
        <f t="shared" si="25"/>
        <v>0</v>
      </c>
      <c r="S54" s="384">
        <f t="shared" si="25"/>
        <v>0</v>
      </c>
      <c r="T54" s="384">
        <f t="shared" si="25"/>
        <v>0</v>
      </c>
      <c r="U54" s="384">
        <f t="shared" si="25"/>
        <v>0</v>
      </c>
      <c r="V54" s="384">
        <f t="shared" si="25"/>
        <v>0</v>
      </c>
      <c r="W54" s="384">
        <f t="shared" si="25"/>
        <v>0</v>
      </c>
      <c r="X54" s="384">
        <f t="shared" si="25"/>
        <v>0</v>
      </c>
      <c r="Y54" s="384">
        <f t="shared" si="25"/>
        <v>0</v>
      </c>
      <c r="Z54" s="384">
        <f t="shared" si="25"/>
        <v>0</v>
      </c>
      <c r="AA54" s="384">
        <f t="shared" si="25"/>
        <v>0</v>
      </c>
      <c r="AB54" s="384">
        <f t="shared" si="25"/>
        <v>0</v>
      </c>
      <c r="AC54" s="384">
        <f t="shared" si="25"/>
        <v>0</v>
      </c>
      <c r="AD54" s="384">
        <f t="shared" si="25"/>
        <v>0</v>
      </c>
      <c r="AE54" s="384">
        <f t="shared" si="25"/>
        <v>0</v>
      </c>
      <c r="AF54" s="384">
        <f t="shared" si="25"/>
        <v>0</v>
      </c>
      <c r="AG54" s="384">
        <f t="shared" si="25"/>
        <v>0</v>
      </c>
      <c r="AH54" s="384">
        <f t="shared" si="25"/>
        <v>0</v>
      </c>
      <c r="AI54" s="384">
        <f t="shared" si="25"/>
        <v>0</v>
      </c>
      <c r="AJ54" s="384">
        <f t="shared" si="25"/>
        <v>0</v>
      </c>
      <c r="AK54" s="384">
        <f t="shared" si="25"/>
        <v>0</v>
      </c>
      <c r="AL54" s="384">
        <f t="shared" si="25"/>
        <v>0</v>
      </c>
      <c r="AM54" s="384">
        <f t="shared" si="25"/>
        <v>0</v>
      </c>
    </row>
    <row r="55" spans="1:40" ht="42" customHeight="1" x14ac:dyDescent="0.25">
      <c r="A55" s="148"/>
      <c r="B55" s="464" t="s">
        <v>152</v>
      </c>
      <c r="C55" s="481" t="s">
        <v>153</v>
      </c>
      <c r="D55" s="411" t="s">
        <v>93</v>
      </c>
      <c r="E55" s="326">
        <v>0</v>
      </c>
      <c r="F55" s="326">
        <v>0</v>
      </c>
      <c r="G55" s="326">
        <v>0</v>
      </c>
      <c r="H55" s="326">
        <v>0</v>
      </c>
      <c r="I55" s="326">
        <v>0</v>
      </c>
      <c r="J55" s="326">
        <v>0</v>
      </c>
      <c r="K55" s="326">
        <v>0</v>
      </c>
      <c r="L55" s="326">
        <v>0</v>
      </c>
      <c r="M55" s="326">
        <v>0</v>
      </c>
      <c r="N55" s="326">
        <v>0</v>
      </c>
      <c r="O55" s="326">
        <v>0</v>
      </c>
      <c r="P55" s="326">
        <v>0</v>
      </c>
      <c r="Q55" s="326">
        <v>0</v>
      </c>
      <c r="R55" s="326">
        <v>0</v>
      </c>
      <c r="S55" s="326">
        <v>0</v>
      </c>
      <c r="T55" s="326">
        <v>0</v>
      </c>
      <c r="U55" s="326">
        <v>0</v>
      </c>
      <c r="V55" s="326">
        <v>0</v>
      </c>
      <c r="W55" s="326">
        <v>0</v>
      </c>
      <c r="X55" s="326">
        <v>0</v>
      </c>
      <c r="Y55" s="326">
        <v>0</v>
      </c>
      <c r="Z55" s="326">
        <v>0</v>
      </c>
      <c r="AA55" s="326">
        <v>0</v>
      </c>
      <c r="AB55" s="326">
        <v>0</v>
      </c>
      <c r="AC55" s="326">
        <v>0</v>
      </c>
      <c r="AD55" s="326">
        <v>0</v>
      </c>
      <c r="AE55" s="326">
        <v>0</v>
      </c>
      <c r="AF55" s="326">
        <v>0</v>
      </c>
      <c r="AG55" s="326">
        <v>0</v>
      </c>
      <c r="AH55" s="326">
        <v>0</v>
      </c>
      <c r="AI55" s="326">
        <v>0</v>
      </c>
      <c r="AJ55" s="326">
        <v>0</v>
      </c>
      <c r="AK55" s="326">
        <v>0</v>
      </c>
      <c r="AL55" s="326">
        <v>0</v>
      </c>
      <c r="AM55" s="326">
        <v>0</v>
      </c>
    </row>
    <row r="56" spans="1:40" ht="42" customHeight="1" x14ac:dyDescent="0.25">
      <c r="A56" s="148"/>
      <c r="B56" s="464" t="s">
        <v>154</v>
      </c>
      <c r="C56" s="481" t="s">
        <v>155</v>
      </c>
      <c r="D56" s="411" t="s">
        <v>93</v>
      </c>
      <c r="E56" s="413">
        <v>0</v>
      </c>
      <c r="F56" s="413">
        <v>0</v>
      </c>
      <c r="G56" s="413">
        <v>0</v>
      </c>
      <c r="H56" s="413">
        <v>0</v>
      </c>
      <c r="I56" s="413">
        <v>0</v>
      </c>
      <c r="J56" s="413">
        <v>0</v>
      </c>
      <c r="K56" s="413">
        <v>0</v>
      </c>
      <c r="L56" s="413">
        <v>0</v>
      </c>
      <c r="M56" s="413">
        <v>0</v>
      </c>
      <c r="N56" s="413">
        <v>0</v>
      </c>
      <c r="O56" s="413">
        <v>0</v>
      </c>
      <c r="P56" s="413">
        <v>0</v>
      </c>
      <c r="Q56" s="413">
        <v>0</v>
      </c>
      <c r="R56" s="413">
        <v>0</v>
      </c>
      <c r="S56" s="413">
        <v>0</v>
      </c>
      <c r="T56" s="413">
        <v>0</v>
      </c>
      <c r="U56" s="413">
        <v>0</v>
      </c>
      <c r="V56" s="413">
        <v>0</v>
      </c>
      <c r="W56" s="413">
        <v>0</v>
      </c>
      <c r="X56" s="413">
        <v>0</v>
      </c>
      <c r="Y56" s="413">
        <v>0</v>
      </c>
      <c r="Z56" s="413">
        <v>0</v>
      </c>
      <c r="AA56" s="413">
        <v>0</v>
      </c>
      <c r="AB56" s="413">
        <v>0</v>
      </c>
      <c r="AC56" s="413">
        <v>0</v>
      </c>
      <c r="AD56" s="413">
        <v>0</v>
      </c>
      <c r="AE56" s="413">
        <v>0</v>
      </c>
      <c r="AF56" s="413">
        <v>0</v>
      </c>
      <c r="AG56" s="413">
        <v>0</v>
      </c>
      <c r="AH56" s="413">
        <v>0</v>
      </c>
      <c r="AI56" s="413">
        <v>0</v>
      </c>
      <c r="AJ56" s="413">
        <v>0</v>
      </c>
      <c r="AK56" s="413">
        <v>0</v>
      </c>
      <c r="AL56" s="413">
        <v>0</v>
      </c>
      <c r="AM56" s="413">
        <v>0</v>
      </c>
    </row>
    <row r="57" spans="1:40" ht="42" customHeight="1" x14ac:dyDescent="0.25">
      <c r="A57" s="148"/>
      <c r="B57" s="411" t="s">
        <v>156</v>
      </c>
      <c r="C57" s="412" t="s">
        <v>157</v>
      </c>
      <c r="D57" s="411" t="s">
        <v>93</v>
      </c>
      <c r="E57" s="326">
        <v>0</v>
      </c>
      <c r="F57" s="326">
        <v>0</v>
      </c>
      <c r="G57" s="326">
        <v>0</v>
      </c>
      <c r="H57" s="326">
        <v>0</v>
      </c>
      <c r="I57" s="326">
        <v>0</v>
      </c>
      <c r="J57" s="326">
        <v>0</v>
      </c>
      <c r="K57" s="326">
        <v>0</v>
      </c>
      <c r="L57" s="326">
        <v>0</v>
      </c>
      <c r="M57" s="326">
        <v>0</v>
      </c>
      <c r="N57" s="326">
        <v>0</v>
      </c>
      <c r="O57" s="326">
        <v>0</v>
      </c>
      <c r="P57" s="326">
        <v>0</v>
      </c>
      <c r="Q57" s="326">
        <v>0</v>
      </c>
      <c r="R57" s="326">
        <v>0</v>
      </c>
      <c r="S57" s="326">
        <v>0</v>
      </c>
      <c r="T57" s="326">
        <v>0</v>
      </c>
      <c r="U57" s="326">
        <v>0</v>
      </c>
      <c r="V57" s="326">
        <v>0</v>
      </c>
      <c r="W57" s="326">
        <v>0</v>
      </c>
      <c r="X57" s="326">
        <v>0</v>
      </c>
      <c r="Y57" s="326">
        <v>0</v>
      </c>
      <c r="Z57" s="326">
        <v>0</v>
      </c>
      <c r="AA57" s="326">
        <v>0</v>
      </c>
      <c r="AB57" s="326">
        <v>0</v>
      </c>
      <c r="AC57" s="326">
        <v>0</v>
      </c>
      <c r="AD57" s="326">
        <v>0</v>
      </c>
      <c r="AE57" s="326">
        <v>0</v>
      </c>
      <c r="AF57" s="326">
        <v>0</v>
      </c>
      <c r="AG57" s="326">
        <v>0</v>
      </c>
      <c r="AH57" s="326">
        <v>0</v>
      </c>
      <c r="AI57" s="326">
        <v>0</v>
      </c>
      <c r="AJ57" s="326">
        <v>0</v>
      </c>
      <c r="AK57" s="326">
        <v>0</v>
      </c>
      <c r="AL57" s="326">
        <v>0</v>
      </c>
      <c r="AM57" s="326">
        <v>0</v>
      </c>
    </row>
    <row r="58" spans="1:40" ht="42" customHeight="1" x14ac:dyDescent="0.25">
      <c r="A58" s="148"/>
      <c r="B58" s="411" t="s">
        <v>158</v>
      </c>
      <c r="C58" s="412" t="s">
        <v>159</v>
      </c>
      <c r="D58" s="411" t="s">
        <v>93</v>
      </c>
      <c r="E58" s="326">
        <v>0</v>
      </c>
      <c r="F58" s="326">
        <v>0</v>
      </c>
      <c r="G58" s="326">
        <v>0</v>
      </c>
      <c r="H58" s="326">
        <v>0</v>
      </c>
      <c r="I58" s="326">
        <v>0</v>
      </c>
      <c r="J58" s="326">
        <v>0</v>
      </c>
      <c r="K58" s="326">
        <v>0</v>
      </c>
      <c r="L58" s="326">
        <v>0</v>
      </c>
      <c r="M58" s="326">
        <v>0</v>
      </c>
      <c r="N58" s="326">
        <v>0</v>
      </c>
      <c r="O58" s="326">
        <v>0</v>
      </c>
      <c r="P58" s="326">
        <v>0</v>
      </c>
      <c r="Q58" s="326">
        <v>0</v>
      </c>
      <c r="R58" s="326">
        <v>0</v>
      </c>
      <c r="S58" s="326">
        <v>0</v>
      </c>
      <c r="T58" s="326">
        <v>0</v>
      </c>
      <c r="U58" s="326">
        <v>0</v>
      </c>
      <c r="V58" s="326">
        <v>0</v>
      </c>
      <c r="W58" s="326">
        <v>0</v>
      </c>
      <c r="X58" s="326">
        <v>0</v>
      </c>
      <c r="Y58" s="326">
        <v>0</v>
      </c>
      <c r="Z58" s="326">
        <v>0</v>
      </c>
      <c r="AA58" s="326">
        <v>0</v>
      </c>
      <c r="AB58" s="326">
        <v>0</v>
      </c>
      <c r="AC58" s="326">
        <v>0</v>
      </c>
      <c r="AD58" s="326">
        <v>0</v>
      </c>
      <c r="AE58" s="326">
        <v>0</v>
      </c>
      <c r="AF58" s="326">
        <v>0</v>
      </c>
      <c r="AG58" s="326">
        <v>0</v>
      </c>
      <c r="AH58" s="326">
        <v>0</v>
      </c>
      <c r="AI58" s="326">
        <v>0</v>
      </c>
      <c r="AJ58" s="326">
        <v>0</v>
      </c>
      <c r="AK58" s="326">
        <v>0</v>
      </c>
      <c r="AL58" s="326">
        <v>0</v>
      </c>
      <c r="AM58" s="326">
        <v>0</v>
      </c>
    </row>
    <row r="59" spans="1:40" ht="42" customHeight="1" x14ac:dyDescent="0.25">
      <c r="A59" s="148"/>
      <c r="B59" s="411" t="s">
        <v>160</v>
      </c>
      <c r="C59" s="412" t="s">
        <v>161</v>
      </c>
      <c r="D59" s="411" t="s">
        <v>93</v>
      </c>
      <c r="E59" s="326">
        <f>SUM(E60)</f>
        <v>0</v>
      </c>
      <c r="F59" s="326">
        <f t="shared" ref="F59:K59" si="26">SUM(F60)</f>
        <v>0</v>
      </c>
      <c r="G59" s="326">
        <f t="shared" si="26"/>
        <v>0</v>
      </c>
      <c r="H59" s="326">
        <f t="shared" si="26"/>
        <v>0</v>
      </c>
      <c r="I59" s="326">
        <f t="shared" si="26"/>
        <v>0</v>
      </c>
      <c r="J59" s="326">
        <f t="shared" si="26"/>
        <v>0</v>
      </c>
      <c r="K59" s="326">
        <f t="shared" si="26"/>
        <v>0</v>
      </c>
      <c r="L59" s="326">
        <f t="shared" ref="L59:AM59" si="27">L60</f>
        <v>0</v>
      </c>
      <c r="M59" s="326">
        <f t="shared" si="27"/>
        <v>0</v>
      </c>
      <c r="N59" s="326">
        <f t="shared" si="27"/>
        <v>0</v>
      </c>
      <c r="O59" s="326">
        <f t="shared" si="27"/>
        <v>0</v>
      </c>
      <c r="P59" s="326">
        <f t="shared" si="27"/>
        <v>0</v>
      </c>
      <c r="Q59" s="326">
        <f t="shared" si="27"/>
        <v>0</v>
      </c>
      <c r="R59" s="326">
        <f t="shared" si="27"/>
        <v>0</v>
      </c>
      <c r="S59" s="326">
        <f t="shared" si="27"/>
        <v>0</v>
      </c>
      <c r="T59" s="326">
        <f t="shared" si="27"/>
        <v>0</v>
      </c>
      <c r="U59" s="326">
        <f t="shared" si="27"/>
        <v>0</v>
      </c>
      <c r="V59" s="326">
        <f t="shared" si="27"/>
        <v>0</v>
      </c>
      <c r="W59" s="326">
        <f t="shared" si="27"/>
        <v>0</v>
      </c>
      <c r="X59" s="326">
        <f t="shared" si="27"/>
        <v>0</v>
      </c>
      <c r="Y59" s="326">
        <f t="shared" si="27"/>
        <v>0</v>
      </c>
      <c r="Z59" s="326">
        <f t="shared" si="27"/>
        <v>0</v>
      </c>
      <c r="AA59" s="326">
        <f t="shared" si="27"/>
        <v>0</v>
      </c>
      <c r="AB59" s="326">
        <f t="shared" si="27"/>
        <v>0</v>
      </c>
      <c r="AC59" s="326">
        <f t="shared" si="27"/>
        <v>0</v>
      </c>
      <c r="AD59" s="326">
        <f t="shared" si="27"/>
        <v>0</v>
      </c>
      <c r="AE59" s="326">
        <f t="shared" si="27"/>
        <v>0</v>
      </c>
      <c r="AF59" s="326">
        <f t="shared" si="27"/>
        <v>0</v>
      </c>
      <c r="AG59" s="326">
        <f t="shared" si="27"/>
        <v>0</v>
      </c>
      <c r="AH59" s="326">
        <f t="shared" si="27"/>
        <v>0</v>
      </c>
      <c r="AI59" s="326">
        <f t="shared" si="27"/>
        <v>0</v>
      </c>
      <c r="AJ59" s="326">
        <f t="shared" si="27"/>
        <v>0</v>
      </c>
      <c r="AK59" s="326">
        <f t="shared" si="27"/>
        <v>0</v>
      </c>
      <c r="AL59" s="326">
        <f t="shared" si="27"/>
        <v>0</v>
      </c>
      <c r="AM59" s="326">
        <f t="shared" si="27"/>
        <v>0</v>
      </c>
    </row>
    <row r="60" spans="1:40" ht="31.5" hidden="1" x14ac:dyDescent="0.25">
      <c r="A60" s="148"/>
      <c r="B60" s="400" t="s">
        <v>162</v>
      </c>
      <c r="C60" s="474" t="s">
        <v>163</v>
      </c>
      <c r="D60" s="454" t="s">
        <v>164</v>
      </c>
      <c r="E60" s="78">
        <v>0</v>
      </c>
      <c r="F60" s="79">
        <v>0</v>
      </c>
      <c r="G60" s="78">
        <v>0</v>
      </c>
      <c r="H60" s="78">
        <v>0</v>
      </c>
      <c r="I60" s="78">
        <v>0</v>
      </c>
      <c r="J60" s="78">
        <v>0</v>
      </c>
      <c r="K60" s="78">
        <v>0</v>
      </c>
      <c r="L60" s="78">
        <v>0</v>
      </c>
      <c r="M60" s="79">
        <v>0</v>
      </c>
      <c r="N60" s="78">
        <v>0</v>
      </c>
      <c r="O60" s="78">
        <v>0</v>
      </c>
      <c r="P60" s="78">
        <v>0</v>
      </c>
      <c r="Q60" s="78">
        <v>0</v>
      </c>
      <c r="R60" s="78">
        <v>0</v>
      </c>
      <c r="S60" s="78">
        <v>0</v>
      </c>
      <c r="T60" s="79">
        <v>0</v>
      </c>
      <c r="U60" s="78">
        <v>0</v>
      </c>
      <c r="V60" s="78">
        <v>0</v>
      </c>
      <c r="W60" s="78">
        <v>0</v>
      </c>
      <c r="X60" s="78">
        <v>0</v>
      </c>
      <c r="Y60" s="78">
        <v>0</v>
      </c>
      <c r="Z60" s="78">
        <v>0</v>
      </c>
      <c r="AA60" s="79"/>
      <c r="AB60" s="78">
        <v>0</v>
      </c>
      <c r="AC60" s="78">
        <v>0</v>
      </c>
      <c r="AD60" s="78">
        <v>0</v>
      </c>
      <c r="AE60" s="78">
        <v>0</v>
      </c>
      <c r="AF60" s="78">
        <v>0</v>
      </c>
      <c r="AG60" s="78">
        <v>0</v>
      </c>
      <c r="AH60" s="79">
        <f>AA60+T60+M60+F60</f>
        <v>0</v>
      </c>
      <c r="AI60" s="78">
        <v>0</v>
      </c>
      <c r="AJ60" s="78">
        <v>0</v>
      </c>
      <c r="AK60" s="78">
        <v>0</v>
      </c>
      <c r="AL60" s="78">
        <v>0</v>
      </c>
      <c r="AM60" s="78">
        <v>0</v>
      </c>
    </row>
    <row r="61" spans="1:40" ht="42" customHeight="1" x14ac:dyDescent="0.25">
      <c r="A61" s="148"/>
      <c r="B61" s="411" t="s">
        <v>165</v>
      </c>
      <c r="C61" s="412" t="s">
        <v>166</v>
      </c>
      <c r="D61" s="411" t="s">
        <v>93</v>
      </c>
      <c r="E61" s="326">
        <v>0</v>
      </c>
      <c r="F61" s="326">
        <v>0</v>
      </c>
      <c r="G61" s="326">
        <v>0</v>
      </c>
      <c r="H61" s="326">
        <v>0</v>
      </c>
      <c r="I61" s="326">
        <v>0</v>
      </c>
      <c r="J61" s="326">
        <v>0</v>
      </c>
      <c r="K61" s="326">
        <v>0</v>
      </c>
      <c r="L61" s="326">
        <v>0</v>
      </c>
      <c r="M61" s="326">
        <v>0</v>
      </c>
      <c r="N61" s="326">
        <v>0</v>
      </c>
      <c r="O61" s="326">
        <v>0</v>
      </c>
      <c r="P61" s="326">
        <v>0</v>
      </c>
      <c r="Q61" s="326">
        <v>0</v>
      </c>
      <c r="R61" s="326">
        <v>0</v>
      </c>
      <c r="S61" s="326">
        <v>0</v>
      </c>
      <c r="T61" s="326">
        <v>0</v>
      </c>
      <c r="U61" s="326">
        <v>0</v>
      </c>
      <c r="V61" s="326">
        <v>0</v>
      </c>
      <c r="W61" s="326">
        <v>0</v>
      </c>
      <c r="X61" s="326">
        <v>0</v>
      </c>
      <c r="Y61" s="326">
        <v>0</v>
      </c>
      <c r="Z61" s="326">
        <v>0</v>
      </c>
      <c r="AA61" s="326">
        <v>0</v>
      </c>
      <c r="AB61" s="326">
        <v>0</v>
      </c>
      <c r="AC61" s="326">
        <v>0</v>
      </c>
      <c r="AD61" s="326">
        <v>0</v>
      </c>
      <c r="AE61" s="326">
        <v>0</v>
      </c>
      <c r="AF61" s="326">
        <v>0</v>
      </c>
      <c r="AG61" s="326">
        <v>0</v>
      </c>
      <c r="AH61" s="326">
        <v>0</v>
      </c>
      <c r="AI61" s="326">
        <v>0</v>
      </c>
      <c r="AJ61" s="326">
        <v>0</v>
      </c>
      <c r="AK61" s="326">
        <v>0</v>
      </c>
      <c r="AL61" s="326">
        <v>0</v>
      </c>
      <c r="AM61" s="326">
        <v>0</v>
      </c>
    </row>
    <row r="62" spans="1:40" ht="42" customHeight="1" x14ac:dyDescent="0.25">
      <c r="A62" s="148"/>
      <c r="B62" s="464" t="s">
        <v>167</v>
      </c>
      <c r="C62" s="481" t="s">
        <v>168</v>
      </c>
      <c r="D62" s="411" t="s">
        <v>93</v>
      </c>
      <c r="E62" s="326">
        <v>0</v>
      </c>
      <c r="F62" s="326">
        <v>0</v>
      </c>
      <c r="G62" s="326">
        <v>0</v>
      </c>
      <c r="H62" s="326">
        <v>0</v>
      </c>
      <c r="I62" s="326">
        <v>0</v>
      </c>
      <c r="J62" s="326">
        <v>0</v>
      </c>
      <c r="K62" s="326">
        <v>0</v>
      </c>
      <c r="L62" s="326">
        <v>0</v>
      </c>
      <c r="M62" s="326">
        <v>0</v>
      </c>
      <c r="N62" s="326">
        <v>0</v>
      </c>
      <c r="O62" s="326">
        <v>0</v>
      </c>
      <c r="P62" s="326">
        <v>0</v>
      </c>
      <c r="Q62" s="326">
        <v>0</v>
      </c>
      <c r="R62" s="326">
        <v>0</v>
      </c>
      <c r="S62" s="326">
        <v>0</v>
      </c>
      <c r="T62" s="326">
        <v>0</v>
      </c>
      <c r="U62" s="326">
        <v>0</v>
      </c>
      <c r="V62" s="326">
        <v>0</v>
      </c>
      <c r="W62" s="326">
        <v>0</v>
      </c>
      <c r="X62" s="326">
        <v>0</v>
      </c>
      <c r="Y62" s="326">
        <v>0</v>
      </c>
      <c r="Z62" s="326">
        <v>0</v>
      </c>
      <c r="AA62" s="326">
        <v>0</v>
      </c>
      <c r="AB62" s="326">
        <v>0</v>
      </c>
      <c r="AC62" s="326">
        <v>0</v>
      </c>
      <c r="AD62" s="326">
        <v>0</v>
      </c>
      <c r="AE62" s="326">
        <v>0</v>
      </c>
      <c r="AF62" s="326">
        <v>0</v>
      </c>
      <c r="AG62" s="326">
        <v>0</v>
      </c>
      <c r="AH62" s="326">
        <v>0</v>
      </c>
      <c r="AI62" s="326">
        <v>0</v>
      </c>
      <c r="AJ62" s="326">
        <v>0</v>
      </c>
      <c r="AK62" s="326">
        <v>0</v>
      </c>
      <c r="AL62" s="326">
        <v>0</v>
      </c>
      <c r="AM62" s="326">
        <v>0</v>
      </c>
    </row>
    <row r="63" spans="1:40" ht="42" customHeight="1" x14ac:dyDescent="0.25">
      <c r="A63" s="148"/>
      <c r="B63" s="464" t="s">
        <v>169</v>
      </c>
      <c r="C63" s="481" t="s">
        <v>170</v>
      </c>
      <c r="D63" s="411" t="s">
        <v>93</v>
      </c>
      <c r="E63" s="326">
        <v>0</v>
      </c>
      <c r="F63" s="326">
        <v>0</v>
      </c>
      <c r="G63" s="326">
        <v>0</v>
      </c>
      <c r="H63" s="326">
        <v>0</v>
      </c>
      <c r="I63" s="326">
        <v>0</v>
      </c>
      <c r="J63" s="326">
        <v>0</v>
      </c>
      <c r="K63" s="326">
        <v>0</v>
      </c>
      <c r="L63" s="326">
        <v>0</v>
      </c>
      <c r="M63" s="326">
        <v>0</v>
      </c>
      <c r="N63" s="326">
        <v>0</v>
      </c>
      <c r="O63" s="326">
        <v>0</v>
      </c>
      <c r="P63" s="326">
        <v>0</v>
      </c>
      <c r="Q63" s="326">
        <v>0</v>
      </c>
      <c r="R63" s="326">
        <v>0</v>
      </c>
      <c r="S63" s="326">
        <v>0</v>
      </c>
      <c r="T63" s="326">
        <v>0</v>
      </c>
      <c r="U63" s="326">
        <v>0</v>
      </c>
      <c r="V63" s="326">
        <v>0</v>
      </c>
      <c r="W63" s="326">
        <v>0</v>
      </c>
      <c r="X63" s="326">
        <v>0</v>
      </c>
      <c r="Y63" s="326">
        <v>0</v>
      </c>
      <c r="Z63" s="326">
        <v>0</v>
      </c>
      <c r="AA63" s="326">
        <v>0</v>
      </c>
      <c r="AB63" s="326">
        <v>0</v>
      </c>
      <c r="AC63" s="326">
        <v>0</v>
      </c>
      <c r="AD63" s="326">
        <v>0</v>
      </c>
      <c r="AE63" s="326">
        <v>0</v>
      </c>
      <c r="AF63" s="326">
        <v>0</v>
      </c>
      <c r="AG63" s="326">
        <v>0</v>
      </c>
      <c r="AH63" s="326">
        <v>0</v>
      </c>
      <c r="AI63" s="326">
        <v>0</v>
      </c>
      <c r="AJ63" s="326">
        <v>0</v>
      </c>
      <c r="AK63" s="326">
        <v>0</v>
      </c>
      <c r="AL63" s="326">
        <v>0</v>
      </c>
      <c r="AM63" s="326">
        <v>0</v>
      </c>
    </row>
    <row r="64" spans="1:40" ht="48" customHeight="1" x14ac:dyDescent="0.25">
      <c r="A64" s="148"/>
      <c r="B64" s="382" t="s">
        <v>171</v>
      </c>
      <c r="C64" s="383" t="s">
        <v>172</v>
      </c>
      <c r="D64" s="382" t="s">
        <v>93</v>
      </c>
      <c r="E64" s="384">
        <f t="shared" ref="E64:AM64" si="28">E65+E66</f>
        <v>0</v>
      </c>
      <c r="F64" s="384">
        <f t="shared" si="28"/>
        <v>0</v>
      </c>
      <c r="G64" s="384">
        <f t="shared" si="28"/>
        <v>0</v>
      </c>
      <c r="H64" s="384">
        <f t="shared" si="28"/>
        <v>0</v>
      </c>
      <c r="I64" s="384">
        <f t="shared" si="28"/>
        <v>0</v>
      </c>
      <c r="J64" s="384">
        <f t="shared" si="28"/>
        <v>0</v>
      </c>
      <c r="K64" s="384">
        <f t="shared" si="28"/>
        <v>0</v>
      </c>
      <c r="L64" s="384">
        <f t="shared" si="28"/>
        <v>0</v>
      </c>
      <c r="M64" s="384">
        <f t="shared" si="28"/>
        <v>0</v>
      </c>
      <c r="N64" s="384">
        <f t="shared" si="28"/>
        <v>0</v>
      </c>
      <c r="O64" s="384">
        <f t="shared" si="28"/>
        <v>0</v>
      </c>
      <c r="P64" s="384">
        <f t="shared" si="28"/>
        <v>0</v>
      </c>
      <c r="Q64" s="384">
        <f t="shared" si="28"/>
        <v>0</v>
      </c>
      <c r="R64" s="384">
        <f t="shared" si="28"/>
        <v>0</v>
      </c>
      <c r="S64" s="384">
        <f t="shared" si="28"/>
        <v>0</v>
      </c>
      <c r="T64" s="384">
        <f t="shared" si="28"/>
        <v>0</v>
      </c>
      <c r="U64" s="384">
        <f t="shared" si="28"/>
        <v>0</v>
      </c>
      <c r="V64" s="384">
        <f t="shared" si="28"/>
        <v>0</v>
      </c>
      <c r="W64" s="384">
        <f t="shared" si="28"/>
        <v>0</v>
      </c>
      <c r="X64" s="384">
        <f t="shared" si="28"/>
        <v>0</v>
      </c>
      <c r="Y64" s="384">
        <f t="shared" si="28"/>
        <v>0</v>
      </c>
      <c r="Z64" s="384">
        <f t="shared" si="28"/>
        <v>0</v>
      </c>
      <c r="AA64" s="384">
        <f t="shared" si="28"/>
        <v>0</v>
      </c>
      <c r="AB64" s="384">
        <f t="shared" si="28"/>
        <v>0</v>
      </c>
      <c r="AC64" s="384">
        <f t="shared" si="28"/>
        <v>0</v>
      </c>
      <c r="AD64" s="384">
        <f t="shared" si="28"/>
        <v>0</v>
      </c>
      <c r="AE64" s="384">
        <f t="shared" si="28"/>
        <v>0</v>
      </c>
      <c r="AF64" s="384">
        <f t="shared" si="28"/>
        <v>0</v>
      </c>
      <c r="AG64" s="384">
        <f t="shared" si="28"/>
        <v>0</v>
      </c>
      <c r="AH64" s="384">
        <f t="shared" si="28"/>
        <v>0</v>
      </c>
      <c r="AI64" s="384">
        <f t="shared" si="28"/>
        <v>0</v>
      </c>
      <c r="AJ64" s="384">
        <f t="shared" si="28"/>
        <v>0</v>
      </c>
      <c r="AK64" s="384">
        <f t="shared" si="28"/>
        <v>0</v>
      </c>
      <c r="AL64" s="384">
        <f t="shared" si="28"/>
        <v>0</v>
      </c>
      <c r="AM64" s="384">
        <f t="shared" si="28"/>
        <v>0</v>
      </c>
    </row>
    <row r="65" spans="1:67" ht="42" customHeight="1" x14ac:dyDescent="0.25">
      <c r="A65" s="148"/>
      <c r="B65" s="408" t="s">
        <v>173</v>
      </c>
      <c r="C65" s="409" t="s">
        <v>174</v>
      </c>
      <c r="D65" s="408" t="s">
        <v>93</v>
      </c>
      <c r="E65" s="410">
        <v>0</v>
      </c>
      <c r="F65" s="410">
        <v>0</v>
      </c>
      <c r="G65" s="410">
        <v>0</v>
      </c>
      <c r="H65" s="410">
        <v>0</v>
      </c>
      <c r="I65" s="410">
        <v>0</v>
      </c>
      <c r="J65" s="410">
        <v>0</v>
      </c>
      <c r="K65" s="410">
        <v>0</v>
      </c>
      <c r="L65" s="410">
        <v>0</v>
      </c>
      <c r="M65" s="410">
        <v>0</v>
      </c>
      <c r="N65" s="410">
        <v>0</v>
      </c>
      <c r="O65" s="410">
        <v>0</v>
      </c>
      <c r="P65" s="410">
        <v>0</v>
      </c>
      <c r="Q65" s="410">
        <v>0</v>
      </c>
      <c r="R65" s="410">
        <v>0</v>
      </c>
      <c r="S65" s="410">
        <v>0</v>
      </c>
      <c r="T65" s="410">
        <v>0</v>
      </c>
      <c r="U65" s="410">
        <v>0</v>
      </c>
      <c r="V65" s="410">
        <v>0</v>
      </c>
      <c r="W65" s="410">
        <v>0</v>
      </c>
      <c r="X65" s="410">
        <v>0</v>
      </c>
      <c r="Y65" s="410">
        <v>0</v>
      </c>
      <c r="Z65" s="410">
        <v>0</v>
      </c>
      <c r="AA65" s="410">
        <v>0</v>
      </c>
      <c r="AB65" s="410">
        <v>0</v>
      </c>
      <c r="AC65" s="410">
        <v>0</v>
      </c>
      <c r="AD65" s="410">
        <v>0</v>
      </c>
      <c r="AE65" s="410">
        <v>0</v>
      </c>
      <c r="AF65" s="410">
        <v>0</v>
      </c>
      <c r="AG65" s="410">
        <v>0</v>
      </c>
      <c r="AH65" s="410">
        <v>0</v>
      </c>
      <c r="AI65" s="410">
        <v>0</v>
      </c>
      <c r="AJ65" s="410">
        <v>0</v>
      </c>
      <c r="AK65" s="410">
        <v>0</v>
      </c>
      <c r="AL65" s="410">
        <v>0</v>
      </c>
      <c r="AM65" s="410">
        <v>0</v>
      </c>
    </row>
    <row r="66" spans="1:67" ht="42" customHeight="1" x14ac:dyDescent="0.25">
      <c r="A66" s="148"/>
      <c r="B66" s="408" t="s">
        <v>175</v>
      </c>
      <c r="C66" s="409" t="s">
        <v>176</v>
      </c>
      <c r="D66" s="408" t="s">
        <v>93</v>
      </c>
      <c r="E66" s="410">
        <v>0</v>
      </c>
      <c r="F66" s="410">
        <v>0</v>
      </c>
      <c r="G66" s="410">
        <v>0</v>
      </c>
      <c r="H66" s="410">
        <v>0</v>
      </c>
      <c r="I66" s="410">
        <v>0</v>
      </c>
      <c r="J66" s="410">
        <v>0</v>
      </c>
      <c r="K66" s="410">
        <v>0</v>
      </c>
      <c r="L66" s="410">
        <v>0</v>
      </c>
      <c r="M66" s="410">
        <v>0</v>
      </c>
      <c r="N66" s="410">
        <v>0</v>
      </c>
      <c r="O66" s="410">
        <v>0</v>
      </c>
      <c r="P66" s="410">
        <v>0</v>
      </c>
      <c r="Q66" s="410">
        <v>0</v>
      </c>
      <c r="R66" s="410">
        <v>0</v>
      </c>
      <c r="S66" s="410">
        <v>0</v>
      </c>
      <c r="T66" s="410">
        <v>0</v>
      </c>
      <c r="U66" s="410">
        <v>0</v>
      </c>
      <c r="V66" s="410">
        <v>0</v>
      </c>
      <c r="W66" s="410">
        <v>0</v>
      </c>
      <c r="X66" s="410">
        <v>0</v>
      </c>
      <c r="Y66" s="410">
        <v>0</v>
      </c>
      <c r="Z66" s="410">
        <v>0</v>
      </c>
      <c r="AA66" s="410">
        <v>0</v>
      </c>
      <c r="AB66" s="410">
        <v>0</v>
      </c>
      <c r="AC66" s="410">
        <v>0</v>
      </c>
      <c r="AD66" s="410">
        <v>0</v>
      </c>
      <c r="AE66" s="410">
        <v>0</v>
      </c>
      <c r="AF66" s="410">
        <v>0</v>
      </c>
      <c r="AG66" s="410">
        <v>0</v>
      </c>
      <c r="AH66" s="410">
        <v>0</v>
      </c>
      <c r="AI66" s="410">
        <v>0</v>
      </c>
      <c r="AJ66" s="410">
        <v>0</v>
      </c>
      <c r="AK66" s="410">
        <v>0</v>
      </c>
      <c r="AL66" s="410">
        <v>0</v>
      </c>
      <c r="AM66" s="410">
        <v>0</v>
      </c>
    </row>
    <row r="67" spans="1:67" ht="48" customHeight="1" x14ac:dyDescent="0.25">
      <c r="A67" s="148"/>
      <c r="B67" s="382" t="s">
        <v>177</v>
      </c>
      <c r="C67" s="383" t="s">
        <v>178</v>
      </c>
      <c r="D67" s="427" t="s">
        <v>93</v>
      </c>
      <c r="E67" s="393">
        <f>E68+E69</f>
        <v>0</v>
      </c>
      <c r="F67" s="393">
        <f t="shared" ref="F67:Y67" si="29">F68+F69</f>
        <v>0</v>
      </c>
      <c r="G67" s="393">
        <f t="shared" si="29"/>
        <v>0</v>
      </c>
      <c r="H67" s="393">
        <f t="shared" si="29"/>
        <v>0</v>
      </c>
      <c r="I67" s="393">
        <f t="shared" si="29"/>
        <v>0</v>
      </c>
      <c r="J67" s="393">
        <f t="shared" si="29"/>
        <v>0</v>
      </c>
      <c r="K67" s="393">
        <f t="shared" si="29"/>
        <v>0</v>
      </c>
      <c r="L67" s="393">
        <f t="shared" si="29"/>
        <v>0</v>
      </c>
      <c r="M67" s="393">
        <f t="shared" si="29"/>
        <v>0</v>
      </c>
      <c r="N67" s="393">
        <f t="shared" si="29"/>
        <v>0</v>
      </c>
      <c r="O67" s="393">
        <f t="shared" si="29"/>
        <v>0</v>
      </c>
      <c r="P67" s="393">
        <f t="shared" si="29"/>
        <v>0</v>
      </c>
      <c r="Q67" s="393">
        <f t="shared" si="29"/>
        <v>0</v>
      </c>
      <c r="R67" s="393">
        <f t="shared" si="29"/>
        <v>0</v>
      </c>
      <c r="S67" s="393">
        <f t="shared" si="29"/>
        <v>0</v>
      </c>
      <c r="T67" s="393">
        <f t="shared" si="29"/>
        <v>0</v>
      </c>
      <c r="U67" s="393">
        <f t="shared" si="29"/>
        <v>0</v>
      </c>
      <c r="V67" s="393">
        <f t="shared" si="29"/>
        <v>0</v>
      </c>
      <c r="W67" s="393">
        <f t="shared" si="29"/>
        <v>0</v>
      </c>
      <c r="X67" s="393">
        <f t="shared" si="29"/>
        <v>0</v>
      </c>
      <c r="Y67" s="393">
        <f t="shared" si="29"/>
        <v>0</v>
      </c>
      <c r="Z67" s="393">
        <f>Z68+Z69</f>
        <v>0</v>
      </c>
      <c r="AA67" s="393">
        <f t="shared" ref="AA67:AM67" si="30">AA68+AA69</f>
        <v>0</v>
      </c>
      <c r="AB67" s="393">
        <f t="shared" si="30"/>
        <v>0</v>
      </c>
      <c r="AC67" s="393">
        <f t="shared" si="30"/>
        <v>0</v>
      </c>
      <c r="AD67" s="393">
        <f t="shared" si="30"/>
        <v>0</v>
      </c>
      <c r="AE67" s="393">
        <f t="shared" si="30"/>
        <v>0</v>
      </c>
      <c r="AF67" s="393">
        <f t="shared" si="30"/>
        <v>0</v>
      </c>
      <c r="AG67" s="393">
        <f t="shared" si="30"/>
        <v>0</v>
      </c>
      <c r="AH67" s="393">
        <f t="shared" si="30"/>
        <v>0</v>
      </c>
      <c r="AI67" s="393">
        <f t="shared" si="30"/>
        <v>0</v>
      </c>
      <c r="AJ67" s="393">
        <f t="shared" si="30"/>
        <v>0</v>
      </c>
      <c r="AK67" s="393">
        <f t="shared" si="30"/>
        <v>0</v>
      </c>
      <c r="AL67" s="393">
        <f t="shared" si="30"/>
        <v>0</v>
      </c>
      <c r="AM67" s="393">
        <f t="shared" si="30"/>
        <v>0</v>
      </c>
    </row>
    <row r="68" spans="1:67" ht="42" customHeight="1" x14ac:dyDescent="0.25">
      <c r="A68" s="148"/>
      <c r="B68" s="408" t="s">
        <v>179</v>
      </c>
      <c r="C68" s="409" t="s">
        <v>180</v>
      </c>
      <c r="D68" s="408" t="s">
        <v>93</v>
      </c>
      <c r="E68" s="410">
        <v>0</v>
      </c>
      <c r="F68" s="410">
        <v>0</v>
      </c>
      <c r="G68" s="410">
        <v>0</v>
      </c>
      <c r="H68" s="410">
        <v>0</v>
      </c>
      <c r="I68" s="410">
        <v>0</v>
      </c>
      <c r="J68" s="410">
        <v>0</v>
      </c>
      <c r="K68" s="410">
        <v>0</v>
      </c>
      <c r="L68" s="410">
        <v>0</v>
      </c>
      <c r="M68" s="410">
        <v>0</v>
      </c>
      <c r="N68" s="410">
        <v>0</v>
      </c>
      <c r="O68" s="410">
        <v>0</v>
      </c>
      <c r="P68" s="410">
        <v>0</v>
      </c>
      <c r="Q68" s="410">
        <v>0</v>
      </c>
      <c r="R68" s="410">
        <v>0</v>
      </c>
      <c r="S68" s="410">
        <v>0</v>
      </c>
      <c r="T68" s="410">
        <v>0</v>
      </c>
      <c r="U68" s="410">
        <v>0</v>
      </c>
      <c r="V68" s="410">
        <v>0</v>
      </c>
      <c r="W68" s="410">
        <v>0</v>
      </c>
      <c r="X68" s="410">
        <v>0</v>
      </c>
      <c r="Y68" s="410">
        <v>0</v>
      </c>
      <c r="Z68" s="410">
        <v>0</v>
      </c>
      <c r="AA68" s="410">
        <v>0</v>
      </c>
      <c r="AB68" s="410">
        <v>0</v>
      </c>
      <c r="AC68" s="410">
        <v>0</v>
      </c>
      <c r="AD68" s="410">
        <v>0</v>
      </c>
      <c r="AE68" s="410">
        <v>0</v>
      </c>
      <c r="AF68" s="410">
        <v>0</v>
      </c>
      <c r="AG68" s="410">
        <v>0</v>
      </c>
      <c r="AH68" s="410">
        <v>0</v>
      </c>
      <c r="AI68" s="410">
        <v>0</v>
      </c>
      <c r="AJ68" s="410">
        <v>0</v>
      </c>
      <c r="AK68" s="410">
        <v>0</v>
      </c>
      <c r="AL68" s="410">
        <v>0</v>
      </c>
      <c r="AM68" s="410">
        <v>0</v>
      </c>
    </row>
    <row r="69" spans="1:67" ht="42" customHeight="1" x14ac:dyDescent="0.25">
      <c r="A69" s="148"/>
      <c r="B69" s="408" t="s">
        <v>181</v>
      </c>
      <c r="C69" s="409" t="s">
        <v>182</v>
      </c>
      <c r="D69" s="408" t="s">
        <v>93</v>
      </c>
      <c r="E69" s="410">
        <v>0</v>
      </c>
      <c r="F69" s="410">
        <v>0</v>
      </c>
      <c r="G69" s="410">
        <v>0</v>
      </c>
      <c r="H69" s="410">
        <v>0</v>
      </c>
      <c r="I69" s="410">
        <v>0</v>
      </c>
      <c r="J69" s="410">
        <v>0</v>
      </c>
      <c r="K69" s="410">
        <v>0</v>
      </c>
      <c r="L69" s="410">
        <v>0</v>
      </c>
      <c r="M69" s="410">
        <v>0</v>
      </c>
      <c r="N69" s="410">
        <v>0</v>
      </c>
      <c r="O69" s="410">
        <v>0</v>
      </c>
      <c r="P69" s="410">
        <v>0</v>
      </c>
      <c r="Q69" s="410">
        <v>0</v>
      </c>
      <c r="R69" s="410">
        <v>0</v>
      </c>
      <c r="S69" s="410">
        <v>0</v>
      </c>
      <c r="T69" s="410">
        <v>0</v>
      </c>
      <c r="U69" s="410">
        <v>0</v>
      </c>
      <c r="V69" s="410">
        <v>0</v>
      </c>
      <c r="W69" s="410">
        <v>0</v>
      </c>
      <c r="X69" s="410">
        <v>0</v>
      </c>
      <c r="Y69" s="410">
        <v>0</v>
      </c>
      <c r="Z69" s="410">
        <v>0</v>
      </c>
      <c r="AA69" s="410">
        <v>0</v>
      </c>
      <c r="AB69" s="410">
        <v>0</v>
      </c>
      <c r="AC69" s="410">
        <v>0</v>
      </c>
      <c r="AD69" s="410">
        <v>0</v>
      </c>
      <c r="AE69" s="410">
        <v>0</v>
      </c>
      <c r="AF69" s="410">
        <v>0</v>
      </c>
      <c r="AG69" s="410">
        <v>0</v>
      </c>
      <c r="AH69" s="410">
        <v>0</v>
      </c>
      <c r="AI69" s="410">
        <v>0</v>
      </c>
      <c r="AJ69" s="410">
        <v>0</v>
      </c>
      <c r="AK69" s="410">
        <v>0</v>
      </c>
      <c r="AL69" s="410">
        <v>0</v>
      </c>
      <c r="AM69" s="410">
        <v>0</v>
      </c>
    </row>
    <row r="70" spans="1:67" ht="48" customHeight="1" x14ac:dyDescent="0.25">
      <c r="A70" s="148"/>
      <c r="B70" s="382" t="s">
        <v>183</v>
      </c>
      <c r="C70" s="383" t="s">
        <v>184</v>
      </c>
      <c r="D70" s="382" t="s">
        <v>93</v>
      </c>
      <c r="E70" s="393">
        <f>SUBTOTAL(9,E71:E73)</f>
        <v>0</v>
      </c>
      <c r="F70" s="393">
        <f t="shared" ref="F70:AM70" si="31">SUBTOTAL(9,F71:F73)</f>
        <v>0</v>
      </c>
      <c r="G70" s="393">
        <f t="shared" si="31"/>
        <v>0</v>
      </c>
      <c r="H70" s="393">
        <f t="shared" si="31"/>
        <v>0</v>
      </c>
      <c r="I70" s="393">
        <f t="shared" si="31"/>
        <v>0</v>
      </c>
      <c r="J70" s="393">
        <f t="shared" si="31"/>
        <v>0</v>
      </c>
      <c r="K70" s="393">
        <f t="shared" si="31"/>
        <v>0</v>
      </c>
      <c r="L70" s="393">
        <f t="shared" si="31"/>
        <v>0</v>
      </c>
      <c r="M70" s="393">
        <f t="shared" si="31"/>
        <v>0</v>
      </c>
      <c r="N70" s="393">
        <f t="shared" si="31"/>
        <v>0</v>
      </c>
      <c r="O70" s="393">
        <f t="shared" si="31"/>
        <v>0</v>
      </c>
      <c r="P70" s="393">
        <f t="shared" si="31"/>
        <v>0</v>
      </c>
      <c r="Q70" s="393">
        <f t="shared" si="31"/>
        <v>0</v>
      </c>
      <c r="R70" s="393">
        <f t="shared" si="31"/>
        <v>0</v>
      </c>
      <c r="S70" s="393">
        <f t="shared" si="31"/>
        <v>0</v>
      </c>
      <c r="T70" s="393">
        <f t="shared" si="31"/>
        <v>0</v>
      </c>
      <c r="U70" s="393">
        <f t="shared" si="31"/>
        <v>0</v>
      </c>
      <c r="V70" s="393">
        <f t="shared" si="31"/>
        <v>0</v>
      </c>
      <c r="W70" s="393">
        <f t="shared" si="31"/>
        <v>0</v>
      </c>
      <c r="X70" s="393">
        <f t="shared" si="31"/>
        <v>0</v>
      </c>
      <c r="Y70" s="393">
        <f t="shared" si="31"/>
        <v>0</v>
      </c>
      <c r="Z70" s="393">
        <f t="shared" si="31"/>
        <v>0</v>
      </c>
      <c r="AA70" s="393">
        <f t="shared" si="31"/>
        <v>54.105000000000011</v>
      </c>
      <c r="AB70" s="393">
        <f t="shared" si="31"/>
        <v>0</v>
      </c>
      <c r="AC70" s="393">
        <f t="shared" si="31"/>
        <v>0</v>
      </c>
      <c r="AD70" s="393">
        <f t="shared" si="31"/>
        <v>0</v>
      </c>
      <c r="AE70" s="393">
        <f t="shared" si="31"/>
        <v>0</v>
      </c>
      <c r="AF70" s="393">
        <f t="shared" si="31"/>
        <v>0</v>
      </c>
      <c r="AG70" s="393">
        <f t="shared" si="31"/>
        <v>0</v>
      </c>
      <c r="AH70" s="393">
        <f t="shared" si="31"/>
        <v>54.105000000000011</v>
      </c>
      <c r="AI70" s="393">
        <f t="shared" si="31"/>
        <v>0</v>
      </c>
      <c r="AJ70" s="393">
        <f t="shared" si="31"/>
        <v>0</v>
      </c>
      <c r="AK70" s="393">
        <f t="shared" si="31"/>
        <v>0</v>
      </c>
      <c r="AL70" s="393">
        <f t="shared" si="31"/>
        <v>0</v>
      </c>
      <c r="AM70" s="393">
        <f t="shared" si="31"/>
        <v>0</v>
      </c>
    </row>
    <row r="71" spans="1:67" ht="33" customHeight="1" x14ac:dyDescent="0.25">
      <c r="B71" s="76" t="s">
        <v>183</v>
      </c>
      <c r="C71" s="387" t="s">
        <v>1575</v>
      </c>
      <c r="D71" s="76" t="s">
        <v>1650</v>
      </c>
      <c r="E71" s="389"/>
      <c r="F71" s="389"/>
      <c r="G71" s="389"/>
      <c r="H71" s="389"/>
      <c r="I71" s="389"/>
      <c r="J71" s="389"/>
      <c r="K71" s="389"/>
      <c r="L71" s="389"/>
      <c r="M71" s="389"/>
      <c r="N71" s="389"/>
      <c r="O71" s="389"/>
      <c r="P71" s="389"/>
      <c r="Q71" s="389"/>
      <c r="R71" s="389"/>
      <c r="S71" s="389"/>
      <c r="T71" s="389"/>
      <c r="U71" s="389"/>
      <c r="V71" s="389"/>
      <c r="W71" s="389"/>
      <c r="X71" s="389"/>
      <c r="Y71" s="389"/>
      <c r="Z71" s="389"/>
      <c r="AA71" s="390">
        <f>'С № 4'!BZ78</f>
        <v>44.93833333333334</v>
      </c>
      <c r="AB71" s="389"/>
      <c r="AC71" s="389"/>
      <c r="AD71" s="390"/>
      <c r="AE71" s="389"/>
      <c r="AF71" s="389"/>
      <c r="AG71" s="389"/>
      <c r="AH71" s="390">
        <f t="shared" ref="AH71:AH73" si="32">AA71+T71+M71+F71</f>
        <v>44.93833333333334</v>
      </c>
      <c r="AI71" s="389"/>
      <c r="AJ71" s="389"/>
      <c r="AK71" s="390">
        <f>AD71</f>
        <v>0</v>
      </c>
      <c r="AL71" s="389"/>
      <c r="AM71" s="389"/>
      <c r="AN71" s="147"/>
    </row>
    <row r="72" spans="1:67" ht="33" customHeight="1" x14ac:dyDescent="0.25">
      <c r="B72" s="76" t="s">
        <v>183</v>
      </c>
      <c r="C72" s="387" t="s">
        <v>1580</v>
      </c>
      <c r="D72" s="76" t="s">
        <v>1651</v>
      </c>
      <c r="E72" s="389"/>
      <c r="F72" s="389"/>
      <c r="G72" s="389"/>
      <c r="H72" s="389"/>
      <c r="I72" s="389"/>
      <c r="J72" s="389"/>
      <c r="K72" s="389"/>
      <c r="L72" s="389"/>
      <c r="M72" s="389"/>
      <c r="N72" s="389"/>
      <c r="O72" s="389"/>
      <c r="P72" s="389"/>
      <c r="Q72" s="389"/>
      <c r="R72" s="389"/>
      <c r="S72" s="389"/>
      <c r="T72" s="389"/>
      <c r="U72" s="389"/>
      <c r="V72" s="389"/>
      <c r="W72" s="389"/>
      <c r="X72" s="389"/>
      <c r="Y72" s="389"/>
      <c r="Z72" s="389"/>
      <c r="AA72" s="390">
        <f>'С № 4'!BZ84</f>
        <v>4.5833333333333339</v>
      </c>
      <c r="AB72" s="390"/>
      <c r="AC72" s="389"/>
      <c r="AD72" s="390"/>
      <c r="AE72" s="389"/>
      <c r="AF72" s="389"/>
      <c r="AG72" s="389"/>
      <c r="AH72" s="390">
        <f t="shared" si="32"/>
        <v>4.5833333333333339</v>
      </c>
      <c r="AI72" s="390">
        <f>AB72</f>
        <v>0</v>
      </c>
      <c r="AJ72" s="389"/>
      <c r="AK72" s="390">
        <f>AD72</f>
        <v>0</v>
      </c>
      <c r="AL72" s="389"/>
      <c r="AM72" s="389"/>
      <c r="AN72" s="147"/>
    </row>
    <row r="73" spans="1:67" ht="33" customHeight="1" x14ac:dyDescent="0.25">
      <c r="B73" s="76" t="s">
        <v>183</v>
      </c>
      <c r="C73" s="387" t="s">
        <v>1581</v>
      </c>
      <c r="D73" s="76" t="s">
        <v>1652</v>
      </c>
      <c r="E73" s="389"/>
      <c r="F73" s="389"/>
      <c r="G73" s="389"/>
      <c r="H73" s="389"/>
      <c r="I73" s="389"/>
      <c r="J73" s="389"/>
      <c r="K73" s="389"/>
      <c r="L73" s="389"/>
      <c r="M73" s="389"/>
      <c r="N73" s="389"/>
      <c r="O73" s="389"/>
      <c r="P73" s="389"/>
      <c r="Q73" s="389"/>
      <c r="R73" s="389"/>
      <c r="S73" s="389"/>
      <c r="T73" s="389"/>
      <c r="U73" s="389"/>
      <c r="V73" s="389"/>
      <c r="W73" s="389"/>
      <c r="X73" s="389"/>
      <c r="Y73" s="389"/>
      <c r="Z73" s="389"/>
      <c r="AA73" s="390">
        <f>'С № 4'!BZ85</f>
        <v>4.5833333333333339</v>
      </c>
      <c r="AB73" s="390"/>
      <c r="AC73" s="389"/>
      <c r="AD73" s="390"/>
      <c r="AE73" s="389"/>
      <c r="AF73" s="389"/>
      <c r="AG73" s="389"/>
      <c r="AH73" s="390">
        <f t="shared" si="32"/>
        <v>4.5833333333333339</v>
      </c>
      <c r="AI73" s="390">
        <f>AB73</f>
        <v>0</v>
      </c>
      <c r="AJ73" s="389"/>
      <c r="AK73" s="390">
        <f>AD73</f>
        <v>0</v>
      </c>
      <c r="AL73" s="389"/>
      <c r="AM73" s="389"/>
      <c r="AN73" s="147"/>
    </row>
    <row r="74" spans="1:67" ht="48" customHeight="1" x14ac:dyDescent="0.25">
      <c r="A74" s="148"/>
      <c r="B74" s="382" t="s">
        <v>185</v>
      </c>
      <c r="C74" s="383" t="s">
        <v>186</v>
      </c>
      <c r="D74" s="382" t="s">
        <v>93</v>
      </c>
      <c r="E74" s="393">
        <v>0</v>
      </c>
      <c r="F74" s="393">
        <v>0</v>
      </c>
      <c r="G74" s="393">
        <v>0</v>
      </c>
      <c r="H74" s="393">
        <v>0</v>
      </c>
      <c r="I74" s="393">
        <v>0</v>
      </c>
      <c r="J74" s="393">
        <v>0</v>
      </c>
      <c r="K74" s="393">
        <v>0</v>
      </c>
      <c r="L74" s="393">
        <v>0</v>
      </c>
      <c r="M74" s="393">
        <v>0</v>
      </c>
      <c r="N74" s="393">
        <v>0</v>
      </c>
      <c r="O74" s="393">
        <v>0</v>
      </c>
      <c r="P74" s="393">
        <v>0</v>
      </c>
      <c r="Q74" s="393">
        <v>0</v>
      </c>
      <c r="R74" s="393">
        <v>0</v>
      </c>
      <c r="S74" s="393">
        <v>0</v>
      </c>
      <c r="T74" s="393">
        <v>0</v>
      </c>
      <c r="U74" s="393">
        <v>0</v>
      </c>
      <c r="V74" s="393">
        <v>0</v>
      </c>
      <c r="W74" s="393">
        <v>0</v>
      </c>
      <c r="X74" s="393">
        <v>0</v>
      </c>
      <c r="Y74" s="393">
        <v>0</v>
      </c>
      <c r="Z74" s="393">
        <v>0</v>
      </c>
      <c r="AA74" s="393">
        <v>0</v>
      </c>
      <c r="AB74" s="393">
        <v>0</v>
      </c>
      <c r="AC74" s="393">
        <v>0</v>
      </c>
      <c r="AD74" s="393">
        <v>0</v>
      </c>
      <c r="AE74" s="393">
        <v>0</v>
      </c>
      <c r="AF74" s="393">
        <v>0</v>
      </c>
      <c r="AG74" s="393">
        <v>0</v>
      </c>
      <c r="AH74" s="393">
        <v>0</v>
      </c>
      <c r="AI74" s="393">
        <v>0</v>
      </c>
      <c r="AJ74" s="393">
        <v>0</v>
      </c>
      <c r="AK74" s="393">
        <v>0</v>
      </c>
      <c r="AL74" s="393">
        <v>0</v>
      </c>
      <c r="AM74" s="393">
        <v>0</v>
      </c>
    </row>
    <row r="75" spans="1:67" ht="48" customHeight="1" x14ac:dyDescent="0.25">
      <c r="A75" s="148"/>
      <c r="B75" s="382" t="s">
        <v>187</v>
      </c>
      <c r="C75" s="383" t="s">
        <v>188</v>
      </c>
      <c r="D75" s="382" t="s">
        <v>93</v>
      </c>
      <c r="E75" s="384">
        <f>SUBTOTAL(9,E76:E79)</f>
        <v>0</v>
      </c>
      <c r="F75" s="384">
        <f t="shared" ref="F75:AM75" si="33">SUBTOTAL(9,F76:F79)</f>
        <v>0</v>
      </c>
      <c r="G75" s="384">
        <f t="shared" si="33"/>
        <v>0</v>
      </c>
      <c r="H75" s="384">
        <f t="shared" si="33"/>
        <v>0</v>
      </c>
      <c r="I75" s="384">
        <f t="shared" si="33"/>
        <v>0</v>
      </c>
      <c r="J75" s="384">
        <f t="shared" si="33"/>
        <v>0</v>
      </c>
      <c r="K75" s="384">
        <f t="shared" si="33"/>
        <v>0</v>
      </c>
      <c r="L75" s="384">
        <f t="shared" si="33"/>
        <v>0</v>
      </c>
      <c r="M75" s="384">
        <f t="shared" si="33"/>
        <v>0</v>
      </c>
      <c r="N75" s="384">
        <f t="shared" si="33"/>
        <v>0</v>
      </c>
      <c r="O75" s="384">
        <f t="shared" si="33"/>
        <v>0</v>
      </c>
      <c r="P75" s="384">
        <f t="shared" si="33"/>
        <v>0</v>
      </c>
      <c r="Q75" s="384">
        <f t="shared" si="33"/>
        <v>0</v>
      </c>
      <c r="R75" s="384">
        <f t="shared" si="33"/>
        <v>0</v>
      </c>
      <c r="S75" s="384">
        <f t="shared" si="33"/>
        <v>0</v>
      </c>
      <c r="T75" s="384">
        <f t="shared" si="33"/>
        <v>0.16666666666666669</v>
      </c>
      <c r="U75" s="384">
        <f t="shared" si="33"/>
        <v>0</v>
      </c>
      <c r="V75" s="384">
        <f t="shared" si="33"/>
        <v>0</v>
      </c>
      <c r="W75" s="384">
        <f t="shared" si="33"/>
        <v>0</v>
      </c>
      <c r="X75" s="384">
        <f t="shared" si="33"/>
        <v>0</v>
      </c>
      <c r="Y75" s="384">
        <f t="shared" si="33"/>
        <v>0</v>
      </c>
      <c r="Z75" s="384">
        <f t="shared" si="33"/>
        <v>0</v>
      </c>
      <c r="AA75" s="384">
        <f t="shared" si="33"/>
        <v>15.4</v>
      </c>
      <c r="AB75" s="384">
        <f t="shared" si="33"/>
        <v>0</v>
      </c>
      <c r="AC75" s="384">
        <f t="shared" si="33"/>
        <v>0</v>
      </c>
      <c r="AD75" s="384">
        <f t="shared" si="33"/>
        <v>0</v>
      </c>
      <c r="AE75" s="384">
        <f t="shared" si="33"/>
        <v>0</v>
      </c>
      <c r="AF75" s="384">
        <f t="shared" si="33"/>
        <v>0</v>
      </c>
      <c r="AG75" s="384">
        <f t="shared" si="33"/>
        <v>0</v>
      </c>
      <c r="AH75" s="384">
        <f t="shared" si="33"/>
        <v>15.566666666666668</v>
      </c>
      <c r="AI75" s="384">
        <f t="shared" si="33"/>
        <v>0</v>
      </c>
      <c r="AJ75" s="384">
        <f t="shared" si="33"/>
        <v>0</v>
      </c>
      <c r="AK75" s="384">
        <f t="shared" si="33"/>
        <v>0</v>
      </c>
      <c r="AL75" s="384">
        <f t="shared" si="33"/>
        <v>0</v>
      </c>
      <c r="AM75" s="384">
        <f t="shared" si="33"/>
        <v>0</v>
      </c>
    </row>
    <row r="76" spans="1:67" ht="33" customHeight="1" x14ac:dyDescent="0.25">
      <c r="B76" s="76" t="s">
        <v>187</v>
      </c>
      <c r="C76" s="387" t="s">
        <v>684</v>
      </c>
      <c r="D76" s="76" t="s">
        <v>1653</v>
      </c>
      <c r="E76" s="373"/>
      <c r="F76" s="373"/>
      <c r="G76" s="373"/>
      <c r="H76" s="373"/>
      <c r="I76" s="373"/>
      <c r="J76" s="373"/>
      <c r="K76" s="373"/>
      <c r="L76" s="373"/>
      <c r="M76" s="373"/>
      <c r="N76" s="373"/>
      <c r="O76" s="373"/>
      <c r="P76" s="373"/>
      <c r="Q76" s="373"/>
      <c r="R76" s="373"/>
      <c r="S76" s="373"/>
      <c r="T76" s="77">
        <f>'С № 4'!BZ88</f>
        <v>0.16666666666666669</v>
      </c>
      <c r="U76" s="373"/>
      <c r="V76" s="373"/>
      <c r="W76" s="373"/>
      <c r="X76" s="373"/>
      <c r="Y76" s="373"/>
      <c r="Z76" s="373"/>
      <c r="AA76" s="77"/>
      <c r="AB76" s="373"/>
      <c r="AC76" s="373"/>
      <c r="AD76" s="373"/>
      <c r="AE76" s="373"/>
      <c r="AF76" s="373"/>
      <c r="AG76" s="373"/>
      <c r="AH76" s="77">
        <f t="shared" ref="AH76:AH79" si="34">AA76+T76+M76+F76</f>
        <v>0.16666666666666669</v>
      </c>
      <c r="AI76" s="373"/>
      <c r="AJ76" s="373"/>
      <c r="AK76" s="373"/>
      <c r="AL76" s="373"/>
      <c r="AM76" s="373"/>
      <c r="AN76" s="147"/>
    </row>
    <row r="77" spans="1:67" ht="33" customHeight="1" x14ac:dyDescent="0.25">
      <c r="B77" s="76" t="s">
        <v>187</v>
      </c>
      <c r="C77" s="387" t="s">
        <v>1586</v>
      </c>
      <c r="D77" s="76" t="s">
        <v>1654</v>
      </c>
      <c r="E77" s="373"/>
      <c r="F77" s="373"/>
      <c r="G77" s="373"/>
      <c r="H77" s="373"/>
      <c r="I77" s="373"/>
      <c r="J77" s="373"/>
      <c r="K77" s="373"/>
      <c r="L77" s="373"/>
      <c r="M77" s="373"/>
      <c r="N77" s="373"/>
      <c r="O77" s="373"/>
      <c r="P77" s="373"/>
      <c r="Q77" s="373"/>
      <c r="R77" s="373"/>
      <c r="S77" s="373"/>
      <c r="T77" s="77"/>
      <c r="U77" s="373"/>
      <c r="V77" s="373"/>
      <c r="W77" s="373"/>
      <c r="X77" s="373"/>
      <c r="Y77" s="373"/>
      <c r="Z77" s="373"/>
      <c r="AA77" s="77">
        <f>'С № 4'!BZ89</f>
        <v>7.3</v>
      </c>
      <c r="AB77" s="373"/>
      <c r="AC77" s="373"/>
      <c r="AD77" s="373"/>
      <c r="AE77" s="373"/>
      <c r="AF77" s="373"/>
      <c r="AG77" s="373"/>
      <c r="AH77" s="77">
        <f t="shared" si="34"/>
        <v>7.3</v>
      </c>
      <c r="AI77" s="373"/>
      <c r="AJ77" s="373"/>
      <c r="AK77" s="373"/>
      <c r="AL77" s="373"/>
      <c r="AM77" s="373"/>
      <c r="AN77" s="147"/>
    </row>
    <row r="78" spans="1:67" ht="33" customHeight="1" x14ac:dyDescent="0.25">
      <c r="B78" s="76" t="s">
        <v>187</v>
      </c>
      <c r="C78" s="387" t="s">
        <v>1587</v>
      </c>
      <c r="D78" s="76" t="s">
        <v>1655</v>
      </c>
      <c r="E78" s="373"/>
      <c r="F78" s="373"/>
      <c r="G78" s="373"/>
      <c r="H78" s="373"/>
      <c r="I78" s="373"/>
      <c r="J78" s="373"/>
      <c r="K78" s="373"/>
      <c r="L78" s="373"/>
      <c r="M78" s="373"/>
      <c r="N78" s="373"/>
      <c r="O78" s="373"/>
      <c r="P78" s="373"/>
      <c r="Q78" s="373"/>
      <c r="R78" s="373"/>
      <c r="S78" s="373"/>
      <c r="T78" s="77"/>
      <c r="U78" s="373"/>
      <c r="V78" s="373"/>
      <c r="W78" s="373"/>
      <c r="X78" s="373"/>
      <c r="Y78" s="373"/>
      <c r="Z78" s="373"/>
      <c r="AA78" s="77">
        <f>'С № 4'!BZ90</f>
        <v>1.3333333333333333</v>
      </c>
      <c r="AB78" s="373"/>
      <c r="AC78" s="373"/>
      <c r="AD78" s="373"/>
      <c r="AE78" s="373"/>
      <c r="AF78" s="373"/>
      <c r="AG78" s="373"/>
      <c r="AH78" s="77">
        <f t="shared" si="34"/>
        <v>1.3333333333333333</v>
      </c>
      <c r="AI78" s="373"/>
      <c r="AJ78" s="373"/>
      <c r="AK78" s="373"/>
      <c r="AL78" s="373"/>
      <c r="AM78" s="373"/>
      <c r="AN78" s="147"/>
    </row>
    <row r="79" spans="1:67" s="148" customFormat="1" ht="33" customHeight="1" x14ac:dyDescent="0.25">
      <c r="B79" s="76" t="s">
        <v>187</v>
      </c>
      <c r="C79" s="484" t="s">
        <v>1589</v>
      </c>
      <c r="D79" s="673" t="s">
        <v>1656</v>
      </c>
      <c r="E79" s="78">
        <v>0</v>
      </c>
      <c r="F79" s="79">
        <v>0</v>
      </c>
      <c r="G79" s="78">
        <v>0</v>
      </c>
      <c r="H79" s="78">
        <v>0</v>
      </c>
      <c r="I79" s="78">
        <v>0</v>
      </c>
      <c r="J79" s="78">
        <v>0</v>
      </c>
      <c r="K79" s="78">
        <v>0</v>
      </c>
      <c r="L79" s="78">
        <v>0</v>
      </c>
      <c r="M79" s="79">
        <v>0</v>
      </c>
      <c r="N79" s="78">
        <v>0</v>
      </c>
      <c r="O79" s="78">
        <v>0</v>
      </c>
      <c r="P79" s="78">
        <v>0</v>
      </c>
      <c r="Q79" s="78">
        <v>0</v>
      </c>
      <c r="R79" s="78">
        <v>0</v>
      </c>
      <c r="S79" s="78">
        <v>0</v>
      </c>
      <c r="T79" s="77">
        <v>0</v>
      </c>
      <c r="U79" s="78">
        <v>0</v>
      </c>
      <c r="V79" s="78">
        <v>0</v>
      </c>
      <c r="W79" s="78">
        <v>0</v>
      </c>
      <c r="X79" s="78">
        <v>0</v>
      </c>
      <c r="Y79" s="78">
        <v>0</v>
      </c>
      <c r="Z79" s="78">
        <v>0</v>
      </c>
      <c r="AA79" s="77">
        <f>'С № 4'!BZ92</f>
        <v>6.7666666666666675</v>
      </c>
      <c r="AB79" s="78">
        <v>0</v>
      </c>
      <c r="AC79" s="78">
        <v>0</v>
      </c>
      <c r="AD79" s="78">
        <v>0</v>
      </c>
      <c r="AE79" s="78">
        <v>0</v>
      </c>
      <c r="AF79" s="78">
        <v>0</v>
      </c>
      <c r="AG79" s="78">
        <f t="shared" ref="AG79:AM79" si="35">Z79</f>
        <v>0</v>
      </c>
      <c r="AH79" s="77">
        <f t="shared" si="34"/>
        <v>6.7666666666666675</v>
      </c>
      <c r="AI79" s="78">
        <f t="shared" si="35"/>
        <v>0</v>
      </c>
      <c r="AJ79" s="78">
        <f t="shared" si="35"/>
        <v>0</v>
      </c>
      <c r="AK79" s="78">
        <f t="shared" si="35"/>
        <v>0</v>
      </c>
      <c r="AL79" s="78">
        <f t="shared" si="35"/>
        <v>0</v>
      </c>
      <c r="AM79" s="78">
        <f t="shared" si="35"/>
        <v>0</v>
      </c>
      <c r="AO79" s="147"/>
      <c r="AP79" s="147"/>
      <c r="AQ79" s="147"/>
      <c r="AR79" s="147"/>
      <c r="AS79" s="147"/>
      <c r="AT79" s="147"/>
      <c r="AU79" s="147"/>
      <c r="AV79" s="147"/>
      <c r="AW79" s="147"/>
      <c r="AX79" s="147"/>
      <c r="AY79" s="147"/>
      <c r="AZ79" s="147"/>
      <c r="BA79" s="147"/>
      <c r="BB79" s="147"/>
      <c r="BC79" s="147"/>
      <c r="BD79" s="147"/>
      <c r="BE79" s="147"/>
      <c r="BF79" s="147"/>
      <c r="BG79" s="147"/>
      <c r="BH79" s="147"/>
      <c r="BI79" s="147"/>
      <c r="BJ79" s="147"/>
      <c r="BK79" s="147"/>
      <c r="BL79" s="147"/>
      <c r="BM79" s="147"/>
      <c r="BN79" s="147"/>
      <c r="BO79" s="147"/>
    </row>
    <row r="80" spans="1:67" s="148" customFormat="1" x14ac:dyDescent="0.25">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c r="AA80" s="147"/>
      <c r="AB80" s="147"/>
      <c r="AC80" s="147"/>
      <c r="AD80" s="147"/>
      <c r="AE80" s="147"/>
      <c r="AF80" s="147"/>
      <c r="AG80" s="147"/>
      <c r="AH80" s="147"/>
      <c r="AI80" s="147"/>
      <c r="AJ80" s="147"/>
      <c r="AK80" s="147"/>
      <c r="AL80" s="147"/>
      <c r="AM80" s="147"/>
      <c r="AO80" s="147"/>
      <c r="AP80" s="147"/>
      <c r="AQ80" s="147"/>
      <c r="AR80" s="147"/>
      <c r="AS80" s="147"/>
      <c r="AT80" s="147"/>
      <c r="AU80" s="147"/>
      <c r="AV80" s="147"/>
      <c r="AW80" s="147"/>
      <c r="AX80" s="147"/>
      <c r="AY80" s="147"/>
      <c r="AZ80" s="147"/>
      <c r="BA80" s="147"/>
      <c r="BB80" s="147"/>
      <c r="BC80" s="147"/>
      <c r="BD80" s="147"/>
      <c r="BE80" s="147"/>
      <c r="BF80" s="147"/>
      <c r="BG80" s="147"/>
      <c r="BH80" s="147"/>
      <c r="BI80" s="147"/>
      <c r="BJ80" s="147"/>
      <c r="BK80" s="147"/>
      <c r="BL80" s="147"/>
      <c r="BM80" s="147"/>
      <c r="BN80" s="147"/>
      <c r="BO80" s="147"/>
    </row>
  </sheetData>
  <sheetProtection formatCells="0" formatColumns="0" formatRows="0" insertColumns="0" insertRows="0" insertHyperlinks="0" deleteColumns="0" deleteRows="0" sort="0" autoFilter="0" pivotTables="0"/>
  <autoFilter ref="B22:BP79" xr:uid="{00000000-0009-0000-0000-000008000000}"/>
  <mergeCells count="22">
    <mergeCell ref="B12:AM12"/>
    <mergeCell ref="B4:AM4"/>
    <mergeCell ref="B5:AM5"/>
    <mergeCell ref="B7:AM7"/>
    <mergeCell ref="B8:AM8"/>
    <mergeCell ref="B10:AM10"/>
    <mergeCell ref="B13:AM13"/>
    <mergeCell ref="B17:AM17"/>
    <mergeCell ref="B18:B21"/>
    <mergeCell ref="C18:C21"/>
    <mergeCell ref="D18:D21"/>
    <mergeCell ref="E18:AM18"/>
    <mergeCell ref="E19:K19"/>
    <mergeCell ref="L19:R19"/>
    <mergeCell ref="S19:Y19"/>
    <mergeCell ref="Z19:AF19"/>
    <mergeCell ref="AG19:AM19"/>
    <mergeCell ref="F20:K20"/>
    <mergeCell ref="M20:R20"/>
    <mergeCell ref="T20:Y20"/>
    <mergeCell ref="AA20:AF20"/>
    <mergeCell ref="AH20:AM20"/>
  </mergeCells>
  <phoneticPr fontId="69" type="noConversion"/>
  <conditionalFormatting sqref="E46:Z46 AB46:AM46 B52 E64:Z64 AB64:AF64 E79:AG79 E47:AM47 B42:B49 E52:AM52 E57:AM59 D48:D51 AI79:AM79">
    <cfRule type="containsText" dxfId="1133" priority="326" operator="containsText" text="Наименование инвестиционного проекта">
      <formula>NOT(ISERROR(SEARCH("Наименование инвестиционного проекта",B42)))</formula>
    </cfRule>
  </conditionalFormatting>
  <conditionalFormatting sqref="B67:C67 B68:D76 D23:D32 C42:D45 B53:D54 B50:C51 D62:D63 C48:C49 D55:D56 B57:D59 B64:D66 B61:D61 C77:D78 B77:B79">
    <cfRule type="containsText" dxfId="1132" priority="337" operator="containsText" text="Наименование инвестиционного проекта">
      <formula>NOT(ISERROR(SEARCH("Наименование инвестиционного проекта",B23)))</formula>
    </cfRule>
  </conditionalFormatting>
  <conditionalFormatting sqref="B67:C67 B68:D76 D62:D63 B64:D66 D55:D56 B42:D45 B53:D54 D23:D32 E46:Z46 AB46:AM46 B52 E64:Z64 AB64:AF64 B46:B47 D79:AG79 E47:AM47 E52:AM52 B61:D61 B57:AM59 B48:D51 C77:D78 B77:B79 AI79:AM79">
    <cfRule type="cellIs" dxfId="1131" priority="336" operator="equal">
      <formula>0</formula>
    </cfRule>
  </conditionalFormatting>
  <conditionalFormatting sqref="B41:D41">
    <cfRule type="cellIs" dxfId="1130" priority="332" operator="equal">
      <formula>0</formula>
    </cfRule>
  </conditionalFormatting>
  <conditionalFormatting sqref="B23:C23 B32:C32 B31">
    <cfRule type="cellIs" dxfId="1129" priority="335" operator="equal">
      <formula>0</formula>
    </cfRule>
  </conditionalFormatting>
  <conditionalFormatting sqref="D33:D35 B33:B35">
    <cfRule type="cellIs" dxfId="1128" priority="334" operator="equal">
      <formula>0</formula>
    </cfRule>
  </conditionalFormatting>
  <conditionalFormatting sqref="B36 D36 B37:D40">
    <cfRule type="cellIs" dxfId="1127" priority="333" operator="equal">
      <formula>0</formula>
    </cfRule>
  </conditionalFormatting>
  <conditionalFormatting sqref="B55:C55">
    <cfRule type="cellIs" dxfId="1126" priority="331" operator="equal">
      <formula>0</formula>
    </cfRule>
  </conditionalFormatting>
  <conditionalFormatting sqref="B56:C56">
    <cfRule type="cellIs" dxfId="1125" priority="330" operator="equal">
      <formula>0</formula>
    </cfRule>
  </conditionalFormatting>
  <conditionalFormatting sqref="C33:C35">
    <cfRule type="cellIs" dxfId="1124" priority="329" operator="equal">
      <formula>0</formula>
    </cfRule>
  </conditionalFormatting>
  <conditionalFormatting sqref="C36">
    <cfRule type="cellIs" dxfId="1123" priority="328" operator="equal">
      <formula>0</formula>
    </cfRule>
  </conditionalFormatting>
  <conditionalFormatting sqref="C30:C31">
    <cfRule type="cellIs" dxfId="1122" priority="327" operator="equal">
      <formula>0</formula>
    </cfRule>
  </conditionalFormatting>
  <conditionalFormatting sqref="B62:C62">
    <cfRule type="cellIs" dxfId="1121" priority="325" operator="equal">
      <formula>0</formula>
    </cfRule>
  </conditionalFormatting>
  <conditionalFormatting sqref="B63:C63">
    <cfRule type="cellIs" dxfId="1120" priority="324" operator="equal">
      <formula>0</formula>
    </cfRule>
  </conditionalFormatting>
  <conditionalFormatting sqref="D67">
    <cfRule type="cellIs" dxfId="1119" priority="323" operator="equal">
      <formula>0</formula>
    </cfRule>
  </conditionalFormatting>
  <conditionalFormatting sqref="AA39:AA40 AA23:AA29 AA32 AA36 AA43:AA45 AA50:AA51 AH23:AH29 AG36 AM36 AG39:AG40 AM39:AM40 AH50:AH51 AH54:AH55 AA54:AA55 AA61:AA64 AH61:AH63 AA66:AA69 AA76:AA79 AA71:AA74">
    <cfRule type="cellIs" dxfId="1118" priority="322" operator="equal">
      <formula>0</formula>
    </cfRule>
  </conditionalFormatting>
  <conditionalFormatting sqref="AA39:AA40 AA36 AA43:AA45 AA50:AA51 AG36 AM36 AG39:AG40 AM39:AM40 AH50:AH51 AH54:AH55 AA54:AA55 AA61:AA64 AH61:AH63 AA66:AA69 AA76:AA79 AA71:AA74">
    <cfRule type="containsText" dxfId="1117" priority="321" operator="containsText" text="Наименование инвестиционного проекта">
      <formula>NOT(ISERROR(SEARCH("Наименование инвестиционного проекта",AA36)))</formula>
    </cfRule>
  </conditionalFormatting>
  <conditionalFormatting sqref="AA30:AA31">
    <cfRule type="cellIs" dxfId="1116" priority="320" operator="equal">
      <formula>0</formula>
    </cfRule>
  </conditionalFormatting>
  <conditionalFormatting sqref="AA23:AA32 AH23:AH29">
    <cfRule type="cellIs" dxfId="1115" priority="318" operator="equal">
      <formula>0</formula>
    </cfRule>
    <cfRule type="cellIs" dxfId="1114" priority="319" operator="equal">
      <formula>0</formula>
    </cfRule>
  </conditionalFormatting>
  <conditionalFormatting sqref="AA39:AA40 AA66:AA69 AA23:AA32 AA36 AA43:AA45 AH23:AH29 AG36 AM36 AG39:AG40 AM39:AM40 AH50:AH51 E46:Z46 AB46:AM46 AA50:AA52 AB52:AM52 E64:AF64 AA54:AA55 AH54:AH55 E47:AM47 E52:Z52 AH61:AH63 AA61:AA63 E79:AG79 AA76:AA78 E57:AM59 AA71:AA74 AI79:AM79 AH76:AH79">
    <cfRule type="cellIs" dxfId="1113" priority="317" operator="equal">
      <formula>0</formula>
    </cfRule>
  </conditionalFormatting>
  <conditionalFormatting sqref="AA39:AA40 AA66:AA69 AA23:AA32 AA36 AA43:AA45 AH23:AH29 AG36 AM36 AG39:AG40 AM39:AM40 AH50:AH51 E46:Z46 AB46:AM46 AA50:AA52 AB52:AM52 E64:AF64 AA54:AA55 AH54:AH55 E47:AM47 E52:Z52 AH61:AH63 AA61:AA63 E79:AG79 AA76:AA78 E57:AM59 AA71:AA74 AI79:AM79 AH76:AH79">
    <cfRule type="cellIs" dxfId="1112" priority="316" operator="equal">
      <formula>0</formula>
    </cfRule>
  </conditionalFormatting>
  <conditionalFormatting sqref="AA34:AA35">
    <cfRule type="containsText" dxfId="1111" priority="315" operator="containsText" text="Наименование инвестиционного проекта">
      <formula>NOT(ISERROR(SEARCH("Наименование инвестиционного проекта",AA34)))</formula>
    </cfRule>
  </conditionalFormatting>
  <conditionalFormatting sqref="AA34:AA35">
    <cfRule type="cellIs" dxfId="1110" priority="314" operator="equal">
      <formula>0</formula>
    </cfRule>
  </conditionalFormatting>
  <conditionalFormatting sqref="AA34:AA35">
    <cfRule type="cellIs" dxfId="1109" priority="313" operator="equal">
      <formula>0</formula>
    </cfRule>
  </conditionalFormatting>
  <conditionalFormatting sqref="AA34:AA35">
    <cfRule type="cellIs" dxfId="1108" priority="312" operator="equal">
      <formula>0</formula>
    </cfRule>
  </conditionalFormatting>
  <conditionalFormatting sqref="AA37:AA38">
    <cfRule type="containsText" dxfId="1107" priority="311" operator="containsText" text="Наименование инвестиционного проекта">
      <formula>NOT(ISERROR(SEARCH("Наименование инвестиционного проекта",AA37)))</formula>
    </cfRule>
  </conditionalFormatting>
  <conditionalFormatting sqref="AA37:AA38">
    <cfRule type="cellIs" dxfId="1106" priority="310" operator="equal">
      <formula>0</formula>
    </cfRule>
  </conditionalFormatting>
  <conditionalFormatting sqref="AA37:AA38">
    <cfRule type="cellIs" dxfId="1105" priority="309" operator="equal">
      <formula>0</formula>
    </cfRule>
  </conditionalFormatting>
  <conditionalFormatting sqref="AA37:AA38">
    <cfRule type="cellIs" dxfId="1104" priority="308" operator="equal">
      <formula>0</formula>
    </cfRule>
  </conditionalFormatting>
  <conditionalFormatting sqref="AA53 AH53">
    <cfRule type="containsText" dxfId="1103" priority="307" operator="containsText" text="Наименование инвестиционного проекта">
      <formula>NOT(ISERROR(SEARCH("Наименование инвестиционного проекта",AA53)))</formula>
    </cfRule>
  </conditionalFormatting>
  <conditionalFormatting sqref="AA53 AH53">
    <cfRule type="cellIs" dxfId="1102" priority="306" operator="equal">
      <formula>0</formula>
    </cfRule>
  </conditionalFormatting>
  <conditionalFormatting sqref="AA53 AH53">
    <cfRule type="cellIs" dxfId="1101" priority="305" operator="equal">
      <formula>0</formula>
    </cfRule>
  </conditionalFormatting>
  <conditionalFormatting sqref="AA53 AH53">
    <cfRule type="cellIs" dxfId="1100" priority="304" operator="equal">
      <formula>0</formula>
    </cfRule>
  </conditionalFormatting>
  <conditionalFormatting sqref="AA42">
    <cfRule type="containsText" dxfId="1099" priority="303" operator="containsText" text="Наименование инвестиционного проекта">
      <formula>NOT(ISERROR(SEARCH("Наименование инвестиционного проекта",AA42)))</formula>
    </cfRule>
  </conditionalFormatting>
  <conditionalFormatting sqref="AA42">
    <cfRule type="cellIs" dxfId="1098" priority="302" operator="equal">
      <formula>0</formula>
    </cfRule>
  </conditionalFormatting>
  <conditionalFormatting sqref="AA42">
    <cfRule type="cellIs" dxfId="1097" priority="301" operator="equal">
      <formula>0</formula>
    </cfRule>
  </conditionalFormatting>
  <conditionalFormatting sqref="AA42">
    <cfRule type="cellIs" dxfId="1096" priority="300" operator="equal">
      <formula>0</formula>
    </cfRule>
  </conditionalFormatting>
  <conditionalFormatting sqref="Z39:Z40 Z66:Z69 Z32 Z36 Z43:Z45 Z50:Z51 AG50:AG51 Z54:Z55 AG54:AG55 AG61:AG63 Z61:Z63 Z71:Z74 Z76:Z78">
    <cfRule type="cellIs" dxfId="1095" priority="299" operator="equal">
      <formula>0</formula>
    </cfRule>
  </conditionalFormatting>
  <conditionalFormatting sqref="Z39:Z40 Z66:Z69 Z36 Z43:Z45 Z50:Z51 AG50:AG51 Z54:Z55 AG54:AG55 AG61:AG63 Z61:Z63 Z71:Z74 Z76:Z78">
    <cfRule type="containsText" dxfId="1094" priority="298" operator="containsText" text="Наименование инвестиционного проекта">
      <formula>NOT(ISERROR(SEARCH("Наименование инвестиционного проекта",Z36)))</formula>
    </cfRule>
  </conditionalFormatting>
  <conditionalFormatting sqref="Z30:Z31">
    <cfRule type="cellIs" dxfId="1093" priority="297" operator="equal">
      <formula>0</formula>
    </cfRule>
  </conditionalFormatting>
  <conditionalFormatting sqref="Z30:Z32">
    <cfRule type="cellIs" dxfId="1092" priority="295" operator="equal">
      <formula>0</formula>
    </cfRule>
    <cfRule type="cellIs" dxfId="1091" priority="296" operator="equal">
      <formula>0</formula>
    </cfRule>
  </conditionalFormatting>
  <conditionalFormatting sqref="Z39:Z40 Z66:Z69 Z30:Z32 Z36 Z43:Z45 Z50:Z51 AG50:AG51 Z54:Z55 AG54:AG55 AG61:AG63 Z61:Z63 Z71:Z74 Z76:Z78">
    <cfRule type="cellIs" dxfId="1090" priority="294" operator="equal">
      <formula>0</formula>
    </cfRule>
  </conditionalFormatting>
  <conditionalFormatting sqref="Z39:Z40 Z66:Z69 Z30:Z32 Z36 Z43:Z45 Z50:Z51 AG50:AG51 Z54:Z55 AG54:AG55 AG61:AG63 Z61:Z63 Z71:Z74 Z76:Z78">
    <cfRule type="cellIs" dxfId="1089" priority="293" operator="equal">
      <formula>0</formula>
    </cfRule>
  </conditionalFormatting>
  <conditionalFormatting sqref="Z34:Z35">
    <cfRule type="containsText" dxfId="1088" priority="292" operator="containsText" text="Наименование инвестиционного проекта">
      <formula>NOT(ISERROR(SEARCH("Наименование инвестиционного проекта",Z34)))</formula>
    </cfRule>
  </conditionalFormatting>
  <conditionalFormatting sqref="Z34:Z35">
    <cfRule type="cellIs" dxfId="1087" priority="291" operator="equal">
      <formula>0</formula>
    </cfRule>
  </conditionalFormatting>
  <conditionalFormatting sqref="Z34:Z35">
    <cfRule type="cellIs" dxfId="1086" priority="290" operator="equal">
      <formula>0</formula>
    </cfRule>
  </conditionalFormatting>
  <conditionalFormatting sqref="Z34:Z35">
    <cfRule type="cellIs" dxfId="1085" priority="289" operator="equal">
      <formula>0</formula>
    </cfRule>
  </conditionalFormatting>
  <conditionalFormatting sqref="Z37:Z38">
    <cfRule type="containsText" dxfId="1084" priority="288" operator="containsText" text="Наименование инвестиционного проекта">
      <formula>NOT(ISERROR(SEARCH("Наименование инвестиционного проекта",Z37)))</formula>
    </cfRule>
  </conditionalFormatting>
  <conditionalFormatting sqref="Z37:Z38">
    <cfRule type="cellIs" dxfId="1083" priority="287" operator="equal">
      <formula>0</formula>
    </cfRule>
  </conditionalFormatting>
  <conditionalFormatting sqref="Z37:Z38">
    <cfRule type="cellIs" dxfId="1082" priority="286" operator="equal">
      <formula>0</formula>
    </cfRule>
  </conditionalFormatting>
  <conditionalFormatting sqref="Z37:Z38">
    <cfRule type="cellIs" dxfId="1081" priority="285" operator="equal">
      <formula>0</formula>
    </cfRule>
  </conditionalFormatting>
  <conditionalFormatting sqref="Z53 AG53">
    <cfRule type="containsText" dxfId="1080" priority="284" operator="containsText" text="Наименование инвестиционного проекта">
      <formula>NOT(ISERROR(SEARCH("Наименование инвестиционного проекта",Z53)))</formula>
    </cfRule>
  </conditionalFormatting>
  <conditionalFormatting sqref="Z53 AG53">
    <cfRule type="cellIs" dxfId="1079" priority="283" operator="equal">
      <formula>0</formula>
    </cfRule>
  </conditionalFormatting>
  <conditionalFormatting sqref="Z53 AG53">
    <cfRule type="cellIs" dxfId="1078" priority="282" operator="equal">
      <formula>0</formula>
    </cfRule>
  </conditionalFormatting>
  <conditionalFormatting sqref="Z53 AG53">
    <cfRule type="cellIs" dxfId="1077" priority="281" operator="equal">
      <formula>0</formula>
    </cfRule>
  </conditionalFormatting>
  <conditionalFormatting sqref="Z42">
    <cfRule type="containsText" dxfId="1076" priority="280" operator="containsText" text="Наименование инвестиционного проекта">
      <formula>NOT(ISERROR(SEARCH("Наименование инвестиционного проекта",Z42)))</formula>
    </cfRule>
  </conditionalFormatting>
  <conditionalFormatting sqref="Z42">
    <cfRule type="cellIs" dxfId="1075" priority="279" operator="equal">
      <formula>0</formula>
    </cfRule>
  </conditionalFormatting>
  <conditionalFormatting sqref="Z42">
    <cfRule type="cellIs" dxfId="1074" priority="278" operator="equal">
      <formula>0</formula>
    </cfRule>
  </conditionalFormatting>
  <conditionalFormatting sqref="Z42">
    <cfRule type="cellIs" dxfId="1073" priority="277" operator="equal">
      <formula>0</formula>
    </cfRule>
  </conditionalFormatting>
  <conditionalFormatting sqref="Z23:Z29 AG23:AG29">
    <cfRule type="cellIs" dxfId="1072" priority="276" operator="equal">
      <formula>0</formula>
    </cfRule>
  </conditionalFormatting>
  <conditionalFormatting sqref="Z23:Z29 AG23:AG29">
    <cfRule type="cellIs" dxfId="1071" priority="274" operator="equal">
      <formula>0</formula>
    </cfRule>
    <cfRule type="cellIs" dxfId="1070" priority="275" operator="equal">
      <formula>0</formula>
    </cfRule>
  </conditionalFormatting>
  <conditionalFormatting sqref="Z23:Z29 AG23:AG29">
    <cfRule type="cellIs" dxfId="1069" priority="273" operator="equal">
      <formula>0</formula>
    </cfRule>
  </conditionalFormatting>
  <conditionalFormatting sqref="Z23:Z29 AG23:AG29">
    <cfRule type="cellIs" dxfId="1068" priority="272" operator="equal">
      <formula>0</formula>
    </cfRule>
  </conditionalFormatting>
  <conditionalFormatting sqref="AB39:AF40 AB23:AF29 AB36:AF36 AB50:AF51 AB32:AM32 AI23:AM29 AH36:AL36 AH39:AL40 AI50:AM51 AG64:AM64 AB66:AM69 AB43:AM45 AB54:AF55 AI54:AM55 AG34:AM35 AI61:AM63 AB61:AF63 AB76:AM76 AB71:AM74 AB77:AG78 AI77:AM78 AH77:AH79">
    <cfRule type="cellIs" dxfId="1067" priority="271" operator="equal">
      <formula>0</formula>
    </cfRule>
  </conditionalFormatting>
  <conditionalFormatting sqref="AB39:AF40 AB36:AF36 AB50:AF51 AH36:AL36 AH39:AL40 AI50:AM51 AG64:AM64 AB66:AM69 AB43:AM45 AB54:AF55 AI54:AM55 AG34:AM35 AI61:AM63 AB61:AF63 AB76:AM76 AB71:AM74 AB77:AG78 AI77:AM78 AH77:AH79">
    <cfRule type="containsText" dxfId="1066" priority="270" operator="containsText" text="Наименование инвестиционного проекта">
      <formula>NOT(ISERROR(SEARCH("Наименование инвестиционного проекта",AB34)))</formula>
    </cfRule>
  </conditionalFormatting>
  <conditionalFormatting sqref="AB30:AM31">
    <cfRule type="cellIs" dxfId="1065" priority="269" operator="equal">
      <formula>0</formula>
    </cfRule>
  </conditionalFormatting>
  <conditionalFormatting sqref="AB23:AF32 AG30:AM32 AI23:AM29">
    <cfRule type="cellIs" dxfId="1064" priority="267" operator="equal">
      <formula>0</formula>
    </cfRule>
    <cfRule type="cellIs" dxfId="1063" priority="268" operator="equal">
      <formula>0</formula>
    </cfRule>
  </conditionalFormatting>
  <conditionalFormatting sqref="AB39:AF40 AB23:AF32 AB36:AF36 AB50:AF51 AI23:AM29 AH36:AL36 AH39:AL40 AI50:AM51 AG64:AM64 AB66:AM69 AB43:AM45 AB54:AF55 AI54:AM55 AG30:AM32 AG34:AM35 AI61:AM63 AB61:AF63 AB76:AM76 AB71:AM74 AB77:AG78 AI77:AM78 AH77:AH79">
    <cfRule type="cellIs" dxfId="1062" priority="266" operator="equal">
      <formula>0</formula>
    </cfRule>
  </conditionalFormatting>
  <conditionalFormatting sqref="AB39:AF40 AB23:AF32 AB36:AF36 AB50:AF51 AI23:AM29 AH36:AL36 AH39:AL40 AI50:AM51 AG64:AM64 AB66:AM69 AB43:AM45 AB54:AF55 AI54:AM55 AG30:AM32 AG34:AM35 AI61:AM63 AB61:AF63 AB76:AM76 AB71:AM74 AB77:AG78 AI77:AM78 AH77:AH79">
    <cfRule type="cellIs" dxfId="1061" priority="265" operator="equal">
      <formula>0</formula>
    </cfRule>
  </conditionalFormatting>
  <conditionalFormatting sqref="AB34:AF35">
    <cfRule type="containsText" dxfId="1060" priority="264" operator="containsText" text="Наименование инвестиционного проекта">
      <formula>NOT(ISERROR(SEARCH("Наименование инвестиционного проекта",AB34)))</formula>
    </cfRule>
  </conditionalFormatting>
  <conditionalFormatting sqref="AB34:AF35">
    <cfRule type="cellIs" dxfId="1059" priority="263" operator="equal">
      <formula>0</formula>
    </cfRule>
  </conditionalFormatting>
  <conditionalFormatting sqref="AB34:AF35">
    <cfRule type="cellIs" dxfId="1058" priority="262" operator="equal">
      <formula>0</formula>
    </cfRule>
  </conditionalFormatting>
  <conditionalFormatting sqref="AB34:AF35">
    <cfRule type="cellIs" dxfId="1057" priority="261" operator="equal">
      <formula>0</formula>
    </cfRule>
  </conditionalFormatting>
  <conditionalFormatting sqref="AB37:AM38">
    <cfRule type="containsText" dxfId="1056" priority="260" operator="containsText" text="Наименование инвестиционного проекта">
      <formula>NOT(ISERROR(SEARCH("Наименование инвестиционного проекта",AB37)))</formula>
    </cfRule>
  </conditionalFormatting>
  <conditionalFormatting sqref="AB37:AM38">
    <cfRule type="cellIs" dxfId="1055" priority="259" operator="equal">
      <formula>0</formula>
    </cfRule>
  </conditionalFormatting>
  <conditionalFormatting sqref="AB37:AM38">
    <cfRule type="cellIs" dxfId="1054" priority="258" operator="equal">
      <formula>0</formula>
    </cfRule>
  </conditionalFormatting>
  <conditionalFormatting sqref="AB37:AM38">
    <cfRule type="cellIs" dxfId="1053" priority="257" operator="equal">
      <formula>0</formula>
    </cfRule>
  </conditionalFormatting>
  <conditionalFormatting sqref="AB53:AF53 AI53:AM53">
    <cfRule type="containsText" dxfId="1052" priority="256" operator="containsText" text="Наименование инвестиционного проекта">
      <formula>NOT(ISERROR(SEARCH("Наименование инвестиционного проекта",AB53)))</formula>
    </cfRule>
  </conditionalFormatting>
  <conditionalFormatting sqref="AB53:AF53 AI53:AM53">
    <cfRule type="cellIs" dxfId="1051" priority="255" operator="equal">
      <formula>0</formula>
    </cfRule>
  </conditionalFormatting>
  <conditionalFormatting sqref="AB53:AF53 AI53:AM53">
    <cfRule type="cellIs" dxfId="1050" priority="254" operator="equal">
      <formula>0</formula>
    </cfRule>
  </conditionalFormatting>
  <conditionalFormatting sqref="AB53:AF53 AI53:AM53">
    <cfRule type="cellIs" dxfId="1049" priority="253" operator="equal">
      <formula>0</formula>
    </cfRule>
  </conditionalFormatting>
  <conditionalFormatting sqref="AB42:AM42">
    <cfRule type="containsText" dxfId="1048" priority="252" operator="containsText" text="Наименование инвестиционного проекта">
      <formula>NOT(ISERROR(SEARCH("Наименование инвестиционного проекта",AB42)))</formula>
    </cfRule>
  </conditionalFormatting>
  <conditionalFormatting sqref="AB42:AM42">
    <cfRule type="cellIs" dxfId="1047" priority="251" operator="equal">
      <formula>0</formula>
    </cfRule>
  </conditionalFormatting>
  <conditionalFormatting sqref="AB42:AM42">
    <cfRule type="cellIs" dxfId="1046" priority="250" operator="equal">
      <formula>0</formula>
    </cfRule>
  </conditionalFormatting>
  <conditionalFormatting sqref="AB42:AM42">
    <cfRule type="cellIs" dxfId="1045" priority="249" operator="equal">
      <formula>0</formula>
    </cfRule>
  </conditionalFormatting>
  <conditionalFormatting sqref="E39:L40 E66:L67 E32:L32 E36:L36 E43:L45 E50:L51 U76:Y78 E76:K78 N76:R78 N43:S45 N36:S36 N32:S32 N66:S67 N50:S51 N39:S40 U39:Y40 U66:Y67 U32:Y32 U36:Y36 U43:Y45 U50:Y51 E54:L55 N54:S55 U54:Y55 U61:Y63 N61:S63 E61:L63 E75:AM75 E56:AM56">
    <cfRule type="cellIs" dxfId="1044" priority="248" operator="equal">
      <formula>0</formula>
    </cfRule>
  </conditionalFormatting>
  <conditionalFormatting sqref="E39:L40 E66:L67 E36:L36 E43:L45 E50:L51 U76:Y78 E76:K78 N76:R78 N43:S45 N36:S36 N66:S67 N50:S51 N39:S40 U39:Y40 U66:Y67 U36:Y36 U43:Y45 U50:Y51 E54:L55 N54:S55 U54:Y55 U61:Y63 N61:S63 E61:L63 E75:AM75 E56:AM56">
    <cfRule type="containsText" dxfId="1043" priority="247" operator="containsText" text="Наименование инвестиционного проекта">
      <formula>NOT(ISERROR(SEARCH("Наименование инвестиционного проекта",E36)))</formula>
    </cfRule>
  </conditionalFormatting>
  <conditionalFormatting sqref="E30:L31 N30:S31 U30:Y31">
    <cfRule type="cellIs" dxfId="1042" priority="246" operator="equal">
      <formula>0</formula>
    </cfRule>
  </conditionalFormatting>
  <conditionalFormatting sqref="E30:L32 N30:S32 U30:Y32">
    <cfRule type="cellIs" dxfId="1041" priority="244" operator="equal">
      <formula>0</formula>
    </cfRule>
    <cfRule type="cellIs" dxfId="1040" priority="245" operator="equal">
      <formula>0</formula>
    </cfRule>
  </conditionalFormatting>
  <conditionalFormatting sqref="E39:L40 E66:L67 E30:L32 E36:L36 E43:L45 E50:L51 U76:Y78 E76:K78 N76:R78 N43:S45 N36:S36 N30:S32 N66:S67 N50:S51 N39:S40 U39:Y40 U66:Y67 U30:Y32 U36:Y36 U43:Y45 U50:Y51 E54:L55 N54:S55 U54:Y55 U61:Y63 N61:S63 E61:L63 E75:AM75 E56:AM56">
    <cfRule type="cellIs" dxfId="1039" priority="243" operator="equal">
      <formula>0</formula>
    </cfRule>
  </conditionalFormatting>
  <conditionalFormatting sqref="E39:L40 E66:L67 E30:L32 E36:L36 E43:L45 E50:L51 U76:Y78 E76:K78 N76:R78 N43:S45 N36:S36 N30:S32 N66:S67 N50:S51 N39:S40 U39:Y40 U66:Y67 U30:Y32 U36:Y36 U43:Y45 U50:Y51 E54:L55 N54:S55 U54:Y55 U61:Y63 N61:S63 E61:L63 E75:AM75 E56:AM56">
    <cfRule type="cellIs" dxfId="1038" priority="242" operator="equal">
      <formula>0</formula>
    </cfRule>
  </conditionalFormatting>
  <conditionalFormatting sqref="U24:Y29 E24:S29">
    <cfRule type="cellIs" dxfId="1037" priority="241" operator="equal">
      <formula>0</formula>
    </cfRule>
  </conditionalFormatting>
  <conditionalFormatting sqref="U24:Y29 E24:S29">
    <cfRule type="cellIs" dxfId="1036" priority="239" operator="equal">
      <formula>0</formula>
    </cfRule>
    <cfRule type="cellIs" dxfId="1035" priority="240" operator="equal">
      <formula>0</formula>
    </cfRule>
  </conditionalFormatting>
  <conditionalFormatting sqref="U24:Y29 E24:S29">
    <cfRule type="cellIs" dxfId="1034" priority="238" operator="equal">
      <formula>0</formula>
    </cfRule>
  </conditionalFormatting>
  <conditionalFormatting sqref="U24:Y29 E24:S29">
    <cfRule type="cellIs" dxfId="1033" priority="237" operator="equal">
      <formula>0</formula>
    </cfRule>
  </conditionalFormatting>
  <conditionalFormatting sqref="N23:S23 U23:Y23 E23:L23">
    <cfRule type="cellIs" dxfId="1032" priority="236" operator="equal">
      <formula>0</formula>
    </cfRule>
  </conditionalFormatting>
  <conditionalFormatting sqref="N23:S23 U23:Y23 E23:L23">
    <cfRule type="cellIs" dxfId="1031" priority="234" operator="equal">
      <formula>0</formula>
    </cfRule>
    <cfRule type="cellIs" dxfId="1030" priority="235" operator="equal">
      <formula>0</formula>
    </cfRule>
  </conditionalFormatting>
  <conditionalFormatting sqref="N23:S23 U23:Y23 E23:L23">
    <cfRule type="cellIs" dxfId="1029" priority="233" operator="equal">
      <formula>0</formula>
    </cfRule>
  </conditionalFormatting>
  <conditionalFormatting sqref="N23:S23 U23:Y23 E23:L23">
    <cfRule type="cellIs" dxfId="1028" priority="232" operator="equal">
      <formula>0</formula>
    </cfRule>
  </conditionalFormatting>
  <conditionalFormatting sqref="E34:L35 N34:S35 U34:Y35">
    <cfRule type="containsText" dxfId="1027" priority="231" operator="containsText" text="Наименование инвестиционного проекта">
      <formula>NOT(ISERROR(SEARCH("Наименование инвестиционного проекта",E34)))</formula>
    </cfRule>
  </conditionalFormatting>
  <conditionalFormatting sqref="U34:Y35 N34:S35 E34:L35">
    <cfRule type="cellIs" dxfId="1026" priority="230" operator="equal">
      <formula>0</formula>
    </cfRule>
  </conditionalFormatting>
  <conditionalFormatting sqref="U34:Y35 N34:S35 E34:L35">
    <cfRule type="cellIs" dxfId="1025" priority="229" operator="equal">
      <formula>0</formula>
    </cfRule>
  </conditionalFormatting>
  <conditionalFormatting sqref="U34:Y35 N34:S35 E34:L35">
    <cfRule type="cellIs" dxfId="1024" priority="228" operator="equal">
      <formula>0</formula>
    </cfRule>
  </conditionalFormatting>
  <conditionalFormatting sqref="E37:L38 N37:S38 U37:Y38">
    <cfRule type="containsText" dxfId="1023" priority="227" operator="containsText" text="Наименование инвестиционного проекта">
      <formula>NOT(ISERROR(SEARCH("Наименование инвестиционного проекта",E37)))</formula>
    </cfRule>
  </conditionalFormatting>
  <conditionalFormatting sqref="E37:L38 N37:S38 U37:Y38">
    <cfRule type="cellIs" dxfId="1022" priority="226" operator="equal">
      <formula>0</formula>
    </cfRule>
  </conditionalFormatting>
  <conditionalFormatting sqref="E37:L38 N37:S38 U37:Y38">
    <cfRule type="cellIs" dxfId="1021" priority="225" operator="equal">
      <formula>0</formula>
    </cfRule>
  </conditionalFormatting>
  <conditionalFormatting sqref="E37:L38 N37:S38 U37:Y38">
    <cfRule type="cellIs" dxfId="1020" priority="224" operator="equal">
      <formula>0</formula>
    </cfRule>
  </conditionalFormatting>
  <conditionalFormatting sqref="E53:L53 N53:S53 U53:Y53">
    <cfRule type="containsText" dxfId="1019" priority="223" operator="containsText" text="Наименование инвестиционного проекта">
      <formula>NOT(ISERROR(SEARCH("Наименование инвестиционного проекта",E53)))</formula>
    </cfRule>
  </conditionalFormatting>
  <conditionalFormatting sqref="E53:L53 N53:S53 U53:Y53">
    <cfRule type="cellIs" dxfId="1018" priority="222" operator="equal">
      <formula>0</formula>
    </cfRule>
  </conditionalFormatting>
  <conditionalFormatting sqref="E53:L53 N53:S53 U53:Y53">
    <cfRule type="cellIs" dxfId="1017" priority="221" operator="equal">
      <formula>0</formula>
    </cfRule>
  </conditionalFormatting>
  <conditionalFormatting sqref="E53:L53 N53:S53 U53:Y53">
    <cfRule type="cellIs" dxfId="1016" priority="220" operator="equal">
      <formula>0</formula>
    </cfRule>
  </conditionalFormatting>
  <conditionalFormatting sqref="U71:Y74 E71:K74 N71:R74 E70:AM70">
    <cfRule type="containsText" dxfId="1015" priority="215" operator="containsText" text="Наименование инвестиционного проекта">
      <formula>NOT(ISERROR(SEARCH("Наименование инвестиционного проекта",E70)))</formula>
    </cfRule>
  </conditionalFormatting>
  <conditionalFormatting sqref="U71:Y74 E71:K74 N71:R74 E70:AM70">
    <cfRule type="cellIs" dxfId="1014" priority="214" operator="equal">
      <formula>0</formula>
    </cfRule>
  </conditionalFormatting>
  <conditionalFormatting sqref="U71:Y74 E71:K74 N71:R74 E70:AM70">
    <cfRule type="cellIs" dxfId="1013" priority="213" operator="equal">
      <formula>0</formula>
    </cfRule>
  </conditionalFormatting>
  <conditionalFormatting sqref="U71:Y74 E71:K74 N71:R74 E70:AM70">
    <cfRule type="cellIs" dxfId="1012" priority="212" operator="equal">
      <formula>0</formula>
    </cfRule>
  </conditionalFormatting>
  <conditionalFormatting sqref="E68:L69 N68:S69 U68:Y69">
    <cfRule type="containsText" dxfId="1011" priority="219" operator="containsText" text="Наименование инвестиционного проекта">
      <formula>NOT(ISERROR(SEARCH("Наименование инвестиционного проекта",E68)))</formula>
    </cfRule>
  </conditionalFormatting>
  <conditionalFormatting sqref="E68:L69 N68:S69 U68:Y69">
    <cfRule type="cellIs" dxfId="1010" priority="218" operator="equal">
      <formula>0</formula>
    </cfRule>
  </conditionalFormatting>
  <conditionalFormatting sqref="E68:L69 N68:S69 U68:Y69">
    <cfRule type="cellIs" dxfId="1009" priority="217" operator="equal">
      <formula>0</formula>
    </cfRule>
  </conditionalFormatting>
  <conditionalFormatting sqref="E68:L69 N68:S69 U68:Y69">
    <cfRule type="cellIs" dxfId="1008" priority="216" operator="equal">
      <formula>0</formula>
    </cfRule>
  </conditionalFormatting>
  <conditionalFormatting sqref="E42:L42 N42:S42 U42:Y42">
    <cfRule type="containsText" dxfId="1007" priority="211" operator="containsText" text="Наименование инвестиционного проекта">
      <formula>NOT(ISERROR(SEARCH("Наименование инвестиционного проекта",E42)))</formula>
    </cfRule>
  </conditionalFormatting>
  <conditionalFormatting sqref="E42:L42 N42:S42 U42:Y42">
    <cfRule type="cellIs" dxfId="1006" priority="210" operator="equal">
      <formula>0</formula>
    </cfRule>
  </conditionalFormatting>
  <conditionalFormatting sqref="E42:L42 N42:S42 U42:Y42">
    <cfRule type="cellIs" dxfId="1005" priority="209" operator="equal">
      <formula>0</formula>
    </cfRule>
  </conditionalFormatting>
  <conditionalFormatting sqref="E42:L42 N42:S42 U42:Y42">
    <cfRule type="cellIs" dxfId="1004" priority="208" operator="equal">
      <formula>0</formula>
    </cfRule>
  </conditionalFormatting>
  <conditionalFormatting sqref="S76:S78 L76:L78">
    <cfRule type="cellIs" dxfId="1003" priority="207" operator="equal">
      <formula>0</formula>
    </cfRule>
  </conditionalFormatting>
  <conditionalFormatting sqref="S76:S78 L76:L78">
    <cfRule type="containsText" dxfId="1002" priority="206" operator="containsText" text="Наименование инвестиционного проекта">
      <formula>NOT(ISERROR(SEARCH("Наименование инвестиционного проекта",L76)))</formula>
    </cfRule>
  </conditionalFormatting>
  <conditionalFormatting sqref="S76:S78 L76:L78">
    <cfRule type="cellIs" dxfId="1001" priority="205" operator="equal">
      <formula>0</formula>
    </cfRule>
  </conditionalFormatting>
  <conditionalFormatting sqref="S76:S78 L76:L78">
    <cfRule type="cellIs" dxfId="1000" priority="204" operator="equal">
      <formula>0</formula>
    </cfRule>
  </conditionalFormatting>
  <conditionalFormatting sqref="S71:S74 L71:L74">
    <cfRule type="containsText" dxfId="999" priority="203" operator="containsText" text="Наименование инвестиционного проекта">
      <formula>NOT(ISERROR(SEARCH("Наименование инвестиционного проекта",L71)))</formula>
    </cfRule>
  </conditionalFormatting>
  <conditionalFormatting sqref="S71:S74 L71:L74">
    <cfRule type="cellIs" dxfId="998" priority="202" operator="equal">
      <formula>0</formula>
    </cfRule>
  </conditionalFormatting>
  <conditionalFormatting sqref="S71:S74 L71:L74">
    <cfRule type="cellIs" dxfId="997" priority="201" operator="equal">
      <formula>0</formula>
    </cfRule>
  </conditionalFormatting>
  <conditionalFormatting sqref="S71:S74 L71:L74">
    <cfRule type="cellIs" dxfId="996" priority="200" operator="equal">
      <formula>0</formula>
    </cfRule>
  </conditionalFormatting>
  <conditionalFormatting sqref="M39:M40 M66:M67 M32 M36 M43:M45 M50:M51 M76:M78 M54:M55 M61:M63">
    <cfRule type="cellIs" dxfId="995" priority="199" operator="equal">
      <formula>0</formula>
    </cfRule>
  </conditionalFormatting>
  <conditionalFormatting sqref="M39:M40 M66:M67 M36 M43:M45 M50:M51 M76:M78 M54:M55 M61:M63">
    <cfRule type="containsText" dxfId="994" priority="198" operator="containsText" text="Наименование инвестиционного проекта">
      <formula>NOT(ISERROR(SEARCH("Наименование инвестиционного проекта",M36)))</formula>
    </cfRule>
  </conditionalFormatting>
  <conditionalFormatting sqref="M30:M31">
    <cfRule type="cellIs" dxfId="993" priority="197" operator="equal">
      <formula>0</formula>
    </cfRule>
  </conditionalFormatting>
  <conditionalFormatting sqref="M30:M32">
    <cfRule type="cellIs" dxfId="992" priority="195" operator="equal">
      <formula>0</formula>
    </cfRule>
    <cfRule type="cellIs" dxfId="991" priority="196" operator="equal">
      <formula>0</formula>
    </cfRule>
  </conditionalFormatting>
  <conditionalFormatting sqref="M39:M40 M66:M67 M30:M32 M36 M43:M45 M50:M51 M76:M78 M54:M55 M61:M63">
    <cfRule type="cellIs" dxfId="990" priority="194" operator="equal">
      <formula>0</formula>
    </cfRule>
  </conditionalFormatting>
  <conditionalFormatting sqref="M39:M40 M66:M67 M30:M32 M36 M43:M45 M50:M51 M76:M78 M54:M55 M61:M63">
    <cfRule type="cellIs" dxfId="989" priority="193" operator="equal">
      <formula>0</formula>
    </cfRule>
  </conditionalFormatting>
  <conditionalFormatting sqref="M23">
    <cfRule type="cellIs" dxfId="988" priority="192" operator="equal">
      <formula>0</formula>
    </cfRule>
  </conditionalFormatting>
  <conditionalFormatting sqref="M23">
    <cfRule type="cellIs" dxfId="987" priority="190" operator="equal">
      <formula>0</formula>
    </cfRule>
    <cfRule type="cellIs" dxfId="986" priority="191" operator="equal">
      <formula>0</formula>
    </cfRule>
  </conditionalFormatting>
  <conditionalFormatting sqref="M23">
    <cfRule type="cellIs" dxfId="985" priority="189" operator="equal">
      <formula>0</formula>
    </cfRule>
  </conditionalFormatting>
  <conditionalFormatting sqref="M23">
    <cfRule type="cellIs" dxfId="984" priority="188" operator="equal">
      <formula>0</formula>
    </cfRule>
  </conditionalFormatting>
  <conditionalFormatting sqref="M34:M35">
    <cfRule type="containsText" dxfId="983" priority="187" operator="containsText" text="Наименование инвестиционного проекта">
      <formula>NOT(ISERROR(SEARCH("Наименование инвестиционного проекта",M34)))</formula>
    </cfRule>
  </conditionalFormatting>
  <conditionalFormatting sqref="M34:M35">
    <cfRule type="cellIs" dxfId="982" priority="186" operator="equal">
      <formula>0</formula>
    </cfRule>
  </conditionalFormatting>
  <conditionalFormatting sqref="M34:M35">
    <cfRule type="cellIs" dxfId="981" priority="185" operator="equal">
      <formula>0</formula>
    </cfRule>
  </conditionalFormatting>
  <conditionalFormatting sqref="M34:M35">
    <cfRule type="cellIs" dxfId="980" priority="184" operator="equal">
      <formula>0</formula>
    </cfRule>
  </conditionalFormatting>
  <conditionalFormatting sqref="M37:M38">
    <cfRule type="containsText" dxfId="979" priority="183" operator="containsText" text="Наименование инвестиционного проекта">
      <formula>NOT(ISERROR(SEARCH("Наименование инвестиционного проекта",M37)))</formula>
    </cfRule>
  </conditionalFormatting>
  <conditionalFormatting sqref="M37:M38">
    <cfRule type="cellIs" dxfId="978" priority="182" operator="equal">
      <formula>0</formula>
    </cfRule>
  </conditionalFormatting>
  <conditionalFormatting sqref="M37:M38">
    <cfRule type="cellIs" dxfId="977" priority="181" operator="equal">
      <formula>0</formula>
    </cfRule>
  </conditionalFormatting>
  <conditionalFormatting sqref="M37:M38">
    <cfRule type="cellIs" dxfId="976" priority="180" operator="equal">
      <formula>0</formula>
    </cfRule>
  </conditionalFormatting>
  <conditionalFormatting sqref="M53">
    <cfRule type="containsText" dxfId="975" priority="179" operator="containsText" text="Наименование инвестиционного проекта">
      <formula>NOT(ISERROR(SEARCH("Наименование инвестиционного проекта",M53)))</formula>
    </cfRule>
  </conditionalFormatting>
  <conditionalFormatting sqref="M53">
    <cfRule type="cellIs" dxfId="974" priority="178" operator="equal">
      <formula>0</formula>
    </cfRule>
  </conditionalFormatting>
  <conditionalFormatting sqref="M53">
    <cfRule type="cellIs" dxfId="973" priority="177" operator="equal">
      <formula>0</formula>
    </cfRule>
  </conditionalFormatting>
  <conditionalFormatting sqref="M53">
    <cfRule type="cellIs" dxfId="972" priority="176" operator="equal">
      <formula>0</formula>
    </cfRule>
  </conditionalFormatting>
  <conditionalFormatting sqref="M71:M74">
    <cfRule type="containsText" dxfId="971" priority="171" operator="containsText" text="Наименование инвестиционного проекта">
      <formula>NOT(ISERROR(SEARCH("Наименование инвестиционного проекта",M71)))</formula>
    </cfRule>
  </conditionalFormatting>
  <conditionalFormatting sqref="M71:M74">
    <cfRule type="cellIs" dxfId="970" priority="170" operator="equal">
      <formula>0</formula>
    </cfRule>
  </conditionalFormatting>
  <conditionalFormatting sqref="M71:M74">
    <cfRule type="cellIs" dxfId="969" priority="169" operator="equal">
      <formula>0</formula>
    </cfRule>
  </conditionalFormatting>
  <conditionalFormatting sqref="M71:M74">
    <cfRule type="cellIs" dxfId="968" priority="168" operator="equal">
      <formula>0</formula>
    </cfRule>
  </conditionalFormatting>
  <conditionalFormatting sqref="M68:M69">
    <cfRule type="containsText" dxfId="967" priority="175" operator="containsText" text="Наименование инвестиционного проекта">
      <formula>NOT(ISERROR(SEARCH("Наименование инвестиционного проекта",M68)))</formula>
    </cfRule>
  </conditionalFormatting>
  <conditionalFormatting sqref="M68:M69">
    <cfRule type="cellIs" dxfId="966" priority="174" operator="equal">
      <formula>0</formula>
    </cfRule>
  </conditionalFormatting>
  <conditionalFormatting sqref="M68:M69">
    <cfRule type="cellIs" dxfId="965" priority="173" operator="equal">
      <formula>0</formula>
    </cfRule>
  </conditionalFormatting>
  <conditionalFormatting sqref="M68:M69">
    <cfRule type="cellIs" dxfId="964" priority="172" operator="equal">
      <formula>0</formula>
    </cfRule>
  </conditionalFormatting>
  <conditionalFormatting sqref="M42">
    <cfRule type="containsText" dxfId="963" priority="167" operator="containsText" text="Наименование инвестиционного проекта">
      <formula>NOT(ISERROR(SEARCH("Наименование инвестиционного проекта",M42)))</formula>
    </cfRule>
  </conditionalFormatting>
  <conditionalFormatting sqref="M42">
    <cfRule type="cellIs" dxfId="962" priority="166" operator="equal">
      <formula>0</formula>
    </cfRule>
  </conditionalFormatting>
  <conditionalFormatting sqref="M42">
    <cfRule type="cellIs" dxfId="961" priority="165" operator="equal">
      <formula>0</formula>
    </cfRule>
  </conditionalFormatting>
  <conditionalFormatting sqref="M42">
    <cfRule type="cellIs" dxfId="960" priority="164" operator="equal">
      <formula>0</formula>
    </cfRule>
  </conditionalFormatting>
  <conditionalFormatting sqref="T39:T40 T66:T67 T32 T36 T43:T45 T50:T51 T76:T78 T54:T55 T61:T63">
    <cfRule type="cellIs" dxfId="959" priority="163" operator="equal">
      <formula>0</formula>
    </cfRule>
  </conditionalFormatting>
  <conditionalFormatting sqref="T39:T40 T66:T67 T36 T43:T45 T50:T51 T76:T78 T54:T55 T61:T63">
    <cfRule type="containsText" dxfId="958" priority="162" operator="containsText" text="Наименование инвестиционного проекта">
      <formula>NOT(ISERROR(SEARCH("Наименование инвестиционного проекта",T36)))</formula>
    </cfRule>
  </conditionalFormatting>
  <conditionalFormatting sqref="T30:T31">
    <cfRule type="cellIs" dxfId="957" priority="161" operator="equal">
      <formula>0</formula>
    </cfRule>
  </conditionalFormatting>
  <conditionalFormatting sqref="T30:T32">
    <cfRule type="cellIs" dxfId="956" priority="159" operator="equal">
      <formula>0</formula>
    </cfRule>
    <cfRule type="cellIs" dxfId="955" priority="160" operator="equal">
      <formula>0</formula>
    </cfRule>
  </conditionalFormatting>
  <conditionalFormatting sqref="T39:T40 T66:T67 T30:T32 T36 T43:T45 T50:T51 T76:T78 T54:T55 T61:T63">
    <cfRule type="cellIs" dxfId="954" priority="158" operator="equal">
      <formula>0</formula>
    </cfRule>
  </conditionalFormatting>
  <conditionalFormatting sqref="T39:T40 T66:T67 T30:T32 T36 T43:T45 T50:T51 T76:T78 T54:T55 T61:T63">
    <cfRule type="cellIs" dxfId="953" priority="157" operator="equal">
      <formula>0</formula>
    </cfRule>
  </conditionalFormatting>
  <conditionalFormatting sqref="T24:T29">
    <cfRule type="cellIs" dxfId="952" priority="156" operator="equal">
      <formula>0</formula>
    </cfRule>
  </conditionalFormatting>
  <conditionalFormatting sqref="T24:T29">
    <cfRule type="cellIs" dxfId="951" priority="154" operator="equal">
      <formula>0</formula>
    </cfRule>
    <cfRule type="cellIs" dxfId="950" priority="155" operator="equal">
      <formula>0</formula>
    </cfRule>
  </conditionalFormatting>
  <conditionalFormatting sqref="T24:T29">
    <cfRule type="cellIs" dxfId="949" priority="153" operator="equal">
      <formula>0</formula>
    </cfRule>
  </conditionalFormatting>
  <conditionalFormatting sqref="T24:T29">
    <cfRule type="cellIs" dxfId="948" priority="152" operator="equal">
      <formula>0</formula>
    </cfRule>
  </conditionalFormatting>
  <conditionalFormatting sqref="T23">
    <cfRule type="cellIs" dxfId="947" priority="151" operator="equal">
      <formula>0</formula>
    </cfRule>
  </conditionalFormatting>
  <conditionalFormatting sqref="T23">
    <cfRule type="cellIs" dxfId="946" priority="149" operator="equal">
      <formula>0</formula>
    </cfRule>
    <cfRule type="cellIs" dxfId="945" priority="150" operator="equal">
      <formula>0</formula>
    </cfRule>
  </conditionalFormatting>
  <conditionalFormatting sqref="T23">
    <cfRule type="cellIs" dxfId="944" priority="148" operator="equal">
      <formula>0</formula>
    </cfRule>
  </conditionalFormatting>
  <conditionalFormatting sqref="T23">
    <cfRule type="cellIs" dxfId="943" priority="147" operator="equal">
      <formula>0</formula>
    </cfRule>
  </conditionalFormatting>
  <conditionalFormatting sqref="T34:T35">
    <cfRule type="containsText" dxfId="942" priority="146" operator="containsText" text="Наименование инвестиционного проекта">
      <formula>NOT(ISERROR(SEARCH("Наименование инвестиционного проекта",T34)))</formula>
    </cfRule>
  </conditionalFormatting>
  <conditionalFormatting sqref="T34:T35">
    <cfRule type="cellIs" dxfId="941" priority="145" operator="equal">
      <formula>0</formula>
    </cfRule>
  </conditionalFormatting>
  <conditionalFormatting sqref="T34:T35">
    <cfRule type="cellIs" dxfId="940" priority="144" operator="equal">
      <formula>0</formula>
    </cfRule>
  </conditionalFormatting>
  <conditionalFormatting sqref="T34:T35">
    <cfRule type="cellIs" dxfId="939" priority="143" operator="equal">
      <formula>0</formula>
    </cfRule>
  </conditionalFormatting>
  <conditionalFormatting sqref="T37:T38">
    <cfRule type="containsText" dxfId="938" priority="142" operator="containsText" text="Наименование инвестиционного проекта">
      <formula>NOT(ISERROR(SEARCH("Наименование инвестиционного проекта",T37)))</formula>
    </cfRule>
  </conditionalFormatting>
  <conditionalFormatting sqref="T37:T38">
    <cfRule type="cellIs" dxfId="937" priority="141" operator="equal">
      <formula>0</formula>
    </cfRule>
  </conditionalFormatting>
  <conditionalFormatting sqref="T37:T38">
    <cfRule type="cellIs" dxfId="936" priority="140" operator="equal">
      <formula>0</formula>
    </cfRule>
  </conditionalFormatting>
  <conditionalFormatting sqref="T37:T38">
    <cfRule type="cellIs" dxfId="935" priority="139" operator="equal">
      <formula>0</formula>
    </cfRule>
  </conditionalFormatting>
  <conditionalFormatting sqref="T53">
    <cfRule type="containsText" dxfId="934" priority="138" operator="containsText" text="Наименование инвестиционного проекта">
      <formula>NOT(ISERROR(SEARCH("Наименование инвестиционного проекта",T53)))</formula>
    </cfRule>
  </conditionalFormatting>
  <conditionalFormatting sqref="T53">
    <cfRule type="cellIs" dxfId="933" priority="137" operator="equal">
      <formula>0</formula>
    </cfRule>
  </conditionalFormatting>
  <conditionalFormatting sqref="T53">
    <cfRule type="cellIs" dxfId="932" priority="136" operator="equal">
      <formula>0</formula>
    </cfRule>
  </conditionalFormatting>
  <conditionalFormatting sqref="T53">
    <cfRule type="cellIs" dxfId="931" priority="135" operator="equal">
      <formula>0</formula>
    </cfRule>
  </conditionalFormatting>
  <conditionalFormatting sqref="T71:T74">
    <cfRule type="containsText" dxfId="930" priority="130" operator="containsText" text="Наименование инвестиционного проекта">
      <formula>NOT(ISERROR(SEARCH("Наименование инвестиционного проекта",T71)))</formula>
    </cfRule>
  </conditionalFormatting>
  <conditionalFormatting sqref="T71:T74">
    <cfRule type="cellIs" dxfId="929" priority="129" operator="equal">
      <formula>0</formula>
    </cfRule>
  </conditionalFormatting>
  <conditionalFormatting sqref="T71:T74">
    <cfRule type="cellIs" dxfId="928" priority="128" operator="equal">
      <formula>0</formula>
    </cfRule>
  </conditionalFormatting>
  <conditionalFormatting sqref="T71:T74">
    <cfRule type="cellIs" dxfId="927" priority="127" operator="equal">
      <formula>0</formula>
    </cfRule>
  </conditionalFormatting>
  <conditionalFormatting sqref="T68:T69">
    <cfRule type="containsText" dxfId="926" priority="134" operator="containsText" text="Наименование инвестиционного проекта">
      <formula>NOT(ISERROR(SEARCH("Наименование инвестиционного проекта",T68)))</formula>
    </cfRule>
  </conditionalFormatting>
  <conditionalFormatting sqref="T68:T69">
    <cfRule type="cellIs" dxfId="925" priority="133" operator="equal">
      <formula>0</formula>
    </cfRule>
  </conditionalFormatting>
  <conditionalFormatting sqref="T68:T69">
    <cfRule type="cellIs" dxfId="924" priority="132" operator="equal">
      <formula>0</formula>
    </cfRule>
  </conditionalFormatting>
  <conditionalFormatting sqref="T68:T69">
    <cfRule type="cellIs" dxfId="923" priority="131" operator="equal">
      <formula>0</formula>
    </cfRule>
  </conditionalFormatting>
  <conditionalFormatting sqref="T42">
    <cfRule type="containsText" dxfId="922" priority="126" operator="containsText" text="Наименование инвестиционного проекта">
      <formula>NOT(ISERROR(SEARCH("Наименование инвестиционного проекта",T42)))</formula>
    </cfRule>
  </conditionalFormatting>
  <conditionalFormatting sqref="T42">
    <cfRule type="cellIs" dxfId="921" priority="125" operator="equal">
      <formula>0</formula>
    </cfRule>
  </conditionalFormatting>
  <conditionalFormatting sqref="T42">
    <cfRule type="cellIs" dxfId="920" priority="124" operator="equal">
      <formula>0</formula>
    </cfRule>
  </conditionalFormatting>
  <conditionalFormatting sqref="T42">
    <cfRule type="cellIs" dxfId="919" priority="123" operator="equal">
      <formula>0</formula>
    </cfRule>
  </conditionalFormatting>
  <conditionalFormatting sqref="AA46">
    <cfRule type="containsText" dxfId="918" priority="122" operator="containsText" text="Наименование инвестиционного проекта">
      <formula>NOT(ISERROR(SEARCH("Наименование инвестиционного проекта",AA46)))</formula>
    </cfRule>
  </conditionalFormatting>
  <conditionalFormatting sqref="AA46">
    <cfRule type="cellIs" dxfId="917" priority="121" operator="equal">
      <formula>0</formula>
    </cfRule>
  </conditionalFormatting>
  <conditionalFormatting sqref="AA46">
    <cfRule type="cellIs" dxfId="916" priority="120" operator="equal">
      <formula>0</formula>
    </cfRule>
  </conditionalFormatting>
  <conditionalFormatting sqref="AA46">
    <cfRule type="cellIs" dxfId="915" priority="119" operator="equal">
      <formula>0</formula>
    </cfRule>
  </conditionalFormatting>
  <conditionalFormatting sqref="AA65">
    <cfRule type="cellIs" dxfId="914" priority="118" operator="equal">
      <formula>0</formula>
    </cfRule>
  </conditionalFormatting>
  <conditionalFormatting sqref="AA65">
    <cfRule type="containsText" dxfId="913" priority="117" operator="containsText" text="Наименование инвестиционного проекта">
      <formula>NOT(ISERROR(SEARCH("Наименование инвестиционного проекта",AA65)))</formula>
    </cfRule>
  </conditionalFormatting>
  <conditionalFormatting sqref="AA65">
    <cfRule type="cellIs" dxfId="912" priority="116" operator="equal">
      <formula>0</formula>
    </cfRule>
  </conditionalFormatting>
  <conditionalFormatting sqref="AA65">
    <cfRule type="cellIs" dxfId="911" priority="115" operator="equal">
      <formula>0</formula>
    </cfRule>
  </conditionalFormatting>
  <conditionalFormatting sqref="Z65">
    <cfRule type="cellIs" dxfId="910" priority="114" operator="equal">
      <formula>0</formula>
    </cfRule>
  </conditionalFormatting>
  <conditionalFormatting sqref="Z65">
    <cfRule type="containsText" dxfId="909" priority="113" operator="containsText" text="Наименование инвестиционного проекта">
      <formula>NOT(ISERROR(SEARCH("Наименование инвестиционного проекта",Z65)))</formula>
    </cfRule>
  </conditionalFormatting>
  <conditionalFormatting sqref="Z65">
    <cfRule type="cellIs" dxfId="908" priority="112" operator="equal">
      <formula>0</formula>
    </cfRule>
  </conditionalFormatting>
  <conditionalFormatting sqref="Z65">
    <cfRule type="cellIs" dxfId="907" priority="111" operator="equal">
      <formula>0</formula>
    </cfRule>
  </conditionalFormatting>
  <conditionalFormatting sqref="AB65:AM65">
    <cfRule type="cellIs" dxfId="906" priority="110" operator="equal">
      <formula>0</formula>
    </cfRule>
  </conditionalFormatting>
  <conditionalFormatting sqref="AB65:AM65">
    <cfRule type="containsText" dxfId="905" priority="109" operator="containsText" text="Наименование инвестиционного проекта">
      <formula>NOT(ISERROR(SEARCH("Наименование инвестиционного проекта",AB65)))</formula>
    </cfRule>
  </conditionalFormatting>
  <conditionalFormatting sqref="AB65:AM65">
    <cfRule type="cellIs" dxfId="904" priority="108" operator="equal">
      <formula>0</formula>
    </cfRule>
  </conditionalFormatting>
  <conditionalFormatting sqref="AB65:AM65">
    <cfRule type="cellIs" dxfId="903" priority="107" operator="equal">
      <formula>0</formula>
    </cfRule>
  </conditionalFormatting>
  <conditionalFormatting sqref="E65:L65 N65:S65 U65:Y65">
    <cfRule type="cellIs" dxfId="902" priority="106" operator="equal">
      <formula>0</formula>
    </cfRule>
  </conditionalFormatting>
  <conditionalFormatting sqref="E65:L65 N65:S65 U65:Y65">
    <cfRule type="containsText" dxfId="901" priority="105" operator="containsText" text="Наименование инвестиционного проекта">
      <formula>NOT(ISERROR(SEARCH("Наименование инвестиционного проекта",E65)))</formula>
    </cfRule>
  </conditionalFormatting>
  <conditionalFormatting sqref="E65:L65 N65:S65 U65:Y65">
    <cfRule type="cellIs" dxfId="900" priority="104" operator="equal">
      <formula>0</formula>
    </cfRule>
  </conditionalFormatting>
  <conditionalFormatting sqref="E65:L65 N65:S65 U65:Y65">
    <cfRule type="cellIs" dxfId="899" priority="103" operator="equal">
      <formula>0</formula>
    </cfRule>
  </conditionalFormatting>
  <conditionalFormatting sqref="M65">
    <cfRule type="cellIs" dxfId="898" priority="102" operator="equal">
      <formula>0</formula>
    </cfRule>
  </conditionalFormatting>
  <conditionalFormatting sqref="M65">
    <cfRule type="containsText" dxfId="897" priority="101" operator="containsText" text="Наименование инвестиционного проекта">
      <formula>NOT(ISERROR(SEARCH("Наименование инвестиционного проекта",M65)))</formula>
    </cfRule>
  </conditionalFormatting>
  <conditionalFormatting sqref="M65">
    <cfRule type="cellIs" dxfId="896" priority="100" operator="equal">
      <formula>0</formula>
    </cfRule>
  </conditionalFormatting>
  <conditionalFormatting sqref="M65">
    <cfRule type="cellIs" dxfId="895" priority="99" operator="equal">
      <formula>0</formula>
    </cfRule>
  </conditionalFormatting>
  <conditionalFormatting sqref="T65">
    <cfRule type="cellIs" dxfId="894" priority="98" operator="equal">
      <formula>0</formula>
    </cfRule>
  </conditionalFormatting>
  <conditionalFormatting sqref="T65">
    <cfRule type="containsText" dxfId="893" priority="97" operator="containsText" text="Наименование инвестиционного проекта">
      <formula>NOT(ISERROR(SEARCH("Наименование инвестиционного проекта",T65)))</formula>
    </cfRule>
  </conditionalFormatting>
  <conditionalFormatting sqref="T65">
    <cfRule type="cellIs" dxfId="892" priority="96" operator="equal">
      <formula>0</formula>
    </cfRule>
  </conditionalFormatting>
  <conditionalFormatting sqref="T65">
    <cfRule type="cellIs" dxfId="891" priority="95" operator="equal">
      <formula>0</formula>
    </cfRule>
  </conditionalFormatting>
  <conditionalFormatting sqref="AA49:AF49">
    <cfRule type="cellIs" dxfId="890" priority="94" operator="equal">
      <formula>0</formula>
    </cfRule>
  </conditionalFormatting>
  <conditionalFormatting sqref="AA49:AF49">
    <cfRule type="containsText" dxfId="889" priority="93" operator="containsText" text="Наименование инвестиционного проекта">
      <formula>NOT(ISERROR(SEARCH("Наименование инвестиционного проекта",AA49)))</formula>
    </cfRule>
  </conditionalFormatting>
  <conditionalFormatting sqref="AA49:AF49">
    <cfRule type="cellIs" dxfId="888" priority="92" operator="equal">
      <formula>0</formula>
    </cfRule>
  </conditionalFormatting>
  <conditionalFormatting sqref="AA49:AF49">
    <cfRule type="cellIs" dxfId="887" priority="91" operator="equal">
      <formula>0</formula>
    </cfRule>
  </conditionalFormatting>
  <conditionalFormatting sqref="Z49">
    <cfRule type="cellIs" dxfId="886" priority="90" operator="equal">
      <formula>0</formula>
    </cfRule>
  </conditionalFormatting>
  <conditionalFormatting sqref="Z49">
    <cfRule type="containsText" dxfId="885" priority="89" operator="containsText" text="Наименование инвестиционного проекта">
      <formula>NOT(ISERROR(SEARCH("Наименование инвестиционного проекта",Z49)))</formula>
    </cfRule>
  </conditionalFormatting>
  <conditionalFormatting sqref="Z49">
    <cfRule type="cellIs" dxfId="884" priority="88" operator="equal">
      <formula>0</formula>
    </cfRule>
  </conditionalFormatting>
  <conditionalFormatting sqref="Z49">
    <cfRule type="cellIs" dxfId="883" priority="87" operator="equal">
      <formula>0</formula>
    </cfRule>
  </conditionalFormatting>
  <conditionalFormatting sqref="AG49:AM49">
    <cfRule type="cellIs" dxfId="882" priority="86" operator="equal">
      <formula>0</formula>
    </cfRule>
  </conditionalFormatting>
  <conditionalFormatting sqref="AG49:AM49">
    <cfRule type="containsText" dxfId="881" priority="85" operator="containsText" text="Наименование инвестиционного проекта">
      <formula>NOT(ISERROR(SEARCH("Наименование инвестиционного проекта",AG49)))</formula>
    </cfRule>
  </conditionalFormatting>
  <conditionalFormatting sqref="AG49:AM49">
    <cfRule type="cellIs" dxfId="880" priority="84" operator="equal">
      <formula>0</formula>
    </cfRule>
  </conditionalFormatting>
  <conditionalFormatting sqref="AG49:AM49">
    <cfRule type="cellIs" dxfId="879" priority="83" operator="equal">
      <formula>0</formula>
    </cfRule>
  </conditionalFormatting>
  <conditionalFormatting sqref="E49:L49 N49:S49 U49:Y49 E48:AM48">
    <cfRule type="cellIs" dxfId="878" priority="82" operator="equal">
      <formula>0</formula>
    </cfRule>
  </conditionalFormatting>
  <conditionalFormatting sqref="E49:L49 N49:S49 U49:Y49 E48:AM48">
    <cfRule type="containsText" dxfId="877" priority="81" operator="containsText" text="Наименование инвестиционного проекта">
      <formula>NOT(ISERROR(SEARCH("Наименование инвестиционного проекта",E48)))</formula>
    </cfRule>
  </conditionalFormatting>
  <conditionalFormatting sqref="E49:L49 N49:S49 U49:Y49 E48:AM48">
    <cfRule type="cellIs" dxfId="876" priority="80" operator="equal">
      <formula>0</formula>
    </cfRule>
  </conditionalFormatting>
  <conditionalFormatting sqref="E49:L49 N49:S49 U49:Y49 E48:AM48">
    <cfRule type="cellIs" dxfId="875" priority="79" operator="equal">
      <formula>0</formula>
    </cfRule>
  </conditionalFormatting>
  <conditionalFormatting sqref="M49">
    <cfRule type="cellIs" dxfId="874" priority="78" operator="equal">
      <formula>0</formula>
    </cfRule>
  </conditionalFormatting>
  <conditionalFormatting sqref="M49">
    <cfRule type="containsText" dxfId="873" priority="77" operator="containsText" text="Наименование инвестиционного проекта">
      <formula>NOT(ISERROR(SEARCH("Наименование инвестиционного проекта",M49)))</formula>
    </cfRule>
  </conditionalFormatting>
  <conditionalFormatting sqref="M49">
    <cfRule type="cellIs" dxfId="872" priority="76" operator="equal">
      <formula>0</formula>
    </cfRule>
  </conditionalFormatting>
  <conditionalFormatting sqref="M49">
    <cfRule type="cellIs" dxfId="871" priority="75" operator="equal">
      <formula>0</formula>
    </cfRule>
  </conditionalFormatting>
  <conditionalFormatting sqref="T49">
    <cfRule type="cellIs" dxfId="870" priority="74" operator="equal">
      <formula>0</formula>
    </cfRule>
  </conditionalFormatting>
  <conditionalFormatting sqref="T49">
    <cfRule type="containsText" dxfId="869" priority="73" operator="containsText" text="Наименование инвестиционного проекта">
      <formula>NOT(ISERROR(SEARCH("Наименование инвестиционного проекта",T49)))</formula>
    </cfRule>
  </conditionalFormatting>
  <conditionalFormatting sqref="T49">
    <cfRule type="cellIs" dxfId="868" priority="72" operator="equal">
      <formula>0</formula>
    </cfRule>
  </conditionalFormatting>
  <conditionalFormatting sqref="T49">
    <cfRule type="cellIs" dxfId="867" priority="71" operator="equal">
      <formula>0</formula>
    </cfRule>
  </conditionalFormatting>
  <conditionalFormatting sqref="AA41">
    <cfRule type="containsText" dxfId="866" priority="70" operator="containsText" text="Наименование инвестиционного проекта">
      <formula>NOT(ISERROR(SEARCH("Наименование инвестиционного проекта",AA41)))</formula>
    </cfRule>
  </conditionalFormatting>
  <conditionalFormatting sqref="AA41">
    <cfRule type="cellIs" dxfId="865" priority="69" operator="equal">
      <formula>0</formula>
    </cfRule>
  </conditionalFormatting>
  <conditionalFormatting sqref="AA41">
    <cfRule type="cellIs" dxfId="864" priority="68" operator="equal">
      <formula>0</formula>
    </cfRule>
  </conditionalFormatting>
  <conditionalFormatting sqref="AA41">
    <cfRule type="cellIs" dxfId="863" priority="67" operator="equal">
      <formula>0</formula>
    </cfRule>
  </conditionalFormatting>
  <conditionalFormatting sqref="Z41">
    <cfRule type="containsText" dxfId="862" priority="66" operator="containsText" text="Наименование инвестиционного проекта">
      <formula>NOT(ISERROR(SEARCH("Наименование инвестиционного проекта",Z41)))</formula>
    </cfRule>
  </conditionalFormatting>
  <conditionalFormatting sqref="Z41">
    <cfRule type="cellIs" dxfId="861" priority="65" operator="equal">
      <formula>0</formula>
    </cfRule>
  </conditionalFormatting>
  <conditionalFormatting sqref="Z41">
    <cfRule type="cellIs" dxfId="860" priority="64" operator="equal">
      <formula>0</formula>
    </cfRule>
  </conditionalFormatting>
  <conditionalFormatting sqref="Z41">
    <cfRule type="cellIs" dxfId="859" priority="63" operator="equal">
      <formula>0</formula>
    </cfRule>
  </conditionalFormatting>
  <conditionalFormatting sqref="AB41:AM41">
    <cfRule type="containsText" dxfId="858" priority="62" operator="containsText" text="Наименование инвестиционного проекта">
      <formula>NOT(ISERROR(SEARCH("Наименование инвестиционного проекта",AB41)))</formula>
    </cfRule>
  </conditionalFormatting>
  <conditionalFormatting sqref="AB41:AM41">
    <cfRule type="cellIs" dxfId="857" priority="61" operator="equal">
      <formula>0</formula>
    </cfRule>
  </conditionalFormatting>
  <conditionalFormatting sqref="AB41:AM41">
    <cfRule type="cellIs" dxfId="856" priority="60" operator="equal">
      <formula>0</formula>
    </cfRule>
  </conditionalFormatting>
  <conditionalFormatting sqref="AB41:AM41">
    <cfRule type="cellIs" dxfId="855" priority="59" operator="equal">
      <formula>0</formula>
    </cfRule>
  </conditionalFormatting>
  <conditionalFormatting sqref="E41:L41 N41:S41 U41:Y41">
    <cfRule type="containsText" dxfId="854" priority="58" operator="containsText" text="Наименование инвестиционного проекта">
      <formula>NOT(ISERROR(SEARCH("Наименование инвестиционного проекта",E41)))</formula>
    </cfRule>
  </conditionalFormatting>
  <conditionalFormatting sqref="E41:L41 N41:S41 U41:Y41">
    <cfRule type="cellIs" dxfId="853" priority="57" operator="equal">
      <formula>0</formula>
    </cfRule>
  </conditionalFormatting>
  <conditionalFormatting sqref="E41:L41 N41:S41 U41:Y41">
    <cfRule type="cellIs" dxfId="852" priority="56" operator="equal">
      <formula>0</formula>
    </cfRule>
  </conditionalFormatting>
  <conditionalFormatting sqref="E41:L41 N41:S41 U41:Y41">
    <cfRule type="cellIs" dxfId="851" priority="55" operator="equal">
      <formula>0</formula>
    </cfRule>
  </conditionalFormatting>
  <conditionalFormatting sqref="M41">
    <cfRule type="containsText" dxfId="850" priority="54" operator="containsText" text="Наименование инвестиционного проекта">
      <formula>NOT(ISERROR(SEARCH("Наименование инвестиционного проекта",M41)))</formula>
    </cfRule>
  </conditionalFormatting>
  <conditionalFormatting sqref="M41">
    <cfRule type="cellIs" dxfId="849" priority="53" operator="equal">
      <formula>0</formula>
    </cfRule>
  </conditionalFormatting>
  <conditionalFormatting sqref="M41">
    <cfRule type="cellIs" dxfId="848" priority="52" operator="equal">
      <formula>0</formula>
    </cfRule>
  </conditionalFormatting>
  <conditionalFormatting sqref="M41">
    <cfRule type="cellIs" dxfId="847" priority="51" operator="equal">
      <formula>0</formula>
    </cfRule>
  </conditionalFormatting>
  <conditionalFormatting sqref="T41">
    <cfRule type="containsText" dxfId="846" priority="50" operator="containsText" text="Наименование инвестиционного проекта">
      <formula>NOT(ISERROR(SEARCH("Наименование инвестиционного проекта",T41)))</formula>
    </cfRule>
  </conditionalFormatting>
  <conditionalFormatting sqref="T41">
    <cfRule type="cellIs" dxfId="845" priority="49" operator="equal">
      <formula>0</formula>
    </cfRule>
  </conditionalFormatting>
  <conditionalFormatting sqref="T41">
    <cfRule type="cellIs" dxfId="844" priority="48" operator="equal">
      <formula>0</formula>
    </cfRule>
  </conditionalFormatting>
  <conditionalFormatting sqref="T41">
    <cfRule type="cellIs" dxfId="843" priority="47" operator="equal">
      <formula>0</formula>
    </cfRule>
  </conditionalFormatting>
  <conditionalFormatting sqref="AA33">
    <cfRule type="containsText" dxfId="842" priority="46" operator="containsText" text="Наименование инвестиционного проекта">
      <formula>NOT(ISERROR(SEARCH("Наименование инвестиционного проекта",AA33)))</formula>
    </cfRule>
  </conditionalFormatting>
  <conditionalFormatting sqref="AA33">
    <cfRule type="cellIs" dxfId="841" priority="45" operator="equal">
      <formula>0</formula>
    </cfRule>
  </conditionalFormatting>
  <conditionalFormatting sqref="AA33">
    <cfRule type="cellIs" dxfId="840" priority="44" operator="equal">
      <formula>0</formula>
    </cfRule>
  </conditionalFormatting>
  <conditionalFormatting sqref="AA33">
    <cfRule type="cellIs" dxfId="839" priority="43" operator="equal">
      <formula>0</formula>
    </cfRule>
  </conditionalFormatting>
  <conditionalFormatting sqref="Z33">
    <cfRule type="containsText" dxfId="838" priority="42" operator="containsText" text="Наименование инвестиционного проекта">
      <formula>NOT(ISERROR(SEARCH("Наименование инвестиционного проекта",Z33)))</formula>
    </cfRule>
  </conditionalFormatting>
  <conditionalFormatting sqref="Z33">
    <cfRule type="cellIs" dxfId="837" priority="41" operator="equal">
      <formula>0</formula>
    </cfRule>
  </conditionalFormatting>
  <conditionalFormatting sqref="Z33">
    <cfRule type="cellIs" dxfId="836" priority="40" operator="equal">
      <formula>0</formula>
    </cfRule>
  </conditionalFormatting>
  <conditionalFormatting sqref="Z33">
    <cfRule type="cellIs" dxfId="835" priority="39" operator="equal">
      <formula>0</formula>
    </cfRule>
  </conditionalFormatting>
  <conditionalFormatting sqref="AG33:AM33">
    <cfRule type="cellIs" dxfId="834" priority="38" operator="equal">
      <formula>0</formula>
    </cfRule>
  </conditionalFormatting>
  <conditionalFormatting sqref="AG33:AM33">
    <cfRule type="containsText" dxfId="833" priority="37" operator="containsText" text="Наименование инвестиционного проекта">
      <formula>NOT(ISERROR(SEARCH("Наименование инвестиционного проекта",AG33)))</formula>
    </cfRule>
  </conditionalFormatting>
  <conditionalFormatting sqref="AG33:AM33">
    <cfRule type="cellIs" dxfId="832" priority="36" operator="equal">
      <formula>0</formula>
    </cfRule>
  </conditionalFormatting>
  <conditionalFormatting sqref="AG33:AM33">
    <cfRule type="cellIs" dxfId="831" priority="35" operator="equal">
      <formula>0</formula>
    </cfRule>
  </conditionalFormatting>
  <conditionalFormatting sqref="AB33:AF33">
    <cfRule type="containsText" dxfId="830" priority="34" operator="containsText" text="Наименование инвестиционного проекта">
      <formula>NOT(ISERROR(SEARCH("Наименование инвестиционного проекта",AB33)))</formula>
    </cfRule>
  </conditionalFormatting>
  <conditionalFormatting sqref="AB33:AF33">
    <cfRule type="cellIs" dxfId="829" priority="33" operator="equal">
      <formula>0</formula>
    </cfRule>
  </conditionalFormatting>
  <conditionalFormatting sqref="AB33:AF33">
    <cfRule type="cellIs" dxfId="828" priority="32" operator="equal">
      <formula>0</formula>
    </cfRule>
  </conditionalFormatting>
  <conditionalFormatting sqref="AB33:AF33">
    <cfRule type="cellIs" dxfId="827" priority="31" operator="equal">
      <formula>0</formula>
    </cfRule>
  </conditionalFormatting>
  <conditionalFormatting sqref="E33:L33 N33:S33 U33:Y33">
    <cfRule type="containsText" dxfId="826" priority="30" operator="containsText" text="Наименование инвестиционного проекта">
      <formula>NOT(ISERROR(SEARCH("Наименование инвестиционного проекта",E33)))</formula>
    </cfRule>
  </conditionalFormatting>
  <conditionalFormatting sqref="U33:Y33 N33:S33 E33:L33">
    <cfRule type="cellIs" dxfId="825" priority="29" operator="equal">
      <formula>0</formula>
    </cfRule>
  </conditionalFormatting>
  <conditionalFormatting sqref="U33:Y33 N33:S33 E33:L33">
    <cfRule type="cellIs" dxfId="824" priority="28" operator="equal">
      <formula>0</formula>
    </cfRule>
  </conditionalFormatting>
  <conditionalFormatting sqref="U33:Y33 N33:S33 E33:L33">
    <cfRule type="cellIs" dxfId="823" priority="27" operator="equal">
      <formula>0</formula>
    </cfRule>
  </conditionalFormatting>
  <conditionalFormatting sqref="M33">
    <cfRule type="containsText" dxfId="822" priority="26" operator="containsText" text="Наименование инвестиционного проекта">
      <formula>NOT(ISERROR(SEARCH("Наименование инвестиционного проекта",M33)))</formula>
    </cfRule>
  </conditionalFormatting>
  <conditionalFormatting sqref="M33">
    <cfRule type="cellIs" dxfId="821" priority="25" operator="equal">
      <formula>0</formula>
    </cfRule>
  </conditionalFormatting>
  <conditionalFormatting sqref="M33">
    <cfRule type="cellIs" dxfId="820" priority="24" operator="equal">
      <formula>0</formula>
    </cfRule>
  </conditionalFormatting>
  <conditionalFormatting sqref="M33">
    <cfRule type="cellIs" dxfId="819" priority="23" operator="equal">
      <formula>0</formula>
    </cfRule>
  </conditionalFormatting>
  <conditionalFormatting sqref="T33">
    <cfRule type="containsText" dxfId="818" priority="22" operator="containsText" text="Наименование инвестиционного проекта">
      <formula>NOT(ISERROR(SEARCH("Наименование инвестиционного проекта",T33)))</formula>
    </cfRule>
  </conditionalFormatting>
  <conditionalFormatting sqref="T33">
    <cfRule type="cellIs" dxfId="817" priority="21" operator="equal">
      <formula>0</formula>
    </cfRule>
  </conditionalFormatting>
  <conditionalFormatting sqref="T33">
    <cfRule type="cellIs" dxfId="816" priority="20" operator="equal">
      <formula>0</formula>
    </cfRule>
  </conditionalFormatting>
  <conditionalFormatting sqref="T33">
    <cfRule type="cellIs" dxfId="815" priority="19" operator="equal">
      <formula>0</formula>
    </cfRule>
  </conditionalFormatting>
  <conditionalFormatting sqref="C47">
    <cfRule type="cellIs" dxfId="814" priority="18" operator="equal">
      <formula>0</formula>
    </cfRule>
  </conditionalFormatting>
  <conditionalFormatting sqref="C46">
    <cfRule type="cellIs" dxfId="813" priority="17" operator="equal">
      <formula>0</formula>
    </cfRule>
  </conditionalFormatting>
  <conditionalFormatting sqref="C52">
    <cfRule type="containsText" dxfId="812" priority="16" operator="containsText" text="Наименование инвестиционного проекта">
      <formula>NOT(ISERROR(SEARCH("Наименование инвестиционного проекта",C52)))</formula>
    </cfRule>
  </conditionalFormatting>
  <conditionalFormatting sqref="C52">
    <cfRule type="cellIs" dxfId="811" priority="15" operator="equal">
      <formula>0</formula>
    </cfRule>
  </conditionalFormatting>
  <conditionalFormatting sqref="C79">
    <cfRule type="cellIs" dxfId="810" priority="12" operator="equal">
      <formula>0</formula>
    </cfRule>
  </conditionalFormatting>
  <conditionalFormatting sqref="D47 D52">
    <cfRule type="containsText" dxfId="809" priority="11" operator="containsText" text="Наименование инвестиционного проекта">
      <formula>NOT(ISERROR(SEARCH("Наименование инвестиционного проекта",D47)))</formula>
    </cfRule>
  </conditionalFormatting>
  <conditionalFormatting sqref="D46">
    <cfRule type="cellIs" dxfId="808" priority="10" operator="equal">
      <formula>0</formula>
    </cfRule>
  </conditionalFormatting>
  <conditionalFormatting sqref="D47 D52">
    <cfRule type="cellIs" dxfId="807" priority="9" operator="equal">
      <formula>0</formula>
    </cfRule>
  </conditionalFormatting>
  <conditionalFormatting sqref="B60 E60:AM60">
    <cfRule type="containsText" dxfId="806" priority="7" operator="containsText" text="Наименование инвестиционного проекта">
      <formula>NOT(ISERROR(SEARCH("Наименование инвестиционного проекта",B60)))</formula>
    </cfRule>
  </conditionalFormatting>
  <conditionalFormatting sqref="B60 E60:AM60">
    <cfRule type="cellIs" dxfId="805" priority="8" operator="equal">
      <formula>0</formula>
    </cfRule>
  </conditionalFormatting>
  <conditionalFormatting sqref="E60:AM60">
    <cfRule type="cellIs" dxfId="804" priority="6" operator="equal">
      <formula>0</formula>
    </cfRule>
  </conditionalFormatting>
  <conditionalFormatting sqref="E60:AM60">
    <cfRule type="cellIs" dxfId="803" priority="5" operator="equal">
      <formula>0</formula>
    </cfRule>
  </conditionalFormatting>
  <conditionalFormatting sqref="C60">
    <cfRule type="containsText" dxfId="802" priority="4" operator="containsText" text="Наименование инвестиционного проекта">
      <formula>NOT(ISERROR(SEARCH("Наименование инвестиционного проекта",C60)))</formula>
    </cfRule>
  </conditionalFormatting>
  <conditionalFormatting sqref="C60">
    <cfRule type="cellIs" dxfId="801" priority="3" operator="equal">
      <formula>0</formula>
    </cfRule>
  </conditionalFormatting>
  <conditionalFormatting sqref="D60">
    <cfRule type="containsText" dxfId="800" priority="2" operator="containsText" text="Наименование инвестиционного проекта">
      <formula>NOT(ISERROR(SEARCH("Наименование инвестиционного проекта",D60)))</formula>
    </cfRule>
  </conditionalFormatting>
  <conditionalFormatting sqref="D60">
    <cfRule type="cellIs" dxfId="799" priority="1" operator="equal">
      <formula>0</formula>
    </cfRule>
  </conditionalFormatting>
  <pageMargins left="0.70866141732283472" right="0.70866141732283472" top="0.74803149606299213" bottom="0.74803149606299213" header="0.31496062992125984" footer="0.31496062992125984"/>
  <pageSetup paperSize="8" scale="34" orientation="landscape" r:id="rId1"/>
  <ignoredErrors>
    <ignoredError sqref="AH79"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DO91"/>
  <sheetViews>
    <sheetView view="pageBreakPreview" topLeftCell="B1" zoomScale="85" zoomScaleNormal="100" zoomScaleSheetLayoutView="85" workbookViewId="0">
      <pane xSplit="2" ySplit="20" topLeftCell="BK72" activePane="bottomRight" state="frozen"/>
      <selection activeCell="B14" sqref="B14"/>
      <selection pane="topRight" activeCell="D14" sqref="D14"/>
      <selection pane="bottomLeft" activeCell="B21" sqref="B21"/>
      <selection pane="bottomRight" activeCell="AC84" sqref="AC84"/>
    </sheetView>
  </sheetViews>
  <sheetFormatPr defaultRowHeight="15.75" outlineLevelCol="1" x14ac:dyDescent="0.25"/>
  <cols>
    <col min="1" max="1" width="5.85546875" style="105" customWidth="1"/>
    <col min="2" max="2" width="13.7109375" style="104" customWidth="1"/>
    <col min="3" max="3" width="89.7109375" style="104" customWidth="1"/>
    <col min="4" max="4" width="31.85546875" style="104" customWidth="1"/>
    <col min="5" max="5" width="10.85546875" style="104" customWidth="1" outlineLevel="1"/>
    <col min="6" max="7" width="8.85546875" style="104" customWidth="1" outlineLevel="1"/>
    <col min="8" max="8" width="8.5703125" style="104" customWidth="1" outlineLevel="1"/>
    <col min="9" max="10" width="7.5703125" style="104" customWidth="1" outlineLevel="1"/>
    <col min="11" max="11" width="9.5703125" style="104" customWidth="1" outlineLevel="1"/>
    <col min="12" max="12" width="7.140625" style="104" customWidth="1" outlineLevel="1"/>
    <col min="13" max="13" width="7.5703125" style="104" customWidth="1" outlineLevel="1"/>
    <col min="14" max="14" width="10.140625" style="104" customWidth="1" outlineLevel="1"/>
    <col min="15" max="15" width="7.5703125" style="104" customWidth="1" outlineLevel="1"/>
    <col min="16" max="16" width="7.28515625" style="104" customWidth="1" outlineLevel="1"/>
    <col min="17" max="17" width="11.5703125" style="104" customWidth="1"/>
    <col min="18" max="18" width="11" style="104" customWidth="1"/>
    <col min="19" max="19" width="8.42578125" style="104" customWidth="1"/>
    <col min="20" max="20" width="9.28515625" style="104" customWidth="1"/>
    <col min="21" max="21" width="9.140625" style="104" customWidth="1"/>
    <col min="22" max="22" width="9.7109375" style="104" customWidth="1"/>
    <col min="23" max="23" width="12" style="104" customWidth="1"/>
    <col min="24" max="24" width="10" style="104" customWidth="1"/>
    <col min="25" max="25" width="10.42578125" style="104" customWidth="1"/>
    <col min="26" max="27" width="12.85546875" style="104" customWidth="1"/>
    <col min="28" max="28" width="15.140625" style="104" customWidth="1"/>
    <col min="29" max="29" width="11.7109375" style="104" customWidth="1"/>
    <col min="30" max="30" width="9.5703125" style="104" customWidth="1"/>
    <col min="31" max="31" width="8.140625" style="104" customWidth="1"/>
    <col min="32" max="32" width="9.5703125" style="104" customWidth="1"/>
    <col min="33" max="33" width="8.140625" style="104" customWidth="1"/>
    <col min="34" max="34" width="8.42578125" style="104" customWidth="1"/>
    <col min="35" max="35" width="11.42578125" style="104" customWidth="1"/>
    <col min="36" max="36" width="9.7109375" style="104" customWidth="1"/>
    <col min="37" max="37" width="7.85546875" style="104" customWidth="1"/>
    <col min="38" max="38" width="9.28515625" style="104" customWidth="1"/>
    <col min="39" max="40" width="8.7109375" style="104" customWidth="1"/>
    <col min="41" max="64" width="8.7109375" style="941" customWidth="1"/>
    <col min="65" max="65" width="12.85546875" style="104" customWidth="1"/>
    <col min="66" max="66" width="9.140625" style="104" customWidth="1"/>
    <col min="67" max="67" width="8.42578125" style="104" customWidth="1"/>
    <col min="68" max="68" width="10.28515625" style="104" customWidth="1"/>
    <col min="69" max="69" width="8.140625" style="104" customWidth="1"/>
    <col min="70" max="70" width="8.7109375" style="104" customWidth="1"/>
    <col min="71" max="71" width="12.28515625" style="104" customWidth="1"/>
    <col min="72" max="76" width="12.85546875" style="104" customWidth="1"/>
    <col min="77" max="77" width="37" style="104" customWidth="1"/>
    <col min="78" max="78" width="6.85546875" style="104" customWidth="1"/>
    <col min="79" max="16384" width="9.140625" style="104"/>
  </cols>
  <sheetData>
    <row r="1" spans="2:119" ht="18.75" x14ac:dyDescent="0.25">
      <c r="BY1" s="43" t="s">
        <v>447</v>
      </c>
    </row>
    <row r="2" spans="2:119" ht="18.75" x14ac:dyDescent="0.25">
      <c r="BY2" s="43" t="s">
        <v>1</v>
      </c>
    </row>
    <row r="3" spans="2:119" ht="18.75" x14ac:dyDescent="0.25">
      <c r="BY3" s="43" t="s">
        <v>320</v>
      </c>
    </row>
    <row r="4" spans="2:119" x14ac:dyDescent="0.25">
      <c r="B4" s="1207" t="s">
        <v>448</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c r="AD4" s="1208"/>
      <c r="AE4" s="1208"/>
      <c r="AF4" s="1208"/>
      <c r="AG4" s="1208"/>
      <c r="AH4" s="1208"/>
      <c r="AI4" s="1208"/>
      <c r="AJ4" s="1208"/>
      <c r="AK4" s="1208"/>
      <c r="AL4" s="1208"/>
      <c r="AM4" s="1208"/>
      <c r="AN4" s="1208"/>
      <c r="AO4" s="1208"/>
      <c r="AP4" s="1208"/>
      <c r="AQ4" s="1208"/>
      <c r="AR4" s="1208"/>
      <c r="AS4" s="1208"/>
      <c r="AT4" s="1208"/>
      <c r="AU4" s="1208"/>
      <c r="AV4" s="1208"/>
      <c r="AW4" s="1208"/>
      <c r="AX4" s="1208"/>
      <c r="AY4" s="1208"/>
      <c r="AZ4" s="1208"/>
      <c r="BA4" s="1208"/>
      <c r="BB4" s="1208"/>
      <c r="BC4" s="1208"/>
      <c r="BD4" s="1208"/>
      <c r="BE4" s="1208"/>
      <c r="BF4" s="1208"/>
      <c r="BG4" s="1208"/>
      <c r="BH4" s="1208"/>
      <c r="BI4" s="1208"/>
      <c r="BJ4" s="1208"/>
      <c r="BK4" s="1208"/>
      <c r="BL4" s="1208"/>
      <c r="BM4" s="1208"/>
      <c r="BN4" s="1208"/>
      <c r="BO4" s="1208"/>
      <c r="BP4" s="1208"/>
      <c r="BQ4" s="1208"/>
      <c r="BR4" s="1208"/>
      <c r="BS4" s="1208"/>
      <c r="BT4" s="1208"/>
      <c r="BU4" s="1208"/>
      <c r="BV4" s="1208"/>
      <c r="BW4" s="1208"/>
      <c r="BX4" s="1208"/>
      <c r="BY4" s="1208"/>
    </row>
    <row r="6" spans="2:119" ht="18.75" x14ac:dyDescent="0.25">
      <c r="B6" s="1131" t="str">
        <f>'С № 5 (2025)'!B7:AM7</f>
        <v>Инвестиционная программа  ГУП НАО "Нарьян-Марская электростанция"</v>
      </c>
      <c r="C6" s="1131"/>
      <c r="D6" s="1131"/>
      <c r="E6" s="1131"/>
      <c r="F6" s="1131"/>
      <c r="G6" s="1131"/>
      <c r="H6" s="1131"/>
      <c r="I6" s="1131"/>
      <c r="J6" s="1131"/>
      <c r="K6" s="1131"/>
      <c r="L6" s="1131"/>
      <c r="M6" s="1131"/>
      <c r="N6" s="1131"/>
      <c r="O6" s="1131"/>
      <c r="P6" s="1131"/>
      <c r="Q6" s="1131"/>
      <c r="R6" s="1131"/>
      <c r="S6" s="1131"/>
      <c r="T6" s="1131"/>
      <c r="U6" s="1131"/>
      <c r="V6" s="1131"/>
      <c r="W6" s="1131"/>
      <c r="X6" s="1131"/>
      <c r="Y6" s="1131"/>
      <c r="Z6" s="1131"/>
      <c r="AA6" s="1131"/>
      <c r="AB6" s="1131"/>
      <c r="AC6" s="1131"/>
      <c r="AD6" s="1131"/>
      <c r="AE6" s="1131"/>
      <c r="AF6" s="1131"/>
      <c r="AG6" s="1131"/>
      <c r="AH6" s="1131"/>
      <c r="AI6" s="1131"/>
      <c r="AJ6" s="1131"/>
      <c r="AK6" s="1131"/>
      <c r="AL6" s="1131"/>
      <c r="AM6" s="1131"/>
      <c r="AN6" s="1131"/>
      <c r="AO6" s="1131"/>
      <c r="AP6" s="1131"/>
      <c r="AQ6" s="1131"/>
      <c r="AR6" s="1131"/>
      <c r="AS6" s="1131"/>
      <c r="AT6" s="1131"/>
      <c r="AU6" s="1131"/>
      <c r="AV6" s="1131"/>
      <c r="AW6" s="1131"/>
      <c r="AX6" s="1131"/>
      <c r="AY6" s="1131"/>
      <c r="AZ6" s="1131"/>
      <c r="BA6" s="1131"/>
      <c r="BB6" s="1131"/>
      <c r="BC6" s="1131"/>
      <c r="BD6" s="1131"/>
      <c r="BE6" s="1131"/>
      <c r="BF6" s="1131"/>
      <c r="BG6" s="1131"/>
      <c r="BH6" s="1131"/>
      <c r="BI6" s="1131"/>
      <c r="BJ6" s="1131"/>
      <c r="BK6" s="1131"/>
      <c r="BL6" s="1131"/>
      <c r="BM6" s="1131"/>
      <c r="BN6" s="1131"/>
      <c r="BO6" s="1131"/>
      <c r="BP6" s="1131"/>
      <c r="BQ6" s="1131"/>
      <c r="BR6" s="1131"/>
      <c r="BS6" s="1131"/>
      <c r="BT6" s="1131"/>
      <c r="BU6" s="1131"/>
      <c r="BV6" s="1131"/>
      <c r="BW6" s="1131"/>
      <c r="BX6" s="1131"/>
      <c r="BY6" s="1131"/>
    </row>
    <row r="7" spans="2:119" x14ac:dyDescent="0.25">
      <c r="B7" s="1196" t="s">
        <v>4</v>
      </c>
      <c r="C7" s="1196"/>
      <c r="D7" s="1196"/>
      <c r="E7" s="1196"/>
      <c r="F7" s="1196"/>
      <c r="G7" s="1196"/>
      <c r="H7" s="1196"/>
      <c r="I7" s="1196"/>
      <c r="J7" s="1196"/>
      <c r="K7" s="1196"/>
      <c r="L7" s="1196"/>
      <c r="M7" s="1196"/>
      <c r="N7" s="1196"/>
      <c r="O7" s="1196"/>
      <c r="P7" s="1196"/>
      <c r="Q7" s="1196"/>
      <c r="R7" s="1196"/>
      <c r="S7" s="1196"/>
      <c r="T7" s="1196"/>
      <c r="U7" s="1196"/>
      <c r="V7" s="1196"/>
      <c r="W7" s="1196"/>
      <c r="X7" s="1196"/>
      <c r="Y7" s="1196"/>
      <c r="Z7" s="1196"/>
      <c r="AA7" s="1196"/>
      <c r="AB7" s="1196"/>
      <c r="AC7" s="1196"/>
      <c r="AD7" s="1196"/>
      <c r="AE7" s="1196"/>
      <c r="AF7" s="1196"/>
      <c r="AG7" s="1196"/>
      <c r="AH7" s="1196"/>
      <c r="AI7" s="1196"/>
      <c r="AJ7" s="1196"/>
      <c r="AK7" s="1196"/>
      <c r="AL7" s="1196"/>
      <c r="AM7" s="1196"/>
      <c r="AN7" s="1196"/>
      <c r="AO7" s="1196"/>
      <c r="AP7" s="1196"/>
      <c r="AQ7" s="1196"/>
      <c r="AR7" s="1196"/>
      <c r="AS7" s="1196"/>
      <c r="AT7" s="1196"/>
      <c r="AU7" s="1196"/>
      <c r="AV7" s="1196"/>
      <c r="AW7" s="1196"/>
      <c r="AX7" s="1196"/>
      <c r="AY7" s="1196"/>
      <c r="AZ7" s="1196"/>
      <c r="BA7" s="1196"/>
      <c r="BB7" s="1196"/>
      <c r="BC7" s="1196"/>
      <c r="BD7" s="1196"/>
      <c r="BE7" s="1196"/>
      <c r="BF7" s="1196"/>
      <c r="BG7" s="1196"/>
      <c r="BH7" s="1196"/>
      <c r="BI7" s="1196"/>
      <c r="BJ7" s="1196"/>
      <c r="BK7" s="1196"/>
      <c r="BL7" s="1196"/>
      <c r="BM7" s="1196"/>
      <c r="BN7" s="1196"/>
      <c r="BO7" s="1196"/>
      <c r="BP7" s="1196"/>
      <c r="BQ7" s="1196"/>
      <c r="BR7" s="1196"/>
      <c r="BS7" s="1196"/>
      <c r="BT7" s="1196"/>
      <c r="BU7" s="1196"/>
      <c r="BV7" s="1196"/>
      <c r="BW7" s="1196"/>
      <c r="BX7" s="1196"/>
      <c r="BY7" s="1196"/>
    </row>
    <row r="9" spans="2:119" ht="18.75" x14ac:dyDescent="0.25">
      <c r="B9" s="1066" t="s">
        <v>1594</v>
      </c>
      <c r="C9" s="1066"/>
      <c r="D9" s="1066"/>
      <c r="E9" s="1066"/>
      <c r="F9" s="1066"/>
      <c r="G9" s="1066"/>
      <c r="H9" s="1066"/>
      <c r="I9" s="1066"/>
      <c r="J9" s="1066"/>
      <c r="K9" s="1066"/>
      <c r="L9" s="1066"/>
      <c r="M9" s="1066"/>
      <c r="N9" s="1066"/>
      <c r="O9" s="1066"/>
      <c r="P9" s="1066"/>
      <c r="Q9" s="1066"/>
      <c r="R9" s="1066"/>
      <c r="S9" s="1066"/>
      <c r="T9" s="1066"/>
      <c r="U9" s="1066"/>
      <c r="V9" s="1066"/>
      <c r="W9" s="1066"/>
      <c r="X9" s="1066"/>
      <c r="Y9" s="1066"/>
      <c r="Z9" s="1066"/>
      <c r="AA9" s="1066"/>
      <c r="AB9" s="1066"/>
      <c r="AC9" s="1066"/>
      <c r="AD9" s="1066"/>
      <c r="AE9" s="1066"/>
      <c r="AF9" s="1066"/>
      <c r="AG9" s="1066"/>
      <c r="AH9" s="1066"/>
      <c r="AI9" s="1066"/>
      <c r="AJ9" s="1066"/>
      <c r="AK9" s="1066"/>
      <c r="AL9" s="1066"/>
      <c r="AM9" s="1066"/>
      <c r="AN9" s="1066"/>
      <c r="AO9" s="1066"/>
      <c r="AP9" s="1066"/>
      <c r="AQ9" s="1066"/>
      <c r="AR9" s="1066"/>
      <c r="AS9" s="1066"/>
      <c r="AT9" s="1066"/>
      <c r="AU9" s="1066"/>
      <c r="AV9" s="1066"/>
      <c r="AW9" s="1066"/>
      <c r="AX9" s="1066"/>
      <c r="AY9" s="1066"/>
      <c r="AZ9" s="1066"/>
      <c r="BA9" s="1066"/>
      <c r="BB9" s="1066"/>
      <c r="BC9" s="1066"/>
      <c r="BD9" s="1066"/>
      <c r="BE9" s="1066"/>
      <c r="BF9" s="1066"/>
      <c r="BG9" s="1066"/>
      <c r="BH9" s="1066"/>
      <c r="BI9" s="1066"/>
      <c r="BJ9" s="1066"/>
      <c r="BK9" s="1066"/>
      <c r="BL9" s="1066"/>
      <c r="BM9" s="1066"/>
      <c r="BN9" s="1066"/>
      <c r="BO9" s="1066"/>
      <c r="BP9" s="1066"/>
      <c r="BQ9" s="1066"/>
      <c r="BR9" s="1066"/>
      <c r="BS9" s="1066"/>
      <c r="BT9" s="1066"/>
      <c r="BU9" s="1066"/>
      <c r="BV9" s="1066"/>
      <c r="BW9" s="1066"/>
      <c r="BX9" s="1066"/>
      <c r="BY9" s="1066"/>
    </row>
    <row r="11" spans="2:119" ht="18.75" x14ac:dyDescent="0.25">
      <c r="B11" s="1066" t="str">
        <f>'С № 1 (2023)'!B12:AY12</f>
        <v>Утвержденные плановые значения показателей приведены в соответствии с:  "решение об утверждении инвестиционной программы отсутствует"</v>
      </c>
      <c r="C11" s="1066"/>
      <c r="D11" s="1066"/>
      <c r="E11" s="1066"/>
      <c r="F11" s="1066"/>
      <c r="G11" s="1066"/>
      <c r="H11" s="1066"/>
      <c r="I11" s="1066"/>
      <c r="J11" s="1066"/>
      <c r="K11" s="1066"/>
      <c r="L11" s="1066"/>
      <c r="M11" s="1066"/>
      <c r="N11" s="1066"/>
      <c r="O11" s="1066"/>
      <c r="P11" s="1066"/>
      <c r="Q11" s="1066"/>
      <c r="R11" s="1066"/>
      <c r="S11" s="1066"/>
      <c r="T11" s="1066"/>
      <c r="U11" s="1066"/>
      <c r="V11" s="1066"/>
      <c r="W11" s="1066"/>
      <c r="X11" s="1066"/>
      <c r="Y11" s="1066"/>
      <c r="Z11" s="1066"/>
      <c r="AA11" s="1066"/>
      <c r="AB11" s="1066"/>
      <c r="AC11" s="1066"/>
      <c r="AD11" s="1066"/>
      <c r="AE11" s="1066"/>
      <c r="AF11" s="1066"/>
      <c r="AG11" s="1066"/>
      <c r="AH11" s="1066"/>
      <c r="AI11" s="1066"/>
      <c r="AJ11" s="1066"/>
      <c r="AK11" s="1066"/>
      <c r="AL11" s="1066"/>
      <c r="AM11" s="1066"/>
      <c r="AN11" s="1066"/>
      <c r="AO11" s="1066"/>
      <c r="AP11" s="1066"/>
      <c r="AQ11" s="1066"/>
      <c r="AR11" s="1066"/>
      <c r="AS11" s="1066"/>
      <c r="AT11" s="1066"/>
      <c r="AU11" s="1066"/>
      <c r="AV11" s="1066"/>
      <c r="AW11" s="1066"/>
      <c r="AX11" s="1066"/>
      <c r="AY11" s="1066"/>
      <c r="AZ11" s="1066"/>
      <c r="BA11" s="1066"/>
      <c r="BB11" s="1066"/>
      <c r="BC11" s="1066"/>
      <c r="BD11" s="1066"/>
      <c r="BE11" s="1066"/>
      <c r="BF11" s="1066"/>
      <c r="BG11" s="1066"/>
      <c r="BH11" s="1066"/>
      <c r="BI11" s="1066"/>
      <c r="BJ11" s="1066"/>
      <c r="BK11" s="1066"/>
      <c r="BL11" s="1066"/>
      <c r="BM11" s="1066"/>
      <c r="BN11" s="1066"/>
      <c r="BO11" s="1066"/>
      <c r="BP11" s="1066"/>
      <c r="BQ11" s="1066"/>
      <c r="BR11" s="1066"/>
      <c r="BS11" s="1066"/>
      <c r="BT11" s="1066"/>
      <c r="BU11" s="1066"/>
      <c r="BV11" s="1066"/>
      <c r="BW11" s="1066"/>
      <c r="BX11" s="1066"/>
      <c r="BY11" s="1066"/>
    </row>
    <row r="12" spans="2:119" x14ac:dyDescent="0.25">
      <c r="B12" s="1164" t="s">
        <v>6</v>
      </c>
      <c r="C12" s="1164"/>
      <c r="D12" s="1164"/>
      <c r="E12" s="1164"/>
      <c r="F12" s="1164"/>
      <c r="G12" s="1164"/>
      <c r="H12" s="1164"/>
      <c r="I12" s="1164"/>
      <c r="J12" s="1164"/>
      <c r="K12" s="1164"/>
      <c r="L12" s="1164"/>
      <c r="M12" s="1164"/>
      <c r="N12" s="1164"/>
      <c r="O12" s="1164"/>
      <c r="P12" s="1164"/>
      <c r="Q12" s="1164"/>
      <c r="R12" s="1164"/>
      <c r="S12" s="1164"/>
      <c r="T12" s="1164"/>
      <c r="U12" s="1164"/>
      <c r="V12" s="1164"/>
      <c r="W12" s="1164"/>
      <c r="X12" s="1164"/>
      <c r="Y12" s="1164"/>
      <c r="Z12" s="1164"/>
      <c r="AA12" s="1164"/>
      <c r="AB12" s="1164"/>
      <c r="AC12" s="1164"/>
      <c r="AD12" s="1164"/>
      <c r="AE12" s="1164"/>
      <c r="AF12" s="1164"/>
      <c r="AG12" s="1164"/>
      <c r="AH12" s="1164"/>
      <c r="AI12" s="1164"/>
      <c r="AJ12" s="1164"/>
      <c r="AK12" s="1164"/>
      <c r="AL12" s="1164"/>
      <c r="AM12" s="1164"/>
      <c r="AN12" s="1164"/>
      <c r="AO12" s="1164"/>
      <c r="AP12" s="1164"/>
      <c r="AQ12" s="1164"/>
      <c r="AR12" s="1164"/>
      <c r="AS12" s="1164"/>
      <c r="AT12" s="1164"/>
      <c r="AU12" s="1164"/>
      <c r="AV12" s="1164"/>
      <c r="AW12" s="1164"/>
      <c r="AX12" s="1164"/>
      <c r="AY12" s="1164"/>
      <c r="AZ12" s="1164"/>
      <c r="BA12" s="1164"/>
      <c r="BB12" s="1164"/>
      <c r="BC12" s="1164"/>
      <c r="BD12" s="1164"/>
      <c r="BE12" s="1164"/>
      <c r="BF12" s="1164"/>
      <c r="BG12" s="1164"/>
      <c r="BH12" s="1164"/>
      <c r="BI12" s="1164"/>
      <c r="BJ12" s="1164"/>
      <c r="BK12" s="1164"/>
      <c r="BL12" s="1164"/>
      <c r="BM12" s="1164"/>
      <c r="BN12" s="1164"/>
      <c r="BO12" s="1164"/>
      <c r="BP12" s="1164"/>
      <c r="BQ12" s="1164"/>
      <c r="BR12" s="1164"/>
      <c r="BS12" s="1164"/>
      <c r="BT12" s="1164"/>
      <c r="BU12" s="1164"/>
      <c r="BV12" s="1164"/>
      <c r="BW12" s="1164"/>
      <c r="BX12" s="1164"/>
      <c r="BY12" s="1164"/>
    </row>
    <row r="13" spans="2:119" x14ac:dyDescent="0.25">
      <c r="B13" s="1162"/>
      <c r="C13" s="1162"/>
      <c r="D13" s="1162"/>
      <c r="E13" s="1162"/>
      <c r="F13" s="1162"/>
      <c r="G13" s="1162"/>
      <c r="H13" s="1162"/>
      <c r="I13" s="1162"/>
      <c r="J13" s="1162"/>
      <c r="K13" s="1162"/>
      <c r="L13" s="1162"/>
      <c r="M13" s="1162"/>
      <c r="N13" s="1162"/>
      <c r="O13" s="1162"/>
      <c r="P13" s="1162"/>
      <c r="Q13" s="1162"/>
      <c r="R13" s="1162"/>
      <c r="S13" s="1162"/>
      <c r="T13" s="1162"/>
      <c r="U13" s="1162"/>
      <c r="V13" s="1162"/>
      <c r="W13" s="1162"/>
      <c r="X13" s="1162"/>
      <c r="Y13" s="1162"/>
      <c r="Z13" s="1162"/>
      <c r="AA13" s="1162"/>
      <c r="AB13" s="1162"/>
      <c r="AC13" s="1162"/>
      <c r="AD13" s="1162"/>
      <c r="AE13" s="1162"/>
      <c r="AF13" s="1162"/>
      <c r="AG13" s="1162"/>
      <c r="AH13" s="1162"/>
      <c r="AI13" s="1162"/>
      <c r="AJ13" s="1162"/>
      <c r="AK13" s="1162"/>
      <c r="AL13" s="1162"/>
      <c r="AM13" s="1162"/>
      <c r="AN13" s="1162"/>
      <c r="AO13" s="1162"/>
      <c r="AP13" s="1162"/>
      <c r="AQ13" s="1162"/>
      <c r="AR13" s="1162"/>
      <c r="AS13" s="1162"/>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c r="BP13" s="1162"/>
      <c r="BQ13" s="1162"/>
      <c r="BR13" s="1162"/>
      <c r="BS13" s="1162"/>
      <c r="BT13" s="1162"/>
      <c r="BU13" s="1162"/>
      <c r="BV13" s="1162"/>
      <c r="BW13" s="1162"/>
      <c r="BX13" s="1162"/>
    </row>
    <row r="14" spans="2:119" ht="38.25" customHeight="1" x14ac:dyDescent="0.25">
      <c r="B14" s="1211" t="s">
        <v>7</v>
      </c>
      <c r="C14" s="1211" t="s">
        <v>8</v>
      </c>
      <c r="D14" s="1211" t="s">
        <v>9</v>
      </c>
      <c r="E14" s="1211" t="s">
        <v>1733</v>
      </c>
      <c r="F14" s="1211"/>
      <c r="G14" s="1211"/>
      <c r="H14" s="1211"/>
      <c r="I14" s="1211"/>
      <c r="J14" s="1211"/>
      <c r="K14" s="1211"/>
      <c r="L14" s="1211"/>
      <c r="M14" s="1211"/>
      <c r="N14" s="1211"/>
      <c r="O14" s="1211"/>
      <c r="P14" s="1211"/>
      <c r="Q14" s="1212" t="s">
        <v>449</v>
      </c>
      <c r="R14" s="1212"/>
      <c r="S14" s="1212"/>
      <c r="T14" s="1212"/>
      <c r="U14" s="1212"/>
      <c r="V14" s="1212"/>
      <c r="W14" s="1212"/>
      <c r="X14" s="1212"/>
      <c r="Y14" s="1212"/>
      <c r="Z14" s="1212"/>
      <c r="AA14" s="1212"/>
      <c r="AB14" s="1212"/>
      <c r="AC14" s="1212"/>
      <c r="AD14" s="1212"/>
      <c r="AE14" s="1212"/>
      <c r="AF14" s="1212"/>
      <c r="AG14" s="1212"/>
      <c r="AH14" s="1212"/>
      <c r="AI14" s="1212"/>
      <c r="AJ14" s="1212"/>
      <c r="AK14" s="1212"/>
      <c r="AL14" s="1212"/>
      <c r="AM14" s="1212"/>
      <c r="AN14" s="1212"/>
      <c r="AO14" s="1212"/>
      <c r="AP14" s="1212"/>
      <c r="AQ14" s="1212"/>
      <c r="AR14" s="1212"/>
      <c r="AS14" s="1212"/>
      <c r="AT14" s="1212"/>
      <c r="AU14" s="1212"/>
      <c r="AV14" s="1212"/>
      <c r="AW14" s="1212"/>
      <c r="AX14" s="1212"/>
      <c r="AY14" s="1212"/>
      <c r="AZ14" s="1212"/>
      <c r="BA14" s="1212"/>
      <c r="BB14" s="1212"/>
      <c r="BC14" s="1212"/>
      <c r="BD14" s="1212"/>
      <c r="BE14" s="1212"/>
      <c r="BF14" s="1212"/>
      <c r="BG14" s="1212"/>
      <c r="BH14" s="1212"/>
      <c r="BI14" s="1212"/>
      <c r="BJ14" s="1212"/>
      <c r="BK14" s="1212"/>
      <c r="BL14" s="1212"/>
      <c r="BM14" s="1212"/>
      <c r="BN14" s="1212"/>
      <c r="BO14" s="1212"/>
      <c r="BP14" s="1212"/>
      <c r="BQ14" s="1212"/>
      <c r="BR14" s="1212"/>
      <c r="BS14" s="1212"/>
      <c r="BT14" s="1212"/>
      <c r="BU14" s="1212"/>
      <c r="BV14" s="1212"/>
      <c r="BW14" s="1212"/>
      <c r="BX14" s="1212"/>
      <c r="BY14" s="1223" t="s">
        <v>205</v>
      </c>
    </row>
    <row r="15" spans="2:119" ht="15.75" customHeight="1" x14ac:dyDescent="0.25">
      <c r="B15" s="1211"/>
      <c r="C15" s="1211"/>
      <c r="D15" s="1211"/>
      <c r="E15" s="1211"/>
      <c r="F15" s="1211"/>
      <c r="G15" s="1211"/>
      <c r="H15" s="1211"/>
      <c r="I15" s="1211"/>
      <c r="J15" s="1211"/>
      <c r="K15" s="1211"/>
      <c r="L15" s="1211"/>
      <c r="M15" s="1211"/>
      <c r="N15" s="1211"/>
      <c r="O15" s="1211"/>
      <c r="P15" s="1211"/>
      <c r="Q15" s="1222" t="s">
        <v>1734</v>
      </c>
      <c r="R15" s="1222"/>
      <c r="S15" s="1222"/>
      <c r="T15" s="1222"/>
      <c r="U15" s="1222"/>
      <c r="V15" s="1222"/>
      <c r="W15" s="1222"/>
      <c r="X15" s="1222"/>
      <c r="Y15" s="1222"/>
      <c r="Z15" s="1222"/>
      <c r="AA15" s="1222"/>
      <c r="AB15" s="1222"/>
      <c r="AC15" s="1222" t="s">
        <v>1735</v>
      </c>
      <c r="AD15" s="1222"/>
      <c r="AE15" s="1222"/>
      <c r="AF15" s="1222"/>
      <c r="AG15" s="1222"/>
      <c r="AH15" s="1222"/>
      <c r="AI15" s="1222"/>
      <c r="AJ15" s="1222"/>
      <c r="AK15" s="1222"/>
      <c r="AL15" s="1222"/>
      <c r="AM15" s="1222"/>
      <c r="AN15" s="1222"/>
      <c r="AO15" s="1180" t="s">
        <v>1736</v>
      </c>
      <c r="AP15" s="1213"/>
      <c r="AQ15" s="1213"/>
      <c r="AR15" s="1213"/>
      <c r="AS15" s="1213"/>
      <c r="AT15" s="1213"/>
      <c r="AU15" s="1213"/>
      <c r="AV15" s="1213"/>
      <c r="AW15" s="1213"/>
      <c r="AX15" s="1213"/>
      <c r="AY15" s="1213"/>
      <c r="AZ15" s="1214"/>
      <c r="BA15" s="1180" t="s">
        <v>1737</v>
      </c>
      <c r="BB15" s="1213"/>
      <c r="BC15" s="1213"/>
      <c r="BD15" s="1213"/>
      <c r="BE15" s="1213"/>
      <c r="BF15" s="1213"/>
      <c r="BG15" s="1213"/>
      <c r="BH15" s="1213"/>
      <c r="BI15" s="1213"/>
      <c r="BJ15" s="1213"/>
      <c r="BK15" s="1213"/>
      <c r="BL15" s="1214"/>
      <c r="BM15" s="1222" t="s">
        <v>1738</v>
      </c>
      <c r="BN15" s="1222"/>
      <c r="BO15" s="1222"/>
      <c r="BP15" s="1222"/>
      <c r="BQ15" s="1222"/>
      <c r="BR15" s="1222"/>
      <c r="BS15" s="1222"/>
      <c r="BT15" s="1222"/>
      <c r="BU15" s="1222"/>
      <c r="BV15" s="1222"/>
      <c r="BW15" s="1222"/>
      <c r="BX15" s="1222"/>
      <c r="BY15" s="1223"/>
      <c r="CN15" s="1209"/>
      <c r="CO15" s="1209"/>
      <c r="CP15" s="1209"/>
      <c r="CQ15" s="1209"/>
      <c r="CR15" s="1209"/>
      <c r="CS15" s="1209"/>
      <c r="CT15" s="1209"/>
      <c r="CU15" s="1209"/>
      <c r="CV15" s="1209"/>
      <c r="CW15" s="1209"/>
      <c r="CX15" s="1209"/>
      <c r="CY15" s="1209"/>
      <c r="CZ15" s="1209"/>
      <c r="DA15" s="1209"/>
      <c r="DB15" s="1209"/>
      <c r="DC15" s="1209"/>
      <c r="DD15" s="1209"/>
      <c r="DE15" s="1209"/>
      <c r="DF15" s="1209"/>
      <c r="DG15" s="1209"/>
      <c r="DH15" s="1209"/>
      <c r="DI15" s="1209"/>
      <c r="DJ15" s="1209"/>
      <c r="DK15" s="1209"/>
      <c r="DL15" s="1209"/>
      <c r="DM15" s="1209"/>
      <c r="DN15" s="1209"/>
      <c r="DO15" s="1209"/>
    </row>
    <row r="16" spans="2:119" x14ac:dyDescent="0.25">
      <c r="B16" s="1211"/>
      <c r="C16" s="1211"/>
      <c r="D16" s="1211"/>
      <c r="E16" s="1211"/>
      <c r="F16" s="1211"/>
      <c r="G16" s="1211"/>
      <c r="H16" s="1211"/>
      <c r="I16" s="1211"/>
      <c r="J16" s="1211"/>
      <c r="K16" s="1211"/>
      <c r="L16" s="1211"/>
      <c r="M16" s="1211"/>
      <c r="N16" s="1211"/>
      <c r="O16" s="1211"/>
      <c r="P16" s="1211"/>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1222"/>
      <c r="AM16" s="1222"/>
      <c r="AN16" s="1222"/>
      <c r="AO16" s="1215"/>
      <c r="AP16" s="1216"/>
      <c r="AQ16" s="1216"/>
      <c r="AR16" s="1216"/>
      <c r="AS16" s="1216"/>
      <c r="AT16" s="1216"/>
      <c r="AU16" s="1216"/>
      <c r="AV16" s="1216"/>
      <c r="AW16" s="1216"/>
      <c r="AX16" s="1216"/>
      <c r="AY16" s="1216"/>
      <c r="AZ16" s="1217"/>
      <c r="BA16" s="1215"/>
      <c r="BB16" s="1216"/>
      <c r="BC16" s="1216"/>
      <c r="BD16" s="1216"/>
      <c r="BE16" s="1216"/>
      <c r="BF16" s="1216"/>
      <c r="BG16" s="1216"/>
      <c r="BH16" s="1216"/>
      <c r="BI16" s="1216"/>
      <c r="BJ16" s="1216"/>
      <c r="BK16" s="1216"/>
      <c r="BL16" s="1217"/>
      <c r="BM16" s="1222"/>
      <c r="BN16" s="1222"/>
      <c r="BO16" s="1222"/>
      <c r="BP16" s="1222"/>
      <c r="BQ16" s="1222"/>
      <c r="BR16" s="1222"/>
      <c r="BS16" s="1222"/>
      <c r="BT16" s="1222"/>
      <c r="BU16" s="1222"/>
      <c r="BV16" s="1222"/>
      <c r="BW16" s="1222"/>
      <c r="BX16" s="1222"/>
      <c r="BY16" s="1223"/>
      <c r="CN16" s="1209"/>
      <c r="CO16" s="1209"/>
      <c r="CP16" s="1209"/>
      <c r="CQ16" s="1209"/>
      <c r="CR16" s="1209"/>
      <c r="CS16" s="1209"/>
      <c r="CT16" s="1209"/>
      <c r="CU16" s="1209"/>
      <c r="CV16" s="1209"/>
      <c r="CW16" s="1209"/>
      <c r="CX16" s="1209"/>
      <c r="CY16" s="1209"/>
      <c r="CZ16" s="1209"/>
      <c r="DA16" s="1209"/>
      <c r="DB16" s="1209"/>
      <c r="DC16" s="1209"/>
      <c r="DD16" s="1209"/>
      <c r="DE16" s="1209"/>
      <c r="DF16" s="1209"/>
      <c r="DG16" s="1209"/>
      <c r="DH16" s="1209"/>
      <c r="DI16" s="1209"/>
      <c r="DJ16" s="1209"/>
      <c r="DK16" s="1209"/>
      <c r="DL16" s="1209"/>
      <c r="DM16" s="1209"/>
      <c r="DN16" s="1209"/>
      <c r="DO16" s="1209"/>
    </row>
    <row r="17" spans="1:119" ht="39" customHeight="1" x14ac:dyDescent="0.25">
      <c r="B17" s="1211"/>
      <c r="C17" s="1211"/>
      <c r="D17" s="1211"/>
      <c r="E17" s="1222" t="s">
        <v>207</v>
      </c>
      <c r="F17" s="1222"/>
      <c r="G17" s="1222"/>
      <c r="H17" s="1222"/>
      <c r="I17" s="1222"/>
      <c r="J17" s="1222"/>
      <c r="K17" s="1223" t="s">
        <v>208</v>
      </c>
      <c r="L17" s="1223"/>
      <c r="M17" s="1223"/>
      <c r="N17" s="1223"/>
      <c r="O17" s="1223"/>
      <c r="P17" s="1223"/>
      <c r="Q17" s="1222" t="s">
        <v>207</v>
      </c>
      <c r="R17" s="1222"/>
      <c r="S17" s="1222"/>
      <c r="T17" s="1222"/>
      <c r="U17" s="1222"/>
      <c r="V17" s="1222"/>
      <c r="W17" s="1223" t="s">
        <v>43</v>
      </c>
      <c r="X17" s="1223"/>
      <c r="Y17" s="1223"/>
      <c r="Z17" s="1223"/>
      <c r="AA17" s="1223"/>
      <c r="AB17" s="1223"/>
      <c r="AC17" s="1222" t="s">
        <v>206</v>
      </c>
      <c r="AD17" s="1222"/>
      <c r="AE17" s="1222"/>
      <c r="AF17" s="1222"/>
      <c r="AG17" s="1222"/>
      <c r="AH17" s="1222"/>
      <c r="AI17" s="1223" t="s">
        <v>43</v>
      </c>
      <c r="AJ17" s="1223"/>
      <c r="AK17" s="1223"/>
      <c r="AL17" s="1223"/>
      <c r="AM17" s="1223"/>
      <c r="AN17" s="1223"/>
      <c r="AO17" s="1218" t="s">
        <v>206</v>
      </c>
      <c r="AP17" s="1219"/>
      <c r="AQ17" s="1219"/>
      <c r="AR17" s="1219"/>
      <c r="AS17" s="1219"/>
      <c r="AT17" s="1220"/>
      <c r="AU17" s="1218" t="s">
        <v>43</v>
      </c>
      <c r="AV17" s="1219"/>
      <c r="AW17" s="1219"/>
      <c r="AX17" s="1219"/>
      <c r="AY17" s="1219"/>
      <c r="AZ17" s="1220"/>
      <c r="BA17" s="1218" t="s">
        <v>206</v>
      </c>
      <c r="BB17" s="1219"/>
      <c r="BC17" s="1219"/>
      <c r="BD17" s="1219"/>
      <c r="BE17" s="1219"/>
      <c r="BF17" s="1220"/>
      <c r="BG17" s="1218" t="s">
        <v>43</v>
      </c>
      <c r="BH17" s="1219"/>
      <c r="BI17" s="1219"/>
      <c r="BJ17" s="1219"/>
      <c r="BK17" s="1219"/>
      <c r="BL17" s="1220"/>
      <c r="BM17" s="1222" t="s">
        <v>206</v>
      </c>
      <c r="BN17" s="1222"/>
      <c r="BO17" s="1222"/>
      <c r="BP17" s="1222"/>
      <c r="BQ17" s="1222"/>
      <c r="BR17" s="1222"/>
      <c r="BS17" s="1223" t="s">
        <v>43</v>
      </c>
      <c r="BT17" s="1223"/>
      <c r="BU17" s="1223"/>
      <c r="BV17" s="1223"/>
      <c r="BW17" s="1223"/>
      <c r="BX17" s="1223"/>
      <c r="BY17" s="1223"/>
      <c r="CN17" s="1210"/>
      <c r="CO17" s="1210"/>
      <c r="CP17" s="1210"/>
      <c r="CQ17" s="1210"/>
      <c r="CR17" s="1210"/>
      <c r="CS17" s="1210"/>
      <c r="CT17" s="1210"/>
      <c r="CU17" s="1210"/>
      <c r="CV17" s="1210"/>
      <c r="CW17" s="1210"/>
      <c r="CX17" s="1210"/>
      <c r="CY17" s="1210"/>
      <c r="CZ17" s="1210"/>
      <c r="DA17" s="1210"/>
      <c r="DB17" s="1210"/>
      <c r="DC17" s="1210"/>
      <c r="DD17" s="1210"/>
      <c r="DE17" s="1210"/>
      <c r="DF17" s="1210"/>
      <c r="DG17" s="1210"/>
      <c r="DH17" s="1210"/>
      <c r="DI17" s="1221"/>
      <c r="DJ17" s="1221"/>
      <c r="DK17" s="1221"/>
      <c r="DL17" s="1221"/>
      <c r="DM17" s="1221"/>
      <c r="DN17" s="1221"/>
      <c r="DO17" s="1221"/>
    </row>
    <row r="18" spans="1:119" ht="66" customHeight="1" x14ac:dyDescent="0.25">
      <c r="B18" s="1211"/>
      <c r="C18" s="1211"/>
      <c r="D18" s="1211"/>
      <c r="E18" s="488" t="s">
        <v>453</v>
      </c>
      <c r="F18" s="489" t="s">
        <v>329</v>
      </c>
      <c r="G18" s="489" t="s">
        <v>330</v>
      </c>
      <c r="H18" s="490" t="s">
        <v>331</v>
      </c>
      <c r="I18" s="489" t="s">
        <v>332</v>
      </c>
      <c r="J18" s="489" t="s">
        <v>333</v>
      </c>
      <c r="K18" s="488" t="s">
        <v>453</v>
      </c>
      <c r="L18" s="489" t="s">
        <v>329</v>
      </c>
      <c r="M18" s="489" t="s">
        <v>330</v>
      </c>
      <c r="N18" s="490" t="s">
        <v>331</v>
      </c>
      <c r="O18" s="489" t="s">
        <v>332</v>
      </c>
      <c r="P18" s="489" t="s">
        <v>333</v>
      </c>
      <c r="Q18" s="488" t="s">
        <v>453</v>
      </c>
      <c r="R18" s="489" t="s">
        <v>329</v>
      </c>
      <c r="S18" s="489" t="s">
        <v>330</v>
      </c>
      <c r="T18" s="490" t="s">
        <v>331</v>
      </c>
      <c r="U18" s="489" t="s">
        <v>332</v>
      </c>
      <c r="V18" s="489" t="s">
        <v>333</v>
      </c>
      <c r="W18" s="488" t="s">
        <v>453</v>
      </c>
      <c r="X18" s="489" t="s">
        <v>329</v>
      </c>
      <c r="Y18" s="489" t="s">
        <v>330</v>
      </c>
      <c r="Z18" s="490" t="s">
        <v>331</v>
      </c>
      <c r="AA18" s="489" t="s">
        <v>332</v>
      </c>
      <c r="AB18" s="489" t="s">
        <v>333</v>
      </c>
      <c r="AC18" s="488" t="s">
        <v>453</v>
      </c>
      <c r="AD18" s="489" t="s">
        <v>329</v>
      </c>
      <c r="AE18" s="489" t="s">
        <v>330</v>
      </c>
      <c r="AF18" s="490" t="s">
        <v>331</v>
      </c>
      <c r="AG18" s="489" t="s">
        <v>332</v>
      </c>
      <c r="AH18" s="489" t="s">
        <v>333</v>
      </c>
      <c r="AI18" s="488" t="s">
        <v>453</v>
      </c>
      <c r="AJ18" s="489" t="s">
        <v>329</v>
      </c>
      <c r="AK18" s="489" t="s">
        <v>330</v>
      </c>
      <c r="AL18" s="490" t="s">
        <v>331</v>
      </c>
      <c r="AM18" s="489" t="s">
        <v>332</v>
      </c>
      <c r="AN18" s="489" t="s">
        <v>333</v>
      </c>
      <c r="AO18" s="488" t="s">
        <v>453</v>
      </c>
      <c r="AP18" s="489" t="s">
        <v>329</v>
      </c>
      <c r="AQ18" s="489" t="s">
        <v>330</v>
      </c>
      <c r="AR18" s="490" t="s">
        <v>331</v>
      </c>
      <c r="AS18" s="489" t="s">
        <v>332</v>
      </c>
      <c r="AT18" s="489" t="s">
        <v>333</v>
      </c>
      <c r="AU18" s="488" t="s">
        <v>453</v>
      </c>
      <c r="AV18" s="489" t="s">
        <v>329</v>
      </c>
      <c r="AW18" s="489" t="s">
        <v>330</v>
      </c>
      <c r="AX18" s="490" t="s">
        <v>331</v>
      </c>
      <c r="AY18" s="489" t="s">
        <v>332</v>
      </c>
      <c r="AZ18" s="489" t="s">
        <v>333</v>
      </c>
      <c r="BA18" s="488" t="s">
        <v>453</v>
      </c>
      <c r="BB18" s="489" t="s">
        <v>329</v>
      </c>
      <c r="BC18" s="489" t="s">
        <v>330</v>
      </c>
      <c r="BD18" s="490" t="s">
        <v>331</v>
      </c>
      <c r="BE18" s="489" t="s">
        <v>332</v>
      </c>
      <c r="BF18" s="489" t="s">
        <v>333</v>
      </c>
      <c r="BG18" s="488" t="s">
        <v>453</v>
      </c>
      <c r="BH18" s="489" t="s">
        <v>329</v>
      </c>
      <c r="BI18" s="489" t="s">
        <v>330</v>
      </c>
      <c r="BJ18" s="490" t="s">
        <v>331</v>
      </c>
      <c r="BK18" s="489" t="s">
        <v>332</v>
      </c>
      <c r="BL18" s="489" t="s">
        <v>333</v>
      </c>
      <c r="BM18" s="488" t="s">
        <v>453</v>
      </c>
      <c r="BN18" s="489" t="s">
        <v>329</v>
      </c>
      <c r="BO18" s="489" t="s">
        <v>330</v>
      </c>
      <c r="BP18" s="490" t="s">
        <v>331</v>
      </c>
      <c r="BQ18" s="489" t="s">
        <v>332</v>
      </c>
      <c r="BR18" s="489" t="s">
        <v>333</v>
      </c>
      <c r="BS18" s="488" t="s">
        <v>453</v>
      </c>
      <c r="BT18" s="489" t="s">
        <v>329</v>
      </c>
      <c r="BU18" s="489" t="s">
        <v>330</v>
      </c>
      <c r="BV18" s="490" t="s">
        <v>331</v>
      </c>
      <c r="BW18" s="489" t="s">
        <v>332</v>
      </c>
      <c r="BX18" s="489" t="s">
        <v>333</v>
      </c>
      <c r="BY18" s="1223"/>
      <c r="CN18" s="188"/>
      <c r="CO18" s="188"/>
      <c r="CP18" s="188"/>
      <c r="CQ18" s="189"/>
      <c r="CR18" s="189"/>
      <c r="CS18" s="189"/>
      <c r="CT18" s="188"/>
      <c r="CU18" s="188"/>
      <c r="CV18" s="188"/>
      <c r="CW18" s="188"/>
      <c r="CX18" s="189"/>
      <c r="CY18" s="189"/>
      <c r="CZ18" s="189"/>
      <c r="DA18" s="188"/>
      <c r="DB18" s="188"/>
      <c r="DC18" s="188"/>
      <c r="DD18" s="188"/>
      <c r="DE18" s="189"/>
      <c r="DF18" s="189"/>
      <c r="DG18" s="189"/>
      <c r="DH18" s="188"/>
      <c r="DI18" s="188"/>
      <c r="DJ18" s="188"/>
      <c r="DK18" s="188"/>
      <c r="DL18" s="189"/>
      <c r="DM18" s="189"/>
      <c r="DN18" s="189"/>
      <c r="DO18" s="188"/>
    </row>
    <row r="19" spans="1:119" x14ac:dyDescent="0.25">
      <c r="B19" s="491">
        <v>1</v>
      </c>
      <c r="C19" s="491">
        <v>2</v>
      </c>
      <c r="D19" s="491">
        <v>3</v>
      </c>
      <c r="E19" s="492" t="s">
        <v>413</v>
      </c>
      <c r="F19" s="492" t="s">
        <v>414</v>
      </c>
      <c r="G19" s="492" t="s">
        <v>415</v>
      </c>
      <c r="H19" s="492" t="s">
        <v>416</v>
      </c>
      <c r="I19" s="492" t="s">
        <v>417</v>
      </c>
      <c r="J19" s="492" t="s">
        <v>418</v>
      </c>
      <c r="K19" s="492" t="s">
        <v>420</v>
      </c>
      <c r="L19" s="492" t="s">
        <v>421</v>
      </c>
      <c r="M19" s="492" t="s">
        <v>422</v>
      </c>
      <c r="N19" s="492" t="s">
        <v>423</v>
      </c>
      <c r="O19" s="492" t="s">
        <v>424</v>
      </c>
      <c r="P19" s="492" t="s">
        <v>425</v>
      </c>
      <c r="Q19" s="492" t="s">
        <v>454</v>
      </c>
      <c r="R19" s="492" t="s">
        <v>455</v>
      </c>
      <c r="S19" s="492" t="s">
        <v>456</v>
      </c>
      <c r="T19" s="492" t="s">
        <v>457</v>
      </c>
      <c r="U19" s="492" t="s">
        <v>458</v>
      </c>
      <c r="V19" s="492" t="s">
        <v>459</v>
      </c>
      <c r="W19" s="492" t="s">
        <v>460</v>
      </c>
      <c r="X19" s="492" t="s">
        <v>461</v>
      </c>
      <c r="Y19" s="492" t="s">
        <v>462</v>
      </c>
      <c r="Z19" s="492" t="s">
        <v>463</v>
      </c>
      <c r="AA19" s="492" t="s">
        <v>464</v>
      </c>
      <c r="AB19" s="492" t="s">
        <v>465</v>
      </c>
      <c r="AC19" s="492" t="s">
        <v>466</v>
      </c>
      <c r="AD19" s="492" t="s">
        <v>467</v>
      </c>
      <c r="AE19" s="492" t="s">
        <v>468</v>
      </c>
      <c r="AF19" s="492" t="s">
        <v>469</v>
      </c>
      <c r="AG19" s="492" t="s">
        <v>470</v>
      </c>
      <c r="AH19" s="492" t="s">
        <v>471</v>
      </c>
      <c r="AI19" s="492" t="s">
        <v>472</v>
      </c>
      <c r="AJ19" s="492" t="s">
        <v>473</v>
      </c>
      <c r="AK19" s="492" t="s">
        <v>474</v>
      </c>
      <c r="AL19" s="492" t="s">
        <v>475</v>
      </c>
      <c r="AM19" s="492" t="s">
        <v>476</v>
      </c>
      <c r="AN19" s="492" t="s">
        <v>477</v>
      </c>
      <c r="AO19" s="492"/>
      <c r="AP19" s="492"/>
      <c r="AQ19" s="492"/>
      <c r="AR19" s="492"/>
      <c r="AS19" s="492"/>
      <c r="AT19" s="492"/>
      <c r="AU19" s="492"/>
      <c r="AV19" s="492"/>
      <c r="AW19" s="492"/>
      <c r="AX19" s="492"/>
      <c r="AY19" s="492"/>
      <c r="AZ19" s="492"/>
      <c r="BA19" s="492"/>
      <c r="BB19" s="492"/>
      <c r="BC19" s="492"/>
      <c r="BD19" s="492"/>
      <c r="BE19" s="492"/>
      <c r="BF19" s="492"/>
      <c r="BG19" s="492"/>
      <c r="BH19" s="492"/>
      <c r="BI19" s="492"/>
      <c r="BJ19" s="492"/>
      <c r="BK19" s="492"/>
      <c r="BL19" s="492"/>
      <c r="BM19" s="492" t="s">
        <v>478</v>
      </c>
      <c r="BN19" s="492" t="s">
        <v>479</v>
      </c>
      <c r="BO19" s="492" t="s">
        <v>480</v>
      </c>
      <c r="BP19" s="492" t="s">
        <v>481</v>
      </c>
      <c r="BQ19" s="492" t="s">
        <v>482</v>
      </c>
      <c r="BR19" s="492" t="s">
        <v>483</v>
      </c>
      <c r="BS19" s="492" t="s">
        <v>484</v>
      </c>
      <c r="BT19" s="492" t="s">
        <v>485</v>
      </c>
      <c r="BU19" s="492" t="s">
        <v>486</v>
      </c>
      <c r="BV19" s="492" t="s">
        <v>487</v>
      </c>
      <c r="BW19" s="492" t="s">
        <v>488</v>
      </c>
      <c r="BX19" s="492" t="s">
        <v>489</v>
      </c>
      <c r="BY19" s="492" t="s">
        <v>442</v>
      </c>
      <c r="CN19" s="190"/>
      <c r="CO19" s="190"/>
      <c r="CP19" s="190"/>
      <c r="CQ19" s="190"/>
      <c r="CR19" s="190"/>
      <c r="CS19" s="190"/>
      <c r="CT19" s="190"/>
      <c r="CU19" s="190"/>
      <c r="CV19" s="190"/>
      <c r="CW19" s="190"/>
      <c r="CX19" s="190"/>
      <c r="CY19" s="190"/>
      <c r="CZ19" s="190"/>
      <c r="DA19" s="190"/>
      <c r="DB19" s="190"/>
      <c r="DC19" s="190"/>
      <c r="DD19" s="190"/>
      <c r="DE19" s="190"/>
      <c r="DF19" s="190"/>
      <c r="DG19" s="190"/>
      <c r="DH19" s="190"/>
      <c r="DI19" s="190"/>
      <c r="DJ19" s="190"/>
      <c r="DK19" s="190"/>
      <c r="DL19" s="190"/>
      <c r="DM19" s="190"/>
      <c r="DN19" s="190"/>
      <c r="DO19" s="190"/>
    </row>
    <row r="20" spans="1:119" ht="48" customHeight="1" x14ac:dyDescent="0.25">
      <c r="B20" s="427">
        <v>0</v>
      </c>
      <c r="C20" s="427" t="s">
        <v>92</v>
      </c>
      <c r="D20" s="428" t="s">
        <v>93</v>
      </c>
      <c r="E20" s="427">
        <f>SUBTOTAL(9,E21:E26)</f>
        <v>0</v>
      </c>
      <c r="F20" s="436">
        <f t="shared" ref="F20:BQ20" si="0">SUBTOTAL(9,F21:F26)</f>
        <v>1.28</v>
      </c>
      <c r="G20" s="427">
        <f t="shared" si="0"/>
        <v>0</v>
      </c>
      <c r="H20" s="427">
        <f t="shared" si="0"/>
        <v>0.66</v>
      </c>
      <c r="I20" s="427">
        <f t="shared" si="0"/>
        <v>0</v>
      </c>
      <c r="J20" s="427">
        <f t="shared" si="0"/>
        <v>0</v>
      </c>
      <c r="K20" s="427">
        <f t="shared" si="0"/>
        <v>0</v>
      </c>
      <c r="L20" s="427">
        <f t="shared" si="0"/>
        <v>0</v>
      </c>
      <c r="M20" s="427">
        <f t="shared" si="0"/>
        <v>0</v>
      </c>
      <c r="N20" s="427">
        <f t="shared" si="0"/>
        <v>0</v>
      </c>
      <c r="O20" s="427">
        <f t="shared" si="0"/>
        <v>0</v>
      </c>
      <c r="P20" s="427">
        <f t="shared" si="0"/>
        <v>0</v>
      </c>
      <c r="Q20" s="427">
        <f t="shared" si="0"/>
        <v>0</v>
      </c>
      <c r="R20" s="429">
        <f t="shared" si="0"/>
        <v>1.28</v>
      </c>
      <c r="S20" s="427">
        <f t="shared" si="0"/>
        <v>0</v>
      </c>
      <c r="T20" s="427">
        <f t="shared" si="0"/>
        <v>0.66</v>
      </c>
      <c r="U20" s="427">
        <f t="shared" si="0"/>
        <v>0</v>
      </c>
      <c r="V20" s="427">
        <f t="shared" si="0"/>
        <v>0</v>
      </c>
      <c r="W20" s="427">
        <f t="shared" si="0"/>
        <v>0</v>
      </c>
      <c r="X20" s="427">
        <f t="shared" si="0"/>
        <v>0</v>
      </c>
      <c r="Y20" s="427">
        <f t="shared" si="0"/>
        <v>0</v>
      </c>
      <c r="Z20" s="427">
        <f t="shared" si="0"/>
        <v>0</v>
      </c>
      <c r="AA20" s="427">
        <f t="shared" si="0"/>
        <v>0</v>
      </c>
      <c r="AB20" s="427">
        <f t="shared" si="0"/>
        <v>0</v>
      </c>
      <c r="AC20" s="427">
        <f t="shared" si="0"/>
        <v>0</v>
      </c>
      <c r="AD20" s="429">
        <f t="shared" si="0"/>
        <v>3.05</v>
      </c>
      <c r="AE20" s="427">
        <f t="shared" si="0"/>
        <v>0</v>
      </c>
      <c r="AF20" s="427">
        <f t="shared" si="0"/>
        <v>3.76</v>
      </c>
      <c r="AG20" s="427">
        <f t="shared" si="0"/>
        <v>0</v>
      </c>
      <c r="AH20" s="427">
        <f t="shared" si="0"/>
        <v>0</v>
      </c>
      <c r="AI20" s="427">
        <f t="shared" si="0"/>
        <v>0</v>
      </c>
      <c r="AJ20" s="427">
        <f t="shared" si="0"/>
        <v>0</v>
      </c>
      <c r="AK20" s="427">
        <f t="shared" si="0"/>
        <v>0</v>
      </c>
      <c r="AL20" s="427">
        <f t="shared" si="0"/>
        <v>0</v>
      </c>
      <c r="AM20" s="427">
        <f t="shared" si="0"/>
        <v>0</v>
      </c>
      <c r="AN20" s="427">
        <f t="shared" si="0"/>
        <v>0</v>
      </c>
      <c r="AO20" s="427">
        <f t="shared" si="0"/>
        <v>0</v>
      </c>
      <c r="AP20" s="427">
        <f t="shared" si="0"/>
        <v>0</v>
      </c>
      <c r="AQ20" s="427">
        <f t="shared" si="0"/>
        <v>0</v>
      </c>
      <c r="AR20" s="427">
        <f t="shared" si="0"/>
        <v>0</v>
      </c>
      <c r="AS20" s="427">
        <f t="shared" si="0"/>
        <v>0</v>
      </c>
      <c r="AT20" s="427">
        <f t="shared" si="0"/>
        <v>0</v>
      </c>
      <c r="AU20" s="427">
        <f t="shared" si="0"/>
        <v>0</v>
      </c>
      <c r="AV20" s="427">
        <f t="shared" si="0"/>
        <v>0</v>
      </c>
      <c r="AW20" s="427">
        <f t="shared" si="0"/>
        <v>0</v>
      </c>
      <c r="AX20" s="427">
        <f t="shared" si="0"/>
        <v>0</v>
      </c>
      <c r="AY20" s="427">
        <f t="shared" si="0"/>
        <v>0</v>
      </c>
      <c r="AZ20" s="427">
        <f t="shared" si="0"/>
        <v>0</v>
      </c>
      <c r="BA20" s="427">
        <f t="shared" si="0"/>
        <v>0</v>
      </c>
      <c r="BB20" s="427">
        <f t="shared" si="0"/>
        <v>0</v>
      </c>
      <c r="BC20" s="427">
        <f t="shared" si="0"/>
        <v>0</v>
      </c>
      <c r="BD20" s="427">
        <f t="shared" si="0"/>
        <v>0</v>
      </c>
      <c r="BE20" s="427">
        <f t="shared" si="0"/>
        <v>0</v>
      </c>
      <c r="BF20" s="427">
        <f t="shared" si="0"/>
        <v>0</v>
      </c>
      <c r="BG20" s="427">
        <f t="shared" si="0"/>
        <v>0</v>
      </c>
      <c r="BH20" s="427">
        <f t="shared" si="0"/>
        <v>0</v>
      </c>
      <c r="BI20" s="427">
        <f t="shared" si="0"/>
        <v>0</v>
      </c>
      <c r="BJ20" s="427">
        <f t="shared" si="0"/>
        <v>0</v>
      </c>
      <c r="BK20" s="427">
        <f t="shared" si="0"/>
        <v>0</v>
      </c>
      <c r="BL20" s="427">
        <f t="shared" si="0"/>
        <v>0</v>
      </c>
      <c r="BM20" s="427">
        <f t="shared" si="0"/>
        <v>0</v>
      </c>
      <c r="BN20" s="427">
        <f t="shared" si="0"/>
        <v>4</v>
      </c>
      <c r="BO20" s="427">
        <f t="shared" si="0"/>
        <v>0</v>
      </c>
      <c r="BP20" s="427">
        <f t="shared" si="0"/>
        <v>6.6609999999999996</v>
      </c>
      <c r="BQ20" s="427">
        <f t="shared" si="0"/>
        <v>0</v>
      </c>
      <c r="BR20" s="427">
        <f t="shared" ref="BR20:BX20" si="1">SUBTOTAL(9,BR21:BR26)</f>
        <v>0</v>
      </c>
      <c r="BS20" s="427">
        <f t="shared" si="1"/>
        <v>0</v>
      </c>
      <c r="BT20" s="427">
        <f t="shared" si="1"/>
        <v>0</v>
      </c>
      <c r="BU20" s="427">
        <f t="shared" si="1"/>
        <v>0</v>
      </c>
      <c r="BV20" s="427">
        <f t="shared" si="1"/>
        <v>0</v>
      </c>
      <c r="BW20" s="427">
        <f t="shared" si="1"/>
        <v>0</v>
      </c>
      <c r="BX20" s="427">
        <f t="shared" si="1"/>
        <v>0</v>
      </c>
      <c r="BY20" s="427">
        <f>SUBTOTAL(9,BY21:BY91)</f>
        <v>0</v>
      </c>
      <c r="CN20" s="97"/>
      <c r="CO20" s="97"/>
      <c r="CP20" s="97"/>
      <c r="CQ20" s="97"/>
      <c r="CR20" s="97"/>
      <c r="CS20" s="97"/>
      <c r="CT20" s="97"/>
      <c r="CU20" s="97"/>
      <c r="CV20" s="97"/>
      <c r="CW20" s="97"/>
      <c r="CX20" s="97"/>
      <c r="CY20" s="97"/>
      <c r="CZ20" s="97"/>
      <c r="DA20" s="97"/>
      <c r="DB20" s="97"/>
      <c r="DC20" s="97"/>
      <c r="DD20" s="97"/>
      <c r="DE20" s="97"/>
      <c r="DF20" s="97"/>
      <c r="DG20" s="97"/>
      <c r="DH20" s="97"/>
      <c r="DI20" s="97"/>
      <c r="DJ20" s="97"/>
      <c r="DK20" s="97"/>
      <c r="DL20" s="97"/>
      <c r="DM20" s="97"/>
      <c r="DN20" s="97"/>
      <c r="DO20" s="97"/>
    </row>
    <row r="21" spans="1:119" ht="42" customHeight="1" x14ac:dyDescent="0.25">
      <c r="B21" s="430" t="s">
        <v>94</v>
      </c>
      <c r="C21" s="72" t="s">
        <v>95</v>
      </c>
      <c r="D21" s="431" t="s">
        <v>93</v>
      </c>
      <c r="E21" s="72">
        <f>E28</f>
        <v>0</v>
      </c>
      <c r="F21" s="979">
        <f t="shared" ref="F21:BY21" si="2">F28</f>
        <v>0</v>
      </c>
      <c r="G21" s="72">
        <f t="shared" si="2"/>
        <v>0</v>
      </c>
      <c r="H21" s="72">
        <f t="shared" si="2"/>
        <v>0</v>
      </c>
      <c r="I21" s="72">
        <f t="shared" si="2"/>
        <v>0</v>
      </c>
      <c r="J21" s="72">
        <f t="shared" si="2"/>
        <v>0</v>
      </c>
      <c r="K21" s="72">
        <f t="shared" si="2"/>
        <v>0</v>
      </c>
      <c r="L21" s="72">
        <f t="shared" si="2"/>
        <v>0</v>
      </c>
      <c r="M21" s="72">
        <f t="shared" si="2"/>
        <v>0</v>
      </c>
      <c r="N21" s="72">
        <f t="shared" si="2"/>
        <v>0</v>
      </c>
      <c r="O21" s="72">
        <f t="shared" si="2"/>
        <v>0</v>
      </c>
      <c r="P21" s="72">
        <f t="shared" si="2"/>
        <v>0</v>
      </c>
      <c r="Q21" s="72">
        <f t="shared" si="2"/>
        <v>0</v>
      </c>
      <c r="R21" s="73">
        <f t="shared" si="2"/>
        <v>0</v>
      </c>
      <c r="S21" s="72">
        <f t="shared" si="2"/>
        <v>0</v>
      </c>
      <c r="T21" s="72">
        <f t="shared" si="2"/>
        <v>0</v>
      </c>
      <c r="U21" s="72">
        <f t="shared" si="2"/>
        <v>0</v>
      </c>
      <c r="V21" s="72">
        <f t="shared" si="2"/>
        <v>0</v>
      </c>
      <c r="W21" s="72">
        <f t="shared" si="2"/>
        <v>0</v>
      </c>
      <c r="X21" s="72">
        <f t="shared" si="2"/>
        <v>0</v>
      </c>
      <c r="Y21" s="72">
        <f t="shared" si="2"/>
        <v>0</v>
      </c>
      <c r="Z21" s="72">
        <f t="shared" si="2"/>
        <v>0</v>
      </c>
      <c r="AA21" s="72">
        <f t="shared" si="2"/>
        <v>0</v>
      </c>
      <c r="AB21" s="72">
        <f t="shared" si="2"/>
        <v>0</v>
      </c>
      <c r="AC21" s="72">
        <f t="shared" si="2"/>
        <v>0</v>
      </c>
      <c r="AD21" s="73">
        <f t="shared" si="2"/>
        <v>0</v>
      </c>
      <c r="AE21" s="72">
        <f t="shared" si="2"/>
        <v>0</v>
      </c>
      <c r="AF21" s="72">
        <f t="shared" si="2"/>
        <v>0</v>
      </c>
      <c r="AG21" s="72">
        <f t="shared" si="2"/>
        <v>0</v>
      </c>
      <c r="AH21" s="72">
        <f t="shared" si="2"/>
        <v>0</v>
      </c>
      <c r="AI21" s="72">
        <f t="shared" si="2"/>
        <v>0</v>
      </c>
      <c r="AJ21" s="72">
        <f t="shared" si="2"/>
        <v>0</v>
      </c>
      <c r="AK21" s="72">
        <f t="shared" si="2"/>
        <v>0</v>
      </c>
      <c r="AL21" s="72">
        <f t="shared" si="2"/>
        <v>0</v>
      </c>
      <c r="AM21" s="72">
        <f t="shared" si="2"/>
        <v>0</v>
      </c>
      <c r="AN21" s="72">
        <f t="shared" si="2"/>
        <v>0</v>
      </c>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f t="shared" si="2"/>
        <v>0</v>
      </c>
      <c r="BN21" s="72">
        <f t="shared" si="2"/>
        <v>0</v>
      </c>
      <c r="BO21" s="72">
        <f t="shared" si="2"/>
        <v>0</v>
      </c>
      <c r="BP21" s="72">
        <f t="shared" si="2"/>
        <v>0</v>
      </c>
      <c r="BQ21" s="72">
        <f t="shared" si="2"/>
        <v>0</v>
      </c>
      <c r="BR21" s="72">
        <f t="shared" si="2"/>
        <v>0</v>
      </c>
      <c r="BS21" s="72">
        <f t="shared" si="2"/>
        <v>0</v>
      </c>
      <c r="BT21" s="72">
        <f t="shared" si="2"/>
        <v>0</v>
      </c>
      <c r="BU21" s="72">
        <f t="shared" si="2"/>
        <v>0</v>
      </c>
      <c r="BV21" s="72">
        <f t="shared" si="2"/>
        <v>0</v>
      </c>
      <c r="BW21" s="72">
        <f t="shared" si="2"/>
        <v>0</v>
      </c>
      <c r="BX21" s="72">
        <f t="shared" si="2"/>
        <v>0</v>
      </c>
      <c r="BY21" s="72">
        <f t="shared" si="2"/>
        <v>0</v>
      </c>
    </row>
    <row r="22" spans="1:119" ht="42" customHeight="1" x14ac:dyDescent="0.25">
      <c r="B22" s="430" t="s">
        <v>96</v>
      </c>
      <c r="C22" s="72" t="s">
        <v>97</v>
      </c>
      <c r="D22" s="431" t="s">
        <v>93</v>
      </c>
      <c r="E22" s="72">
        <f>E40</f>
        <v>0</v>
      </c>
      <c r="F22" s="979">
        <f t="shared" ref="F22:BY22" si="3">F40</f>
        <v>1.28</v>
      </c>
      <c r="G22" s="72">
        <f t="shared" si="3"/>
        <v>0</v>
      </c>
      <c r="H22" s="72">
        <f t="shared" si="3"/>
        <v>0</v>
      </c>
      <c r="I22" s="72">
        <f t="shared" si="3"/>
        <v>0</v>
      </c>
      <c r="J22" s="72">
        <f t="shared" si="3"/>
        <v>0</v>
      </c>
      <c r="K22" s="72">
        <f t="shared" si="3"/>
        <v>0</v>
      </c>
      <c r="L22" s="72">
        <f t="shared" si="3"/>
        <v>0</v>
      </c>
      <c r="M22" s="72">
        <f t="shared" si="3"/>
        <v>0</v>
      </c>
      <c r="N22" s="72">
        <f t="shared" si="3"/>
        <v>0</v>
      </c>
      <c r="O22" s="72">
        <f t="shared" si="3"/>
        <v>0</v>
      </c>
      <c r="P22" s="72">
        <f t="shared" si="3"/>
        <v>0</v>
      </c>
      <c r="Q22" s="72">
        <f t="shared" si="3"/>
        <v>0</v>
      </c>
      <c r="R22" s="73">
        <f t="shared" si="3"/>
        <v>1.28</v>
      </c>
      <c r="S22" s="72">
        <f t="shared" si="3"/>
        <v>0</v>
      </c>
      <c r="T22" s="72">
        <f t="shared" si="3"/>
        <v>0</v>
      </c>
      <c r="U22" s="72">
        <f t="shared" si="3"/>
        <v>0</v>
      </c>
      <c r="V22" s="72">
        <f t="shared" si="3"/>
        <v>0</v>
      </c>
      <c r="W22" s="72">
        <f t="shared" si="3"/>
        <v>0</v>
      </c>
      <c r="X22" s="72">
        <f t="shared" si="3"/>
        <v>0</v>
      </c>
      <c r="Y22" s="72">
        <f t="shared" si="3"/>
        <v>0</v>
      </c>
      <c r="Z22" s="72">
        <f t="shared" si="3"/>
        <v>0</v>
      </c>
      <c r="AA22" s="72">
        <f t="shared" si="3"/>
        <v>0</v>
      </c>
      <c r="AB22" s="72">
        <f t="shared" si="3"/>
        <v>0</v>
      </c>
      <c r="AC22" s="72">
        <f t="shared" si="3"/>
        <v>0</v>
      </c>
      <c r="AD22" s="73">
        <f t="shared" si="3"/>
        <v>2.25</v>
      </c>
      <c r="AE22" s="72">
        <f t="shared" si="3"/>
        <v>0</v>
      </c>
      <c r="AF22" s="72">
        <f t="shared" si="3"/>
        <v>0</v>
      </c>
      <c r="AG22" s="72">
        <f t="shared" si="3"/>
        <v>0</v>
      </c>
      <c r="AH22" s="72">
        <f t="shared" si="3"/>
        <v>0</v>
      </c>
      <c r="AI22" s="72">
        <f t="shared" si="3"/>
        <v>0</v>
      </c>
      <c r="AJ22" s="72">
        <f t="shared" si="3"/>
        <v>0</v>
      </c>
      <c r="AK22" s="72">
        <f t="shared" si="3"/>
        <v>0</v>
      </c>
      <c r="AL22" s="72">
        <f t="shared" si="3"/>
        <v>0</v>
      </c>
      <c r="AM22" s="72">
        <f t="shared" si="3"/>
        <v>0</v>
      </c>
      <c r="AN22" s="72">
        <f t="shared" si="3"/>
        <v>0</v>
      </c>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f t="shared" si="3"/>
        <v>0</v>
      </c>
      <c r="BN22" s="72">
        <f t="shared" si="3"/>
        <v>2</v>
      </c>
      <c r="BO22" s="72">
        <f t="shared" si="3"/>
        <v>0</v>
      </c>
      <c r="BP22" s="72">
        <f t="shared" si="3"/>
        <v>0</v>
      </c>
      <c r="BQ22" s="72">
        <f t="shared" si="3"/>
        <v>0</v>
      </c>
      <c r="BR22" s="72">
        <f t="shared" si="3"/>
        <v>0</v>
      </c>
      <c r="BS22" s="72">
        <f t="shared" si="3"/>
        <v>0</v>
      </c>
      <c r="BT22" s="72">
        <f t="shared" si="3"/>
        <v>0</v>
      </c>
      <c r="BU22" s="72">
        <f t="shared" si="3"/>
        <v>0</v>
      </c>
      <c r="BV22" s="72">
        <f t="shared" si="3"/>
        <v>0</v>
      </c>
      <c r="BW22" s="72">
        <f t="shared" si="3"/>
        <v>0</v>
      </c>
      <c r="BX22" s="72">
        <f t="shared" si="3"/>
        <v>0</v>
      </c>
      <c r="BY22" s="72">
        <f t="shared" si="3"/>
        <v>0</v>
      </c>
    </row>
    <row r="23" spans="1:119" ht="42" customHeight="1" x14ac:dyDescent="0.25">
      <c r="B23" s="430" t="s">
        <v>98</v>
      </c>
      <c r="C23" s="72" t="s">
        <v>99</v>
      </c>
      <c r="D23" s="431" t="s">
        <v>93</v>
      </c>
      <c r="E23" s="72">
        <f>E70</f>
        <v>0</v>
      </c>
      <c r="F23" s="979">
        <f t="shared" ref="F23:BY23" si="4">F70</f>
        <v>0</v>
      </c>
      <c r="G23" s="72">
        <f t="shared" si="4"/>
        <v>0</v>
      </c>
      <c r="H23" s="72">
        <f t="shared" si="4"/>
        <v>0</v>
      </c>
      <c r="I23" s="72">
        <f t="shared" si="4"/>
        <v>0</v>
      </c>
      <c r="J23" s="72">
        <f t="shared" si="4"/>
        <v>0</v>
      </c>
      <c r="K23" s="72">
        <f t="shared" si="4"/>
        <v>0</v>
      </c>
      <c r="L23" s="72">
        <f t="shared" si="4"/>
        <v>0</v>
      </c>
      <c r="M23" s="72">
        <f t="shared" si="4"/>
        <v>0</v>
      </c>
      <c r="N23" s="72">
        <f t="shared" si="4"/>
        <v>0</v>
      </c>
      <c r="O23" s="72">
        <f t="shared" si="4"/>
        <v>0</v>
      </c>
      <c r="P23" s="72">
        <f t="shared" si="4"/>
        <v>0</v>
      </c>
      <c r="Q23" s="72">
        <f t="shared" si="4"/>
        <v>0</v>
      </c>
      <c r="R23" s="73">
        <f t="shared" si="4"/>
        <v>0</v>
      </c>
      <c r="S23" s="72">
        <f t="shared" si="4"/>
        <v>0</v>
      </c>
      <c r="T23" s="72">
        <f t="shared" si="4"/>
        <v>0</v>
      </c>
      <c r="U23" s="72">
        <f t="shared" si="4"/>
        <v>0</v>
      </c>
      <c r="V23" s="72">
        <f t="shared" si="4"/>
        <v>0</v>
      </c>
      <c r="W23" s="72">
        <f t="shared" si="4"/>
        <v>0</v>
      </c>
      <c r="X23" s="72">
        <f t="shared" si="4"/>
        <v>0</v>
      </c>
      <c r="Y23" s="72">
        <f t="shared" si="4"/>
        <v>0</v>
      </c>
      <c r="Z23" s="72">
        <f t="shared" si="4"/>
        <v>0</v>
      </c>
      <c r="AA23" s="72">
        <f t="shared" si="4"/>
        <v>0</v>
      </c>
      <c r="AB23" s="72">
        <f t="shared" si="4"/>
        <v>0</v>
      </c>
      <c r="AC23" s="72">
        <f t="shared" si="4"/>
        <v>0</v>
      </c>
      <c r="AD23" s="73">
        <f t="shared" si="4"/>
        <v>0.8</v>
      </c>
      <c r="AE23" s="72">
        <f t="shared" si="4"/>
        <v>0</v>
      </c>
      <c r="AF23" s="72">
        <f t="shared" si="4"/>
        <v>3.76</v>
      </c>
      <c r="AG23" s="72">
        <f t="shared" si="4"/>
        <v>0</v>
      </c>
      <c r="AH23" s="72">
        <f t="shared" si="4"/>
        <v>0</v>
      </c>
      <c r="AI23" s="72">
        <f t="shared" si="4"/>
        <v>0</v>
      </c>
      <c r="AJ23" s="72">
        <f t="shared" si="4"/>
        <v>0</v>
      </c>
      <c r="AK23" s="72">
        <f t="shared" si="4"/>
        <v>0</v>
      </c>
      <c r="AL23" s="72">
        <f t="shared" si="4"/>
        <v>0</v>
      </c>
      <c r="AM23" s="72">
        <f t="shared" si="4"/>
        <v>0</v>
      </c>
      <c r="AN23" s="72">
        <f t="shared" si="4"/>
        <v>0</v>
      </c>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f t="shared" si="4"/>
        <v>0</v>
      </c>
      <c r="BN23" s="72">
        <f t="shared" si="4"/>
        <v>0</v>
      </c>
      <c r="BO23" s="72">
        <f t="shared" si="4"/>
        <v>0</v>
      </c>
      <c r="BP23" s="72">
        <f t="shared" si="4"/>
        <v>0</v>
      </c>
      <c r="BQ23" s="72">
        <f t="shared" si="4"/>
        <v>0</v>
      </c>
      <c r="BR23" s="72">
        <f t="shared" si="4"/>
        <v>0</v>
      </c>
      <c r="BS23" s="72">
        <f t="shared" si="4"/>
        <v>0</v>
      </c>
      <c r="BT23" s="72">
        <f t="shared" si="4"/>
        <v>0</v>
      </c>
      <c r="BU23" s="72">
        <f t="shared" si="4"/>
        <v>0</v>
      </c>
      <c r="BV23" s="72">
        <f t="shared" si="4"/>
        <v>0</v>
      </c>
      <c r="BW23" s="72">
        <f t="shared" si="4"/>
        <v>0</v>
      </c>
      <c r="BX23" s="72">
        <f t="shared" si="4"/>
        <v>0</v>
      </c>
      <c r="BY23" s="72">
        <f t="shared" si="4"/>
        <v>0</v>
      </c>
    </row>
    <row r="24" spans="1:119" ht="42" customHeight="1" x14ac:dyDescent="0.25">
      <c r="B24" s="430" t="s">
        <v>100</v>
      </c>
      <c r="C24" s="72" t="s">
        <v>101</v>
      </c>
      <c r="D24" s="431" t="s">
        <v>93</v>
      </c>
      <c r="E24" s="72">
        <f>E74</f>
        <v>0</v>
      </c>
      <c r="F24" s="979">
        <f t="shared" ref="F24:BY24" si="5">F74</f>
        <v>0</v>
      </c>
      <c r="G24" s="72">
        <f t="shared" si="5"/>
        <v>0</v>
      </c>
      <c r="H24" s="72">
        <f t="shared" si="5"/>
        <v>0.66</v>
      </c>
      <c r="I24" s="72">
        <f t="shared" si="5"/>
        <v>0</v>
      </c>
      <c r="J24" s="72">
        <f t="shared" si="5"/>
        <v>0</v>
      </c>
      <c r="K24" s="72">
        <f t="shared" si="5"/>
        <v>0</v>
      </c>
      <c r="L24" s="72">
        <f t="shared" si="5"/>
        <v>0</v>
      </c>
      <c r="M24" s="72">
        <f t="shared" si="5"/>
        <v>0</v>
      </c>
      <c r="N24" s="72">
        <f t="shared" si="5"/>
        <v>0</v>
      </c>
      <c r="O24" s="72">
        <f t="shared" si="5"/>
        <v>0</v>
      </c>
      <c r="P24" s="72">
        <f t="shared" si="5"/>
        <v>0</v>
      </c>
      <c r="Q24" s="72">
        <f t="shared" si="5"/>
        <v>0</v>
      </c>
      <c r="R24" s="73">
        <f t="shared" si="5"/>
        <v>0</v>
      </c>
      <c r="S24" s="72">
        <f t="shared" si="5"/>
        <v>0</v>
      </c>
      <c r="T24" s="72">
        <f t="shared" si="5"/>
        <v>0.66</v>
      </c>
      <c r="U24" s="72">
        <f t="shared" si="5"/>
        <v>0</v>
      </c>
      <c r="V24" s="72">
        <f t="shared" si="5"/>
        <v>0</v>
      </c>
      <c r="W24" s="72">
        <f t="shared" si="5"/>
        <v>0</v>
      </c>
      <c r="X24" s="72">
        <f t="shared" si="5"/>
        <v>0</v>
      </c>
      <c r="Y24" s="72">
        <f t="shared" si="5"/>
        <v>0</v>
      </c>
      <c r="Z24" s="72">
        <f t="shared" si="5"/>
        <v>0</v>
      </c>
      <c r="AA24" s="72">
        <f t="shared" si="5"/>
        <v>0</v>
      </c>
      <c r="AB24" s="72">
        <f t="shared" si="5"/>
        <v>0</v>
      </c>
      <c r="AC24" s="72">
        <f t="shared" si="5"/>
        <v>0</v>
      </c>
      <c r="AD24" s="73">
        <f t="shared" si="5"/>
        <v>0</v>
      </c>
      <c r="AE24" s="72">
        <f t="shared" si="5"/>
        <v>0</v>
      </c>
      <c r="AF24" s="72">
        <f t="shared" si="5"/>
        <v>0</v>
      </c>
      <c r="AG24" s="72">
        <f t="shared" si="5"/>
        <v>0</v>
      </c>
      <c r="AH24" s="72">
        <f t="shared" si="5"/>
        <v>0</v>
      </c>
      <c r="AI24" s="72">
        <f t="shared" si="5"/>
        <v>0</v>
      </c>
      <c r="AJ24" s="72">
        <f t="shared" si="5"/>
        <v>0</v>
      </c>
      <c r="AK24" s="72">
        <f t="shared" si="5"/>
        <v>0</v>
      </c>
      <c r="AL24" s="72">
        <f t="shared" si="5"/>
        <v>0</v>
      </c>
      <c r="AM24" s="72">
        <f t="shared" si="5"/>
        <v>0</v>
      </c>
      <c r="AN24" s="72">
        <f t="shared" si="5"/>
        <v>0</v>
      </c>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f t="shared" si="5"/>
        <v>0</v>
      </c>
      <c r="BN24" s="72">
        <f t="shared" si="5"/>
        <v>2</v>
      </c>
      <c r="BO24" s="72">
        <f t="shared" si="5"/>
        <v>0</v>
      </c>
      <c r="BP24" s="72">
        <f t="shared" si="5"/>
        <v>6.6609999999999996</v>
      </c>
      <c r="BQ24" s="72">
        <f t="shared" si="5"/>
        <v>0</v>
      </c>
      <c r="BR24" s="72">
        <f t="shared" si="5"/>
        <v>0</v>
      </c>
      <c r="BS24" s="72">
        <f t="shared" si="5"/>
        <v>0</v>
      </c>
      <c r="BT24" s="72">
        <f t="shared" si="5"/>
        <v>0</v>
      </c>
      <c r="BU24" s="72">
        <f t="shared" si="5"/>
        <v>0</v>
      </c>
      <c r="BV24" s="72">
        <f t="shared" si="5"/>
        <v>0</v>
      </c>
      <c r="BW24" s="72">
        <f t="shared" si="5"/>
        <v>0</v>
      </c>
      <c r="BX24" s="72">
        <f t="shared" si="5"/>
        <v>0</v>
      </c>
      <c r="BY24" s="72">
        <f t="shared" si="5"/>
        <v>0</v>
      </c>
    </row>
    <row r="25" spans="1:119" ht="42" customHeight="1" x14ac:dyDescent="0.25">
      <c r="B25" s="430" t="s">
        <v>102</v>
      </c>
      <c r="C25" s="72" t="s">
        <v>103</v>
      </c>
      <c r="D25" s="431" t="s">
        <v>93</v>
      </c>
      <c r="E25" s="72">
        <f>E83</f>
        <v>0</v>
      </c>
      <c r="F25" s="979">
        <f t="shared" ref="F25:BY25" si="6">F83</f>
        <v>0</v>
      </c>
      <c r="G25" s="72">
        <f t="shared" si="6"/>
        <v>0</v>
      </c>
      <c r="H25" s="72">
        <f t="shared" si="6"/>
        <v>0</v>
      </c>
      <c r="I25" s="72">
        <f t="shared" si="6"/>
        <v>0</v>
      </c>
      <c r="J25" s="72">
        <f t="shared" si="6"/>
        <v>0</v>
      </c>
      <c r="K25" s="72">
        <f t="shared" si="6"/>
        <v>0</v>
      </c>
      <c r="L25" s="72">
        <f t="shared" si="6"/>
        <v>0</v>
      </c>
      <c r="M25" s="72">
        <f t="shared" si="6"/>
        <v>0</v>
      </c>
      <c r="N25" s="72">
        <f t="shared" si="6"/>
        <v>0</v>
      </c>
      <c r="O25" s="72">
        <f t="shared" si="6"/>
        <v>0</v>
      </c>
      <c r="P25" s="72">
        <f t="shared" si="6"/>
        <v>0</v>
      </c>
      <c r="Q25" s="72">
        <f t="shared" si="6"/>
        <v>0</v>
      </c>
      <c r="R25" s="73">
        <f t="shared" si="6"/>
        <v>0</v>
      </c>
      <c r="S25" s="72">
        <f t="shared" si="6"/>
        <v>0</v>
      </c>
      <c r="T25" s="72">
        <f t="shared" si="6"/>
        <v>0</v>
      </c>
      <c r="U25" s="72">
        <f t="shared" si="6"/>
        <v>0</v>
      </c>
      <c r="V25" s="72">
        <f t="shared" si="6"/>
        <v>0</v>
      </c>
      <c r="W25" s="72">
        <f t="shared" si="6"/>
        <v>0</v>
      </c>
      <c r="X25" s="72">
        <f t="shared" si="6"/>
        <v>0</v>
      </c>
      <c r="Y25" s="72">
        <f t="shared" si="6"/>
        <v>0</v>
      </c>
      <c r="Z25" s="72">
        <f t="shared" si="6"/>
        <v>0</v>
      </c>
      <c r="AA25" s="72">
        <f t="shared" si="6"/>
        <v>0</v>
      </c>
      <c r="AB25" s="72">
        <f t="shared" si="6"/>
        <v>0</v>
      </c>
      <c r="AC25" s="72">
        <f t="shared" si="6"/>
        <v>0</v>
      </c>
      <c r="AD25" s="73">
        <f t="shared" si="6"/>
        <v>0</v>
      </c>
      <c r="AE25" s="72">
        <f t="shared" si="6"/>
        <v>0</v>
      </c>
      <c r="AF25" s="72">
        <f t="shared" si="6"/>
        <v>0</v>
      </c>
      <c r="AG25" s="72">
        <f t="shared" si="6"/>
        <v>0</v>
      </c>
      <c r="AH25" s="72">
        <f t="shared" si="6"/>
        <v>0</v>
      </c>
      <c r="AI25" s="72">
        <f t="shared" si="6"/>
        <v>0</v>
      </c>
      <c r="AJ25" s="72">
        <f t="shared" si="6"/>
        <v>0</v>
      </c>
      <c r="AK25" s="72">
        <f t="shared" si="6"/>
        <v>0</v>
      </c>
      <c r="AL25" s="72">
        <f t="shared" si="6"/>
        <v>0</v>
      </c>
      <c r="AM25" s="72">
        <f t="shared" si="6"/>
        <v>0</v>
      </c>
      <c r="AN25" s="72">
        <f t="shared" si="6"/>
        <v>0</v>
      </c>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f t="shared" si="6"/>
        <v>0</v>
      </c>
      <c r="BN25" s="72">
        <f t="shared" si="6"/>
        <v>0</v>
      </c>
      <c r="BO25" s="72">
        <f t="shared" si="6"/>
        <v>0</v>
      </c>
      <c r="BP25" s="72">
        <f t="shared" si="6"/>
        <v>0</v>
      </c>
      <c r="BQ25" s="72">
        <f t="shared" si="6"/>
        <v>0</v>
      </c>
      <c r="BR25" s="72">
        <f t="shared" si="6"/>
        <v>0</v>
      </c>
      <c r="BS25" s="72">
        <f t="shared" si="6"/>
        <v>0</v>
      </c>
      <c r="BT25" s="72">
        <f t="shared" si="6"/>
        <v>0</v>
      </c>
      <c r="BU25" s="72">
        <f t="shared" si="6"/>
        <v>0</v>
      </c>
      <c r="BV25" s="72">
        <f t="shared" si="6"/>
        <v>0</v>
      </c>
      <c r="BW25" s="72">
        <f t="shared" si="6"/>
        <v>0</v>
      </c>
      <c r="BX25" s="72">
        <f t="shared" si="6"/>
        <v>0</v>
      </c>
      <c r="BY25" s="72">
        <f t="shared" si="6"/>
        <v>0</v>
      </c>
    </row>
    <row r="26" spans="1:119" ht="42" customHeight="1" x14ac:dyDescent="0.25">
      <c r="B26" s="430" t="s">
        <v>104</v>
      </c>
      <c r="C26" s="72" t="s">
        <v>105</v>
      </c>
      <c r="D26" s="431" t="s">
        <v>93</v>
      </c>
      <c r="E26" s="72">
        <f>E84</f>
        <v>0</v>
      </c>
      <c r="F26" s="979">
        <f t="shared" ref="F26:BY26" si="7">F84</f>
        <v>0</v>
      </c>
      <c r="G26" s="72">
        <f t="shared" si="7"/>
        <v>0</v>
      </c>
      <c r="H26" s="72">
        <f t="shared" si="7"/>
        <v>0</v>
      </c>
      <c r="I26" s="72">
        <f t="shared" si="7"/>
        <v>0</v>
      </c>
      <c r="J26" s="72">
        <f t="shared" si="7"/>
        <v>0</v>
      </c>
      <c r="K26" s="72">
        <f t="shared" si="7"/>
        <v>0</v>
      </c>
      <c r="L26" s="72">
        <f t="shared" si="7"/>
        <v>0</v>
      </c>
      <c r="M26" s="72">
        <f t="shared" si="7"/>
        <v>0</v>
      </c>
      <c r="N26" s="72">
        <f t="shared" si="7"/>
        <v>0</v>
      </c>
      <c r="O26" s="72">
        <f t="shared" si="7"/>
        <v>0</v>
      </c>
      <c r="P26" s="72">
        <f t="shared" si="7"/>
        <v>0</v>
      </c>
      <c r="Q26" s="72">
        <f t="shared" si="7"/>
        <v>0</v>
      </c>
      <c r="R26" s="73">
        <f t="shared" si="7"/>
        <v>0</v>
      </c>
      <c r="S26" s="72">
        <f t="shared" si="7"/>
        <v>0</v>
      </c>
      <c r="T26" s="72">
        <f t="shared" si="7"/>
        <v>0</v>
      </c>
      <c r="U26" s="72">
        <f t="shared" si="7"/>
        <v>0</v>
      </c>
      <c r="V26" s="72">
        <f t="shared" si="7"/>
        <v>0</v>
      </c>
      <c r="W26" s="72">
        <f t="shared" si="7"/>
        <v>0</v>
      </c>
      <c r="X26" s="72">
        <f t="shared" si="7"/>
        <v>0</v>
      </c>
      <c r="Y26" s="72">
        <f t="shared" si="7"/>
        <v>0</v>
      </c>
      <c r="Z26" s="72">
        <f t="shared" si="7"/>
        <v>0</v>
      </c>
      <c r="AA26" s="72">
        <f t="shared" si="7"/>
        <v>0</v>
      </c>
      <c r="AB26" s="72">
        <f t="shared" si="7"/>
        <v>0</v>
      </c>
      <c r="AC26" s="72">
        <f t="shared" si="7"/>
        <v>0</v>
      </c>
      <c r="AD26" s="73">
        <f t="shared" si="7"/>
        <v>0</v>
      </c>
      <c r="AE26" s="72">
        <f t="shared" si="7"/>
        <v>0</v>
      </c>
      <c r="AF26" s="72">
        <f t="shared" si="7"/>
        <v>0</v>
      </c>
      <c r="AG26" s="72">
        <f t="shared" si="7"/>
        <v>0</v>
      </c>
      <c r="AH26" s="72">
        <f t="shared" si="7"/>
        <v>0</v>
      </c>
      <c r="AI26" s="72">
        <f t="shared" si="7"/>
        <v>0</v>
      </c>
      <c r="AJ26" s="72">
        <f t="shared" si="7"/>
        <v>0</v>
      </c>
      <c r="AK26" s="72">
        <f t="shared" si="7"/>
        <v>0</v>
      </c>
      <c r="AL26" s="72">
        <f t="shared" si="7"/>
        <v>0</v>
      </c>
      <c r="AM26" s="72">
        <f t="shared" si="7"/>
        <v>0</v>
      </c>
      <c r="AN26" s="72">
        <f t="shared" si="7"/>
        <v>0</v>
      </c>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f t="shared" si="7"/>
        <v>0</v>
      </c>
      <c r="BN26" s="72">
        <f t="shared" si="7"/>
        <v>0</v>
      </c>
      <c r="BO26" s="72">
        <f t="shared" si="7"/>
        <v>0</v>
      </c>
      <c r="BP26" s="72">
        <f t="shared" si="7"/>
        <v>0</v>
      </c>
      <c r="BQ26" s="72">
        <f t="shared" si="7"/>
        <v>0</v>
      </c>
      <c r="BR26" s="72">
        <f t="shared" si="7"/>
        <v>0</v>
      </c>
      <c r="BS26" s="72">
        <f t="shared" si="7"/>
        <v>0</v>
      </c>
      <c r="BT26" s="72">
        <f t="shared" si="7"/>
        <v>0</v>
      </c>
      <c r="BU26" s="72">
        <f t="shared" si="7"/>
        <v>0</v>
      </c>
      <c r="BV26" s="72">
        <f t="shared" si="7"/>
        <v>0</v>
      </c>
      <c r="BW26" s="72">
        <f t="shared" si="7"/>
        <v>0</v>
      </c>
      <c r="BX26" s="72">
        <f t="shared" si="7"/>
        <v>0</v>
      </c>
      <c r="BY26" s="72">
        <f t="shared" si="7"/>
        <v>0</v>
      </c>
    </row>
    <row r="27" spans="1:119" ht="48" customHeight="1" x14ac:dyDescent="0.25">
      <c r="B27" s="427" t="s">
        <v>106</v>
      </c>
      <c r="C27" s="432" t="s">
        <v>107</v>
      </c>
      <c r="D27" s="428" t="s">
        <v>93</v>
      </c>
      <c r="E27" s="427">
        <f t="shared" ref="E27:AN27" si="8">SUBTOTAL(9,E28:E91)</f>
        <v>0</v>
      </c>
      <c r="F27" s="978">
        <f t="shared" si="8"/>
        <v>1.28</v>
      </c>
      <c r="G27" s="427">
        <f t="shared" si="8"/>
        <v>0</v>
      </c>
      <c r="H27" s="427">
        <f t="shared" si="8"/>
        <v>0.66</v>
      </c>
      <c r="I27" s="427">
        <f t="shared" si="8"/>
        <v>0</v>
      </c>
      <c r="J27" s="427">
        <f t="shared" si="8"/>
        <v>0</v>
      </c>
      <c r="K27" s="427">
        <f t="shared" si="8"/>
        <v>0</v>
      </c>
      <c r="L27" s="427">
        <f t="shared" si="8"/>
        <v>0</v>
      </c>
      <c r="M27" s="427">
        <f t="shared" si="8"/>
        <v>0</v>
      </c>
      <c r="N27" s="427">
        <f t="shared" si="8"/>
        <v>0</v>
      </c>
      <c r="O27" s="427">
        <f t="shared" si="8"/>
        <v>0</v>
      </c>
      <c r="P27" s="427">
        <f t="shared" si="8"/>
        <v>0</v>
      </c>
      <c r="Q27" s="427">
        <f t="shared" si="8"/>
        <v>0</v>
      </c>
      <c r="R27" s="429">
        <f t="shared" si="8"/>
        <v>1.28</v>
      </c>
      <c r="S27" s="427">
        <f t="shared" si="8"/>
        <v>0</v>
      </c>
      <c r="T27" s="427">
        <f t="shared" si="8"/>
        <v>0.66</v>
      </c>
      <c r="U27" s="427">
        <f t="shared" si="8"/>
        <v>0</v>
      </c>
      <c r="V27" s="427">
        <f t="shared" si="8"/>
        <v>0</v>
      </c>
      <c r="W27" s="427">
        <f t="shared" si="8"/>
        <v>0</v>
      </c>
      <c r="X27" s="427">
        <f t="shared" si="8"/>
        <v>0</v>
      </c>
      <c r="Y27" s="427">
        <f t="shared" si="8"/>
        <v>0</v>
      </c>
      <c r="Z27" s="427">
        <f t="shared" si="8"/>
        <v>0</v>
      </c>
      <c r="AA27" s="427">
        <f t="shared" si="8"/>
        <v>0</v>
      </c>
      <c r="AB27" s="427">
        <f t="shared" si="8"/>
        <v>0</v>
      </c>
      <c r="AC27" s="427">
        <f t="shared" si="8"/>
        <v>0</v>
      </c>
      <c r="AD27" s="429">
        <f t="shared" si="8"/>
        <v>3.05</v>
      </c>
      <c r="AE27" s="427">
        <f t="shared" si="8"/>
        <v>0</v>
      </c>
      <c r="AF27" s="427">
        <f t="shared" si="8"/>
        <v>3.76</v>
      </c>
      <c r="AG27" s="427">
        <f t="shared" si="8"/>
        <v>0</v>
      </c>
      <c r="AH27" s="427">
        <f t="shared" si="8"/>
        <v>0</v>
      </c>
      <c r="AI27" s="427">
        <f t="shared" si="8"/>
        <v>0</v>
      </c>
      <c r="AJ27" s="427">
        <f t="shared" si="8"/>
        <v>0</v>
      </c>
      <c r="AK27" s="427">
        <f t="shared" si="8"/>
        <v>0</v>
      </c>
      <c r="AL27" s="427">
        <f t="shared" si="8"/>
        <v>0</v>
      </c>
      <c r="AM27" s="427">
        <f t="shared" si="8"/>
        <v>0</v>
      </c>
      <c r="AN27" s="427">
        <f t="shared" si="8"/>
        <v>0</v>
      </c>
      <c r="AO27" s="427">
        <f t="shared" ref="AO27:BL27" si="9">SUBTOTAL(9,AO28:AO91)</f>
        <v>0</v>
      </c>
      <c r="AP27" s="427">
        <f t="shared" si="9"/>
        <v>0.75</v>
      </c>
      <c r="AQ27" s="427">
        <f t="shared" si="9"/>
        <v>0</v>
      </c>
      <c r="AR27" s="427">
        <f t="shared" si="9"/>
        <v>0.36</v>
      </c>
      <c r="AS27" s="427">
        <f t="shared" si="9"/>
        <v>0</v>
      </c>
      <c r="AT27" s="427">
        <f t="shared" si="9"/>
        <v>0</v>
      </c>
      <c r="AU27" s="427">
        <f t="shared" si="9"/>
        <v>0</v>
      </c>
      <c r="AV27" s="427">
        <f t="shared" si="9"/>
        <v>0</v>
      </c>
      <c r="AW27" s="427">
        <f t="shared" si="9"/>
        <v>0</v>
      </c>
      <c r="AX27" s="427">
        <f t="shared" si="9"/>
        <v>0</v>
      </c>
      <c r="AY27" s="427">
        <f t="shared" si="9"/>
        <v>0</v>
      </c>
      <c r="AZ27" s="427">
        <f t="shared" si="9"/>
        <v>0</v>
      </c>
      <c r="BA27" s="427">
        <f t="shared" si="9"/>
        <v>0</v>
      </c>
      <c r="BB27" s="427">
        <f t="shared" si="9"/>
        <v>0.75</v>
      </c>
      <c r="BC27" s="427">
        <f t="shared" si="9"/>
        <v>0</v>
      </c>
      <c r="BD27" s="427">
        <f t="shared" si="9"/>
        <v>6.5200000000000005</v>
      </c>
      <c r="BE27" s="427">
        <f t="shared" si="9"/>
        <v>0</v>
      </c>
      <c r="BF27" s="427">
        <f t="shared" si="9"/>
        <v>0</v>
      </c>
      <c r="BG27" s="427">
        <f t="shared" si="9"/>
        <v>0</v>
      </c>
      <c r="BH27" s="427">
        <f t="shared" si="9"/>
        <v>0</v>
      </c>
      <c r="BI27" s="427">
        <f t="shared" si="9"/>
        <v>0</v>
      </c>
      <c r="BJ27" s="427">
        <f t="shared" si="9"/>
        <v>0</v>
      </c>
      <c r="BK27" s="427">
        <f t="shared" si="9"/>
        <v>0</v>
      </c>
      <c r="BL27" s="427">
        <f t="shared" si="9"/>
        <v>0</v>
      </c>
      <c r="BM27" s="427">
        <f t="shared" ref="BM27:BY27" si="10">SUBTOTAL(9,BM28:BM91)</f>
        <v>0</v>
      </c>
      <c r="BN27" s="427">
        <f t="shared" si="10"/>
        <v>4</v>
      </c>
      <c r="BO27" s="427">
        <f t="shared" si="10"/>
        <v>0</v>
      </c>
      <c r="BP27" s="427">
        <f t="shared" si="10"/>
        <v>6.6609999999999996</v>
      </c>
      <c r="BQ27" s="427">
        <f t="shared" si="10"/>
        <v>0</v>
      </c>
      <c r="BR27" s="427">
        <f t="shared" si="10"/>
        <v>0</v>
      </c>
      <c r="BS27" s="427">
        <f t="shared" si="10"/>
        <v>0</v>
      </c>
      <c r="BT27" s="427">
        <f t="shared" si="10"/>
        <v>0</v>
      </c>
      <c r="BU27" s="427">
        <f t="shared" si="10"/>
        <v>0</v>
      </c>
      <c r="BV27" s="427">
        <f t="shared" si="10"/>
        <v>0</v>
      </c>
      <c r="BW27" s="427">
        <f t="shared" si="10"/>
        <v>0</v>
      </c>
      <c r="BX27" s="427">
        <f t="shared" si="10"/>
        <v>0</v>
      </c>
      <c r="BY27" s="427">
        <f t="shared" si="10"/>
        <v>0</v>
      </c>
    </row>
    <row r="28" spans="1:119" ht="48" customHeight="1" x14ac:dyDescent="0.25">
      <c r="B28" s="427" t="s">
        <v>108</v>
      </c>
      <c r="C28" s="432" t="s">
        <v>109</v>
      </c>
      <c r="D28" s="428" t="s">
        <v>93</v>
      </c>
      <c r="E28" s="427">
        <f t="shared" ref="E28:AN28" si="11">SUBTOTAL(9,E29:E39)</f>
        <v>0</v>
      </c>
      <c r="F28" s="978">
        <f t="shared" si="11"/>
        <v>0</v>
      </c>
      <c r="G28" s="427">
        <f t="shared" si="11"/>
        <v>0</v>
      </c>
      <c r="H28" s="427">
        <f t="shared" si="11"/>
        <v>0</v>
      </c>
      <c r="I28" s="427">
        <f t="shared" si="11"/>
        <v>0</v>
      </c>
      <c r="J28" s="427">
        <f t="shared" si="11"/>
        <v>0</v>
      </c>
      <c r="K28" s="427">
        <f t="shared" si="11"/>
        <v>0</v>
      </c>
      <c r="L28" s="427">
        <f t="shared" si="11"/>
        <v>0</v>
      </c>
      <c r="M28" s="427">
        <f t="shared" si="11"/>
        <v>0</v>
      </c>
      <c r="N28" s="427">
        <f t="shared" si="11"/>
        <v>0</v>
      </c>
      <c r="O28" s="427">
        <f t="shared" si="11"/>
        <v>0</v>
      </c>
      <c r="P28" s="427">
        <f t="shared" si="11"/>
        <v>0</v>
      </c>
      <c r="Q28" s="427">
        <f t="shared" si="11"/>
        <v>0</v>
      </c>
      <c r="R28" s="429">
        <f t="shared" si="11"/>
        <v>0</v>
      </c>
      <c r="S28" s="427">
        <f t="shared" si="11"/>
        <v>0</v>
      </c>
      <c r="T28" s="427">
        <f t="shared" si="11"/>
        <v>0</v>
      </c>
      <c r="U28" s="427">
        <f t="shared" si="11"/>
        <v>0</v>
      </c>
      <c r="V28" s="427">
        <f t="shared" si="11"/>
        <v>0</v>
      </c>
      <c r="W28" s="427">
        <f t="shared" si="11"/>
        <v>0</v>
      </c>
      <c r="X28" s="427">
        <f t="shared" si="11"/>
        <v>0</v>
      </c>
      <c r="Y28" s="427">
        <f t="shared" si="11"/>
        <v>0</v>
      </c>
      <c r="Z28" s="427">
        <f t="shared" si="11"/>
        <v>0</v>
      </c>
      <c r="AA28" s="427">
        <f t="shared" si="11"/>
        <v>0</v>
      </c>
      <c r="AB28" s="427">
        <f t="shared" si="11"/>
        <v>0</v>
      </c>
      <c r="AC28" s="427">
        <f t="shared" si="11"/>
        <v>0</v>
      </c>
      <c r="AD28" s="429">
        <f t="shared" si="11"/>
        <v>0</v>
      </c>
      <c r="AE28" s="427">
        <f t="shared" si="11"/>
        <v>0</v>
      </c>
      <c r="AF28" s="427">
        <f t="shared" si="11"/>
        <v>0</v>
      </c>
      <c r="AG28" s="427">
        <f t="shared" si="11"/>
        <v>0</v>
      </c>
      <c r="AH28" s="427">
        <f t="shared" si="11"/>
        <v>0</v>
      </c>
      <c r="AI28" s="427">
        <f t="shared" si="11"/>
        <v>0</v>
      </c>
      <c r="AJ28" s="427">
        <f t="shared" si="11"/>
        <v>0</v>
      </c>
      <c r="AK28" s="427">
        <f t="shared" si="11"/>
        <v>0</v>
      </c>
      <c r="AL28" s="427">
        <f t="shared" si="11"/>
        <v>0</v>
      </c>
      <c r="AM28" s="427">
        <f t="shared" si="11"/>
        <v>0</v>
      </c>
      <c r="AN28" s="427">
        <f t="shared" si="11"/>
        <v>0</v>
      </c>
      <c r="AO28" s="427">
        <f t="shared" ref="AO28:BL28" si="12">SUBTOTAL(9,AO29:AO39)</f>
        <v>0</v>
      </c>
      <c r="AP28" s="427">
        <f t="shared" si="12"/>
        <v>0</v>
      </c>
      <c r="AQ28" s="427">
        <f t="shared" si="12"/>
        <v>0</v>
      </c>
      <c r="AR28" s="427">
        <f t="shared" si="12"/>
        <v>0</v>
      </c>
      <c r="AS28" s="427">
        <f t="shared" si="12"/>
        <v>0</v>
      </c>
      <c r="AT28" s="427">
        <f t="shared" si="12"/>
        <v>0</v>
      </c>
      <c r="AU28" s="427">
        <f t="shared" si="12"/>
        <v>0</v>
      </c>
      <c r="AV28" s="427">
        <f t="shared" si="12"/>
        <v>0</v>
      </c>
      <c r="AW28" s="427">
        <f t="shared" si="12"/>
        <v>0</v>
      </c>
      <c r="AX28" s="427">
        <f t="shared" si="12"/>
        <v>0</v>
      </c>
      <c r="AY28" s="427">
        <f t="shared" si="12"/>
        <v>0</v>
      </c>
      <c r="AZ28" s="427">
        <f t="shared" si="12"/>
        <v>0</v>
      </c>
      <c r="BA28" s="427">
        <f t="shared" si="12"/>
        <v>0</v>
      </c>
      <c r="BB28" s="427">
        <f t="shared" si="12"/>
        <v>0</v>
      </c>
      <c r="BC28" s="427">
        <f t="shared" si="12"/>
        <v>0</v>
      </c>
      <c r="BD28" s="427">
        <f t="shared" si="12"/>
        <v>0</v>
      </c>
      <c r="BE28" s="427">
        <f t="shared" si="12"/>
        <v>0</v>
      </c>
      <c r="BF28" s="427">
        <f t="shared" si="12"/>
        <v>0</v>
      </c>
      <c r="BG28" s="427">
        <f t="shared" si="12"/>
        <v>0</v>
      </c>
      <c r="BH28" s="427">
        <f t="shared" si="12"/>
        <v>0</v>
      </c>
      <c r="BI28" s="427">
        <f t="shared" si="12"/>
        <v>0</v>
      </c>
      <c r="BJ28" s="427">
        <f t="shared" si="12"/>
        <v>0</v>
      </c>
      <c r="BK28" s="427">
        <f t="shared" si="12"/>
        <v>0</v>
      </c>
      <c r="BL28" s="427">
        <f t="shared" si="12"/>
        <v>0</v>
      </c>
      <c r="BM28" s="427">
        <f t="shared" ref="BM28:BY28" si="13">SUBTOTAL(9,BM29:BM39)</f>
        <v>0</v>
      </c>
      <c r="BN28" s="427">
        <f t="shared" si="13"/>
        <v>0</v>
      </c>
      <c r="BO28" s="427">
        <f t="shared" si="13"/>
        <v>0</v>
      </c>
      <c r="BP28" s="427">
        <f t="shared" si="13"/>
        <v>0</v>
      </c>
      <c r="BQ28" s="427">
        <f t="shared" si="13"/>
        <v>0</v>
      </c>
      <c r="BR28" s="427">
        <f t="shared" si="13"/>
        <v>0</v>
      </c>
      <c r="BS28" s="427">
        <f t="shared" si="13"/>
        <v>0</v>
      </c>
      <c r="BT28" s="427">
        <f t="shared" si="13"/>
        <v>0</v>
      </c>
      <c r="BU28" s="427">
        <f t="shared" si="13"/>
        <v>0</v>
      </c>
      <c r="BV28" s="427">
        <f t="shared" si="13"/>
        <v>0</v>
      </c>
      <c r="BW28" s="427">
        <f t="shared" si="13"/>
        <v>0</v>
      </c>
      <c r="BX28" s="427">
        <f t="shared" si="13"/>
        <v>0</v>
      </c>
      <c r="BY28" s="427">
        <f t="shared" si="13"/>
        <v>0</v>
      </c>
    </row>
    <row r="29" spans="1:119" ht="48" customHeight="1" x14ac:dyDescent="0.25">
      <c r="B29" s="432" t="s">
        <v>110</v>
      </c>
      <c r="C29" s="432" t="s">
        <v>111</v>
      </c>
      <c r="D29" s="428" t="s">
        <v>93</v>
      </c>
      <c r="E29" s="467">
        <f>SUBTOTAL(9,E30:E32)</f>
        <v>0</v>
      </c>
      <c r="F29" s="980">
        <f t="shared" ref="F29:BY29" si="14">SUBTOTAL(9,F30:F32)</f>
        <v>0</v>
      </c>
      <c r="G29" s="467">
        <f t="shared" si="14"/>
        <v>0</v>
      </c>
      <c r="H29" s="467">
        <f t="shared" si="14"/>
        <v>0</v>
      </c>
      <c r="I29" s="467">
        <f t="shared" si="14"/>
        <v>0</v>
      </c>
      <c r="J29" s="467">
        <f t="shared" si="14"/>
        <v>0</v>
      </c>
      <c r="K29" s="467">
        <f t="shared" si="14"/>
        <v>0</v>
      </c>
      <c r="L29" s="467">
        <f t="shared" si="14"/>
        <v>0</v>
      </c>
      <c r="M29" s="467">
        <f t="shared" si="14"/>
        <v>0</v>
      </c>
      <c r="N29" s="467">
        <f t="shared" si="14"/>
        <v>0</v>
      </c>
      <c r="O29" s="467">
        <f t="shared" si="14"/>
        <v>0</v>
      </c>
      <c r="P29" s="467">
        <f t="shared" si="14"/>
        <v>0</v>
      </c>
      <c r="Q29" s="467">
        <f t="shared" si="14"/>
        <v>0</v>
      </c>
      <c r="R29" s="466">
        <f t="shared" si="14"/>
        <v>0</v>
      </c>
      <c r="S29" s="467">
        <f t="shared" si="14"/>
        <v>0</v>
      </c>
      <c r="T29" s="467">
        <f t="shared" si="14"/>
        <v>0</v>
      </c>
      <c r="U29" s="467">
        <f t="shared" si="14"/>
        <v>0</v>
      </c>
      <c r="V29" s="467">
        <f t="shared" si="14"/>
        <v>0</v>
      </c>
      <c r="W29" s="467">
        <f t="shared" si="14"/>
        <v>0</v>
      </c>
      <c r="X29" s="467">
        <f t="shared" si="14"/>
        <v>0</v>
      </c>
      <c r="Y29" s="467">
        <f t="shared" si="14"/>
        <v>0</v>
      </c>
      <c r="Z29" s="467">
        <f t="shared" si="14"/>
        <v>0</v>
      </c>
      <c r="AA29" s="467">
        <f t="shared" si="14"/>
        <v>0</v>
      </c>
      <c r="AB29" s="467">
        <f t="shared" si="14"/>
        <v>0</v>
      </c>
      <c r="AC29" s="467">
        <f t="shared" si="14"/>
        <v>0</v>
      </c>
      <c r="AD29" s="466">
        <f t="shared" si="14"/>
        <v>0</v>
      </c>
      <c r="AE29" s="467">
        <f t="shared" si="14"/>
        <v>0</v>
      </c>
      <c r="AF29" s="467">
        <f t="shared" si="14"/>
        <v>0</v>
      </c>
      <c r="AG29" s="467">
        <f t="shared" si="14"/>
        <v>0</v>
      </c>
      <c r="AH29" s="467">
        <f t="shared" si="14"/>
        <v>0</v>
      </c>
      <c r="AI29" s="467">
        <f t="shared" si="14"/>
        <v>0</v>
      </c>
      <c r="AJ29" s="467">
        <f t="shared" si="14"/>
        <v>0</v>
      </c>
      <c r="AK29" s="467">
        <f t="shared" si="14"/>
        <v>0</v>
      </c>
      <c r="AL29" s="467">
        <f t="shared" si="14"/>
        <v>0</v>
      </c>
      <c r="AM29" s="467">
        <f t="shared" si="14"/>
        <v>0</v>
      </c>
      <c r="AN29" s="467">
        <f t="shared" si="14"/>
        <v>0</v>
      </c>
      <c r="AO29" s="467">
        <f t="shared" si="14"/>
        <v>0</v>
      </c>
      <c r="AP29" s="467">
        <f t="shared" si="14"/>
        <v>0</v>
      </c>
      <c r="AQ29" s="467">
        <f t="shared" si="14"/>
        <v>0</v>
      </c>
      <c r="AR29" s="467">
        <f t="shared" si="14"/>
        <v>0</v>
      </c>
      <c r="AS29" s="467">
        <f t="shared" si="14"/>
        <v>0</v>
      </c>
      <c r="AT29" s="467">
        <f t="shared" si="14"/>
        <v>0</v>
      </c>
      <c r="AU29" s="467">
        <f t="shared" si="14"/>
        <v>0</v>
      </c>
      <c r="AV29" s="467">
        <f t="shared" si="14"/>
        <v>0</v>
      </c>
      <c r="AW29" s="467">
        <f t="shared" si="14"/>
        <v>0</v>
      </c>
      <c r="AX29" s="467">
        <f t="shared" si="14"/>
        <v>0</v>
      </c>
      <c r="AY29" s="467">
        <f t="shared" si="14"/>
        <v>0</v>
      </c>
      <c r="AZ29" s="467">
        <f t="shared" si="14"/>
        <v>0</v>
      </c>
      <c r="BA29" s="467">
        <f t="shared" si="14"/>
        <v>0</v>
      </c>
      <c r="BB29" s="467">
        <f t="shared" si="14"/>
        <v>0</v>
      </c>
      <c r="BC29" s="467">
        <f t="shared" si="14"/>
        <v>0</v>
      </c>
      <c r="BD29" s="467">
        <f t="shared" si="14"/>
        <v>0</v>
      </c>
      <c r="BE29" s="467">
        <f t="shared" si="14"/>
        <v>0</v>
      </c>
      <c r="BF29" s="467">
        <f t="shared" si="14"/>
        <v>0</v>
      </c>
      <c r="BG29" s="467">
        <f t="shared" si="14"/>
        <v>0</v>
      </c>
      <c r="BH29" s="467">
        <f t="shared" si="14"/>
        <v>0</v>
      </c>
      <c r="BI29" s="467">
        <f t="shared" si="14"/>
        <v>0</v>
      </c>
      <c r="BJ29" s="467">
        <f t="shared" si="14"/>
        <v>0</v>
      </c>
      <c r="BK29" s="467">
        <f t="shared" si="14"/>
        <v>0</v>
      </c>
      <c r="BL29" s="467">
        <f t="shared" si="14"/>
        <v>0</v>
      </c>
      <c r="BM29" s="467">
        <f t="shared" si="14"/>
        <v>0</v>
      </c>
      <c r="BN29" s="467">
        <f t="shared" si="14"/>
        <v>0</v>
      </c>
      <c r="BO29" s="467">
        <f t="shared" si="14"/>
        <v>0</v>
      </c>
      <c r="BP29" s="467">
        <f t="shared" si="14"/>
        <v>0</v>
      </c>
      <c r="BQ29" s="467">
        <f t="shared" si="14"/>
        <v>0</v>
      </c>
      <c r="BR29" s="467">
        <f t="shared" si="14"/>
        <v>0</v>
      </c>
      <c r="BS29" s="467">
        <f t="shared" si="14"/>
        <v>0</v>
      </c>
      <c r="BT29" s="467">
        <f t="shared" si="14"/>
        <v>0</v>
      </c>
      <c r="BU29" s="467">
        <f t="shared" si="14"/>
        <v>0</v>
      </c>
      <c r="BV29" s="467">
        <f t="shared" si="14"/>
        <v>0</v>
      </c>
      <c r="BW29" s="467">
        <f t="shared" si="14"/>
        <v>0</v>
      </c>
      <c r="BX29" s="467">
        <f t="shared" si="14"/>
        <v>0</v>
      </c>
      <c r="BY29" s="467">
        <f t="shared" si="14"/>
        <v>0</v>
      </c>
    </row>
    <row r="30" spans="1:119" ht="42" customHeight="1" x14ac:dyDescent="0.25">
      <c r="B30" s="433" t="s">
        <v>112</v>
      </c>
      <c r="C30" s="434" t="s">
        <v>113</v>
      </c>
      <c r="D30" s="72" t="s">
        <v>93</v>
      </c>
      <c r="E30" s="72" t="s">
        <v>190</v>
      </c>
      <c r="F30" s="981">
        <v>0</v>
      </c>
      <c r="G30" s="326">
        <v>0</v>
      </c>
      <c r="H30" s="326">
        <v>0</v>
      </c>
      <c r="I30" s="326">
        <v>0</v>
      </c>
      <c r="J30" s="326">
        <v>0</v>
      </c>
      <c r="K30" s="326" t="s">
        <v>190</v>
      </c>
      <c r="L30" s="326">
        <v>0</v>
      </c>
      <c r="M30" s="326">
        <v>0</v>
      </c>
      <c r="N30" s="326">
        <v>0</v>
      </c>
      <c r="O30" s="326">
        <v>0</v>
      </c>
      <c r="P30" s="326">
        <v>0</v>
      </c>
      <c r="Q30" s="72" t="s">
        <v>190</v>
      </c>
      <c r="R30" s="410">
        <v>0</v>
      </c>
      <c r="S30" s="326">
        <v>0</v>
      </c>
      <c r="T30" s="326">
        <v>0</v>
      </c>
      <c r="U30" s="326">
        <v>0</v>
      </c>
      <c r="V30" s="326">
        <v>0</v>
      </c>
      <c r="W30" s="72" t="s">
        <v>190</v>
      </c>
      <c r="X30" s="326">
        <v>0</v>
      </c>
      <c r="Y30" s="326">
        <v>0</v>
      </c>
      <c r="Z30" s="326">
        <v>0</v>
      </c>
      <c r="AA30" s="326">
        <v>0</v>
      </c>
      <c r="AB30" s="326">
        <v>0</v>
      </c>
      <c r="AC30" s="326" t="s">
        <v>190</v>
      </c>
      <c r="AD30" s="410">
        <v>0</v>
      </c>
      <c r="AE30" s="326">
        <v>0</v>
      </c>
      <c r="AF30" s="326">
        <v>0</v>
      </c>
      <c r="AG30" s="326">
        <v>0</v>
      </c>
      <c r="AH30" s="326">
        <v>0</v>
      </c>
      <c r="AI30" s="326" t="s">
        <v>190</v>
      </c>
      <c r="AJ30" s="326">
        <v>0</v>
      </c>
      <c r="AK30" s="326">
        <v>0</v>
      </c>
      <c r="AL30" s="326">
        <v>0</v>
      </c>
      <c r="AM30" s="326">
        <v>0</v>
      </c>
      <c r="AN30" s="326">
        <v>0</v>
      </c>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t="s">
        <v>190</v>
      </c>
      <c r="BN30" s="326">
        <v>0</v>
      </c>
      <c r="BO30" s="326">
        <v>0</v>
      </c>
      <c r="BP30" s="326">
        <v>0</v>
      </c>
      <c r="BQ30" s="326">
        <v>0</v>
      </c>
      <c r="BR30" s="326">
        <v>0</v>
      </c>
      <c r="BS30" s="326" t="s">
        <v>190</v>
      </c>
      <c r="BT30" s="326">
        <v>0</v>
      </c>
      <c r="BU30" s="326">
        <v>0</v>
      </c>
      <c r="BV30" s="326">
        <v>0</v>
      </c>
      <c r="BW30" s="326">
        <v>0</v>
      </c>
      <c r="BX30" s="326">
        <v>0</v>
      </c>
      <c r="BY30" s="72" t="s">
        <v>190</v>
      </c>
    </row>
    <row r="31" spans="1:119" ht="42" customHeight="1" x14ac:dyDescent="0.25">
      <c r="B31" s="433" t="s">
        <v>114</v>
      </c>
      <c r="C31" s="434" t="s">
        <v>115</v>
      </c>
      <c r="D31" s="72" t="s">
        <v>93</v>
      </c>
      <c r="E31" s="326" t="s">
        <v>190</v>
      </c>
      <c r="F31" s="981">
        <v>0</v>
      </c>
      <c r="G31" s="326">
        <v>0</v>
      </c>
      <c r="H31" s="326">
        <v>0</v>
      </c>
      <c r="I31" s="326">
        <v>0</v>
      </c>
      <c r="J31" s="326">
        <v>0</v>
      </c>
      <c r="K31" s="326" t="s">
        <v>190</v>
      </c>
      <c r="L31" s="326">
        <v>0</v>
      </c>
      <c r="M31" s="326">
        <v>0</v>
      </c>
      <c r="N31" s="326">
        <v>0</v>
      </c>
      <c r="O31" s="326">
        <v>0</v>
      </c>
      <c r="P31" s="326">
        <v>0</v>
      </c>
      <c r="Q31" s="72" t="s">
        <v>190</v>
      </c>
      <c r="R31" s="410">
        <v>0</v>
      </c>
      <c r="S31" s="326">
        <v>0</v>
      </c>
      <c r="T31" s="326">
        <v>0</v>
      </c>
      <c r="U31" s="326">
        <v>0</v>
      </c>
      <c r="V31" s="326">
        <v>0</v>
      </c>
      <c r="W31" s="72" t="s">
        <v>190</v>
      </c>
      <c r="X31" s="326">
        <v>0</v>
      </c>
      <c r="Y31" s="326">
        <v>0</v>
      </c>
      <c r="Z31" s="326">
        <v>0</v>
      </c>
      <c r="AA31" s="326">
        <v>0</v>
      </c>
      <c r="AB31" s="326">
        <v>0</v>
      </c>
      <c r="AC31" s="326" t="s">
        <v>190</v>
      </c>
      <c r="AD31" s="410">
        <v>0</v>
      </c>
      <c r="AE31" s="326">
        <v>0</v>
      </c>
      <c r="AF31" s="326">
        <v>0</v>
      </c>
      <c r="AG31" s="326">
        <v>0</v>
      </c>
      <c r="AH31" s="326">
        <v>0</v>
      </c>
      <c r="AI31" s="326" t="s">
        <v>190</v>
      </c>
      <c r="AJ31" s="326">
        <v>0</v>
      </c>
      <c r="AK31" s="326">
        <v>0</v>
      </c>
      <c r="AL31" s="326">
        <v>0</v>
      </c>
      <c r="AM31" s="326">
        <v>0</v>
      </c>
      <c r="AN31" s="326">
        <v>0</v>
      </c>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t="s">
        <v>190</v>
      </c>
      <c r="BN31" s="326">
        <v>0</v>
      </c>
      <c r="BO31" s="326">
        <v>0</v>
      </c>
      <c r="BP31" s="326">
        <v>0</v>
      </c>
      <c r="BQ31" s="326">
        <v>0</v>
      </c>
      <c r="BR31" s="326">
        <v>0</v>
      </c>
      <c r="BS31" s="326" t="s">
        <v>190</v>
      </c>
      <c r="BT31" s="326">
        <v>0</v>
      </c>
      <c r="BU31" s="326">
        <v>0</v>
      </c>
      <c r="BV31" s="326">
        <v>0</v>
      </c>
      <c r="BW31" s="326">
        <v>0</v>
      </c>
      <c r="BX31" s="326">
        <v>0</v>
      </c>
      <c r="BY31" s="72" t="s">
        <v>190</v>
      </c>
    </row>
    <row r="32" spans="1:119" s="117" customFormat="1" ht="42" customHeight="1" x14ac:dyDescent="0.25">
      <c r="A32" s="105"/>
      <c r="B32" s="433" t="s">
        <v>116</v>
      </c>
      <c r="C32" s="434" t="s">
        <v>117</v>
      </c>
      <c r="D32" s="72" t="s">
        <v>93</v>
      </c>
      <c r="E32" s="326" t="s">
        <v>190</v>
      </c>
      <c r="F32" s="981">
        <v>0</v>
      </c>
      <c r="G32" s="326">
        <v>0</v>
      </c>
      <c r="H32" s="326">
        <v>0</v>
      </c>
      <c r="I32" s="326">
        <v>0</v>
      </c>
      <c r="J32" s="326">
        <v>0</v>
      </c>
      <c r="K32" s="326" t="s">
        <v>190</v>
      </c>
      <c r="L32" s="326">
        <v>0</v>
      </c>
      <c r="M32" s="326">
        <v>0</v>
      </c>
      <c r="N32" s="326">
        <v>0</v>
      </c>
      <c r="O32" s="326">
        <v>0</v>
      </c>
      <c r="P32" s="326">
        <v>0</v>
      </c>
      <c r="Q32" s="72" t="s">
        <v>190</v>
      </c>
      <c r="R32" s="410">
        <v>0</v>
      </c>
      <c r="S32" s="326">
        <v>0</v>
      </c>
      <c r="T32" s="326">
        <v>0</v>
      </c>
      <c r="U32" s="326">
        <v>0</v>
      </c>
      <c r="V32" s="326">
        <v>0</v>
      </c>
      <c r="W32" s="72" t="s">
        <v>190</v>
      </c>
      <c r="X32" s="326">
        <v>0</v>
      </c>
      <c r="Y32" s="326">
        <v>0</v>
      </c>
      <c r="Z32" s="326">
        <v>0</v>
      </c>
      <c r="AA32" s="326">
        <v>0</v>
      </c>
      <c r="AB32" s="326">
        <v>0</v>
      </c>
      <c r="AC32" s="326" t="s">
        <v>190</v>
      </c>
      <c r="AD32" s="410">
        <v>0</v>
      </c>
      <c r="AE32" s="326">
        <v>0</v>
      </c>
      <c r="AF32" s="326">
        <v>0</v>
      </c>
      <c r="AG32" s="326">
        <v>0</v>
      </c>
      <c r="AH32" s="326">
        <v>0</v>
      </c>
      <c r="AI32" s="326" t="s">
        <v>190</v>
      </c>
      <c r="AJ32" s="326">
        <v>0</v>
      </c>
      <c r="AK32" s="326">
        <v>0</v>
      </c>
      <c r="AL32" s="326">
        <v>0</v>
      </c>
      <c r="AM32" s="326">
        <v>0</v>
      </c>
      <c r="AN32" s="326">
        <v>0</v>
      </c>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c r="BK32" s="326"/>
      <c r="BL32" s="326"/>
      <c r="BM32" s="326" t="s">
        <v>190</v>
      </c>
      <c r="BN32" s="326">
        <v>0</v>
      </c>
      <c r="BO32" s="326">
        <v>0</v>
      </c>
      <c r="BP32" s="326">
        <v>0</v>
      </c>
      <c r="BQ32" s="326">
        <v>0</v>
      </c>
      <c r="BR32" s="326">
        <v>0</v>
      </c>
      <c r="BS32" s="326" t="s">
        <v>190</v>
      </c>
      <c r="BT32" s="326">
        <v>0</v>
      </c>
      <c r="BU32" s="326">
        <v>0</v>
      </c>
      <c r="BV32" s="326">
        <v>0</v>
      </c>
      <c r="BW32" s="326">
        <v>0</v>
      </c>
      <c r="BX32" s="326">
        <v>0</v>
      </c>
      <c r="BY32" s="72" t="s">
        <v>190</v>
      </c>
      <c r="BZ32" s="105"/>
    </row>
    <row r="33" spans="1:78" s="117" customFormat="1" ht="48" customHeight="1" x14ac:dyDescent="0.25">
      <c r="A33" s="105"/>
      <c r="B33" s="427" t="s">
        <v>118</v>
      </c>
      <c r="C33" s="432" t="s">
        <v>119</v>
      </c>
      <c r="D33" s="427" t="s">
        <v>93</v>
      </c>
      <c r="E33" s="386">
        <f>SUBTOTAL(9,E34:E35)</f>
        <v>0</v>
      </c>
      <c r="F33" s="982">
        <f t="shared" ref="F33:BY33" si="15">SUBTOTAL(9,F34:F35)</f>
        <v>0</v>
      </c>
      <c r="G33" s="386">
        <f t="shared" si="15"/>
        <v>0</v>
      </c>
      <c r="H33" s="386">
        <f t="shared" si="15"/>
        <v>0</v>
      </c>
      <c r="I33" s="386">
        <f t="shared" si="15"/>
        <v>0</v>
      </c>
      <c r="J33" s="386">
        <f t="shared" si="15"/>
        <v>0</v>
      </c>
      <c r="K33" s="386">
        <f t="shared" si="15"/>
        <v>0</v>
      </c>
      <c r="L33" s="386">
        <f t="shared" si="15"/>
        <v>0</v>
      </c>
      <c r="M33" s="386">
        <f t="shared" si="15"/>
        <v>0</v>
      </c>
      <c r="N33" s="386">
        <f t="shared" si="15"/>
        <v>0</v>
      </c>
      <c r="O33" s="386">
        <f t="shared" si="15"/>
        <v>0</v>
      </c>
      <c r="P33" s="386">
        <f t="shared" si="15"/>
        <v>0</v>
      </c>
      <c r="Q33" s="386">
        <f t="shared" si="15"/>
        <v>0</v>
      </c>
      <c r="R33" s="445">
        <f t="shared" si="15"/>
        <v>0</v>
      </c>
      <c r="S33" s="386">
        <f t="shared" si="15"/>
        <v>0</v>
      </c>
      <c r="T33" s="386">
        <f t="shared" si="15"/>
        <v>0</v>
      </c>
      <c r="U33" s="386">
        <f t="shared" si="15"/>
        <v>0</v>
      </c>
      <c r="V33" s="386">
        <f t="shared" si="15"/>
        <v>0</v>
      </c>
      <c r="W33" s="386">
        <f t="shared" si="15"/>
        <v>0</v>
      </c>
      <c r="X33" s="386">
        <f t="shared" si="15"/>
        <v>0</v>
      </c>
      <c r="Y33" s="386">
        <f t="shared" si="15"/>
        <v>0</v>
      </c>
      <c r="Z33" s="386">
        <f t="shared" si="15"/>
        <v>0</v>
      </c>
      <c r="AA33" s="386">
        <f t="shared" si="15"/>
        <v>0</v>
      </c>
      <c r="AB33" s="386">
        <f t="shared" si="15"/>
        <v>0</v>
      </c>
      <c r="AC33" s="386">
        <f t="shared" si="15"/>
        <v>0</v>
      </c>
      <c r="AD33" s="445">
        <f t="shared" si="15"/>
        <v>0</v>
      </c>
      <c r="AE33" s="386">
        <f t="shared" si="15"/>
        <v>0</v>
      </c>
      <c r="AF33" s="386">
        <f t="shared" si="15"/>
        <v>0</v>
      </c>
      <c r="AG33" s="386">
        <f t="shared" si="15"/>
        <v>0</v>
      </c>
      <c r="AH33" s="386">
        <f t="shared" si="15"/>
        <v>0</v>
      </c>
      <c r="AI33" s="386">
        <f t="shared" si="15"/>
        <v>0</v>
      </c>
      <c r="AJ33" s="386">
        <f t="shared" si="15"/>
        <v>0</v>
      </c>
      <c r="AK33" s="386">
        <f t="shared" si="15"/>
        <v>0</v>
      </c>
      <c r="AL33" s="386">
        <f t="shared" si="15"/>
        <v>0</v>
      </c>
      <c r="AM33" s="386">
        <f t="shared" si="15"/>
        <v>0</v>
      </c>
      <c r="AN33" s="386">
        <f t="shared" si="15"/>
        <v>0</v>
      </c>
      <c r="AO33" s="386">
        <f t="shared" si="15"/>
        <v>0</v>
      </c>
      <c r="AP33" s="386">
        <f t="shared" si="15"/>
        <v>0</v>
      </c>
      <c r="AQ33" s="386">
        <f t="shared" si="15"/>
        <v>0</v>
      </c>
      <c r="AR33" s="386">
        <f t="shared" si="15"/>
        <v>0</v>
      </c>
      <c r="AS33" s="386">
        <f t="shared" si="15"/>
        <v>0</v>
      </c>
      <c r="AT33" s="386">
        <f t="shared" si="15"/>
        <v>0</v>
      </c>
      <c r="AU33" s="386">
        <f t="shared" si="15"/>
        <v>0</v>
      </c>
      <c r="AV33" s="386">
        <f t="shared" si="15"/>
        <v>0</v>
      </c>
      <c r="AW33" s="386">
        <f t="shared" si="15"/>
        <v>0</v>
      </c>
      <c r="AX33" s="386">
        <f t="shared" si="15"/>
        <v>0</v>
      </c>
      <c r="AY33" s="386">
        <f t="shared" si="15"/>
        <v>0</v>
      </c>
      <c r="AZ33" s="386">
        <f t="shared" si="15"/>
        <v>0</v>
      </c>
      <c r="BA33" s="386">
        <f t="shared" si="15"/>
        <v>0</v>
      </c>
      <c r="BB33" s="386">
        <f t="shared" si="15"/>
        <v>0</v>
      </c>
      <c r="BC33" s="386">
        <f t="shared" si="15"/>
        <v>0</v>
      </c>
      <c r="BD33" s="386">
        <f t="shared" si="15"/>
        <v>0</v>
      </c>
      <c r="BE33" s="386">
        <f t="shared" si="15"/>
        <v>0</v>
      </c>
      <c r="BF33" s="386">
        <f t="shared" si="15"/>
        <v>0</v>
      </c>
      <c r="BG33" s="386">
        <f t="shared" si="15"/>
        <v>0</v>
      </c>
      <c r="BH33" s="386">
        <f t="shared" si="15"/>
        <v>0</v>
      </c>
      <c r="BI33" s="386">
        <f t="shared" si="15"/>
        <v>0</v>
      </c>
      <c r="BJ33" s="386">
        <f t="shared" si="15"/>
        <v>0</v>
      </c>
      <c r="BK33" s="386">
        <f t="shared" si="15"/>
        <v>0</v>
      </c>
      <c r="BL33" s="386">
        <f t="shared" si="15"/>
        <v>0</v>
      </c>
      <c r="BM33" s="386">
        <f t="shared" si="15"/>
        <v>0</v>
      </c>
      <c r="BN33" s="386">
        <f t="shared" si="15"/>
        <v>0</v>
      </c>
      <c r="BO33" s="386">
        <f t="shared" si="15"/>
        <v>0</v>
      </c>
      <c r="BP33" s="386">
        <f t="shared" si="15"/>
        <v>0</v>
      </c>
      <c r="BQ33" s="386">
        <f t="shared" si="15"/>
        <v>0</v>
      </c>
      <c r="BR33" s="386">
        <f t="shared" si="15"/>
        <v>0</v>
      </c>
      <c r="BS33" s="386">
        <f t="shared" si="15"/>
        <v>0</v>
      </c>
      <c r="BT33" s="386">
        <f t="shared" si="15"/>
        <v>0</v>
      </c>
      <c r="BU33" s="386">
        <f t="shared" si="15"/>
        <v>0</v>
      </c>
      <c r="BV33" s="386">
        <f t="shared" si="15"/>
        <v>0</v>
      </c>
      <c r="BW33" s="386">
        <f t="shared" si="15"/>
        <v>0</v>
      </c>
      <c r="BX33" s="386">
        <f t="shared" si="15"/>
        <v>0</v>
      </c>
      <c r="BY33" s="386">
        <f t="shared" si="15"/>
        <v>0</v>
      </c>
      <c r="BZ33" s="105"/>
    </row>
    <row r="34" spans="1:78" ht="42" customHeight="1" x14ac:dyDescent="0.25">
      <c r="B34" s="434" t="s">
        <v>120</v>
      </c>
      <c r="C34" s="434" t="s">
        <v>121</v>
      </c>
      <c r="D34" s="72" t="s">
        <v>93</v>
      </c>
      <c r="E34" s="326" t="s">
        <v>190</v>
      </c>
      <c r="F34" s="981">
        <v>0</v>
      </c>
      <c r="G34" s="326">
        <v>0</v>
      </c>
      <c r="H34" s="326">
        <v>0</v>
      </c>
      <c r="I34" s="326">
        <v>0</v>
      </c>
      <c r="J34" s="326">
        <v>0</v>
      </c>
      <c r="K34" s="326" t="s">
        <v>190</v>
      </c>
      <c r="L34" s="326">
        <v>0</v>
      </c>
      <c r="M34" s="326">
        <v>0</v>
      </c>
      <c r="N34" s="326">
        <v>0</v>
      </c>
      <c r="O34" s="326">
        <v>0</v>
      </c>
      <c r="P34" s="326">
        <v>0</v>
      </c>
      <c r="Q34" s="326" t="s">
        <v>190</v>
      </c>
      <c r="R34" s="410">
        <v>0</v>
      </c>
      <c r="S34" s="326">
        <v>0</v>
      </c>
      <c r="T34" s="326">
        <v>0</v>
      </c>
      <c r="U34" s="326">
        <v>0</v>
      </c>
      <c r="V34" s="326">
        <v>0</v>
      </c>
      <c r="W34" s="326" t="s">
        <v>190</v>
      </c>
      <c r="X34" s="326">
        <v>0</v>
      </c>
      <c r="Y34" s="326">
        <v>0</v>
      </c>
      <c r="Z34" s="326">
        <v>0</v>
      </c>
      <c r="AA34" s="326">
        <v>0</v>
      </c>
      <c r="AB34" s="326">
        <v>0</v>
      </c>
      <c r="AC34" s="326" t="s">
        <v>190</v>
      </c>
      <c r="AD34" s="410">
        <v>0</v>
      </c>
      <c r="AE34" s="326">
        <v>0</v>
      </c>
      <c r="AF34" s="326">
        <v>0</v>
      </c>
      <c r="AG34" s="326">
        <v>0</v>
      </c>
      <c r="AH34" s="326">
        <v>0</v>
      </c>
      <c r="AI34" s="326" t="s">
        <v>190</v>
      </c>
      <c r="AJ34" s="326">
        <v>0</v>
      </c>
      <c r="AK34" s="326">
        <v>0</v>
      </c>
      <c r="AL34" s="326">
        <v>0</v>
      </c>
      <c r="AM34" s="326">
        <v>0</v>
      </c>
      <c r="AN34" s="326">
        <v>0</v>
      </c>
      <c r="AO34" s="326"/>
      <c r="AP34" s="326"/>
      <c r="AQ34" s="326"/>
      <c r="AR34" s="326"/>
      <c r="AS34" s="326"/>
      <c r="AT34" s="326"/>
      <c r="AU34" s="326"/>
      <c r="AV34" s="326"/>
      <c r="AW34" s="326"/>
      <c r="AX34" s="326"/>
      <c r="AY34" s="326"/>
      <c r="AZ34" s="326"/>
      <c r="BA34" s="326"/>
      <c r="BB34" s="326"/>
      <c r="BC34" s="326"/>
      <c r="BD34" s="326"/>
      <c r="BE34" s="326"/>
      <c r="BF34" s="326"/>
      <c r="BG34" s="326"/>
      <c r="BH34" s="326"/>
      <c r="BI34" s="326"/>
      <c r="BJ34" s="326"/>
      <c r="BK34" s="326"/>
      <c r="BL34" s="326"/>
      <c r="BM34" s="326" t="s">
        <v>190</v>
      </c>
      <c r="BN34" s="326">
        <v>0</v>
      </c>
      <c r="BO34" s="326">
        <v>0</v>
      </c>
      <c r="BP34" s="326">
        <v>0</v>
      </c>
      <c r="BQ34" s="326">
        <v>0</v>
      </c>
      <c r="BR34" s="326">
        <v>0</v>
      </c>
      <c r="BS34" s="326" t="s">
        <v>190</v>
      </c>
      <c r="BT34" s="326">
        <v>0</v>
      </c>
      <c r="BU34" s="326">
        <v>0</v>
      </c>
      <c r="BV34" s="326">
        <v>0</v>
      </c>
      <c r="BW34" s="326">
        <v>0</v>
      </c>
      <c r="BX34" s="326">
        <v>0</v>
      </c>
      <c r="BY34" s="326" t="s">
        <v>190</v>
      </c>
    </row>
    <row r="35" spans="1:78" ht="42" customHeight="1" x14ac:dyDescent="0.25">
      <c r="B35" s="433" t="s">
        <v>122</v>
      </c>
      <c r="C35" s="434" t="s">
        <v>123</v>
      </c>
      <c r="D35" s="72" t="s">
        <v>93</v>
      </c>
      <c r="E35" s="326" t="s">
        <v>190</v>
      </c>
      <c r="F35" s="981">
        <v>0</v>
      </c>
      <c r="G35" s="326">
        <v>0</v>
      </c>
      <c r="H35" s="326">
        <v>0</v>
      </c>
      <c r="I35" s="326">
        <v>0</v>
      </c>
      <c r="J35" s="326">
        <v>0</v>
      </c>
      <c r="K35" s="326" t="s">
        <v>190</v>
      </c>
      <c r="L35" s="326">
        <v>0</v>
      </c>
      <c r="M35" s="326">
        <v>0</v>
      </c>
      <c r="N35" s="326">
        <v>0</v>
      </c>
      <c r="O35" s="326">
        <v>0</v>
      </c>
      <c r="P35" s="326">
        <v>0</v>
      </c>
      <c r="Q35" s="326" t="s">
        <v>190</v>
      </c>
      <c r="R35" s="410">
        <v>0</v>
      </c>
      <c r="S35" s="326">
        <v>0</v>
      </c>
      <c r="T35" s="326">
        <v>0</v>
      </c>
      <c r="U35" s="326">
        <v>0</v>
      </c>
      <c r="V35" s="326">
        <v>0</v>
      </c>
      <c r="W35" s="326" t="s">
        <v>190</v>
      </c>
      <c r="X35" s="326">
        <v>0</v>
      </c>
      <c r="Y35" s="326">
        <v>0</v>
      </c>
      <c r="Z35" s="326">
        <v>0</v>
      </c>
      <c r="AA35" s="326">
        <v>0</v>
      </c>
      <c r="AB35" s="326">
        <v>0</v>
      </c>
      <c r="AC35" s="326" t="s">
        <v>190</v>
      </c>
      <c r="AD35" s="410">
        <v>0</v>
      </c>
      <c r="AE35" s="326">
        <v>0</v>
      </c>
      <c r="AF35" s="326">
        <v>0</v>
      </c>
      <c r="AG35" s="326">
        <v>0</v>
      </c>
      <c r="AH35" s="326">
        <v>0</v>
      </c>
      <c r="AI35" s="326" t="s">
        <v>190</v>
      </c>
      <c r="AJ35" s="326">
        <v>0</v>
      </c>
      <c r="AK35" s="326">
        <v>0</v>
      </c>
      <c r="AL35" s="326">
        <v>0</v>
      </c>
      <c r="AM35" s="326">
        <v>0</v>
      </c>
      <c r="AN35" s="326">
        <v>0</v>
      </c>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t="s">
        <v>190</v>
      </c>
      <c r="BN35" s="326">
        <v>0</v>
      </c>
      <c r="BO35" s="326">
        <v>0</v>
      </c>
      <c r="BP35" s="326">
        <v>0</v>
      </c>
      <c r="BQ35" s="326">
        <v>0</v>
      </c>
      <c r="BR35" s="326">
        <v>0</v>
      </c>
      <c r="BS35" s="326" t="s">
        <v>190</v>
      </c>
      <c r="BT35" s="326">
        <v>0</v>
      </c>
      <c r="BU35" s="326">
        <v>0</v>
      </c>
      <c r="BV35" s="326">
        <v>0</v>
      </c>
      <c r="BW35" s="326">
        <v>0</v>
      </c>
      <c r="BX35" s="326">
        <v>0</v>
      </c>
      <c r="BY35" s="326" t="s">
        <v>190</v>
      </c>
    </row>
    <row r="36" spans="1:78" ht="48" customHeight="1" x14ac:dyDescent="0.25">
      <c r="B36" s="427" t="s">
        <v>124</v>
      </c>
      <c r="C36" s="427" t="s">
        <v>125</v>
      </c>
      <c r="D36" s="427" t="s">
        <v>93</v>
      </c>
      <c r="E36" s="384">
        <f>SUBTOTAL(9,E37)</f>
        <v>0</v>
      </c>
      <c r="F36" s="983">
        <f t="shared" ref="F36:BY36" si="16">SUBTOTAL(9,F37)</f>
        <v>0</v>
      </c>
      <c r="G36" s="384">
        <f t="shared" si="16"/>
        <v>0</v>
      </c>
      <c r="H36" s="384">
        <f t="shared" si="16"/>
        <v>0</v>
      </c>
      <c r="I36" s="384">
        <f t="shared" si="16"/>
        <v>0</v>
      </c>
      <c r="J36" s="384">
        <f t="shared" si="16"/>
        <v>0</v>
      </c>
      <c r="K36" s="384">
        <f t="shared" si="16"/>
        <v>0</v>
      </c>
      <c r="L36" s="384">
        <f t="shared" si="16"/>
        <v>0</v>
      </c>
      <c r="M36" s="384">
        <f t="shared" si="16"/>
        <v>0</v>
      </c>
      <c r="N36" s="384">
        <f t="shared" si="16"/>
        <v>0</v>
      </c>
      <c r="O36" s="384">
        <f t="shared" si="16"/>
        <v>0</v>
      </c>
      <c r="P36" s="384">
        <f t="shared" si="16"/>
        <v>0</v>
      </c>
      <c r="Q36" s="384">
        <f t="shared" si="16"/>
        <v>0</v>
      </c>
      <c r="R36" s="393">
        <f t="shared" si="16"/>
        <v>0</v>
      </c>
      <c r="S36" s="384">
        <f t="shared" si="16"/>
        <v>0</v>
      </c>
      <c r="T36" s="384">
        <f t="shared" si="16"/>
        <v>0</v>
      </c>
      <c r="U36" s="384">
        <f t="shared" si="16"/>
        <v>0</v>
      </c>
      <c r="V36" s="384">
        <f t="shared" si="16"/>
        <v>0</v>
      </c>
      <c r="W36" s="384">
        <f t="shared" si="16"/>
        <v>0</v>
      </c>
      <c r="X36" s="384">
        <f t="shared" si="16"/>
        <v>0</v>
      </c>
      <c r="Y36" s="384">
        <f t="shared" si="16"/>
        <v>0</v>
      </c>
      <c r="Z36" s="384">
        <f t="shared" si="16"/>
        <v>0</v>
      </c>
      <c r="AA36" s="384">
        <f t="shared" si="16"/>
        <v>0</v>
      </c>
      <c r="AB36" s="384">
        <f t="shared" si="16"/>
        <v>0</v>
      </c>
      <c r="AC36" s="384">
        <f t="shared" si="16"/>
        <v>0</v>
      </c>
      <c r="AD36" s="393">
        <f t="shared" si="16"/>
        <v>0</v>
      </c>
      <c r="AE36" s="384">
        <f t="shared" si="16"/>
        <v>0</v>
      </c>
      <c r="AF36" s="384">
        <f t="shared" si="16"/>
        <v>0</v>
      </c>
      <c r="AG36" s="384">
        <f t="shared" si="16"/>
        <v>0</v>
      </c>
      <c r="AH36" s="384">
        <f t="shared" si="16"/>
        <v>0</v>
      </c>
      <c r="AI36" s="384">
        <f t="shared" si="16"/>
        <v>0</v>
      </c>
      <c r="AJ36" s="384">
        <f t="shared" si="16"/>
        <v>0</v>
      </c>
      <c r="AK36" s="384">
        <f t="shared" si="16"/>
        <v>0</v>
      </c>
      <c r="AL36" s="384">
        <f t="shared" si="16"/>
        <v>0</v>
      </c>
      <c r="AM36" s="384">
        <f t="shared" si="16"/>
        <v>0</v>
      </c>
      <c r="AN36" s="384">
        <f t="shared" si="16"/>
        <v>0</v>
      </c>
      <c r="AO36" s="384">
        <f t="shared" si="16"/>
        <v>0</v>
      </c>
      <c r="AP36" s="384">
        <f t="shared" si="16"/>
        <v>0</v>
      </c>
      <c r="AQ36" s="384">
        <f t="shared" si="16"/>
        <v>0</v>
      </c>
      <c r="AR36" s="384">
        <f t="shared" si="16"/>
        <v>0</v>
      </c>
      <c r="AS36" s="384">
        <f t="shared" si="16"/>
        <v>0</v>
      </c>
      <c r="AT36" s="384">
        <f t="shared" si="16"/>
        <v>0</v>
      </c>
      <c r="AU36" s="384">
        <f t="shared" si="16"/>
        <v>0</v>
      </c>
      <c r="AV36" s="384">
        <f t="shared" si="16"/>
        <v>0</v>
      </c>
      <c r="AW36" s="384">
        <f t="shared" si="16"/>
        <v>0</v>
      </c>
      <c r="AX36" s="384">
        <f t="shared" si="16"/>
        <v>0</v>
      </c>
      <c r="AY36" s="384">
        <f t="shared" si="16"/>
        <v>0</v>
      </c>
      <c r="AZ36" s="384">
        <f t="shared" si="16"/>
        <v>0</v>
      </c>
      <c r="BA36" s="384">
        <f t="shared" si="16"/>
        <v>0</v>
      </c>
      <c r="BB36" s="384">
        <f t="shared" si="16"/>
        <v>0</v>
      </c>
      <c r="BC36" s="384">
        <f t="shared" si="16"/>
        <v>0</v>
      </c>
      <c r="BD36" s="384">
        <f t="shared" si="16"/>
        <v>0</v>
      </c>
      <c r="BE36" s="384">
        <f t="shared" si="16"/>
        <v>0</v>
      </c>
      <c r="BF36" s="384">
        <f t="shared" si="16"/>
        <v>0</v>
      </c>
      <c r="BG36" s="384">
        <f t="shared" si="16"/>
        <v>0</v>
      </c>
      <c r="BH36" s="384">
        <f t="shared" si="16"/>
        <v>0</v>
      </c>
      <c r="BI36" s="384">
        <f t="shared" si="16"/>
        <v>0</v>
      </c>
      <c r="BJ36" s="384">
        <f t="shared" si="16"/>
        <v>0</v>
      </c>
      <c r="BK36" s="384">
        <f t="shared" si="16"/>
        <v>0</v>
      </c>
      <c r="BL36" s="384">
        <f t="shared" si="16"/>
        <v>0</v>
      </c>
      <c r="BM36" s="384">
        <f t="shared" si="16"/>
        <v>0</v>
      </c>
      <c r="BN36" s="384">
        <f t="shared" si="16"/>
        <v>0</v>
      </c>
      <c r="BO36" s="384">
        <f t="shared" si="16"/>
        <v>0</v>
      </c>
      <c r="BP36" s="384">
        <f t="shared" si="16"/>
        <v>0</v>
      </c>
      <c r="BQ36" s="384">
        <f t="shared" si="16"/>
        <v>0</v>
      </c>
      <c r="BR36" s="384">
        <f t="shared" si="16"/>
        <v>0</v>
      </c>
      <c r="BS36" s="384">
        <f t="shared" si="16"/>
        <v>0</v>
      </c>
      <c r="BT36" s="384">
        <f t="shared" si="16"/>
        <v>0</v>
      </c>
      <c r="BU36" s="384">
        <f t="shared" si="16"/>
        <v>0</v>
      </c>
      <c r="BV36" s="384">
        <f t="shared" si="16"/>
        <v>0</v>
      </c>
      <c r="BW36" s="384">
        <f t="shared" si="16"/>
        <v>0</v>
      </c>
      <c r="BX36" s="384">
        <f t="shared" si="16"/>
        <v>0</v>
      </c>
      <c r="BY36" s="384">
        <f t="shared" si="16"/>
        <v>0</v>
      </c>
    </row>
    <row r="37" spans="1:78" ht="48" customHeight="1" x14ac:dyDescent="0.25">
      <c r="B37" s="396" t="s">
        <v>126</v>
      </c>
      <c r="C37" s="427" t="s">
        <v>127</v>
      </c>
      <c r="D37" s="427" t="s">
        <v>93</v>
      </c>
      <c r="E37" s="384">
        <f t="shared" ref="E37:AJ37" si="17">SUBTOTAL(9,E38:E39)</f>
        <v>0</v>
      </c>
      <c r="F37" s="983">
        <f t="shared" si="17"/>
        <v>0</v>
      </c>
      <c r="G37" s="384">
        <f t="shared" si="17"/>
        <v>0</v>
      </c>
      <c r="H37" s="384">
        <f t="shared" si="17"/>
        <v>0</v>
      </c>
      <c r="I37" s="384">
        <f t="shared" si="17"/>
        <v>0</v>
      </c>
      <c r="J37" s="384">
        <f t="shared" si="17"/>
        <v>0</v>
      </c>
      <c r="K37" s="384">
        <f t="shared" si="17"/>
        <v>0</v>
      </c>
      <c r="L37" s="384">
        <f t="shared" si="17"/>
        <v>0</v>
      </c>
      <c r="M37" s="384">
        <f t="shared" si="17"/>
        <v>0</v>
      </c>
      <c r="N37" s="384">
        <f t="shared" si="17"/>
        <v>0</v>
      </c>
      <c r="O37" s="384">
        <f t="shared" si="17"/>
        <v>0</v>
      </c>
      <c r="P37" s="384">
        <f t="shared" si="17"/>
        <v>0</v>
      </c>
      <c r="Q37" s="384">
        <f t="shared" si="17"/>
        <v>0</v>
      </c>
      <c r="R37" s="393">
        <f t="shared" si="17"/>
        <v>0</v>
      </c>
      <c r="S37" s="384">
        <f t="shared" si="17"/>
        <v>0</v>
      </c>
      <c r="T37" s="384">
        <f t="shared" si="17"/>
        <v>0</v>
      </c>
      <c r="U37" s="384">
        <f t="shared" si="17"/>
        <v>0</v>
      </c>
      <c r="V37" s="384">
        <f t="shared" si="17"/>
        <v>0</v>
      </c>
      <c r="W37" s="384">
        <f t="shared" si="17"/>
        <v>0</v>
      </c>
      <c r="X37" s="384">
        <f t="shared" si="17"/>
        <v>0</v>
      </c>
      <c r="Y37" s="384">
        <f t="shared" si="17"/>
        <v>0</v>
      </c>
      <c r="Z37" s="384">
        <f t="shared" si="17"/>
        <v>0</v>
      </c>
      <c r="AA37" s="384">
        <f t="shared" si="17"/>
        <v>0</v>
      </c>
      <c r="AB37" s="384">
        <f t="shared" si="17"/>
        <v>0</v>
      </c>
      <c r="AC37" s="384">
        <f t="shared" si="17"/>
        <v>0</v>
      </c>
      <c r="AD37" s="393">
        <f t="shared" si="17"/>
        <v>0</v>
      </c>
      <c r="AE37" s="384">
        <f t="shared" si="17"/>
        <v>0</v>
      </c>
      <c r="AF37" s="384">
        <f t="shared" si="17"/>
        <v>0</v>
      </c>
      <c r="AG37" s="384">
        <f t="shared" si="17"/>
        <v>0</v>
      </c>
      <c r="AH37" s="384">
        <f t="shared" si="17"/>
        <v>0</v>
      </c>
      <c r="AI37" s="384">
        <f t="shared" si="17"/>
        <v>0</v>
      </c>
      <c r="AJ37" s="384">
        <f t="shared" si="17"/>
        <v>0</v>
      </c>
      <c r="AK37" s="384">
        <f t="shared" ref="AK37:BY37" si="18">SUBTOTAL(9,AK38:AK39)</f>
        <v>0</v>
      </c>
      <c r="AL37" s="384">
        <f t="shared" si="18"/>
        <v>0</v>
      </c>
      <c r="AM37" s="384">
        <f t="shared" si="18"/>
        <v>0</v>
      </c>
      <c r="AN37" s="384">
        <f t="shared" si="18"/>
        <v>0</v>
      </c>
      <c r="AO37" s="384">
        <f t="shared" si="18"/>
        <v>0</v>
      </c>
      <c r="AP37" s="384">
        <f t="shared" si="18"/>
        <v>0</v>
      </c>
      <c r="AQ37" s="384">
        <f t="shared" si="18"/>
        <v>0</v>
      </c>
      <c r="AR37" s="384">
        <f t="shared" si="18"/>
        <v>0</v>
      </c>
      <c r="AS37" s="384">
        <f t="shared" si="18"/>
        <v>0</v>
      </c>
      <c r="AT37" s="384">
        <f t="shared" si="18"/>
        <v>0</v>
      </c>
      <c r="AU37" s="384">
        <f t="shared" si="18"/>
        <v>0</v>
      </c>
      <c r="AV37" s="384">
        <f t="shared" si="18"/>
        <v>0</v>
      </c>
      <c r="AW37" s="384">
        <f t="shared" si="18"/>
        <v>0</v>
      </c>
      <c r="AX37" s="384">
        <f t="shared" si="18"/>
        <v>0</v>
      </c>
      <c r="AY37" s="384">
        <f t="shared" si="18"/>
        <v>0</v>
      </c>
      <c r="AZ37" s="384">
        <f t="shared" si="18"/>
        <v>0</v>
      </c>
      <c r="BA37" s="384">
        <f t="shared" si="18"/>
        <v>0</v>
      </c>
      <c r="BB37" s="384">
        <f t="shared" si="18"/>
        <v>0</v>
      </c>
      <c r="BC37" s="384">
        <f t="shared" si="18"/>
        <v>0</v>
      </c>
      <c r="BD37" s="384">
        <f t="shared" si="18"/>
        <v>0</v>
      </c>
      <c r="BE37" s="384">
        <f t="shared" si="18"/>
        <v>0</v>
      </c>
      <c r="BF37" s="384">
        <f t="shared" si="18"/>
        <v>0</v>
      </c>
      <c r="BG37" s="384">
        <f t="shared" si="18"/>
        <v>0</v>
      </c>
      <c r="BH37" s="384">
        <f t="shared" si="18"/>
        <v>0</v>
      </c>
      <c r="BI37" s="384">
        <f t="shared" si="18"/>
        <v>0</v>
      </c>
      <c r="BJ37" s="384">
        <f t="shared" si="18"/>
        <v>0</v>
      </c>
      <c r="BK37" s="384">
        <f t="shared" si="18"/>
        <v>0</v>
      </c>
      <c r="BL37" s="384">
        <f t="shared" si="18"/>
        <v>0</v>
      </c>
      <c r="BM37" s="384">
        <f t="shared" si="18"/>
        <v>0</v>
      </c>
      <c r="BN37" s="384">
        <f t="shared" si="18"/>
        <v>0</v>
      </c>
      <c r="BO37" s="384">
        <f t="shared" si="18"/>
        <v>0</v>
      </c>
      <c r="BP37" s="384">
        <f t="shared" si="18"/>
        <v>0</v>
      </c>
      <c r="BQ37" s="384">
        <f t="shared" si="18"/>
        <v>0</v>
      </c>
      <c r="BR37" s="384">
        <f t="shared" si="18"/>
        <v>0</v>
      </c>
      <c r="BS37" s="384">
        <f t="shared" si="18"/>
        <v>0</v>
      </c>
      <c r="BT37" s="384">
        <f t="shared" si="18"/>
        <v>0</v>
      </c>
      <c r="BU37" s="384">
        <f t="shared" si="18"/>
        <v>0</v>
      </c>
      <c r="BV37" s="384">
        <f t="shared" si="18"/>
        <v>0</v>
      </c>
      <c r="BW37" s="384">
        <f t="shared" si="18"/>
        <v>0</v>
      </c>
      <c r="BX37" s="384">
        <f t="shared" si="18"/>
        <v>0</v>
      </c>
      <c r="BY37" s="384">
        <f t="shared" si="18"/>
        <v>0</v>
      </c>
    </row>
    <row r="38" spans="1:78" ht="42" customHeight="1" x14ac:dyDescent="0.25">
      <c r="B38" s="437" t="s">
        <v>277</v>
      </c>
      <c r="C38" s="438" t="s">
        <v>278</v>
      </c>
      <c r="D38" s="72" t="s">
        <v>93</v>
      </c>
      <c r="E38" s="73">
        <v>0</v>
      </c>
      <c r="F38" s="979">
        <v>0</v>
      </c>
      <c r="G38" s="73">
        <v>0</v>
      </c>
      <c r="H38" s="73">
        <v>0</v>
      </c>
      <c r="I38" s="73">
        <v>0</v>
      </c>
      <c r="J38" s="73">
        <v>0</v>
      </c>
      <c r="K38" s="73">
        <v>0</v>
      </c>
      <c r="L38" s="73">
        <v>0</v>
      </c>
      <c r="M38" s="73">
        <v>0</v>
      </c>
      <c r="N38" s="73">
        <v>0</v>
      </c>
      <c r="O38" s="73">
        <v>0</v>
      </c>
      <c r="P38" s="73">
        <v>0</v>
      </c>
      <c r="Q38" s="73">
        <v>0</v>
      </c>
      <c r="R38" s="73">
        <v>0</v>
      </c>
      <c r="S38" s="73">
        <v>0</v>
      </c>
      <c r="T38" s="73">
        <v>0</v>
      </c>
      <c r="U38" s="73">
        <v>0</v>
      </c>
      <c r="V38" s="73">
        <v>0</v>
      </c>
      <c r="W38" s="73">
        <v>0</v>
      </c>
      <c r="X38" s="73">
        <v>0</v>
      </c>
      <c r="Y38" s="73">
        <v>0</v>
      </c>
      <c r="Z38" s="73">
        <v>0</v>
      </c>
      <c r="AA38" s="73">
        <v>0</v>
      </c>
      <c r="AB38" s="73">
        <v>0</v>
      </c>
      <c r="AC38" s="73">
        <v>0</v>
      </c>
      <c r="AD38" s="73">
        <v>0</v>
      </c>
      <c r="AE38" s="73">
        <v>0</v>
      </c>
      <c r="AF38" s="73">
        <v>0</v>
      </c>
      <c r="AG38" s="73">
        <v>0</v>
      </c>
      <c r="AH38" s="73">
        <v>0</v>
      </c>
      <c r="AI38" s="73">
        <v>0</v>
      </c>
      <c r="AJ38" s="73">
        <v>0</v>
      </c>
      <c r="AK38" s="73">
        <v>0</v>
      </c>
      <c r="AL38" s="73">
        <v>0</v>
      </c>
      <c r="AM38" s="73">
        <v>0</v>
      </c>
      <c r="AN38" s="73">
        <v>0</v>
      </c>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v>0</v>
      </c>
      <c r="BN38" s="73">
        <v>0</v>
      </c>
      <c r="BO38" s="73">
        <v>0</v>
      </c>
      <c r="BP38" s="73">
        <v>0</v>
      </c>
      <c r="BQ38" s="73">
        <v>0</v>
      </c>
      <c r="BR38" s="73">
        <v>0</v>
      </c>
      <c r="BS38" s="73">
        <v>0</v>
      </c>
      <c r="BT38" s="73">
        <v>0</v>
      </c>
      <c r="BU38" s="73">
        <v>0</v>
      </c>
      <c r="BV38" s="73">
        <v>0</v>
      </c>
      <c r="BW38" s="73">
        <v>0</v>
      </c>
      <c r="BX38" s="73">
        <v>0</v>
      </c>
      <c r="BY38" s="73">
        <v>0</v>
      </c>
    </row>
    <row r="39" spans="1:78" ht="42" customHeight="1" x14ac:dyDescent="0.25">
      <c r="B39" s="408" t="s">
        <v>128</v>
      </c>
      <c r="C39" s="409" t="s">
        <v>129</v>
      </c>
      <c r="D39" s="431" t="s">
        <v>93</v>
      </c>
      <c r="E39" s="326" t="s">
        <v>190</v>
      </c>
      <c r="F39" s="981">
        <v>0</v>
      </c>
      <c r="G39" s="326">
        <v>0</v>
      </c>
      <c r="H39" s="326">
        <v>0</v>
      </c>
      <c r="I39" s="326">
        <v>0</v>
      </c>
      <c r="J39" s="326">
        <v>0</v>
      </c>
      <c r="K39" s="326" t="s">
        <v>190</v>
      </c>
      <c r="L39" s="326">
        <v>0</v>
      </c>
      <c r="M39" s="326">
        <v>0</v>
      </c>
      <c r="N39" s="326">
        <v>0</v>
      </c>
      <c r="O39" s="326">
        <v>0</v>
      </c>
      <c r="P39" s="326">
        <v>0</v>
      </c>
      <c r="Q39" s="326" t="s">
        <v>190</v>
      </c>
      <c r="R39" s="410">
        <v>0</v>
      </c>
      <c r="S39" s="326">
        <v>0</v>
      </c>
      <c r="T39" s="326">
        <v>0</v>
      </c>
      <c r="U39" s="326">
        <v>0</v>
      </c>
      <c r="V39" s="326">
        <v>0</v>
      </c>
      <c r="W39" s="326" t="s">
        <v>190</v>
      </c>
      <c r="X39" s="326">
        <v>0</v>
      </c>
      <c r="Y39" s="326">
        <v>0</v>
      </c>
      <c r="Z39" s="326">
        <v>0</v>
      </c>
      <c r="AA39" s="326">
        <v>0</v>
      </c>
      <c r="AB39" s="326">
        <v>0</v>
      </c>
      <c r="AC39" s="326" t="s">
        <v>190</v>
      </c>
      <c r="AD39" s="410">
        <v>0</v>
      </c>
      <c r="AE39" s="326">
        <v>0</v>
      </c>
      <c r="AF39" s="326">
        <v>0</v>
      </c>
      <c r="AG39" s="326">
        <v>0</v>
      </c>
      <c r="AH39" s="326">
        <v>0</v>
      </c>
      <c r="AI39" s="326" t="s">
        <v>190</v>
      </c>
      <c r="AJ39" s="326">
        <v>0</v>
      </c>
      <c r="AK39" s="326">
        <v>0</v>
      </c>
      <c r="AL39" s="326">
        <v>0</v>
      </c>
      <c r="AM39" s="326">
        <v>0</v>
      </c>
      <c r="AN39" s="326">
        <v>0</v>
      </c>
      <c r="AO39" s="326"/>
      <c r="AP39" s="326"/>
      <c r="AQ39" s="326"/>
      <c r="AR39" s="326"/>
      <c r="AS39" s="326"/>
      <c r="AT39" s="326"/>
      <c r="AU39" s="326"/>
      <c r="AV39" s="326"/>
      <c r="AW39" s="326"/>
      <c r="AX39" s="326"/>
      <c r="AY39" s="326"/>
      <c r="AZ39" s="326"/>
      <c r="BA39" s="326"/>
      <c r="BB39" s="326"/>
      <c r="BC39" s="326"/>
      <c r="BD39" s="326"/>
      <c r="BE39" s="326"/>
      <c r="BF39" s="326"/>
      <c r="BG39" s="326"/>
      <c r="BH39" s="326"/>
      <c r="BI39" s="326"/>
      <c r="BJ39" s="326"/>
      <c r="BK39" s="326"/>
      <c r="BL39" s="326"/>
      <c r="BM39" s="326" t="s">
        <v>190</v>
      </c>
      <c r="BN39" s="326">
        <v>0</v>
      </c>
      <c r="BO39" s="326">
        <v>0</v>
      </c>
      <c r="BP39" s="326">
        <v>0</v>
      </c>
      <c r="BQ39" s="326">
        <v>0</v>
      </c>
      <c r="BR39" s="326">
        <v>0</v>
      </c>
      <c r="BS39" s="326" t="s">
        <v>190</v>
      </c>
      <c r="BT39" s="326">
        <v>0</v>
      </c>
      <c r="BU39" s="326">
        <v>0</v>
      </c>
      <c r="BV39" s="326">
        <v>0</v>
      </c>
      <c r="BW39" s="326">
        <v>0</v>
      </c>
      <c r="BX39" s="326">
        <v>0</v>
      </c>
      <c r="BY39" s="326" t="s">
        <v>190</v>
      </c>
    </row>
    <row r="40" spans="1:78" ht="48" customHeight="1" x14ac:dyDescent="0.25">
      <c r="B40" s="382" t="s">
        <v>130</v>
      </c>
      <c r="C40" s="383" t="s">
        <v>131</v>
      </c>
      <c r="D40" s="428" t="s">
        <v>93</v>
      </c>
      <c r="E40" s="384">
        <f t="shared" ref="E40:AN40" si="19">SUBTOTAL(9,E41:E69)</f>
        <v>0</v>
      </c>
      <c r="F40" s="983">
        <f t="shared" si="19"/>
        <v>1.28</v>
      </c>
      <c r="G40" s="384">
        <f t="shared" si="19"/>
        <v>0</v>
      </c>
      <c r="H40" s="384">
        <f t="shared" si="19"/>
        <v>0</v>
      </c>
      <c r="I40" s="384">
        <f t="shared" si="19"/>
        <v>0</v>
      </c>
      <c r="J40" s="384">
        <f t="shared" si="19"/>
        <v>0</v>
      </c>
      <c r="K40" s="384">
        <f t="shared" si="19"/>
        <v>0</v>
      </c>
      <c r="L40" s="384">
        <f t="shared" si="19"/>
        <v>0</v>
      </c>
      <c r="M40" s="384">
        <f t="shared" si="19"/>
        <v>0</v>
      </c>
      <c r="N40" s="384">
        <f t="shared" si="19"/>
        <v>0</v>
      </c>
      <c r="O40" s="384">
        <f t="shared" si="19"/>
        <v>0</v>
      </c>
      <c r="P40" s="384">
        <f t="shared" si="19"/>
        <v>0</v>
      </c>
      <c r="Q40" s="384">
        <f t="shared" si="19"/>
        <v>0</v>
      </c>
      <c r="R40" s="393">
        <f t="shared" si="19"/>
        <v>1.28</v>
      </c>
      <c r="S40" s="384">
        <f t="shared" si="19"/>
        <v>0</v>
      </c>
      <c r="T40" s="384">
        <f t="shared" si="19"/>
        <v>0</v>
      </c>
      <c r="U40" s="384">
        <f t="shared" si="19"/>
        <v>0</v>
      </c>
      <c r="V40" s="384">
        <f t="shared" si="19"/>
        <v>0</v>
      </c>
      <c r="W40" s="384">
        <f t="shared" si="19"/>
        <v>0</v>
      </c>
      <c r="X40" s="384">
        <f t="shared" si="19"/>
        <v>0</v>
      </c>
      <c r="Y40" s="384">
        <f t="shared" si="19"/>
        <v>0</v>
      </c>
      <c r="Z40" s="384">
        <f t="shared" si="19"/>
        <v>0</v>
      </c>
      <c r="AA40" s="384">
        <f t="shared" si="19"/>
        <v>0</v>
      </c>
      <c r="AB40" s="384">
        <f t="shared" si="19"/>
        <v>0</v>
      </c>
      <c r="AC40" s="384">
        <f t="shared" si="19"/>
        <v>0</v>
      </c>
      <c r="AD40" s="393">
        <f t="shared" si="19"/>
        <v>2.25</v>
      </c>
      <c r="AE40" s="384">
        <f t="shared" si="19"/>
        <v>0</v>
      </c>
      <c r="AF40" s="384">
        <f t="shared" si="19"/>
        <v>0</v>
      </c>
      <c r="AG40" s="384">
        <f t="shared" si="19"/>
        <v>0</v>
      </c>
      <c r="AH40" s="384">
        <f t="shared" si="19"/>
        <v>0</v>
      </c>
      <c r="AI40" s="384">
        <f t="shared" si="19"/>
        <v>0</v>
      </c>
      <c r="AJ40" s="384">
        <f t="shared" si="19"/>
        <v>0</v>
      </c>
      <c r="AK40" s="384">
        <f t="shared" si="19"/>
        <v>0</v>
      </c>
      <c r="AL40" s="384">
        <f t="shared" si="19"/>
        <v>0</v>
      </c>
      <c r="AM40" s="384">
        <f t="shared" si="19"/>
        <v>0</v>
      </c>
      <c r="AN40" s="384">
        <f t="shared" si="19"/>
        <v>0</v>
      </c>
      <c r="AO40" s="384">
        <f t="shared" ref="AO40:BL40" si="20">SUBTOTAL(9,AO41:AO69)</f>
        <v>0</v>
      </c>
      <c r="AP40" s="384">
        <f t="shared" si="20"/>
        <v>0.5</v>
      </c>
      <c r="AQ40" s="384">
        <f t="shared" si="20"/>
        <v>0</v>
      </c>
      <c r="AR40" s="384">
        <f t="shared" si="20"/>
        <v>0</v>
      </c>
      <c r="AS40" s="384">
        <f t="shared" si="20"/>
        <v>0</v>
      </c>
      <c r="AT40" s="384">
        <f t="shared" si="20"/>
        <v>0</v>
      </c>
      <c r="AU40" s="384">
        <f t="shared" si="20"/>
        <v>0</v>
      </c>
      <c r="AV40" s="384">
        <f t="shared" si="20"/>
        <v>0</v>
      </c>
      <c r="AW40" s="384">
        <f t="shared" si="20"/>
        <v>0</v>
      </c>
      <c r="AX40" s="384">
        <f t="shared" si="20"/>
        <v>0</v>
      </c>
      <c r="AY40" s="384">
        <f t="shared" si="20"/>
        <v>0</v>
      </c>
      <c r="AZ40" s="384">
        <f t="shared" si="20"/>
        <v>0</v>
      </c>
      <c r="BA40" s="384">
        <f t="shared" si="20"/>
        <v>0</v>
      </c>
      <c r="BB40" s="384">
        <f t="shared" si="20"/>
        <v>0.75</v>
      </c>
      <c r="BC40" s="384">
        <f t="shared" si="20"/>
        <v>0</v>
      </c>
      <c r="BD40" s="384">
        <f t="shared" si="20"/>
        <v>0</v>
      </c>
      <c r="BE40" s="384">
        <f t="shared" si="20"/>
        <v>0</v>
      </c>
      <c r="BF40" s="384">
        <f t="shared" si="20"/>
        <v>0</v>
      </c>
      <c r="BG40" s="384">
        <f t="shared" si="20"/>
        <v>0</v>
      </c>
      <c r="BH40" s="384">
        <f t="shared" si="20"/>
        <v>0</v>
      </c>
      <c r="BI40" s="384">
        <f t="shared" si="20"/>
        <v>0</v>
      </c>
      <c r="BJ40" s="384">
        <f t="shared" si="20"/>
        <v>0</v>
      </c>
      <c r="BK40" s="384">
        <f t="shared" si="20"/>
        <v>0</v>
      </c>
      <c r="BL40" s="384">
        <f t="shared" si="20"/>
        <v>0</v>
      </c>
      <c r="BM40" s="384">
        <f t="shared" ref="BM40:BY40" si="21">SUBTOTAL(9,BM41:BM69)</f>
        <v>0</v>
      </c>
      <c r="BN40" s="384">
        <f t="shared" si="21"/>
        <v>2</v>
      </c>
      <c r="BO40" s="384">
        <f t="shared" si="21"/>
        <v>0</v>
      </c>
      <c r="BP40" s="384">
        <f t="shared" si="21"/>
        <v>0</v>
      </c>
      <c r="BQ40" s="384">
        <f t="shared" si="21"/>
        <v>0</v>
      </c>
      <c r="BR40" s="384">
        <f t="shared" si="21"/>
        <v>0</v>
      </c>
      <c r="BS40" s="384">
        <f t="shared" si="21"/>
        <v>0</v>
      </c>
      <c r="BT40" s="384">
        <f t="shared" si="21"/>
        <v>0</v>
      </c>
      <c r="BU40" s="384">
        <f t="shared" si="21"/>
        <v>0</v>
      </c>
      <c r="BV40" s="384">
        <f t="shared" si="21"/>
        <v>0</v>
      </c>
      <c r="BW40" s="384">
        <f t="shared" si="21"/>
        <v>0</v>
      </c>
      <c r="BX40" s="384">
        <f t="shared" si="21"/>
        <v>0</v>
      </c>
      <c r="BY40" s="384">
        <f t="shared" si="21"/>
        <v>0</v>
      </c>
    </row>
    <row r="41" spans="1:78" ht="48" customHeight="1" x14ac:dyDescent="0.25">
      <c r="B41" s="382" t="s">
        <v>132</v>
      </c>
      <c r="C41" s="383" t="s">
        <v>133</v>
      </c>
      <c r="D41" s="382" t="s">
        <v>93</v>
      </c>
      <c r="E41" s="384">
        <f t="shared" ref="E41:AJ41" si="22">SUBTOTAL(9,E42:E52)</f>
        <v>0</v>
      </c>
      <c r="F41" s="986">
        <f t="shared" si="22"/>
        <v>1.28</v>
      </c>
      <c r="G41" s="384">
        <f t="shared" si="22"/>
        <v>0</v>
      </c>
      <c r="H41" s="384">
        <f t="shared" si="22"/>
        <v>0</v>
      </c>
      <c r="I41" s="384">
        <f t="shared" si="22"/>
        <v>0</v>
      </c>
      <c r="J41" s="384">
        <f t="shared" si="22"/>
        <v>0</v>
      </c>
      <c r="K41" s="384">
        <f t="shared" si="22"/>
        <v>0</v>
      </c>
      <c r="L41" s="384">
        <f t="shared" si="22"/>
        <v>0</v>
      </c>
      <c r="M41" s="384">
        <f t="shared" si="22"/>
        <v>0</v>
      </c>
      <c r="N41" s="384">
        <f t="shared" si="22"/>
        <v>0</v>
      </c>
      <c r="O41" s="384">
        <f t="shared" si="22"/>
        <v>0</v>
      </c>
      <c r="P41" s="384">
        <f t="shared" si="22"/>
        <v>0</v>
      </c>
      <c r="Q41" s="384">
        <f t="shared" si="22"/>
        <v>0</v>
      </c>
      <c r="R41" s="393">
        <f t="shared" si="22"/>
        <v>1.28</v>
      </c>
      <c r="S41" s="384">
        <f t="shared" si="22"/>
        <v>0</v>
      </c>
      <c r="T41" s="384">
        <f t="shared" si="22"/>
        <v>0</v>
      </c>
      <c r="U41" s="384">
        <f t="shared" si="22"/>
        <v>0</v>
      </c>
      <c r="V41" s="384">
        <f t="shared" si="22"/>
        <v>0</v>
      </c>
      <c r="W41" s="384">
        <f t="shared" si="22"/>
        <v>0</v>
      </c>
      <c r="X41" s="384">
        <f t="shared" si="22"/>
        <v>0</v>
      </c>
      <c r="Y41" s="384">
        <f t="shared" si="22"/>
        <v>0</v>
      </c>
      <c r="Z41" s="384">
        <f t="shared" si="22"/>
        <v>0</v>
      </c>
      <c r="AA41" s="384">
        <f t="shared" si="22"/>
        <v>0</v>
      </c>
      <c r="AB41" s="384">
        <f t="shared" si="22"/>
        <v>0</v>
      </c>
      <c r="AC41" s="384">
        <f t="shared" si="22"/>
        <v>0</v>
      </c>
      <c r="AD41" s="393">
        <f t="shared" si="22"/>
        <v>2.25</v>
      </c>
      <c r="AE41" s="384">
        <f t="shared" si="22"/>
        <v>0</v>
      </c>
      <c r="AF41" s="384">
        <f t="shared" si="22"/>
        <v>0</v>
      </c>
      <c r="AG41" s="384">
        <f t="shared" si="22"/>
        <v>0</v>
      </c>
      <c r="AH41" s="384">
        <f t="shared" si="22"/>
        <v>0</v>
      </c>
      <c r="AI41" s="384">
        <f t="shared" si="22"/>
        <v>0</v>
      </c>
      <c r="AJ41" s="384">
        <f t="shared" si="22"/>
        <v>0</v>
      </c>
      <c r="AK41" s="384">
        <f t="shared" ref="AK41:BY41" si="23">SUBTOTAL(9,AK42:AK52)</f>
        <v>0</v>
      </c>
      <c r="AL41" s="384">
        <f t="shared" si="23"/>
        <v>0</v>
      </c>
      <c r="AM41" s="384">
        <f t="shared" si="23"/>
        <v>0</v>
      </c>
      <c r="AN41" s="384">
        <f t="shared" si="23"/>
        <v>0</v>
      </c>
      <c r="AO41" s="384">
        <f t="shared" si="23"/>
        <v>0</v>
      </c>
      <c r="AP41" s="384">
        <f t="shared" si="23"/>
        <v>0.5</v>
      </c>
      <c r="AQ41" s="384">
        <f t="shared" si="23"/>
        <v>0</v>
      </c>
      <c r="AR41" s="384">
        <f t="shared" si="23"/>
        <v>0</v>
      </c>
      <c r="AS41" s="384">
        <f t="shared" si="23"/>
        <v>0</v>
      </c>
      <c r="AT41" s="384">
        <f t="shared" si="23"/>
        <v>0</v>
      </c>
      <c r="AU41" s="384">
        <f t="shared" si="23"/>
        <v>0</v>
      </c>
      <c r="AV41" s="384">
        <f t="shared" si="23"/>
        <v>0</v>
      </c>
      <c r="AW41" s="384">
        <f t="shared" si="23"/>
        <v>0</v>
      </c>
      <c r="AX41" s="384">
        <f t="shared" si="23"/>
        <v>0</v>
      </c>
      <c r="AY41" s="384">
        <f t="shared" si="23"/>
        <v>0</v>
      </c>
      <c r="AZ41" s="384">
        <f t="shared" si="23"/>
        <v>0</v>
      </c>
      <c r="BA41" s="384">
        <f t="shared" si="23"/>
        <v>0</v>
      </c>
      <c r="BB41" s="384">
        <f t="shared" si="23"/>
        <v>0.25</v>
      </c>
      <c r="BC41" s="384">
        <f t="shared" si="23"/>
        <v>0</v>
      </c>
      <c r="BD41" s="384">
        <f t="shared" si="23"/>
        <v>0</v>
      </c>
      <c r="BE41" s="384">
        <f t="shared" si="23"/>
        <v>0</v>
      </c>
      <c r="BF41" s="384">
        <f t="shared" si="23"/>
        <v>0</v>
      </c>
      <c r="BG41" s="384">
        <f t="shared" si="23"/>
        <v>0</v>
      </c>
      <c r="BH41" s="384">
        <f t="shared" si="23"/>
        <v>0</v>
      </c>
      <c r="BI41" s="384">
        <f t="shared" si="23"/>
        <v>0</v>
      </c>
      <c r="BJ41" s="384">
        <f t="shared" si="23"/>
        <v>0</v>
      </c>
      <c r="BK41" s="384">
        <f t="shared" si="23"/>
        <v>0</v>
      </c>
      <c r="BL41" s="384">
        <f t="shared" si="23"/>
        <v>0</v>
      </c>
      <c r="BM41" s="384">
        <f t="shared" si="23"/>
        <v>0</v>
      </c>
      <c r="BN41" s="384">
        <f t="shared" si="23"/>
        <v>0</v>
      </c>
      <c r="BO41" s="384">
        <f t="shared" si="23"/>
        <v>0</v>
      </c>
      <c r="BP41" s="384">
        <f t="shared" si="23"/>
        <v>0</v>
      </c>
      <c r="BQ41" s="384">
        <f t="shared" si="23"/>
        <v>0</v>
      </c>
      <c r="BR41" s="384">
        <f t="shared" si="23"/>
        <v>0</v>
      </c>
      <c r="BS41" s="384">
        <f t="shared" si="23"/>
        <v>0</v>
      </c>
      <c r="BT41" s="384">
        <f t="shared" si="23"/>
        <v>0</v>
      </c>
      <c r="BU41" s="384">
        <f t="shared" si="23"/>
        <v>0</v>
      </c>
      <c r="BV41" s="384">
        <f t="shared" si="23"/>
        <v>0</v>
      </c>
      <c r="BW41" s="384">
        <f t="shared" si="23"/>
        <v>0</v>
      </c>
      <c r="BX41" s="384">
        <f t="shared" si="23"/>
        <v>0</v>
      </c>
      <c r="BY41" s="384">
        <f t="shared" si="23"/>
        <v>0</v>
      </c>
    </row>
    <row r="42" spans="1:78" ht="42" customHeight="1" x14ac:dyDescent="0.25">
      <c r="B42" s="411" t="s">
        <v>134</v>
      </c>
      <c r="C42" s="412" t="s">
        <v>135</v>
      </c>
      <c r="D42" s="411" t="s">
        <v>93</v>
      </c>
      <c r="E42" s="413">
        <v>0</v>
      </c>
      <c r="F42" s="984">
        <v>0</v>
      </c>
      <c r="G42" s="413">
        <v>0</v>
      </c>
      <c r="H42" s="413">
        <v>0</v>
      </c>
      <c r="I42" s="413">
        <v>0</v>
      </c>
      <c r="J42" s="413">
        <v>0</v>
      </c>
      <c r="K42" s="413">
        <v>0</v>
      </c>
      <c r="L42" s="413">
        <v>0</v>
      </c>
      <c r="M42" s="413">
        <v>0</v>
      </c>
      <c r="N42" s="413">
        <v>0</v>
      </c>
      <c r="O42" s="413">
        <v>0</v>
      </c>
      <c r="P42" s="413">
        <v>0</v>
      </c>
      <c r="Q42" s="413">
        <v>0</v>
      </c>
      <c r="R42" s="414">
        <v>0</v>
      </c>
      <c r="S42" s="413">
        <v>0</v>
      </c>
      <c r="T42" s="413">
        <v>0</v>
      </c>
      <c r="U42" s="413">
        <v>0</v>
      </c>
      <c r="V42" s="413">
        <v>0</v>
      </c>
      <c r="W42" s="413">
        <v>0</v>
      </c>
      <c r="X42" s="413">
        <v>0</v>
      </c>
      <c r="Y42" s="413">
        <v>0</v>
      </c>
      <c r="Z42" s="413">
        <v>0</v>
      </c>
      <c r="AA42" s="413">
        <v>0</v>
      </c>
      <c r="AB42" s="413">
        <v>0</v>
      </c>
      <c r="AC42" s="413">
        <v>0</v>
      </c>
      <c r="AD42" s="414">
        <v>0</v>
      </c>
      <c r="AE42" s="413">
        <v>0</v>
      </c>
      <c r="AF42" s="413">
        <v>0</v>
      </c>
      <c r="AG42" s="413">
        <v>0</v>
      </c>
      <c r="AH42" s="413">
        <v>0</v>
      </c>
      <c r="AI42" s="413">
        <v>0</v>
      </c>
      <c r="AJ42" s="413">
        <v>0</v>
      </c>
      <c r="AK42" s="413">
        <v>0</v>
      </c>
      <c r="AL42" s="413">
        <v>0</v>
      </c>
      <c r="AM42" s="413">
        <v>0</v>
      </c>
      <c r="AN42" s="413">
        <v>0</v>
      </c>
      <c r="AO42" s="413"/>
      <c r="AP42" s="413"/>
      <c r="AQ42" s="413"/>
      <c r="AR42" s="413"/>
      <c r="AS42" s="413"/>
      <c r="AT42" s="413"/>
      <c r="AU42" s="413"/>
      <c r="AV42" s="413"/>
      <c r="AW42" s="413"/>
      <c r="AX42" s="413"/>
      <c r="AY42" s="413"/>
      <c r="AZ42" s="413"/>
      <c r="BA42" s="413"/>
      <c r="BB42" s="413"/>
      <c r="BC42" s="413"/>
      <c r="BD42" s="413"/>
      <c r="BE42" s="413"/>
      <c r="BF42" s="413"/>
      <c r="BG42" s="413"/>
      <c r="BH42" s="413"/>
      <c r="BI42" s="413"/>
      <c r="BJ42" s="413"/>
      <c r="BK42" s="413"/>
      <c r="BL42" s="413"/>
      <c r="BM42" s="413">
        <v>0</v>
      </c>
      <c r="BN42" s="413">
        <v>0</v>
      </c>
      <c r="BO42" s="413">
        <v>0</v>
      </c>
      <c r="BP42" s="413">
        <v>0</v>
      </c>
      <c r="BQ42" s="413">
        <v>0</v>
      </c>
      <c r="BR42" s="413">
        <v>0</v>
      </c>
      <c r="BS42" s="413">
        <v>0</v>
      </c>
      <c r="BT42" s="413">
        <v>0</v>
      </c>
      <c r="BU42" s="413">
        <v>0</v>
      </c>
      <c r="BV42" s="413">
        <v>0</v>
      </c>
      <c r="BW42" s="413">
        <v>0</v>
      </c>
      <c r="BX42" s="413">
        <v>0</v>
      </c>
      <c r="BY42" s="413">
        <v>0</v>
      </c>
    </row>
    <row r="43" spans="1:78" ht="42" customHeight="1" x14ac:dyDescent="0.25">
      <c r="B43" s="411" t="s">
        <v>139</v>
      </c>
      <c r="C43" s="412" t="s">
        <v>140</v>
      </c>
      <c r="D43" s="411" t="s">
        <v>93</v>
      </c>
      <c r="E43" s="414">
        <f t="shared" ref="E43:BA43" si="24">SUBTOTAL(9,E44:E54)</f>
        <v>0</v>
      </c>
      <c r="F43" s="414">
        <f t="shared" si="24"/>
        <v>1.28</v>
      </c>
      <c r="G43" s="414">
        <f t="shared" si="24"/>
        <v>0</v>
      </c>
      <c r="H43" s="414">
        <f t="shared" si="24"/>
        <v>0</v>
      </c>
      <c r="I43" s="414">
        <f t="shared" si="24"/>
        <v>0</v>
      </c>
      <c r="J43" s="414">
        <f t="shared" si="24"/>
        <v>0</v>
      </c>
      <c r="K43" s="414">
        <f t="shared" si="24"/>
        <v>0</v>
      </c>
      <c r="L43" s="414">
        <f t="shared" si="24"/>
        <v>0</v>
      </c>
      <c r="M43" s="414">
        <f t="shared" si="24"/>
        <v>0</v>
      </c>
      <c r="N43" s="414">
        <f t="shared" si="24"/>
        <v>0</v>
      </c>
      <c r="O43" s="414">
        <f t="shared" si="24"/>
        <v>0</v>
      </c>
      <c r="P43" s="414">
        <f t="shared" si="24"/>
        <v>0</v>
      </c>
      <c r="Q43" s="414">
        <f t="shared" si="24"/>
        <v>0</v>
      </c>
      <c r="R43" s="414">
        <f t="shared" si="24"/>
        <v>1.28</v>
      </c>
      <c r="S43" s="414">
        <f t="shared" si="24"/>
        <v>0</v>
      </c>
      <c r="T43" s="414">
        <f t="shared" si="24"/>
        <v>0</v>
      </c>
      <c r="U43" s="414">
        <f t="shared" si="24"/>
        <v>0</v>
      </c>
      <c r="V43" s="414">
        <f t="shared" si="24"/>
        <v>0</v>
      </c>
      <c r="W43" s="414">
        <f t="shared" si="24"/>
        <v>0</v>
      </c>
      <c r="X43" s="414">
        <f t="shared" si="24"/>
        <v>0</v>
      </c>
      <c r="Y43" s="414">
        <f t="shared" si="24"/>
        <v>0</v>
      </c>
      <c r="Z43" s="414">
        <f t="shared" si="24"/>
        <v>0</v>
      </c>
      <c r="AA43" s="414">
        <f t="shared" si="24"/>
        <v>0</v>
      </c>
      <c r="AB43" s="414">
        <f t="shared" si="24"/>
        <v>0</v>
      </c>
      <c r="AC43" s="414">
        <f t="shared" si="24"/>
        <v>0</v>
      </c>
      <c r="AD43" s="414">
        <f t="shared" si="24"/>
        <v>2.25</v>
      </c>
      <c r="AE43" s="414">
        <f t="shared" si="24"/>
        <v>0</v>
      </c>
      <c r="AF43" s="414">
        <f t="shared" si="24"/>
        <v>0</v>
      </c>
      <c r="AG43" s="414">
        <f t="shared" si="24"/>
        <v>0</v>
      </c>
      <c r="AH43" s="414">
        <f t="shared" si="24"/>
        <v>0</v>
      </c>
      <c r="AI43" s="414">
        <f t="shared" si="24"/>
        <v>0</v>
      </c>
      <c r="AJ43" s="414">
        <f t="shared" si="24"/>
        <v>0</v>
      </c>
      <c r="AK43" s="414">
        <f t="shared" si="24"/>
        <v>0</v>
      </c>
      <c r="AL43" s="414">
        <f t="shared" si="24"/>
        <v>0</v>
      </c>
      <c r="AM43" s="414">
        <f t="shared" si="24"/>
        <v>0</v>
      </c>
      <c r="AN43" s="414">
        <f t="shared" si="24"/>
        <v>0</v>
      </c>
      <c r="AO43" s="414">
        <f t="shared" si="24"/>
        <v>0</v>
      </c>
      <c r="AP43" s="414">
        <f t="shared" si="24"/>
        <v>0.5</v>
      </c>
      <c r="AQ43" s="414">
        <f t="shared" si="24"/>
        <v>0</v>
      </c>
      <c r="AR43" s="414">
        <f t="shared" si="24"/>
        <v>0</v>
      </c>
      <c r="AS43" s="414">
        <f t="shared" si="24"/>
        <v>0</v>
      </c>
      <c r="AT43" s="414">
        <f t="shared" si="24"/>
        <v>0</v>
      </c>
      <c r="AU43" s="414">
        <f t="shared" si="24"/>
        <v>0</v>
      </c>
      <c r="AV43" s="414">
        <f t="shared" si="24"/>
        <v>0</v>
      </c>
      <c r="AW43" s="414">
        <f t="shared" si="24"/>
        <v>0</v>
      </c>
      <c r="AX43" s="414">
        <f t="shared" si="24"/>
        <v>0</v>
      </c>
      <c r="AY43" s="414">
        <f t="shared" si="24"/>
        <v>0</v>
      </c>
      <c r="AZ43" s="414">
        <f t="shared" si="24"/>
        <v>0</v>
      </c>
      <c r="BA43" s="414">
        <f t="shared" si="24"/>
        <v>0</v>
      </c>
      <c r="BB43" s="414">
        <f>SUBTOTAL(9,BB44:BB54)</f>
        <v>0.75</v>
      </c>
      <c r="BC43" s="414">
        <f t="shared" ref="BC43:BX43" si="25">SUBTOTAL(9,BC44:BC54)</f>
        <v>0</v>
      </c>
      <c r="BD43" s="414">
        <f t="shared" si="25"/>
        <v>0</v>
      </c>
      <c r="BE43" s="414">
        <f t="shared" si="25"/>
        <v>0</v>
      </c>
      <c r="BF43" s="414">
        <f t="shared" si="25"/>
        <v>0</v>
      </c>
      <c r="BG43" s="414">
        <f t="shared" si="25"/>
        <v>0</v>
      </c>
      <c r="BH43" s="414">
        <f t="shared" si="25"/>
        <v>0</v>
      </c>
      <c r="BI43" s="414">
        <f t="shared" si="25"/>
        <v>0</v>
      </c>
      <c r="BJ43" s="414">
        <f t="shared" si="25"/>
        <v>0</v>
      </c>
      <c r="BK43" s="414">
        <f t="shared" si="25"/>
        <v>0</v>
      </c>
      <c r="BL43" s="414">
        <f t="shared" si="25"/>
        <v>0</v>
      </c>
      <c r="BM43" s="414">
        <f t="shared" si="25"/>
        <v>0</v>
      </c>
      <c r="BN43" s="414">
        <f t="shared" si="25"/>
        <v>2</v>
      </c>
      <c r="BO43" s="414">
        <f t="shared" si="25"/>
        <v>0</v>
      </c>
      <c r="BP43" s="414">
        <f t="shared" si="25"/>
        <v>0</v>
      </c>
      <c r="BQ43" s="414">
        <f t="shared" si="25"/>
        <v>0</v>
      </c>
      <c r="BR43" s="414">
        <f t="shared" si="25"/>
        <v>0</v>
      </c>
      <c r="BS43" s="414">
        <f t="shared" si="25"/>
        <v>0</v>
      </c>
      <c r="BT43" s="414">
        <f t="shared" si="25"/>
        <v>0</v>
      </c>
      <c r="BU43" s="414">
        <f t="shared" si="25"/>
        <v>0</v>
      </c>
      <c r="BV43" s="414">
        <f t="shared" si="25"/>
        <v>0</v>
      </c>
      <c r="BW43" s="414">
        <f t="shared" si="25"/>
        <v>0</v>
      </c>
      <c r="BX43" s="414">
        <f t="shared" si="25"/>
        <v>0</v>
      </c>
      <c r="BY43" s="413">
        <f t="shared" ref="BY43" si="26">SUBTOTAL(9,BY44:BY52)</f>
        <v>0</v>
      </c>
      <c r="BZ43" s="105"/>
    </row>
    <row r="44" spans="1:78" s="482" customFormat="1" ht="33" customHeight="1" x14ac:dyDescent="0.25">
      <c r="B44" s="76" t="s">
        <v>139</v>
      </c>
      <c r="C44" s="387" t="s">
        <v>1551</v>
      </c>
      <c r="D44" s="76" t="s">
        <v>1658</v>
      </c>
      <c r="E44" s="493" t="s">
        <v>190</v>
      </c>
      <c r="F44" s="985" t="s">
        <v>190</v>
      </c>
      <c r="G44" s="493" t="s">
        <v>190</v>
      </c>
      <c r="H44" s="493" t="s">
        <v>190</v>
      </c>
      <c r="I44" s="493" t="s">
        <v>190</v>
      </c>
      <c r="J44" s="493" t="s">
        <v>190</v>
      </c>
      <c r="K44" s="493" t="s">
        <v>190</v>
      </c>
      <c r="L44" s="493" t="s">
        <v>190</v>
      </c>
      <c r="M44" s="493" t="s">
        <v>190</v>
      </c>
      <c r="N44" s="493" t="s">
        <v>190</v>
      </c>
      <c r="O44" s="493" t="s">
        <v>190</v>
      </c>
      <c r="P44" s="493" t="s">
        <v>190</v>
      </c>
      <c r="Q44" s="77" t="s">
        <v>190</v>
      </c>
      <c r="R44" s="493" t="s">
        <v>190</v>
      </c>
      <c r="S44" s="493" t="s">
        <v>190</v>
      </c>
      <c r="T44" s="493" t="s">
        <v>190</v>
      </c>
      <c r="U44" s="493" t="s">
        <v>190</v>
      </c>
      <c r="V44" s="493" t="s">
        <v>190</v>
      </c>
      <c r="W44" s="493" t="s">
        <v>190</v>
      </c>
      <c r="X44" s="493" t="s">
        <v>190</v>
      </c>
      <c r="Y44" s="493" t="s">
        <v>190</v>
      </c>
      <c r="Z44" s="493" t="s">
        <v>190</v>
      </c>
      <c r="AA44" s="493" t="s">
        <v>190</v>
      </c>
      <c r="AB44" s="493" t="s">
        <v>190</v>
      </c>
      <c r="AC44" s="987" t="s">
        <v>490</v>
      </c>
      <c r="AD44" s="373">
        <v>0.8</v>
      </c>
      <c r="AE44" s="77" t="s">
        <v>190</v>
      </c>
      <c r="AF44" s="77" t="s">
        <v>190</v>
      </c>
      <c r="AG44" s="77" t="s">
        <v>190</v>
      </c>
      <c r="AH44" s="77" t="s">
        <v>190</v>
      </c>
      <c r="AI44" s="77" t="s">
        <v>190</v>
      </c>
      <c r="AJ44" s="77" t="s">
        <v>190</v>
      </c>
      <c r="AK44" s="77" t="s">
        <v>190</v>
      </c>
      <c r="AL44" s="77" t="s">
        <v>190</v>
      </c>
      <c r="AM44" s="77" t="s">
        <v>190</v>
      </c>
      <c r="AN44" s="77" t="s">
        <v>190</v>
      </c>
      <c r="AO44" s="77" t="s">
        <v>190</v>
      </c>
      <c r="AP44" s="77" t="s">
        <v>190</v>
      </c>
      <c r="AQ44" s="77" t="s">
        <v>190</v>
      </c>
      <c r="AR44" s="77" t="s">
        <v>190</v>
      </c>
      <c r="AS44" s="77" t="s">
        <v>190</v>
      </c>
      <c r="AT44" s="77" t="s">
        <v>190</v>
      </c>
      <c r="AU44" s="77" t="s">
        <v>190</v>
      </c>
      <c r="AV44" s="77" t="s">
        <v>190</v>
      </c>
      <c r="AW44" s="77" t="s">
        <v>190</v>
      </c>
      <c r="AX44" s="77" t="s">
        <v>190</v>
      </c>
      <c r="AY44" s="77" t="s">
        <v>190</v>
      </c>
      <c r="AZ44" s="77" t="s">
        <v>190</v>
      </c>
      <c r="BA44" s="77" t="s">
        <v>190</v>
      </c>
      <c r="BB44" s="77" t="s">
        <v>190</v>
      </c>
      <c r="BC44" s="77" t="s">
        <v>190</v>
      </c>
      <c r="BD44" s="77" t="s">
        <v>190</v>
      </c>
      <c r="BE44" s="77" t="s">
        <v>190</v>
      </c>
      <c r="BF44" s="77" t="s">
        <v>190</v>
      </c>
      <c r="BG44" s="77" t="s">
        <v>190</v>
      </c>
      <c r="BH44" s="77" t="s">
        <v>190</v>
      </c>
      <c r="BI44" s="77" t="s">
        <v>190</v>
      </c>
      <c r="BJ44" s="77" t="s">
        <v>190</v>
      </c>
      <c r="BK44" s="77" t="s">
        <v>190</v>
      </c>
      <c r="BL44" s="77" t="s">
        <v>190</v>
      </c>
      <c r="BM44" s="77" t="s">
        <v>190</v>
      </c>
      <c r="BN44" s="77" t="s">
        <v>190</v>
      </c>
      <c r="BO44" s="77" t="s">
        <v>190</v>
      </c>
      <c r="BP44" s="77" t="s">
        <v>190</v>
      </c>
      <c r="BQ44" s="77" t="s">
        <v>190</v>
      </c>
      <c r="BR44" s="77" t="s">
        <v>190</v>
      </c>
      <c r="BS44" s="77" t="s">
        <v>190</v>
      </c>
      <c r="BT44" s="77" t="s">
        <v>190</v>
      </c>
      <c r="BU44" s="77" t="s">
        <v>190</v>
      </c>
      <c r="BV44" s="77" t="s">
        <v>190</v>
      </c>
      <c r="BW44" s="77" t="s">
        <v>190</v>
      </c>
      <c r="BX44" s="77" t="s">
        <v>190</v>
      </c>
      <c r="BY44" s="77" t="s">
        <v>190</v>
      </c>
    </row>
    <row r="45" spans="1:78" s="941" customFormat="1" ht="33" customHeight="1" x14ac:dyDescent="0.25">
      <c r="B45" s="76" t="s">
        <v>139</v>
      </c>
      <c r="C45" s="387" t="s">
        <v>692</v>
      </c>
      <c r="D45" s="76" t="s">
        <v>1616</v>
      </c>
      <c r="E45" s="493" t="s">
        <v>190</v>
      </c>
      <c r="F45" s="985" t="s">
        <v>190</v>
      </c>
      <c r="G45" s="493" t="s">
        <v>190</v>
      </c>
      <c r="H45" s="493" t="s">
        <v>190</v>
      </c>
      <c r="I45" s="493" t="s">
        <v>190</v>
      </c>
      <c r="J45" s="493" t="s">
        <v>190</v>
      </c>
      <c r="K45" s="493" t="s">
        <v>190</v>
      </c>
      <c r="L45" s="493" t="s">
        <v>190</v>
      </c>
      <c r="M45" s="493" t="s">
        <v>190</v>
      </c>
      <c r="N45" s="493" t="s">
        <v>190</v>
      </c>
      <c r="O45" s="493" t="s">
        <v>190</v>
      </c>
      <c r="P45" s="493" t="s">
        <v>190</v>
      </c>
      <c r="Q45" s="77" t="s">
        <v>190</v>
      </c>
      <c r="R45" s="493" t="s">
        <v>190</v>
      </c>
      <c r="S45" s="493" t="s">
        <v>190</v>
      </c>
      <c r="T45" s="493" t="s">
        <v>190</v>
      </c>
      <c r="U45" s="493" t="s">
        <v>190</v>
      </c>
      <c r="V45" s="493" t="s">
        <v>190</v>
      </c>
      <c r="W45" s="493" t="s">
        <v>190</v>
      </c>
      <c r="X45" s="493" t="s">
        <v>190</v>
      </c>
      <c r="Y45" s="493" t="s">
        <v>190</v>
      </c>
      <c r="Z45" s="493" t="s">
        <v>190</v>
      </c>
      <c r="AA45" s="493" t="s">
        <v>190</v>
      </c>
      <c r="AB45" s="493" t="s">
        <v>190</v>
      </c>
      <c r="AC45" s="987" t="s">
        <v>490</v>
      </c>
      <c r="AD45" s="373">
        <v>0.4</v>
      </c>
      <c r="AE45" s="77" t="s">
        <v>190</v>
      </c>
      <c r="AF45" s="77" t="s">
        <v>190</v>
      </c>
      <c r="AG45" s="77" t="s">
        <v>190</v>
      </c>
      <c r="AH45" s="77" t="s">
        <v>190</v>
      </c>
      <c r="AI45" s="77" t="s">
        <v>190</v>
      </c>
      <c r="AJ45" s="77" t="s">
        <v>190</v>
      </c>
      <c r="AK45" s="77" t="s">
        <v>190</v>
      </c>
      <c r="AL45" s="77" t="s">
        <v>190</v>
      </c>
      <c r="AM45" s="77" t="s">
        <v>190</v>
      </c>
      <c r="AN45" s="77" t="s">
        <v>190</v>
      </c>
      <c r="AO45" s="77" t="s">
        <v>190</v>
      </c>
      <c r="AP45" s="77" t="s">
        <v>190</v>
      </c>
      <c r="AQ45" s="77" t="s">
        <v>190</v>
      </c>
      <c r="AR45" s="77" t="s">
        <v>190</v>
      </c>
      <c r="AS45" s="77" t="s">
        <v>190</v>
      </c>
      <c r="AT45" s="77" t="s">
        <v>190</v>
      </c>
      <c r="AU45" s="77" t="s">
        <v>190</v>
      </c>
      <c r="AV45" s="77" t="s">
        <v>190</v>
      </c>
      <c r="AW45" s="77" t="s">
        <v>190</v>
      </c>
      <c r="AX45" s="77" t="s">
        <v>190</v>
      </c>
      <c r="AY45" s="77" t="s">
        <v>190</v>
      </c>
      <c r="AZ45" s="77" t="s">
        <v>190</v>
      </c>
      <c r="BA45" s="77" t="s">
        <v>190</v>
      </c>
      <c r="BB45" s="77" t="s">
        <v>190</v>
      </c>
      <c r="BC45" s="77" t="s">
        <v>190</v>
      </c>
      <c r="BD45" s="77" t="s">
        <v>190</v>
      </c>
      <c r="BE45" s="77" t="s">
        <v>190</v>
      </c>
      <c r="BF45" s="77" t="s">
        <v>190</v>
      </c>
      <c r="BG45" s="77" t="s">
        <v>190</v>
      </c>
      <c r="BH45" s="77" t="s">
        <v>190</v>
      </c>
      <c r="BI45" s="77" t="s">
        <v>190</v>
      </c>
      <c r="BJ45" s="77" t="s">
        <v>190</v>
      </c>
      <c r="BK45" s="77" t="s">
        <v>190</v>
      </c>
      <c r="BL45" s="77" t="s">
        <v>190</v>
      </c>
      <c r="BM45" s="77" t="s">
        <v>190</v>
      </c>
      <c r="BN45" s="77" t="s">
        <v>190</v>
      </c>
      <c r="BO45" s="77" t="s">
        <v>190</v>
      </c>
      <c r="BP45" s="77" t="s">
        <v>190</v>
      </c>
      <c r="BQ45" s="77" t="s">
        <v>190</v>
      </c>
      <c r="BR45" s="77" t="s">
        <v>190</v>
      </c>
      <c r="BS45" s="77" t="s">
        <v>190</v>
      </c>
      <c r="BT45" s="77" t="s">
        <v>190</v>
      </c>
      <c r="BU45" s="77" t="s">
        <v>190</v>
      </c>
      <c r="BV45" s="77" t="s">
        <v>190</v>
      </c>
      <c r="BW45" s="77" t="s">
        <v>190</v>
      </c>
      <c r="BX45" s="77" t="s">
        <v>190</v>
      </c>
      <c r="BY45" s="77" t="s">
        <v>190</v>
      </c>
    </row>
    <row r="46" spans="1:78" s="941" customFormat="1" ht="33" customHeight="1" x14ac:dyDescent="0.25">
      <c r="B46" s="76" t="s">
        <v>139</v>
      </c>
      <c r="C46" s="387" t="s">
        <v>1527</v>
      </c>
      <c r="D46" s="76" t="s">
        <v>1603</v>
      </c>
      <c r="E46" s="987" t="s">
        <v>490</v>
      </c>
      <c r="F46" s="988">
        <v>0.65</v>
      </c>
      <c r="G46" s="493" t="s">
        <v>190</v>
      </c>
      <c r="H46" s="493" t="s">
        <v>190</v>
      </c>
      <c r="I46" s="493" t="s">
        <v>190</v>
      </c>
      <c r="J46" s="493" t="s">
        <v>190</v>
      </c>
      <c r="K46" s="493" t="s">
        <v>190</v>
      </c>
      <c r="L46" s="493" t="s">
        <v>190</v>
      </c>
      <c r="M46" s="493" t="s">
        <v>190</v>
      </c>
      <c r="N46" s="493" t="s">
        <v>190</v>
      </c>
      <c r="O46" s="493" t="s">
        <v>190</v>
      </c>
      <c r="P46" s="493" t="s">
        <v>190</v>
      </c>
      <c r="Q46" s="373" t="str">
        <f>E46</f>
        <v>IV</v>
      </c>
      <c r="R46" s="987">
        <f>F46</f>
        <v>0.65</v>
      </c>
      <c r="S46" s="493" t="s">
        <v>190</v>
      </c>
      <c r="T46" s="493" t="s">
        <v>190</v>
      </c>
      <c r="U46" s="493" t="s">
        <v>190</v>
      </c>
      <c r="V46" s="493" t="s">
        <v>190</v>
      </c>
      <c r="W46" s="493" t="s">
        <v>190</v>
      </c>
      <c r="X46" s="493" t="s">
        <v>190</v>
      </c>
      <c r="Y46" s="493" t="s">
        <v>190</v>
      </c>
      <c r="Z46" s="493" t="s">
        <v>190</v>
      </c>
      <c r="AA46" s="493" t="s">
        <v>190</v>
      </c>
      <c r="AB46" s="493" t="s">
        <v>190</v>
      </c>
      <c r="AC46" s="493" t="s">
        <v>190</v>
      </c>
      <c r="AD46" s="493" t="s">
        <v>190</v>
      </c>
      <c r="AE46" s="493" t="s">
        <v>190</v>
      </c>
      <c r="AF46" s="493" t="s">
        <v>190</v>
      </c>
      <c r="AG46" s="493" t="s">
        <v>190</v>
      </c>
      <c r="AH46" s="493" t="s">
        <v>190</v>
      </c>
      <c r="AI46" s="493" t="s">
        <v>190</v>
      </c>
      <c r="AJ46" s="493" t="s">
        <v>190</v>
      </c>
      <c r="AK46" s="493" t="s">
        <v>190</v>
      </c>
      <c r="AL46" s="493" t="s">
        <v>190</v>
      </c>
      <c r="AM46" s="493" t="s">
        <v>190</v>
      </c>
      <c r="AN46" s="493" t="s">
        <v>190</v>
      </c>
      <c r="AO46" s="493" t="s">
        <v>190</v>
      </c>
      <c r="AP46" s="493" t="s">
        <v>190</v>
      </c>
      <c r="AQ46" s="493" t="s">
        <v>190</v>
      </c>
      <c r="AR46" s="493" t="s">
        <v>190</v>
      </c>
      <c r="AS46" s="493" t="s">
        <v>190</v>
      </c>
      <c r="AT46" s="493" t="s">
        <v>190</v>
      </c>
      <c r="AU46" s="493" t="s">
        <v>190</v>
      </c>
      <c r="AV46" s="493" t="s">
        <v>190</v>
      </c>
      <c r="AW46" s="493" t="s">
        <v>190</v>
      </c>
      <c r="AX46" s="493" t="s">
        <v>190</v>
      </c>
      <c r="AY46" s="493" t="s">
        <v>190</v>
      </c>
      <c r="AZ46" s="493" t="s">
        <v>190</v>
      </c>
      <c r="BA46" s="493" t="s">
        <v>190</v>
      </c>
      <c r="BB46" s="493" t="s">
        <v>190</v>
      </c>
      <c r="BC46" s="493" t="s">
        <v>190</v>
      </c>
      <c r="BD46" s="493" t="s">
        <v>190</v>
      </c>
      <c r="BE46" s="493" t="s">
        <v>190</v>
      </c>
      <c r="BF46" s="493" t="s">
        <v>190</v>
      </c>
      <c r="BG46" s="493" t="s">
        <v>190</v>
      </c>
      <c r="BH46" s="493" t="s">
        <v>190</v>
      </c>
      <c r="BI46" s="493" t="s">
        <v>190</v>
      </c>
      <c r="BJ46" s="493" t="s">
        <v>190</v>
      </c>
      <c r="BK46" s="493" t="s">
        <v>190</v>
      </c>
      <c r="BL46" s="493" t="s">
        <v>190</v>
      </c>
      <c r="BM46" s="77" t="s">
        <v>190</v>
      </c>
      <c r="BN46" s="77" t="s">
        <v>190</v>
      </c>
      <c r="BO46" s="77" t="s">
        <v>190</v>
      </c>
      <c r="BP46" s="77" t="s">
        <v>190</v>
      </c>
      <c r="BQ46" s="77" t="s">
        <v>190</v>
      </c>
      <c r="BR46" s="77" t="s">
        <v>190</v>
      </c>
      <c r="BS46" s="77" t="s">
        <v>190</v>
      </c>
      <c r="BT46" s="77" t="s">
        <v>190</v>
      </c>
      <c r="BU46" s="77" t="s">
        <v>190</v>
      </c>
      <c r="BV46" s="77" t="s">
        <v>190</v>
      </c>
      <c r="BW46" s="77" t="s">
        <v>190</v>
      </c>
      <c r="BX46" s="77" t="s">
        <v>190</v>
      </c>
      <c r="BY46" s="77" t="s">
        <v>190</v>
      </c>
    </row>
    <row r="47" spans="1:78" s="941" customFormat="1" ht="33" customHeight="1" x14ac:dyDescent="0.25">
      <c r="B47" s="76" t="s">
        <v>139</v>
      </c>
      <c r="C47" s="387" t="s">
        <v>1552</v>
      </c>
      <c r="D47" s="76" t="s">
        <v>1604</v>
      </c>
      <c r="E47" s="987" t="s">
        <v>490</v>
      </c>
      <c r="F47" s="988">
        <v>0.63</v>
      </c>
      <c r="G47" s="493" t="s">
        <v>190</v>
      </c>
      <c r="H47" s="493" t="s">
        <v>190</v>
      </c>
      <c r="I47" s="493" t="s">
        <v>190</v>
      </c>
      <c r="J47" s="493" t="s">
        <v>190</v>
      </c>
      <c r="K47" s="493" t="s">
        <v>190</v>
      </c>
      <c r="L47" s="493" t="s">
        <v>190</v>
      </c>
      <c r="M47" s="493" t="s">
        <v>190</v>
      </c>
      <c r="N47" s="493" t="s">
        <v>190</v>
      </c>
      <c r="O47" s="493" t="s">
        <v>190</v>
      </c>
      <c r="P47" s="493" t="s">
        <v>190</v>
      </c>
      <c r="Q47" s="373" t="str">
        <f>E47</f>
        <v>IV</v>
      </c>
      <c r="R47" s="987">
        <f>F47</f>
        <v>0.63</v>
      </c>
      <c r="S47" s="493" t="s">
        <v>190</v>
      </c>
      <c r="T47" s="493" t="s">
        <v>190</v>
      </c>
      <c r="U47" s="493" t="s">
        <v>190</v>
      </c>
      <c r="V47" s="493" t="s">
        <v>190</v>
      </c>
      <c r="W47" s="493" t="s">
        <v>190</v>
      </c>
      <c r="X47" s="493" t="s">
        <v>190</v>
      </c>
      <c r="Y47" s="493" t="s">
        <v>190</v>
      </c>
      <c r="Z47" s="493" t="s">
        <v>190</v>
      </c>
      <c r="AA47" s="493" t="s">
        <v>190</v>
      </c>
      <c r="AB47" s="493" t="s">
        <v>190</v>
      </c>
      <c r="AC47" s="493" t="s">
        <v>190</v>
      </c>
      <c r="AD47" s="493" t="s">
        <v>190</v>
      </c>
      <c r="AE47" s="493" t="s">
        <v>190</v>
      </c>
      <c r="AF47" s="493" t="s">
        <v>190</v>
      </c>
      <c r="AG47" s="493" t="s">
        <v>190</v>
      </c>
      <c r="AH47" s="493" t="s">
        <v>190</v>
      </c>
      <c r="AI47" s="493" t="s">
        <v>190</v>
      </c>
      <c r="AJ47" s="493" t="s">
        <v>190</v>
      </c>
      <c r="AK47" s="493" t="s">
        <v>190</v>
      </c>
      <c r="AL47" s="493" t="s">
        <v>190</v>
      </c>
      <c r="AM47" s="493" t="s">
        <v>190</v>
      </c>
      <c r="AN47" s="493" t="s">
        <v>190</v>
      </c>
      <c r="AO47" s="493" t="s">
        <v>190</v>
      </c>
      <c r="AP47" s="493" t="s">
        <v>190</v>
      </c>
      <c r="AQ47" s="493" t="s">
        <v>190</v>
      </c>
      <c r="AR47" s="493" t="s">
        <v>190</v>
      </c>
      <c r="AS47" s="493" t="s">
        <v>190</v>
      </c>
      <c r="AT47" s="493" t="s">
        <v>190</v>
      </c>
      <c r="AU47" s="493" t="s">
        <v>190</v>
      </c>
      <c r="AV47" s="493" t="s">
        <v>190</v>
      </c>
      <c r="AW47" s="493" t="s">
        <v>190</v>
      </c>
      <c r="AX47" s="493" t="s">
        <v>190</v>
      </c>
      <c r="AY47" s="493" t="s">
        <v>190</v>
      </c>
      <c r="AZ47" s="493" t="s">
        <v>190</v>
      </c>
      <c r="BA47" s="493" t="s">
        <v>190</v>
      </c>
      <c r="BB47" s="493" t="s">
        <v>190</v>
      </c>
      <c r="BC47" s="493" t="s">
        <v>190</v>
      </c>
      <c r="BD47" s="493" t="s">
        <v>190</v>
      </c>
      <c r="BE47" s="493" t="s">
        <v>190</v>
      </c>
      <c r="BF47" s="493" t="s">
        <v>190</v>
      </c>
      <c r="BG47" s="493" t="s">
        <v>190</v>
      </c>
      <c r="BH47" s="493" t="s">
        <v>190</v>
      </c>
      <c r="BI47" s="493" t="s">
        <v>190</v>
      </c>
      <c r="BJ47" s="493" t="s">
        <v>190</v>
      </c>
      <c r="BK47" s="493" t="s">
        <v>190</v>
      </c>
      <c r="BL47" s="493" t="s">
        <v>190</v>
      </c>
      <c r="BM47" s="77" t="s">
        <v>190</v>
      </c>
      <c r="BN47" s="77" t="s">
        <v>190</v>
      </c>
      <c r="BO47" s="77" t="s">
        <v>190</v>
      </c>
      <c r="BP47" s="77" t="s">
        <v>190</v>
      </c>
      <c r="BQ47" s="77" t="s">
        <v>190</v>
      </c>
      <c r="BR47" s="77" t="s">
        <v>190</v>
      </c>
      <c r="BS47" s="77" t="s">
        <v>190</v>
      </c>
      <c r="BT47" s="77" t="s">
        <v>190</v>
      </c>
      <c r="BU47" s="77" t="s">
        <v>190</v>
      </c>
      <c r="BV47" s="77" t="s">
        <v>190</v>
      </c>
      <c r="BW47" s="77" t="s">
        <v>190</v>
      </c>
      <c r="BX47" s="77" t="s">
        <v>190</v>
      </c>
      <c r="BY47" s="77" t="s">
        <v>190</v>
      </c>
    </row>
    <row r="48" spans="1:78" s="941" customFormat="1" ht="33" customHeight="1" x14ac:dyDescent="0.25">
      <c r="B48" s="76" t="s">
        <v>139</v>
      </c>
      <c r="C48" s="387" t="s">
        <v>1553</v>
      </c>
      <c r="D48" s="76" t="s">
        <v>1660</v>
      </c>
      <c r="E48" s="493" t="s">
        <v>190</v>
      </c>
      <c r="F48" s="985" t="s">
        <v>190</v>
      </c>
      <c r="G48" s="493" t="s">
        <v>190</v>
      </c>
      <c r="H48" s="493" t="s">
        <v>190</v>
      </c>
      <c r="I48" s="493" t="s">
        <v>190</v>
      </c>
      <c r="J48" s="493" t="s">
        <v>190</v>
      </c>
      <c r="K48" s="493" t="s">
        <v>190</v>
      </c>
      <c r="L48" s="493" t="s">
        <v>190</v>
      </c>
      <c r="M48" s="493" t="s">
        <v>190</v>
      </c>
      <c r="N48" s="493" t="s">
        <v>190</v>
      </c>
      <c r="O48" s="493" t="s">
        <v>190</v>
      </c>
      <c r="P48" s="493" t="s">
        <v>190</v>
      </c>
      <c r="Q48" s="493" t="s">
        <v>190</v>
      </c>
      <c r="R48" s="493" t="s">
        <v>190</v>
      </c>
      <c r="S48" s="493" t="s">
        <v>190</v>
      </c>
      <c r="T48" s="493" t="s">
        <v>190</v>
      </c>
      <c r="U48" s="493" t="s">
        <v>190</v>
      </c>
      <c r="V48" s="493" t="s">
        <v>190</v>
      </c>
      <c r="W48" s="493" t="s">
        <v>190</v>
      </c>
      <c r="X48" s="493" t="s">
        <v>190</v>
      </c>
      <c r="Y48" s="493" t="s">
        <v>190</v>
      </c>
      <c r="Z48" s="493" t="s">
        <v>190</v>
      </c>
      <c r="AA48" s="493" t="s">
        <v>190</v>
      </c>
      <c r="AB48" s="493" t="s">
        <v>190</v>
      </c>
      <c r="AC48" s="987" t="s">
        <v>490</v>
      </c>
      <c r="AD48" s="373">
        <v>0.8</v>
      </c>
      <c r="AE48" s="493" t="s">
        <v>190</v>
      </c>
      <c r="AF48" s="493" t="s">
        <v>190</v>
      </c>
      <c r="AG48" s="493" t="s">
        <v>190</v>
      </c>
      <c r="AH48" s="493" t="s">
        <v>190</v>
      </c>
      <c r="AI48" s="493" t="s">
        <v>190</v>
      </c>
      <c r="AJ48" s="493" t="s">
        <v>190</v>
      </c>
      <c r="AK48" s="493" t="s">
        <v>190</v>
      </c>
      <c r="AL48" s="493" t="s">
        <v>190</v>
      </c>
      <c r="AM48" s="493" t="s">
        <v>190</v>
      </c>
      <c r="AN48" s="493" t="s">
        <v>190</v>
      </c>
      <c r="AO48" s="493" t="s">
        <v>190</v>
      </c>
      <c r="AP48" s="493" t="s">
        <v>190</v>
      </c>
      <c r="AQ48" s="493" t="s">
        <v>190</v>
      </c>
      <c r="AR48" s="493" t="s">
        <v>190</v>
      </c>
      <c r="AS48" s="493" t="s">
        <v>190</v>
      </c>
      <c r="AT48" s="493" t="s">
        <v>190</v>
      </c>
      <c r="AU48" s="493" t="s">
        <v>190</v>
      </c>
      <c r="AV48" s="493" t="s">
        <v>190</v>
      </c>
      <c r="AW48" s="493" t="s">
        <v>190</v>
      </c>
      <c r="AX48" s="493" t="s">
        <v>190</v>
      </c>
      <c r="AY48" s="493" t="s">
        <v>190</v>
      </c>
      <c r="AZ48" s="493" t="s">
        <v>190</v>
      </c>
      <c r="BA48" s="493" t="s">
        <v>190</v>
      </c>
      <c r="BB48" s="493" t="s">
        <v>190</v>
      </c>
      <c r="BC48" s="493" t="s">
        <v>190</v>
      </c>
      <c r="BD48" s="493" t="s">
        <v>190</v>
      </c>
      <c r="BE48" s="493" t="s">
        <v>190</v>
      </c>
      <c r="BF48" s="493" t="s">
        <v>190</v>
      </c>
      <c r="BG48" s="493" t="s">
        <v>190</v>
      </c>
      <c r="BH48" s="493" t="s">
        <v>190</v>
      </c>
      <c r="BI48" s="493" t="s">
        <v>190</v>
      </c>
      <c r="BJ48" s="493" t="s">
        <v>190</v>
      </c>
      <c r="BK48" s="493" t="s">
        <v>190</v>
      </c>
      <c r="BL48" s="493" t="s">
        <v>190</v>
      </c>
      <c r="BM48" s="77" t="s">
        <v>190</v>
      </c>
      <c r="BN48" s="77" t="s">
        <v>190</v>
      </c>
      <c r="BO48" s="77" t="s">
        <v>190</v>
      </c>
      <c r="BP48" s="77" t="s">
        <v>190</v>
      </c>
      <c r="BQ48" s="77" t="s">
        <v>190</v>
      </c>
      <c r="BR48" s="77" t="s">
        <v>190</v>
      </c>
      <c r="BS48" s="77" t="s">
        <v>190</v>
      </c>
      <c r="BT48" s="77" t="s">
        <v>190</v>
      </c>
      <c r="BU48" s="77" t="s">
        <v>190</v>
      </c>
      <c r="BV48" s="77" t="s">
        <v>190</v>
      </c>
      <c r="BW48" s="77" t="s">
        <v>190</v>
      </c>
      <c r="BX48" s="77" t="s">
        <v>190</v>
      </c>
      <c r="BY48" s="77" t="s">
        <v>190</v>
      </c>
    </row>
    <row r="49" spans="1:101" s="482" customFormat="1" ht="33" customHeight="1" x14ac:dyDescent="0.25">
      <c r="B49" s="76" t="s">
        <v>139</v>
      </c>
      <c r="C49" s="387" t="s">
        <v>1554</v>
      </c>
      <c r="D49" s="76" t="s">
        <v>1659</v>
      </c>
      <c r="E49" s="493" t="s">
        <v>190</v>
      </c>
      <c r="F49" s="985" t="s">
        <v>190</v>
      </c>
      <c r="G49" s="493" t="s">
        <v>190</v>
      </c>
      <c r="H49" s="493" t="s">
        <v>190</v>
      </c>
      <c r="I49" s="493" t="s">
        <v>190</v>
      </c>
      <c r="J49" s="493" t="s">
        <v>190</v>
      </c>
      <c r="K49" s="493" t="s">
        <v>190</v>
      </c>
      <c r="L49" s="493" t="s">
        <v>190</v>
      </c>
      <c r="M49" s="493" t="s">
        <v>190</v>
      </c>
      <c r="N49" s="493" t="s">
        <v>190</v>
      </c>
      <c r="O49" s="493" t="s">
        <v>190</v>
      </c>
      <c r="P49" s="493" t="s">
        <v>190</v>
      </c>
      <c r="Q49" s="77" t="s">
        <v>190</v>
      </c>
      <c r="R49" s="493" t="s">
        <v>190</v>
      </c>
      <c r="S49" s="493" t="s">
        <v>190</v>
      </c>
      <c r="T49" s="493" t="s">
        <v>190</v>
      </c>
      <c r="U49" s="493" t="s">
        <v>190</v>
      </c>
      <c r="V49" s="493" t="s">
        <v>190</v>
      </c>
      <c r="W49" s="493" t="s">
        <v>190</v>
      </c>
      <c r="X49" s="493" t="s">
        <v>190</v>
      </c>
      <c r="Y49" s="493" t="s">
        <v>190</v>
      </c>
      <c r="Z49" s="493" t="s">
        <v>190</v>
      </c>
      <c r="AA49" s="493" t="s">
        <v>190</v>
      </c>
      <c r="AB49" s="493" t="s">
        <v>190</v>
      </c>
      <c r="AC49" s="987" t="s">
        <v>490</v>
      </c>
      <c r="AD49" s="373">
        <v>0.25</v>
      </c>
      <c r="AE49" s="77" t="s">
        <v>190</v>
      </c>
      <c r="AF49" s="77" t="s">
        <v>190</v>
      </c>
      <c r="AG49" s="77" t="s">
        <v>190</v>
      </c>
      <c r="AH49" s="77" t="s">
        <v>190</v>
      </c>
      <c r="AI49" s="77" t="s">
        <v>190</v>
      </c>
      <c r="AJ49" s="77" t="s">
        <v>190</v>
      </c>
      <c r="AK49" s="77" t="s">
        <v>190</v>
      </c>
      <c r="AL49" s="77" t="s">
        <v>190</v>
      </c>
      <c r="AM49" s="77" t="s">
        <v>190</v>
      </c>
      <c r="AN49" s="77" t="s">
        <v>190</v>
      </c>
      <c r="AO49" s="77" t="s">
        <v>190</v>
      </c>
      <c r="AP49" s="77" t="s">
        <v>190</v>
      </c>
      <c r="AQ49" s="77" t="s">
        <v>190</v>
      </c>
      <c r="AR49" s="77" t="s">
        <v>190</v>
      </c>
      <c r="AS49" s="77" t="s">
        <v>190</v>
      </c>
      <c r="AT49" s="77" t="s">
        <v>190</v>
      </c>
      <c r="AU49" s="77" t="s">
        <v>190</v>
      </c>
      <c r="AV49" s="77" t="s">
        <v>190</v>
      </c>
      <c r="AW49" s="77" t="s">
        <v>190</v>
      </c>
      <c r="AX49" s="77" t="s">
        <v>190</v>
      </c>
      <c r="AY49" s="77" t="s">
        <v>190</v>
      </c>
      <c r="AZ49" s="77" t="s">
        <v>190</v>
      </c>
      <c r="BA49" s="77" t="s">
        <v>190</v>
      </c>
      <c r="BB49" s="77" t="s">
        <v>190</v>
      </c>
      <c r="BC49" s="77" t="s">
        <v>190</v>
      </c>
      <c r="BD49" s="77" t="s">
        <v>190</v>
      </c>
      <c r="BE49" s="77" t="s">
        <v>190</v>
      </c>
      <c r="BF49" s="77" t="s">
        <v>190</v>
      </c>
      <c r="BG49" s="77" t="s">
        <v>190</v>
      </c>
      <c r="BH49" s="77" t="s">
        <v>190</v>
      </c>
      <c r="BI49" s="77" t="s">
        <v>190</v>
      </c>
      <c r="BJ49" s="77" t="s">
        <v>190</v>
      </c>
      <c r="BK49" s="77" t="s">
        <v>190</v>
      </c>
      <c r="BL49" s="77" t="s">
        <v>190</v>
      </c>
      <c r="BM49" s="77" t="s">
        <v>190</v>
      </c>
      <c r="BN49" s="77" t="s">
        <v>190</v>
      </c>
      <c r="BO49" s="77" t="s">
        <v>190</v>
      </c>
      <c r="BP49" s="77" t="s">
        <v>190</v>
      </c>
      <c r="BQ49" s="77" t="s">
        <v>190</v>
      </c>
      <c r="BR49" s="77" t="s">
        <v>190</v>
      </c>
      <c r="BS49" s="77" t="s">
        <v>190</v>
      </c>
      <c r="BT49" s="77" t="s">
        <v>190</v>
      </c>
      <c r="BU49" s="77" t="s">
        <v>190</v>
      </c>
      <c r="BV49" s="77" t="s">
        <v>190</v>
      </c>
      <c r="BW49" s="77" t="s">
        <v>190</v>
      </c>
      <c r="BX49" s="77" t="s">
        <v>190</v>
      </c>
      <c r="BY49" s="77" t="s">
        <v>190</v>
      </c>
    </row>
    <row r="50" spans="1:101" s="482" customFormat="1" ht="33" customHeight="1" x14ac:dyDescent="0.25">
      <c r="B50" s="76" t="s">
        <v>139</v>
      </c>
      <c r="C50" s="387" t="s">
        <v>1555</v>
      </c>
      <c r="D50" s="76" t="s">
        <v>1661</v>
      </c>
      <c r="E50" s="493" t="s">
        <v>190</v>
      </c>
      <c r="F50" s="985" t="s">
        <v>190</v>
      </c>
      <c r="G50" s="493" t="s">
        <v>190</v>
      </c>
      <c r="H50" s="493" t="s">
        <v>190</v>
      </c>
      <c r="I50" s="493" t="s">
        <v>190</v>
      </c>
      <c r="J50" s="493" t="s">
        <v>190</v>
      </c>
      <c r="K50" s="493" t="s">
        <v>190</v>
      </c>
      <c r="L50" s="493" t="s">
        <v>190</v>
      </c>
      <c r="M50" s="493" t="s">
        <v>190</v>
      </c>
      <c r="N50" s="493" t="s">
        <v>190</v>
      </c>
      <c r="O50" s="493" t="s">
        <v>190</v>
      </c>
      <c r="P50" s="493" t="s">
        <v>190</v>
      </c>
      <c r="Q50" s="77" t="s">
        <v>190</v>
      </c>
      <c r="R50" s="493" t="s">
        <v>190</v>
      </c>
      <c r="S50" s="493" t="s">
        <v>190</v>
      </c>
      <c r="T50" s="493" t="s">
        <v>190</v>
      </c>
      <c r="U50" s="493" t="s">
        <v>190</v>
      </c>
      <c r="V50" s="493" t="s">
        <v>190</v>
      </c>
      <c r="W50" s="493" t="s">
        <v>190</v>
      </c>
      <c r="X50" s="493" t="s">
        <v>190</v>
      </c>
      <c r="Y50" s="493" t="s">
        <v>190</v>
      </c>
      <c r="Z50" s="493" t="s">
        <v>190</v>
      </c>
      <c r="AA50" s="493" t="s">
        <v>190</v>
      </c>
      <c r="AB50" s="493" t="s">
        <v>190</v>
      </c>
      <c r="AC50" s="493" t="s">
        <v>190</v>
      </c>
      <c r="AD50" s="77" t="s">
        <v>190</v>
      </c>
      <c r="AE50" s="77" t="s">
        <v>190</v>
      </c>
      <c r="AF50" s="77" t="s">
        <v>190</v>
      </c>
      <c r="AG50" s="77" t="s">
        <v>190</v>
      </c>
      <c r="AH50" s="77" t="s">
        <v>190</v>
      </c>
      <c r="AI50" s="77" t="s">
        <v>190</v>
      </c>
      <c r="AJ50" s="77" t="s">
        <v>190</v>
      </c>
      <c r="AK50" s="77" t="s">
        <v>190</v>
      </c>
      <c r="AL50" s="77" t="s">
        <v>190</v>
      </c>
      <c r="AM50" s="77" t="s">
        <v>190</v>
      </c>
      <c r="AN50" s="77" t="s">
        <v>190</v>
      </c>
      <c r="AO50" s="987" t="s">
        <v>490</v>
      </c>
      <c r="AP50" s="373">
        <v>0.25</v>
      </c>
      <c r="AQ50" s="77" t="s">
        <v>190</v>
      </c>
      <c r="AR50" s="77" t="s">
        <v>190</v>
      </c>
      <c r="AS50" s="77" t="s">
        <v>190</v>
      </c>
      <c r="AT50" s="77" t="s">
        <v>190</v>
      </c>
      <c r="AU50" s="77" t="s">
        <v>190</v>
      </c>
      <c r="AV50" s="77" t="s">
        <v>190</v>
      </c>
      <c r="AW50" s="77" t="s">
        <v>190</v>
      </c>
      <c r="AX50" s="77" t="s">
        <v>190</v>
      </c>
      <c r="AY50" s="77" t="s">
        <v>190</v>
      </c>
      <c r="AZ50" s="77" t="s">
        <v>190</v>
      </c>
      <c r="BA50" s="77" t="s">
        <v>190</v>
      </c>
      <c r="BB50" s="77" t="s">
        <v>190</v>
      </c>
      <c r="BC50" s="77" t="s">
        <v>190</v>
      </c>
      <c r="BD50" s="77" t="s">
        <v>190</v>
      </c>
      <c r="BE50" s="77" t="s">
        <v>190</v>
      </c>
      <c r="BF50" s="77" t="s">
        <v>190</v>
      </c>
      <c r="BG50" s="77" t="s">
        <v>190</v>
      </c>
      <c r="BH50" s="77" t="s">
        <v>190</v>
      </c>
      <c r="BI50" s="77" t="s">
        <v>190</v>
      </c>
      <c r="BJ50" s="77" t="s">
        <v>190</v>
      </c>
      <c r="BK50" s="77" t="s">
        <v>190</v>
      </c>
      <c r="BL50" s="77" t="s">
        <v>190</v>
      </c>
      <c r="BM50" s="77" t="s">
        <v>190</v>
      </c>
      <c r="BN50" s="77" t="s">
        <v>190</v>
      </c>
      <c r="BO50" s="77" t="s">
        <v>190</v>
      </c>
      <c r="BP50" s="77" t="s">
        <v>190</v>
      </c>
      <c r="BQ50" s="77" t="s">
        <v>190</v>
      </c>
      <c r="BR50" s="77" t="s">
        <v>190</v>
      </c>
      <c r="BS50" s="77" t="s">
        <v>190</v>
      </c>
      <c r="BT50" s="77" t="s">
        <v>190</v>
      </c>
      <c r="BU50" s="77" t="s">
        <v>190</v>
      </c>
      <c r="BV50" s="77" t="s">
        <v>190</v>
      </c>
      <c r="BW50" s="77" t="s">
        <v>190</v>
      </c>
      <c r="BX50" s="77" t="s">
        <v>190</v>
      </c>
      <c r="BY50" s="77" t="s">
        <v>190</v>
      </c>
    </row>
    <row r="51" spans="1:101" s="482" customFormat="1" ht="33" customHeight="1" x14ac:dyDescent="0.25">
      <c r="B51" s="76" t="s">
        <v>139</v>
      </c>
      <c r="C51" s="387" t="s">
        <v>1556</v>
      </c>
      <c r="D51" s="76" t="s">
        <v>1662</v>
      </c>
      <c r="E51" s="493" t="s">
        <v>190</v>
      </c>
      <c r="F51" s="985" t="s">
        <v>190</v>
      </c>
      <c r="G51" s="493" t="s">
        <v>190</v>
      </c>
      <c r="H51" s="493" t="s">
        <v>190</v>
      </c>
      <c r="I51" s="493" t="s">
        <v>190</v>
      </c>
      <c r="J51" s="493" t="s">
        <v>190</v>
      </c>
      <c r="K51" s="493" t="s">
        <v>190</v>
      </c>
      <c r="L51" s="493" t="s">
        <v>190</v>
      </c>
      <c r="M51" s="493" t="s">
        <v>190</v>
      </c>
      <c r="N51" s="493" t="s">
        <v>190</v>
      </c>
      <c r="O51" s="493" t="s">
        <v>190</v>
      </c>
      <c r="P51" s="493" t="s">
        <v>190</v>
      </c>
      <c r="Q51" s="77" t="s">
        <v>190</v>
      </c>
      <c r="R51" s="493" t="s">
        <v>190</v>
      </c>
      <c r="S51" s="493" t="s">
        <v>190</v>
      </c>
      <c r="T51" s="493" t="s">
        <v>190</v>
      </c>
      <c r="U51" s="493" t="s">
        <v>190</v>
      </c>
      <c r="V51" s="493" t="s">
        <v>190</v>
      </c>
      <c r="W51" s="493" t="s">
        <v>190</v>
      </c>
      <c r="X51" s="493" t="s">
        <v>190</v>
      </c>
      <c r="Y51" s="493" t="s">
        <v>190</v>
      </c>
      <c r="Z51" s="493" t="s">
        <v>190</v>
      </c>
      <c r="AA51" s="493" t="s">
        <v>190</v>
      </c>
      <c r="AB51" s="493" t="s">
        <v>190</v>
      </c>
      <c r="AC51" s="493" t="s">
        <v>190</v>
      </c>
      <c r="AD51" s="77" t="s">
        <v>190</v>
      </c>
      <c r="AE51" s="77" t="s">
        <v>190</v>
      </c>
      <c r="AF51" s="77" t="s">
        <v>190</v>
      </c>
      <c r="AG51" s="77" t="s">
        <v>190</v>
      </c>
      <c r="AH51" s="77" t="s">
        <v>190</v>
      </c>
      <c r="AI51" s="77" t="s">
        <v>190</v>
      </c>
      <c r="AJ51" s="77" t="s">
        <v>190</v>
      </c>
      <c r="AK51" s="77" t="s">
        <v>190</v>
      </c>
      <c r="AL51" s="77" t="s">
        <v>190</v>
      </c>
      <c r="AM51" s="77" t="s">
        <v>190</v>
      </c>
      <c r="AN51" s="77" t="s">
        <v>190</v>
      </c>
      <c r="AO51" s="987" t="s">
        <v>490</v>
      </c>
      <c r="AP51" s="373">
        <v>0.25</v>
      </c>
      <c r="AQ51" s="77" t="s">
        <v>190</v>
      </c>
      <c r="AR51" s="77" t="s">
        <v>190</v>
      </c>
      <c r="AS51" s="77" t="s">
        <v>190</v>
      </c>
      <c r="AT51" s="77" t="s">
        <v>190</v>
      </c>
      <c r="AU51" s="77" t="s">
        <v>190</v>
      </c>
      <c r="AV51" s="77" t="s">
        <v>190</v>
      </c>
      <c r="AW51" s="77" t="s">
        <v>190</v>
      </c>
      <c r="AX51" s="77" t="s">
        <v>190</v>
      </c>
      <c r="AY51" s="77" t="s">
        <v>190</v>
      </c>
      <c r="AZ51" s="77" t="s">
        <v>190</v>
      </c>
      <c r="BA51" s="77" t="s">
        <v>190</v>
      </c>
      <c r="BB51" s="77" t="s">
        <v>190</v>
      </c>
      <c r="BC51" s="77" t="s">
        <v>190</v>
      </c>
      <c r="BD51" s="77" t="s">
        <v>190</v>
      </c>
      <c r="BE51" s="77" t="s">
        <v>190</v>
      </c>
      <c r="BF51" s="77" t="s">
        <v>190</v>
      </c>
      <c r="BG51" s="77" t="s">
        <v>190</v>
      </c>
      <c r="BH51" s="77" t="s">
        <v>190</v>
      </c>
      <c r="BI51" s="77" t="s">
        <v>190</v>
      </c>
      <c r="BJ51" s="77" t="s">
        <v>190</v>
      </c>
      <c r="BK51" s="77" t="s">
        <v>190</v>
      </c>
      <c r="BL51" s="77" t="s">
        <v>190</v>
      </c>
      <c r="BM51" s="77" t="s">
        <v>190</v>
      </c>
      <c r="BN51" s="77" t="s">
        <v>190</v>
      </c>
      <c r="BO51" s="77" t="s">
        <v>190</v>
      </c>
      <c r="BP51" s="77" t="s">
        <v>190</v>
      </c>
      <c r="BQ51" s="77" t="s">
        <v>190</v>
      </c>
      <c r="BR51" s="77" t="s">
        <v>190</v>
      </c>
      <c r="BS51" s="77" t="s">
        <v>190</v>
      </c>
      <c r="BT51" s="77" t="s">
        <v>190</v>
      </c>
      <c r="BU51" s="77" t="s">
        <v>190</v>
      </c>
      <c r="BV51" s="77" t="s">
        <v>190</v>
      </c>
      <c r="BW51" s="77" t="s">
        <v>190</v>
      </c>
      <c r="BX51" s="77" t="s">
        <v>190</v>
      </c>
      <c r="BY51" s="77" t="s">
        <v>190</v>
      </c>
    </row>
    <row r="52" spans="1:101" s="482" customFormat="1" ht="33" customHeight="1" x14ac:dyDescent="0.25">
      <c r="B52" s="76" t="s">
        <v>139</v>
      </c>
      <c r="C52" s="387" t="s">
        <v>1557</v>
      </c>
      <c r="D52" s="76" t="s">
        <v>1663</v>
      </c>
      <c r="E52" s="493" t="s">
        <v>190</v>
      </c>
      <c r="F52" s="985" t="s">
        <v>190</v>
      </c>
      <c r="G52" s="493" t="s">
        <v>190</v>
      </c>
      <c r="H52" s="493" t="s">
        <v>190</v>
      </c>
      <c r="I52" s="493" t="s">
        <v>190</v>
      </c>
      <c r="J52" s="493" t="s">
        <v>190</v>
      </c>
      <c r="K52" s="493" t="s">
        <v>190</v>
      </c>
      <c r="L52" s="493" t="s">
        <v>190</v>
      </c>
      <c r="M52" s="493" t="s">
        <v>190</v>
      </c>
      <c r="N52" s="493" t="s">
        <v>190</v>
      </c>
      <c r="O52" s="493" t="s">
        <v>190</v>
      </c>
      <c r="P52" s="493" t="s">
        <v>190</v>
      </c>
      <c r="Q52" s="77" t="s">
        <v>190</v>
      </c>
      <c r="R52" s="493" t="s">
        <v>190</v>
      </c>
      <c r="S52" s="493" t="s">
        <v>190</v>
      </c>
      <c r="T52" s="493" t="s">
        <v>190</v>
      </c>
      <c r="U52" s="493" t="s">
        <v>190</v>
      </c>
      <c r="V52" s="493" t="s">
        <v>190</v>
      </c>
      <c r="W52" s="493" t="s">
        <v>190</v>
      </c>
      <c r="X52" s="493" t="s">
        <v>190</v>
      </c>
      <c r="Y52" s="493" t="s">
        <v>190</v>
      </c>
      <c r="Z52" s="493" t="s">
        <v>190</v>
      </c>
      <c r="AA52" s="493" t="s">
        <v>190</v>
      </c>
      <c r="AB52" s="493" t="s">
        <v>190</v>
      </c>
      <c r="AC52" s="493" t="s">
        <v>190</v>
      </c>
      <c r="AD52" s="77" t="s">
        <v>190</v>
      </c>
      <c r="AE52" s="77" t="s">
        <v>190</v>
      </c>
      <c r="AF52" s="77" t="s">
        <v>190</v>
      </c>
      <c r="AG52" s="77" t="s">
        <v>190</v>
      </c>
      <c r="AH52" s="77" t="s">
        <v>190</v>
      </c>
      <c r="AI52" s="77" t="s">
        <v>190</v>
      </c>
      <c r="AJ52" s="77" t="s">
        <v>190</v>
      </c>
      <c r="AK52" s="77" t="s">
        <v>190</v>
      </c>
      <c r="AL52" s="77" t="s">
        <v>190</v>
      </c>
      <c r="AM52" s="77" t="s">
        <v>190</v>
      </c>
      <c r="AN52" s="77" t="s">
        <v>190</v>
      </c>
      <c r="AO52" s="77" t="s">
        <v>190</v>
      </c>
      <c r="AP52" s="77" t="s">
        <v>190</v>
      </c>
      <c r="AQ52" s="77" t="s">
        <v>190</v>
      </c>
      <c r="AR52" s="77" t="s">
        <v>190</v>
      </c>
      <c r="AS52" s="77" t="s">
        <v>190</v>
      </c>
      <c r="AT52" s="77" t="s">
        <v>190</v>
      </c>
      <c r="AU52" s="77" t="s">
        <v>190</v>
      </c>
      <c r="AV52" s="77" t="s">
        <v>190</v>
      </c>
      <c r="AW52" s="77" t="s">
        <v>190</v>
      </c>
      <c r="AX52" s="77" t="s">
        <v>190</v>
      </c>
      <c r="AY52" s="77" t="s">
        <v>190</v>
      </c>
      <c r="AZ52" s="77" t="s">
        <v>190</v>
      </c>
      <c r="BA52" s="987" t="s">
        <v>490</v>
      </c>
      <c r="BB52" s="373">
        <v>0.25</v>
      </c>
      <c r="BC52" s="77" t="s">
        <v>190</v>
      </c>
      <c r="BD52" s="77" t="s">
        <v>190</v>
      </c>
      <c r="BE52" s="77" t="s">
        <v>190</v>
      </c>
      <c r="BF52" s="77" t="s">
        <v>190</v>
      </c>
      <c r="BG52" s="77" t="s">
        <v>190</v>
      </c>
      <c r="BH52" s="77" t="s">
        <v>190</v>
      </c>
      <c r="BI52" s="77" t="s">
        <v>190</v>
      </c>
      <c r="BJ52" s="77" t="s">
        <v>190</v>
      </c>
      <c r="BK52" s="77" t="s">
        <v>190</v>
      </c>
      <c r="BL52" s="77" t="s">
        <v>190</v>
      </c>
      <c r="BM52" s="77" t="s">
        <v>190</v>
      </c>
      <c r="BN52" s="77" t="s">
        <v>190</v>
      </c>
      <c r="BO52" s="77" t="s">
        <v>190</v>
      </c>
      <c r="BP52" s="77" t="s">
        <v>190</v>
      </c>
      <c r="BQ52" s="77" t="s">
        <v>190</v>
      </c>
      <c r="BR52" s="77" t="s">
        <v>190</v>
      </c>
      <c r="BS52" s="77" t="s">
        <v>190</v>
      </c>
      <c r="BT52" s="77" t="s">
        <v>190</v>
      </c>
      <c r="BU52" s="77" t="s">
        <v>190</v>
      </c>
      <c r="BV52" s="77" t="s">
        <v>190</v>
      </c>
      <c r="BW52" s="77" t="s">
        <v>190</v>
      </c>
      <c r="BX52" s="77" t="s">
        <v>190</v>
      </c>
      <c r="BY52" s="77" t="s">
        <v>190</v>
      </c>
    </row>
    <row r="53" spans="1:101" s="894" customFormat="1" ht="33" customHeight="1" x14ac:dyDescent="0.25">
      <c r="B53" s="76" t="s">
        <v>139</v>
      </c>
      <c r="C53" s="387" t="s">
        <v>1558</v>
      </c>
      <c r="D53" s="76" t="s">
        <v>1664</v>
      </c>
      <c r="E53" s="493" t="s">
        <v>190</v>
      </c>
      <c r="F53" s="985" t="s">
        <v>190</v>
      </c>
      <c r="G53" s="493" t="s">
        <v>190</v>
      </c>
      <c r="H53" s="493" t="s">
        <v>190</v>
      </c>
      <c r="I53" s="493" t="s">
        <v>190</v>
      </c>
      <c r="J53" s="493" t="s">
        <v>190</v>
      </c>
      <c r="K53" s="493" t="s">
        <v>190</v>
      </c>
      <c r="L53" s="493" t="s">
        <v>190</v>
      </c>
      <c r="M53" s="493" t="s">
        <v>190</v>
      </c>
      <c r="N53" s="493" t="s">
        <v>190</v>
      </c>
      <c r="O53" s="493" t="s">
        <v>190</v>
      </c>
      <c r="P53" s="493" t="s">
        <v>190</v>
      </c>
      <c r="Q53" s="77" t="s">
        <v>190</v>
      </c>
      <c r="R53" s="493" t="s">
        <v>190</v>
      </c>
      <c r="S53" s="493" t="s">
        <v>190</v>
      </c>
      <c r="T53" s="493" t="s">
        <v>190</v>
      </c>
      <c r="U53" s="493" t="s">
        <v>190</v>
      </c>
      <c r="V53" s="493" t="s">
        <v>190</v>
      </c>
      <c r="W53" s="493" t="s">
        <v>190</v>
      </c>
      <c r="X53" s="493" t="s">
        <v>190</v>
      </c>
      <c r="Y53" s="493" t="s">
        <v>190</v>
      </c>
      <c r="Z53" s="493" t="s">
        <v>190</v>
      </c>
      <c r="AA53" s="493" t="s">
        <v>190</v>
      </c>
      <c r="AB53" s="493" t="s">
        <v>190</v>
      </c>
      <c r="AC53" s="493" t="s">
        <v>190</v>
      </c>
      <c r="AD53" s="493" t="s">
        <v>190</v>
      </c>
      <c r="AE53" s="493" t="s">
        <v>190</v>
      </c>
      <c r="AF53" s="493" t="s">
        <v>190</v>
      </c>
      <c r="AG53" s="493" t="s">
        <v>190</v>
      </c>
      <c r="AH53" s="493" t="s">
        <v>190</v>
      </c>
      <c r="AI53" s="493" t="s">
        <v>190</v>
      </c>
      <c r="AJ53" s="493" t="s">
        <v>190</v>
      </c>
      <c r="AK53" s="493" t="s">
        <v>190</v>
      </c>
      <c r="AL53" s="493" t="s">
        <v>190</v>
      </c>
      <c r="AM53" s="493" t="s">
        <v>190</v>
      </c>
      <c r="AN53" s="493" t="s">
        <v>190</v>
      </c>
      <c r="AO53" s="493" t="s">
        <v>190</v>
      </c>
      <c r="AP53" s="493" t="s">
        <v>190</v>
      </c>
      <c r="AQ53" s="493" t="s">
        <v>190</v>
      </c>
      <c r="AR53" s="493" t="s">
        <v>190</v>
      </c>
      <c r="AS53" s="493" t="s">
        <v>190</v>
      </c>
      <c r="AT53" s="493" t="s">
        <v>190</v>
      </c>
      <c r="AU53" s="493" t="s">
        <v>190</v>
      </c>
      <c r="AV53" s="493" t="s">
        <v>190</v>
      </c>
      <c r="AW53" s="493" t="s">
        <v>190</v>
      </c>
      <c r="AX53" s="493" t="s">
        <v>190</v>
      </c>
      <c r="AY53" s="493" t="s">
        <v>190</v>
      </c>
      <c r="AZ53" s="493" t="s">
        <v>190</v>
      </c>
      <c r="BA53" s="987" t="s">
        <v>490</v>
      </c>
      <c r="BB53" s="987">
        <v>0.5</v>
      </c>
      <c r="BC53" s="77" t="s">
        <v>190</v>
      </c>
      <c r="BD53" s="77" t="s">
        <v>190</v>
      </c>
      <c r="BE53" s="77" t="s">
        <v>190</v>
      </c>
      <c r="BF53" s="77" t="s">
        <v>190</v>
      </c>
      <c r="BG53" s="77" t="s">
        <v>190</v>
      </c>
      <c r="BH53" s="77" t="s">
        <v>190</v>
      </c>
      <c r="BI53" s="77" t="s">
        <v>190</v>
      </c>
      <c r="BJ53" s="77" t="s">
        <v>190</v>
      </c>
      <c r="BK53" s="77" t="s">
        <v>190</v>
      </c>
      <c r="BL53" s="77" t="s">
        <v>190</v>
      </c>
      <c r="BM53" s="493" t="s">
        <v>190</v>
      </c>
      <c r="BN53" s="493" t="s">
        <v>190</v>
      </c>
      <c r="BO53" s="493" t="s">
        <v>190</v>
      </c>
      <c r="BP53" s="493" t="s">
        <v>190</v>
      </c>
      <c r="BQ53" s="493" t="s">
        <v>190</v>
      </c>
      <c r="BR53" s="493" t="s">
        <v>190</v>
      </c>
      <c r="BS53" s="493" t="s">
        <v>190</v>
      </c>
      <c r="BT53" s="493" t="s">
        <v>190</v>
      </c>
      <c r="BU53" s="493" t="s">
        <v>190</v>
      </c>
      <c r="BV53" s="493" t="s">
        <v>190</v>
      </c>
      <c r="BW53" s="493" t="s">
        <v>190</v>
      </c>
      <c r="BX53" s="493" t="s">
        <v>190</v>
      </c>
      <c r="BY53" s="493" t="s">
        <v>190</v>
      </c>
    </row>
    <row r="54" spans="1:101" s="894" customFormat="1" ht="33" customHeight="1" x14ac:dyDescent="0.25">
      <c r="B54" s="76" t="s">
        <v>139</v>
      </c>
      <c r="C54" s="387" t="s">
        <v>1559</v>
      </c>
      <c r="D54" s="76" t="s">
        <v>1665</v>
      </c>
      <c r="E54" s="493" t="s">
        <v>190</v>
      </c>
      <c r="F54" s="985" t="s">
        <v>190</v>
      </c>
      <c r="G54" s="493" t="s">
        <v>190</v>
      </c>
      <c r="H54" s="493" t="s">
        <v>190</v>
      </c>
      <c r="I54" s="493" t="s">
        <v>190</v>
      </c>
      <c r="J54" s="493" t="s">
        <v>190</v>
      </c>
      <c r="K54" s="493" t="s">
        <v>190</v>
      </c>
      <c r="L54" s="493" t="s">
        <v>190</v>
      </c>
      <c r="M54" s="493" t="s">
        <v>190</v>
      </c>
      <c r="N54" s="493" t="s">
        <v>190</v>
      </c>
      <c r="O54" s="493" t="s">
        <v>190</v>
      </c>
      <c r="P54" s="493" t="s">
        <v>190</v>
      </c>
      <c r="Q54" s="77" t="s">
        <v>190</v>
      </c>
      <c r="R54" s="493" t="s">
        <v>190</v>
      </c>
      <c r="S54" s="493" t="s">
        <v>190</v>
      </c>
      <c r="T54" s="493" t="s">
        <v>190</v>
      </c>
      <c r="U54" s="493" t="s">
        <v>190</v>
      </c>
      <c r="V54" s="493" t="s">
        <v>190</v>
      </c>
      <c r="W54" s="493" t="s">
        <v>190</v>
      </c>
      <c r="X54" s="493" t="s">
        <v>190</v>
      </c>
      <c r="Y54" s="493" t="s">
        <v>190</v>
      </c>
      <c r="Z54" s="493" t="s">
        <v>190</v>
      </c>
      <c r="AA54" s="493" t="s">
        <v>190</v>
      </c>
      <c r="AB54" s="493" t="s">
        <v>190</v>
      </c>
      <c r="AC54" s="493" t="s">
        <v>190</v>
      </c>
      <c r="AD54" s="493" t="s">
        <v>190</v>
      </c>
      <c r="AE54" s="493" t="s">
        <v>190</v>
      </c>
      <c r="AF54" s="493" t="s">
        <v>190</v>
      </c>
      <c r="AG54" s="493" t="s">
        <v>190</v>
      </c>
      <c r="AH54" s="493" t="s">
        <v>190</v>
      </c>
      <c r="AI54" s="493" t="s">
        <v>190</v>
      </c>
      <c r="AJ54" s="493" t="s">
        <v>190</v>
      </c>
      <c r="AK54" s="493" t="s">
        <v>190</v>
      </c>
      <c r="AL54" s="493" t="s">
        <v>190</v>
      </c>
      <c r="AM54" s="493" t="s">
        <v>190</v>
      </c>
      <c r="AN54" s="493" t="s">
        <v>190</v>
      </c>
      <c r="AO54" s="493" t="s">
        <v>190</v>
      </c>
      <c r="AP54" s="493" t="s">
        <v>190</v>
      </c>
      <c r="AQ54" s="493" t="s">
        <v>190</v>
      </c>
      <c r="AR54" s="493" t="s">
        <v>190</v>
      </c>
      <c r="AS54" s="493" t="s">
        <v>190</v>
      </c>
      <c r="AT54" s="493" t="s">
        <v>190</v>
      </c>
      <c r="AU54" s="493" t="s">
        <v>190</v>
      </c>
      <c r="AV54" s="493" t="s">
        <v>190</v>
      </c>
      <c r="AW54" s="493" t="s">
        <v>190</v>
      </c>
      <c r="AX54" s="493" t="s">
        <v>190</v>
      </c>
      <c r="AY54" s="493" t="s">
        <v>190</v>
      </c>
      <c r="AZ54" s="493" t="s">
        <v>190</v>
      </c>
      <c r="BA54" s="493" t="s">
        <v>190</v>
      </c>
      <c r="BB54" s="493" t="s">
        <v>190</v>
      </c>
      <c r="BC54" s="493" t="s">
        <v>190</v>
      </c>
      <c r="BD54" s="493" t="s">
        <v>190</v>
      </c>
      <c r="BE54" s="493" t="s">
        <v>190</v>
      </c>
      <c r="BF54" s="493" t="s">
        <v>190</v>
      </c>
      <c r="BG54" s="493" t="s">
        <v>190</v>
      </c>
      <c r="BH54" s="493" t="s">
        <v>190</v>
      </c>
      <c r="BI54" s="493" t="s">
        <v>190</v>
      </c>
      <c r="BJ54" s="493" t="s">
        <v>190</v>
      </c>
      <c r="BK54" s="493" t="s">
        <v>190</v>
      </c>
      <c r="BL54" s="493" t="s">
        <v>190</v>
      </c>
      <c r="BM54" s="987" t="s">
        <v>490</v>
      </c>
      <c r="BN54" s="987">
        <v>2</v>
      </c>
      <c r="BO54" s="493" t="s">
        <v>190</v>
      </c>
      <c r="BP54" s="493" t="s">
        <v>190</v>
      </c>
      <c r="BQ54" s="493" t="s">
        <v>190</v>
      </c>
      <c r="BR54" s="493" t="s">
        <v>190</v>
      </c>
      <c r="BS54" s="493" t="s">
        <v>190</v>
      </c>
      <c r="BT54" s="493" t="s">
        <v>190</v>
      </c>
      <c r="BU54" s="493" t="s">
        <v>190</v>
      </c>
      <c r="BV54" s="493" t="s">
        <v>190</v>
      </c>
      <c r="BW54" s="493" t="s">
        <v>190</v>
      </c>
      <c r="BX54" s="493" t="s">
        <v>190</v>
      </c>
      <c r="BY54" s="493" t="s">
        <v>190</v>
      </c>
    </row>
    <row r="55" spans="1:101" ht="48" customHeight="1" x14ac:dyDescent="0.25">
      <c r="B55" s="382" t="s">
        <v>141</v>
      </c>
      <c r="C55" s="383" t="s">
        <v>142</v>
      </c>
      <c r="D55" s="382" t="s">
        <v>93</v>
      </c>
      <c r="E55" s="384">
        <f t="shared" ref="E55:AJ55" si="27">SUBTOTAL(9,E56:E57)</f>
        <v>0</v>
      </c>
      <c r="F55" s="983">
        <f t="shared" si="27"/>
        <v>0</v>
      </c>
      <c r="G55" s="384">
        <f t="shared" si="27"/>
        <v>0</v>
      </c>
      <c r="H55" s="384">
        <f t="shared" si="27"/>
        <v>0</v>
      </c>
      <c r="I55" s="384">
        <f t="shared" si="27"/>
        <v>0</v>
      </c>
      <c r="J55" s="384">
        <f t="shared" si="27"/>
        <v>0</v>
      </c>
      <c r="K55" s="384">
        <f t="shared" si="27"/>
        <v>0</v>
      </c>
      <c r="L55" s="384">
        <f t="shared" si="27"/>
        <v>0</v>
      </c>
      <c r="M55" s="384">
        <f t="shared" si="27"/>
        <v>0</v>
      </c>
      <c r="N55" s="384">
        <f t="shared" si="27"/>
        <v>0</v>
      </c>
      <c r="O55" s="384">
        <f t="shared" si="27"/>
        <v>0</v>
      </c>
      <c r="P55" s="384">
        <f t="shared" si="27"/>
        <v>0</v>
      </c>
      <c r="Q55" s="384">
        <f t="shared" si="27"/>
        <v>0</v>
      </c>
      <c r="R55" s="384">
        <f t="shared" si="27"/>
        <v>0</v>
      </c>
      <c r="S55" s="384">
        <f t="shared" si="27"/>
        <v>0</v>
      </c>
      <c r="T55" s="384">
        <f t="shared" si="27"/>
        <v>0</v>
      </c>
      <c r="U55" s="384">
        <f t="shared" si="27"/>
        <v>0</v>
      </c>
      <c r="V55" s="384">
        <f t="shared" si="27"/>
        <v>0</v>
      </c>
      <c r="W55" s="384">
        <f t="shared" si="27"/>
        <v>0</v>
      </c>
      <c r="X55" s="384">
        <f t="shared" si="27"/>
        <v>0</v>
      </c>
      <c r="Y55" s="384">
        <f t="shared" si="27"/>
        <v>0</v>
      </c>
      <c r="Z55" s="384">
        <f t="shared" si="27"/>
        <v>0</v>
      </c>
      <c r="AA55" s="384">
        <f t="shared" si="27"/>
        <v>0</v>
      </c>
      <c r="AB55" s="384">
        <f t="shared" si="27"/>
        <v>0</v>
      </c>
      <c r="AC55" s="384">
        <f t="shared" si="27"/>
        <v>0</v>
      </c>
      <c r="AD55" s="384">
        <f t="shared" si="27"/>
        <v>0</v>
      </c>
      <c r="AE55" s="384">
        <f t="shared" si="27"/>
        <v>0</v>
      </c>
      <c r="AF55" s="384">
        <f t="shared" si="27"/>
        <v>0</v>
      </c>
      <c r="AG55" s="384">
        <f t="shared" si="27"/>
        <v>0</v>
      </c>
      <c r="AH55" s="384">
        <f t="shared" si="27"/>
        <v>0</v>
      </c>
      <c r="AI55" s="384">
        <f t="shared" si="27"/>
        <v>0</v>
      </c>
      <c r="AJ55" s="384">
        <f t="shared" si="27"/>
        <v>0</v>
      </c>
      <c r="AK55" s="384">
        <f t="shared" ref="AK55:BY55" si="28">SUBTOTAL(9,AK56:AK57)</f>
        <v>0</v>
      </c>
      <c r="AL55" s="384">
        <f t="shared" si="28"/>
        <v>0</v>
      </c>
      <c r="AM55" s="384">
        <f t="shared" si="28"/>
        <v>0</v>
      </c>
      <c r="AN55" s="384">
        <f t="shared" si="28"/>
        <v>0</v>
      </c>
      <c r="AO55" s="384">
        <f t="shared" si="28"/>
        <v>0</v>
      </c>
      <c r="AP55" s="384">
        <f t="shared" si="28"/>
        <v>0</v>
      </c>
      <c r="AQ55" s="384">
        <f t="shared" si="28"/>
        <v>0</v>
      </c>
      <c r="AR55" s="384">
        <f t="shared" si="28"/>
        <v>0</v>
      </c>
      <c r="AS55" s="384">
        <f t="shared" si="28"/>
        <v>0</v>
      </c>
      <c r="AT55" s="384">
        <f t="shared" si="28"/>
        <v>0</v>
      </c>
      <c r="AU55" s="384">
        <f t="shared" si="28"/>
        <v>0</v>
      </c>
      <c r="AV55" s="384">
        <f t="shared" si="28"/>
        <v>0</v>
      </c>
      <c r="AW55" s="384">
        <f t="shared" si="28"/>
        <v>0</v>
      </c>
      <c r="AX55" s="384">
        <f t="shared" si="28"/>
        <v>0</v>
      </c>
      <c r="AY55" s="384">
        <f t="shared" si="28"/>
        <v>0</v>
      </c>
      <c r="AZ55" s="384">
        <f t="shared" si="28"/>
        <v>0</v>
      </c>
      <c r="BA55" s="384">
        <f t="shared" si="28"/>
        <v>0</v>
      </c>
      <c r="BB55" s="384">
        <f t="shared" si="28"/>
        <v>0</v>
      </c>
      <c r="BC55" s="384">
        <f t="shared" si="28"/>
        <v>0</v>
      </c>
      <c r="BD55" s="384">
        <f t="shared" si="28"/>
        <v>0</v>
      </c>
      <c r="BE55" s="384">
        <f t="shared" si="28"/>
        <v>0</v>
      </c>
      <c r="BF55" s="384">
        <f t="shared" si="28"/>
        <v>0</v>
      </c>
      <c r="BG55" s="384">
        <f t="shared" si="28"/>
        <v>0</v>
      </c>
      <c r="BH55" s="384">
        <f t="shared" si="28"/>
        <v>0</v>
      </c>
      <c r="BI55" s="384">
        <f t="shared" si="28"/>
        <v>0</v>
      </c>
      <c r="BJ55" s="384">
        <f t="shared" si="28"/>
        <v>0</v>
      </c>
      <c r="BK55" s="384">
        <f t="shared" si="28"/>
        <v>0</v>
      </c>
      <c r="BL55" s="384">
        <f t="shared" si="28"/>
        <v>0</v>
      </c>
      <c r="BM55" s="384">
        <f t="shared" si="28"/>
        <v>0</v>
      </c>
      <c r="BN55" s="384">
        <f t="shared" si="28"/>
        <v>0</v>
      </c>
      <c r="BO55" s="384">
        <f t="shared" si="28"/>
        <v>0</v>
      </c>
      <c r="BP55" s="384">
        <f t="shared" si="28"/>
        <v>0</v>
      </c>
      <c r="BQ55" s="384">
        <f t="shared" si="28"/>
        <v>0</v>
      </c>
      <c r="BR55" s="384">
        <f t="shared" si="28"/>
        <v>0</v>
      </c>
      <c r="BS55" s="384">
        <f t="shared" si="28"/>
        <v>0</v>
      </c>
      <c r="BT55" s="384">
        <f t="shared" si="28"/>
        <v>0</v>
      </c>
      <c r="BU55" s="384">
        <f t="shared" si="28"/>
        <v>0</v>
      </c>
      <c r="BV55" s="384">
        <f t="shared" si="28"/>
        <v>0</v>
      </c>
      <c r="BW55" s="384">
        <f t="shared" si="28"/>
        <v>0</v>
      </c>
      <c r="BX55" s="384">
        <f t="shared" si="28"/>
        <v>0</v>
      </c>
      <c r="BY55" s="384">
        <f t="shared" si="28"/>
        <v>0</v>
      </c>
    </row>
    <row r="56" spans="1:101" ht="42" customHeight="1" x14ac:dyDescent="0.25">
      <c r="B56" s="411" t="s">
        <v>143</v>
      </c>
      <c r="C56" s="412" t="s">
        <v>144</v>
      </c>
      <c r="D56" s="411" t="s">
        <v>93</v>
      </c>
      <c r="E56" s="413">
        <v>0</v>
      </c>
      <c r="F56" s="984">
        <v>0</v>
      </c>
      <c r="G56" s="413">
        <v>0</v>
      </c>
      <c r="H56" s="413">
        <v>0</v>
      </c>
      <c r="I56" s="413">
        <v>0</v>
      </c>
      <c r="J56" s="413">
        <v>0</v>
      </c>
      <c r="K56" s="413">
        <v>0</v>
      </c>
      <c r="L56" s="413">
        <v>0</v>
      </c>
      <c r="M56" s="413">
        <v>0</v>
      </c>
      <c r="N56" s="413">
        <v>0</v>
      </c>
      <c r="O56" s="413">
        <v>0</v>
      </c>
      <c r="P56" s="413">
        <v>0</v>
      </c>
      <c r="Q56" s="413">
        <v>0</v>
      </c>
      <c r="R56" s="413">
        <v>0</v>
      </c>
      <c r="S56" s="413">
        <v>0</v>
      </c>
      <c r="T56" s="413">
        <v>0</v>
      </c>
      <c r="U56" s="413">
        <v>0</v>
      </c>
      <c r="V56" s="413">
        <v>0</v>
      </c>
      <c r="W56" s="413">
        <v>0</v>
      </c>
      <c r="X56" s="413">
        <v>0</v>
      </c>
      <c r="Y56" s="413">
        <v>0</v>
      </c>
      <c r="Z56" s="413">
        <v>0</v>
      </c>
      <c r="AA56" s="413">
        <v>0</v>
      </c>
      <c r="AB56" s="413">
        <v>0</v>
      </c>
      <c r="AC56" s="413">
        <v>0</v>
      </c>
      <c r="AD56" s="413">
        <v>0</v>
      </c>
      <c r="AE56" s="413">
        <v>0</v>
      </c>
      <c r="AF56" s="413">
        <v>0</v>
      </c>
      <c r="AG56" s="413">
        <v>0</v>
      </c>
      <c r="AH56" s="413">
        <v>0</v>
      </c>
      <c r="AI56" s="413">
        <v>0</v>
      </c>
      <c r="AJ56" s="413">
        <v>0</v>
      </c>
      <c r="AK56" s="413">
        <v>0</v>
      </c>
      <c r="AL56" s="413">
        <v>0</v>
      </c>
      <c r="AM56" s="413">
        <v>0</v>
      </c>
      <c r="AN56" s="413">
        <v>0</v>
      </c>
      <c r="AO56" s="413"/>
      <c r="AP56" s="413"/>
      <c r="AQ56" s="413"/>
      <c r="AR56" s="413"/>
      <c r="AS56" s="413"/>
      <c r="AT56" s="413"/>
      <c r="AU56" s="413"/>
      <c r="AV56" s="413"/>
      <c r="AW56" s="413"/>
      <c r="AX56" s="413"/>
      <c r="AY56" s="413"/>
      <c r="AZ56" s="413"/>
      <c r="BA56" s="413"/>
      <c r="BB56" s="413"/>
      <c r="BC56" s="413"/>
      <c r="BD56" s="413"/>
      <c r="BE56" s="413"/>
      <c r="BF56" s="413"/>
      <c r="BG56" s="413"/>
      <c r="BH56" s="413"/>
      <c r="BI56" s="413"/>
      <c r="BJ56" s="413"/>
      <c r="BK56" s="413"/>
      <c r="BL56" s="413"/>
      <c r="BM56" s="413">
        <v>0</v>
      </c>
      <c r="BN56" s="413">
        <v>0</v>
      </c>
      <c r="BO56" s="413">
        <v>0</v>
      </c>
      <c r="BP56" s="413">
        <v>0</v>
      </c>
      <c r="BQ56" s="413">
        <v>0</v>
      </c>
      <c r="BR56" s="413">
        <v>0</v>
      </c>
      <c r="BS56" s="413">
        <v>0</v>
      </c>
      <c r="BT56" s="413">
        <v>0</v>
      </c>
      <c r="BU56" s="413">
        <v>0</v>
      </c>
      <c r="BV56" s="413">
        <v>0</v>
      </c>
      <c r="BW56" s="413">
        <v>0</v>
      </c>
      <c r="BX56" s="413">
        <v>0</v>
      </c>
      <c r="BY56" s="413">
        <v>0</v>
      </c>
    </row>
    <row r="57" spans="1:101" s="117" customFormat="1" ht="42" customHeight="1" x14ac:dyDescent="0.25">
      <c r="A57" s="105"/>
      <c r="B57" s="411" t="s">
        <v>148</v>
      </c>
      <c r="C57" s="412" t="s">
        <v>149</v>
      </c>
      <c r="D57" s="411" t="s">
        <v>93</v>
      </c>
      <c r="E57" s="413">
        <f>SUBTOTAL(9,E58)</f>
        <v>0</v>
      </c>
      <c r="F57" s="984">
        <f t="shared" ref="F57:BY57" si="29">SUBTOTAL(9,F58)</f>
        <v>0</v>
      </c>
      <c r="G57" s="413">
        <f t="shared" si="29"/>
        <v>0</v>
      </c>
      <c r="H57" s="413">
        <f t="shared" si="29"/>
        <v>0</v>
      </c>
      <c r="I57" s="413">
        <f t="shared" si="29"/>
        <v>0</v>
      </c>
      <c r="J57" s="413">
        <f t="shared" si="29"/>
        <v>0</v>
      </c>
      <c r="K57" s="413">
        <f t="shared" si="29"/>
        <v>0</v>
      </c>
      <c r="L57" s="413">
        <f t="shared" si="29"/>
        <v>0</v>
      </c>
      <c r="M57" s="413">
        <f t="shared" si="29"/>
        <v>0</v>
      </c>
      <c r="N57" s="413">
        <f t="shared" si="29"/>
        <v>0</v>
      </c>
      <c r="O57" s="413">
        <f t="shared" si="29"/>
        <v>0</v>
      </c>
      <c r="P57" s="413">
        <f t="shared" si="29"/>
        <v>0</v>
      </c>
      <c r="Q57" s="413">
        <f t="shared" si="29"/>
        <v>0</v>
      </c>
      <c r="R57" s="413">
        <f t="shared" si="29"/>
        <v>0</v>
      </c>
      <c r="S57" s="413">
        <f t="shared" si="29"/>
        <v>0</v>
      </c>
      <c r="T57" s="413">
        <f t="shared" si="29"/>
        <v>0</v>
      </c>
      <c r="U57" s="413">
        <f t="shared" si="29"/>
        <v>0</v>
      </c>
      <c r="V57" s="413">
        <f t="shared" si="29"/>
        <v>0</v>
      </c>
      <c r="W57" s="413">
        <f t="shared" si="29"/>
        <v>0</v>
      </c>
      <c r="X57" s="413">
        <f t="shared" si="29"/>
        <v>0</v>
      </c>
      <c r="Y57" s="413">
        <f t="shared" si="29"/>
        <v>0</v>
      </c>
      <c r="Z57" s="413">
        <f t="shared" si="29"/>
        <v>0</v>
      </c>
      <c r="AA57" s="413">
        <f t="shared" si="29"/>
        <v>0</v>
      </c>
      <c r="AB57" s="413">
        <f t="shared" si="29"/>
        <v>0</v>
      </c>
      <c r="AC57" s="413">
        <f t="shared" si="29"/>
        <v>0</v>
      </c>
      <c r="AD57" s="413">
        <f t="shared" si="29"/>
        <v>0</v>
      </c>
      <c r="AE57" s="413">
        <f t="shared" si="29"/>
        <v>0</v>
      </c>
      <c r="AF57" s="413">
        <f t="shared" si="29"/>
        <v>0</v>
      </c>
      <c r="AG57" s="413">
        <f t="shared" si="29"/>
        <v>0</v>
      </c>
      <c r="AH57" s="413">
        <f t="shared" si="29"/>
        <v>0</v>
      </c>
      <c r="AI57" s="413">
        <f t="shared" si="29"/>
        <v>0</v>
      </c>
      <c r="AJ57" s="413">
        <f t="shared" si="29"/>
        <v>0</v>
      </c>
      <c r="AK57" s="413">
        <f t="shared" si="29"/>
        <v>0</v>
      </c>
      <c r="AL57" s="413">
        <f t="shared" si="29"/>
        <v>0</v>
      </c>
      <c r="AM57" s="413">
        <f t="shared" si="29"/>
        <v>0</v>
      </c>
      <c r="AN57" s="413">
        <f t="shared" si="29"/>
        <v>0</v>
      </c>
      <c r="AO57" s="413"/>
      <c r="AP57" s="413"/>
      <c r="AQ57" s="413"/>
      <c r="AR57" s="413"/>
      <c r="AS57" s="413"/>
      <c r="AT57" s="413"/>
      <c r="AU57" s="413"/>
      <c r="AV57" s="413"/>
      <c r="AW57" s="413"/>
      <c r="AX57" s="413"/>
      <c r="AY57" s="413"/>
      <c r="AZ57" s="413"/>
      <c r="BA57" s="413"/>
      <c r="BB57" s="413"/>
      <c r="BC57" s="413"/>
      <c r="BD57" s="413"/>
      <c r="BE57" s="413"/>
      <c r="BF57" s="413"/>
      <c r="BG57" s="413"/>
      <c r="BH57" s="413"/>
      <c r="BI57" s="413"/>
      <c r="BJ57" s="413"/>
      <c r="BK57" s="413"/>
      <c r="BL57" s="413"/>
      <c r="BM57" s="413">
        <f t="shared" si="29"/>
        <v>0</v>
      </c>
      <c r="BN57" s="413">
        <f t="shared" si="29"/>
        <v>0</v>
      </c>
      <c r="BO57" s="413">
        <f t="shared" si="29"/>
        <v>0</v>
      </c>
      <c r="BP57" s="413">
        <f t="shared" si="29"/>
        <v>0</v>
      </c>
      <c r="BQ57" s="413">
        <f t="shared" si="29"/>
        <v>0</v>
      </c>
      <c r="BR57" s="413">
        <f t="shared" si="29"/>
        <v>0</v>
      </c>
      <c r="BS57" s="413">
        <f t="shared" si="29"/>
        <v>0</v>
      </c>
      <c r="BT57" s="413">
        <f t="shared" si="29"/>
        <v>0</v>
      </c>
      <c r="BU57" s="413">
        <f t="shared" si="29"/>
        <v>0</v>
      </c>
      <c r="BV57" s="413">
        <f t="shared" si="29"/>
        <v>0</v>
      </c>
      <c r="BW57" s="413">
        <f t="shared" si="29"/>
        <v>0</v>
      </c>
      <c r="BX57" s="413">
        <f t="shared" si="29"/>
        <v>0</v>
      </c>
      <c r="BY57" s="413">
        <f t="shared" si="29"/>
        <v>0</v>
      </c>
      <c r="BZ57" s="105"/>
    </row>
    <row r="58" spans="1:101" ht="48" customHeight="1" x14ac:dyDescent="0.25">
      <c r="B58" s="382" t="s">
        <v>150</v>
      </c>
      <c r="C58" s="383" t="s">
        <v>151</v>
      </c>
      <c r="D58" s="382" t="s">
        <v>93</v>
      </c>
      <c r="E58" s="384">
        <f t="shared" ref="E58:AN58" si="30">SUBTOTAL(9,E59:E66)</f>
        <v>0</v>
      </c>
      <c r="F58" s="983">
        <f t="shared" si="30"/>
        <v>0</v>
      </c>
      <c r="G58" s="384">
        <f t="shared" si="30"/>
        <v>0</v>
      </c>
      <c r="H58" s="384">
        <f t="shared" si="30"/>
        <v>0</v>
      </c>
      <c r="I58" s="384">
        <f t="shared" si="30"/>
        <v>0</v>
      </c>
      <c r="J58" s="384">
        <f t="shared" si="30"/>
        <v>0</v>
      </c>
      <c r="K58" s="384">
        <f t="shared" si="30"/>
        <v>0</v>
      </c>
      <c r="L58" s="384">
        <f t="shared" si="30"/>
        <v>0</v>
      </c>
      <c r="M58" s="384">
        <f t="shared" si="30"/>
        <v>0</v>
      </c>
      <c r="N58" s="384">
        <f t="shared" si="30"/>
        <v>0</v>
      </c>
      <c r="O58" s="384">
        <f t="shared" si="30"/>
        <v>0</v>
      </c>
      <c r="P58" s="384">
        <f t="shared" si="30"/>
        <v>0</v>
      </c>
      <c r="Q58" s="384">
        <f t="shared" si="30"/>
        <v>0</v>
      </c>
      <c r="R58" s="384">
        <f t="shared" si="30"/>
        <v>0</v>
      </c>
      <c r="S58" s="384">
        <f t="shared" si="30"/>
        <v>0</v>
      </c>
      <c r="T58" s="384">
        <f t="shared" si="30"/>
        <v>0</v>
      </c>
      <c r="U58" s="384">
        <f t="shared" si="30"/>
        <v>0</v>
      </c>
      <c r="V58" s="384">
        <f t="shared" si="30"/>
        <v>0</v>
      </c>
      <c r="W58" s="384">
        <f t="shared" si="30"/>
        <v>0</v>
      </c>
      <c r="X58" s="384">
        <f t="shared" si="30"/>
        <v>0</v>
      </c>
      <c r="Y58" s="384">
        <f t="shared" si="30"/>
        <v>0</v>
      </c>
      <c r="Z58" s="384">
        <f t="shared" si="30"/>
        <v>0</v>
      </c>
      <c r="AA58" s="384">
        <f t="shared" si="30"/>
        <v>0</v>
      </c>
      <c r="AB58" s="384">
        <f t="shared" si="30"/>
        <v>0</v>
      </c>
      <c r="AC58" s="384">
        <f t="shared" si="30"/>
        <v>0</v>
      </c>
      <c r="AD58" s="384">
        <f t="shared" si="30"/>
        <v>0</v>
      </c>
      <c r="AE58" s="384">
        <f t="shared" si="30"/>
        <v>0</v>
      </c>
      <c r="AF58" s="384">
        <f t="shared" si="30"/>
        <v>0</v>
      </c>
      <c r="AG58" s="384">
        <f t="shared" si="30"/>
        <v>0</v>
      </c>
      <c r="AH58" s="384">
        <f t="shared" si="30"/>
        <v>0</v>
      </c>
      <c r="AI58" s="384">
        <f t="shared" si="30"/>
        <v>0</v>
      </c>
      <c r="AJ58" s="384">
        <f t="shared" si="30"/>
        <v>0</v>
      </c>
      <c r="AK58" s="384">
        <f t="shared" si="30"/>
        <v>0</v>
      </c>
      <c r="AL58" s="384">
        <f t="shared" si="30"/>
        <v>0</v>
      </c>
      <c r="AM58" s="384">
        <f t="shared" si="30"/>
        <v>0</v>
      </c>
      <c r="AN58" s="384">
        <f t="shared" si="30"/>
        <v>0</v>
      </c>
      <c r="AO58" s="384">
        <f t="shared" ref="AO58:BL58" si="31">SUBTOTAL(9,AO59:AO66)</f>
        <v>0</v>
      </c>
      <c r="AP58" s="384">
        <f t="shared" si="31"/>
        <v>0</v>
      </c>
      <c r="AQ58" s="384">
        <f t="shared" si="31"/>
        <v>0</v>
      </c>
      <c r="AR58" s="384">
        <f t="shared" si="31"/>
        <v>0</v>
      </c>
      <c r="AS58" s="384">
        <f t="shared" si="31"/>
        <v>0</v>
      </c>
      <c r="AT58" s="384">
        <f t="shared" si="31"/>
        <v>0</v>
      </c>
      <c r="AU58" s="384">
        <f t="shared" si="31"/>
        <v>0</v>
      </c>
      <c r="AV58" s="384">
        <f t="shared" si="31"/>
        <v>0</v>
      </c>
      <c r="AW58" s="384">
        <f t="shared" si="31"/>
        <v>0</v>
      </c>
      <c r="AX58" s="384">
        <f t="shared" si="31"/>
        <v>0</v>
      </c>
      <c r="AY58" s="384">
        <f t="shared" si="31"/>
        <v>0</v>
      </c>
      <c r="AZ58" s="384">
        <f t="shared" si="31"/>
        <v>0</v>
      </c>
      <c r="BA58" s="384">
        <f t="shared" si="31"/>
        <v>0</v>
      </c>
      <c r="BB58" s="384">
        <f t="shared" si="31"/>
        <v>0</v>
      </c>
      <c r="BC58" s="384">
        <f t="shared" si="31"/>
        <v>0</v>
      </c>
      <c r="BD58" s="384">
        <f t="shared" si="31"/>
        <v>0</v>
      </c>
      <c r="BE58" s="384">
        <f t="shared" si="31"/>
        <v>0</v>
      </c>
      <c r="BF58" s="384">
        <f t="shared" si="31"/>
        <v>0</v>
      </c>
      <c r="BG58" s="384">
        <f t="shared" si="31"/>
        <v>0</v>
      </c>
      <c r="BH58" s="384">
        <f t="shared" si="31"/>
        <v>0</v>
      </c>
      <c r="BI58" s="384">
        <f t="shared" si="31"/>
        <v>0</v>
      </c>
      <c r="BJ58" s="384">
        <f t="shared" si="31"/>
        <v>0</v>
      </c>
      <c r="BK58" s="384">
        <f t="shared" si="31"/>
        <v>0</v>
      </c>
      <c r="BL58" s="384">
        <f t="shared" si="31"/>
        <v>0</v>
      </c>
      <c r="BM58" s="384">
        <f t="shared" ref="BM58:BY58" si="32">SUBTOTAL(9,BM59:BM66)</f>
        <v>0</v>
      </c>
      <c r="BN58" s="384">
        <f t="shared" si="32"/>
        <v>0</v>
      </c>
      <c r="BO58" s="384">
        <f t="shared" si="32"/>
        <v>0</v>
      </c>
      <c r="BP58" s="384">
        <f t="shared" si="32"/>
        <v>0</v>
      </c>
      <c r="BQ58" s="384">
        <f t="shared" si="32"/>
        <v>0</v>
      </c>
      <c r="BR58" s="384">
        <f t="shared" si="32"/>
        <v>0</v>
      </c>
      <c r="BS58" s="384">
        <f t="shared" si="32"/>
        <v>0</v>
      </c>
      <c r="BT58" s="384">
        <f t="shared" si="32"/>
        <v>0</v>
      </c>
      <c r="BU58" s="384">
        <f t="shared" si="32"/>
        <v>0</v>
      </c>
      <c r="BV58" s="384">
        <f t="shared" si="32"/>
        <v>0</v>
      </c>
      <c r="BW58" s="384">
        <f t="shared" si="32"/>
        <v>0</v>
      </c>
      <c r="BX58" s="384">
        <f t="shared" si="32"/>
        <v>0</v>
      </c>
      <c r="BY58" s="384">
        <f t="shared" si="32"/>
        <v>0</v>
      </c>
      <c r="BZ58" s="105"/>
    </row>
    <row r="59" spans="1:101" ht="42" customHeight="1" x14ac:dyDescent="0.25">
      <c r="B59" s="437" t="s">
        <v>152</v>
      </c>
      <c r="C59" s="443" t="s">
        <v>153</v>
      </c>
      <c r="D59" s="408" t="s">
        <v>93</v>
      </c>
      <c r="E59" s="326"/>
      <c r="F59" s="981"/>
      <c r="G59" s="326"/>
      <c r="H59" s="326"/>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6"/>
      <c r="BS59" s="326"/>
      <c r="BT59" s="326"/>
      <c r="BU59" s="326"/>
      <c r="BV59" s="326"/>
      <c r="BW59" s="326"/>
      <c r="BX59" s="326"/>
      <c r="BY59" s="326"/>
      <c r="BZ59" s="105"/>
    </row>
    <row r="60" spans="1:101" ht="42" customHeight="1" x14ac:dyDescent="0.25">
      <c r="B60" s="437" t="s">
        <v>154</v>
      </c>
      <c r="C60" s="443" t="s">
        <v>155</v>
      </c>
      <c r="D60" s="408" t="s">
        <v>93</v>
      </c>
      <c r="E60" s="326"/>
      <c r="F60" s="981"/>
      <c r="G60" s="326"/>
      <c r="H60" s="326"/>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c r="BV60" s="326"/>
      <c r="BW60" s="326"/>
      <c r="BX60" s="326"/>
      <c r="BY60" s="326"/>
    </row>
    <row r="61" spans="1:101" ht="42" customHeight="1" x14ac:dyDescent="0.25">
      <c r="B61" s="408" t="s">
        <v>156</v>
      </c>
      <c r="C61" s="409" t="s">
        <v>157</v>
      </c>
      <c r="D61" s="408" t="s">
        <v>93</v>
      </c>
      <c r="E61" s="410"/>
      <c r="F61" s="981"/>
      <c r="G61" s="326"/>
      <c r="H61" s="326"/>
      <c r="I61" s="326"/>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6"/>
      <c r="BS61" s="326"/>
      <c r="BT61" s="326"/>
      <c r="BU61" s="326"/>
      <c r="BV61" s="326"/>
      <c r="BW61" s="326"/>
      <c r="BX61" s="326"/>
      <c r="BY61" s="410"/>
    </row>
    <row r="62" spans="1:101" ht="42" customHeight="1" x14ac:dyDescent="0.25">
      <c r="B62" s="408" t="s">
        <v>158</v>
      </c>
      <c r="C62" s="409" t="s">
        <v>159</v>
      </c>
      <c r="D62" s="408" t="s">
        <v>93</v>
      </c>
      <c r="E62" s="326"/>
      <c r="F62" s="981"/>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row>
    <row r="63" spans="1:101" ht="42" customHeight="1" x14ac:dyDescent="0.25">
      <c r="B63" s="408" t="s">
        <v>160</v>
      </c>
      <c r="C63" s="409" t="s">
        <v>161</v>
      </c>
      <c r="D63" s="408" t="s">
        <v>93</v>
      </c>
      <c r="E63" s="326"/>
      <c r="F63" s="981"/>
      <c r="G63" s="326"/>
      <c r="H63" s="326"/>
      <c r="I63" s="326"/>
      <c r="J63" s="326"/>
      <c r="K63" s="326"/>
      <c r="L63" s="326"/>
      <c r="M63" s="326"/>
      <c r="N63" s="326"/>
      <c r="O63" s="326"/>
      <c r="P63" s="326"/>
      <c r="Q63" s="326"/>
      <c r="R63" s="326"/>
      <c r="S63" s="326"/>
      <c r="T63" s="326"/>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6"/>
      <c r="BS63" s="326"/>
      <c r="BT63" s="326"/>
      <c r="BU63" s="326"/>
      <c r="BV63" s="326"/>
      <c r="BW63" s="326"/>
      <c r="BX63" s="326"/>
      <c r="BY63" s="326"/>
      <c r="BZ63" s="104" t="e">
        <f>#REF!</f>
        <v>#REF!</v>
      </c>
      <c r="CA63" s="104" t="e">
        <f>#REF!</f>
        <v>#REF!</v>
      </c>
      <c r="CB63" s="104" t="e">
        <f>#REF!</f>
        <v>#REF!</v>
      </c>
      <c r="CC63" s="104" t="e">
        <f>#REF!</f>
        <v>#REF!</v>
      </c>
      <c r="CD63" s="104" t="e">
        <f>#REF!</f>
        <v>#REF!</v>
      </c>
      <c r="CE63" s="104" t="s">
        <v>190</v>
      </c>
      <c r="CF63" s="104" t="e">
        <f>#REF!</f>
        <v>#REF!</v>
      </c>
      <c r="CG63" s="104" t="e">
        <f>#REF!</f>
        <v>#REF!</v>
      </c>
      <c r="CH63" s="104" t="e">
        <f>#REF!</f>
        <v>#REF!</v>
      </c>
      <c r="CI63" s="104" t="e">
        <f>#REF!</f>
        <v>#REF!</v>
      </c>
      <c r="CJ63" s="104" t="e">
        <f>#REF!</f>
        <v>#REF!</v>
      </c>
      <c r="CK63" s="104" t="s">
        <v>190</v>
      </c>
      <c r="CL63" s="104" t="e">
        <f>#REF!</f>
        <v>#REF!</v>
      </c>
      <c r="CM63" s="104" t="e">
        <f>#REF!</f>
        <v>#REF!</v>
      </c>
      <c r="CN63" s="104" t="e">
        <f>#REF!</f>
        <v>#REF!</v>
      </c>
      <c r="CO63" s="104" t="e">
        <f>#REF!</f>
        <v>#REF!</v>
      </c>
      <c r="CP63" s="104" t="e">
        <f>#REF!</f>
        <v>#REF!</v>
      </c>
      <c r="CQ63" s="104" t="s">
        <v>190</v>
      </c>
      <c r="CR63" s="104" t="e">
        <f>#REF!</f>
        <v>#REF!</v>
      </c>
      <c r="CS63" s="104" t="e">
        <f>#REF!</f>
        <v>#REF!</v>
      </c>
      <c r="CT63" s="104" t="e">
        <f>#REF!</f>
        <v>#REF!</v>
      </c>
      <c r="CU63" s="104" t="e">
        <f>#REF!</f>
        <v>#REF!</v>
      </c>
      <c r="CV63" s="104" t="e">
        <f>#REF!</f>
        <v>#REF!</v>
      </c>
      <c r="CW63" s="104" t="s">
        <v>190</v>
      </c>
    </row>
    <row r="64" spans="1:101" ht="42" customHeight="1" x14ac:dyDescent="0.25">
      <c r="B64" s="408" t="s">
        <v>165</v>
      </c>
      <c r="C64" s="409" t="s">
        <v>166</v>
      </c>
      <c r="D64" s="408" t="s">
        <v>93</v>
      </c>
      <c r="E64" s="326"/>
      <c r="F64" s="981"/>
      <c r="G64" s="326"/>
      <c r="H64" s="326"/>
      <c r="I64" s="326"/>
      <c r="J64" s="326"/>
      <c r="K64" s="326"/>
      <c r="L64" s="326"/>
      <c r="M64" s="326"/>
      <c r="N64" s="326"/>
      <c r="O64" s="326"/>
      <c r="P64" s="326"/>
      <c r="Q64" s="326"/>
      <c r="R64" s="326"/>
      <c r="S64" s="326"/>
      <c r="T64" s="326"/>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6"/>
      <c r="BW64" s="326"/>
      <c r="BX64" s="326"/>
      <c r="BY64" s="326"/>
    </row>
    <row r="65" spans="2:77" ht="42" customHeight="1" x14ac:dyDescent="0.25">
      <c r="B65" s="437" t="s">
        <v>167</v>
      </c>
      <c r="C65" s="443" t="s">
        <v>168</v>
      </c>
      <c r="D65" s="408" t="s">
        <v>93</v>
      </c>
      <c r="E65" s="326"/>
      <c r="F65" s="981"/>
      <c r="G65" s="326"/>
      <c r="H65" s="326"/>
      <c r="I65" s="326"/>
      <c r="J65" s="326"/>
      <c r="K65" s="326"/>
      <c r="L65" s="326"/>
      <c r="M65" s="326"/>
      <c r="N65" s="326"/>
      <c r="O65" s="326"/>
      <c r="P65" s="326"/>
      <c r="Q65" s="326"/>
      <c r="R65" s="326"/>
      <c r="S65" s="326"/>
      <c r="T65" s="326"/>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6"/>
      <c r="BP65" s="326"/>
      <c r="BQ65" s="326"/>
      <c r="BR65" s="326"/>
      <c r="BS65" s="326"/>
      <c r="BT65" s="326"/>
      <c r="BU65" s="326"/>
      <c r="BV65" s="326"/>
      <c r="BW65" s="326"/>
      <c r="BX65" s="326"/>
      <c r="BY65" s="326"/>
    </row>
    <row r="66" spans="2:77" ht="42" customHeight="1" x14ac:dyDescent="0.25">
      <c r="B66" s="437" t="s">
        <v>169</v>
      </c>
      <c r="C66" s="443" t="s">
        <v>170</v>
      </c>
      <c r="D66" s="411" t="s">
        <v>93</v>
      </c>
      <c r="E66" s="413"/>
      <c r="F66" s="981"/>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6"/>
      <c r="BY66" s="413"/>
    </row>
    <row r="67" spans="2:77" ht="48" customHeight="1" x14ac:dyDescent="0.25">
      <c r="B67" s="382" t="s">
        <v>171</v>
      </c>
      <c r="C67" s="383" t="s">
        <v>172</v>
      </c>
      <c r="D67" s="382" t="s">
        <v>93</v>
      </c>
      <c r="E67" s="384">
        <f>SUBTOTAL(9,E68:E69)</f>
        <v>0</v>
      </c>
      <c r="F67" s="983">
        <f t="shared" ref="F67:BY67" si="33">SUBTOTAL(9,F68:F69)</f>
        <v>0</v>
      </c>
      <c r="G67" s="384">
        <f t="shared" si="33"/>
        <v>0</v>
      </c>
      <c r="H67" s="384">
        <f t="shared" si="33"/>
        <v>0</v>
      </c>
      <c r="I67" s="384">
        <f t="shared" si="33"/>
        <v>0</v>
      </c>
      <c r="J67" s="384">
        <f t="shared" si="33"/>
        <v>0</v>
      </c>
      <c r="K67" s="384">
        <f t="shared" si="33"/>
        <v>0</v>
      </c>
      <c r="L67" s="384">
        <f t="shared" si="33"/>
        <v>0</v>
      </c>
      <c r="M67" s="384">
        <f t="shared" si="33"/>
        <v>0</v>
      </c>
      <c r="N67" s="384">
        <f t="shared" si="33"/>
        <v>0</v>
      </c>
      <c r="O67" s="384">
        <f t="shared" si="33"/>
        <v>0</v>
      </c>
      <c r="P67" s="384">
        <f t="shared" si="33"/>
        <v>0</v>
      </c>
      <c r="Q67" s="384">
        <f t="shared" si="33"/>
        <v>0</v>
      </c>
      <c r="R67" s="384">
        <f t="shared" si="33"/>
        <v>0</v>
      </c>
      <c r="S67" s="384">
        <f t="shared" si="33"/>
        <v>0</v>
      </c>
      <c r="T67" s="384">
        <f t="shared" si="33"/>
        <v>0</v>
      </c>
      <c r="U67" s="384">
        <f t="shared" si="33"/>
        <v>0</v>
      </c>
      <c r="V67" s="384">
        <f t="shared" si="33"/>
        <v>0</v>
      </c>
      <c r="W67" s="384">
        <f t="shared" si="33"/>
        <v>0</v>
      </c>
      <c r="X67" s="384">
        <f t="shared" si="33"/>
        <v>0</v>
      </c>
      <c r="Y67" s="384">
        <f t="shared" si="33"/>
        <v>0</v>
      </c>
      <c r="Z67" s="384">
        <f t="shared" si="33"/>
        <v>0</v>
      </c>
      <c r="AA67" s="384">
        <f t="shared" si="33"/>
        <v>0</v>
      </c>
      <c r="AB67" s="384">
        <f t="shared" si="33"/>
        <v>0</v>
      </c>
      <c r="AC67" s="384">
        <f t="shared" si="33"/>
        <v>0</v>
      </c>
      <c r="AD67" s="384">
        <f t="shared" si="33"/>
        <v>0</v>
      </c>
      <c r="AE67" s="384">
        <f t="shared" si="33"/>
        <v>0</v>
      </c>
      <c r="AF67" s="384">
        <f t="shared" si="33"/>
        <v>0</v>
      </c>
      <c r="AG67" s="384">
        <f t="shared" si="33"/>
        <v>0</v>
      </c>
      <c r="AH67" s="384">
        <f t="shared" si="33"/>
        <v>0</v>
      </c>
      <c r="AI67" s="384">
        <f t="shared" si="33"/>
        <v>0</v>
      </c>
      <c r="AJ67" s="384">
        <f t="shared" si="33"/>
        <v>0</v>
      </c>
      <c r="AK67" s="384">
        <f t="shared" si="33"/>
        <v>0</v>
      </c>
      <c r="AL67" s="384">
        <f t="shared" si="33"/>
        <v>0</v>
      </c>
      <c r="AM67" s="384">
        <f t="shared" si="33"/>
        <v>0</v>
      </c>
      <c r="AN67" s="384">
        <f t="shared" si="33"/>
        <v>0</v>
      </c>
      <c r="AO67" s="384">
        <f t="shared" si="33"/>
        <v>0</v>
      </c>
      <c r="AP67" s="384">
        <f t="shared" si="33"/>
        <v>0</v>
      </c>
      <c r="AQ67" s="384">
        <f t="shared" si="33"/>
        <v>0</v>
      </c>
      <c r="AR67" s="384">
        <f t="shared" si="33"/>
        <v>0</v>
      </c>
      <c r="AS67" s="384">
        <f t="shared" si="33"/>
        <v>0</v>
      </c>
      <c r="AT67" s="384">
        <f t="shared" si="33"/>
        <v>0</v>
      </c>
      <c r="AU67" s="384">
        <f t="shared" si="33"/>
        <v>0</v>
      </c>
      <c r="AV67" s="384">
        <f t="shared" si="33"/>
        <v>0</v>
      </c>
      <c r="AW67" s="384">
        <f t="shared" si="33"/>
        <v>0</v>
      </c>
      <c r="AX67" s="384">
        <f t="shared" si="33"/>
        <v>0</v>
      </c>
      <c r="AY67" s="384">
        <f t="shared" si="33"/>
        <v>0</v>
      </c>
      <c r="AZ67" s="384">
        <f t="shared" si="33"/>
        <v>0</v>
      </c>
      <c r="BA67" s="384">
        <f t="shared" si="33"/>
        <v>0</v>
      </c>
      <c r="BB67" s="384">
        <f t="shared" si="33"/>
        <v>0</v>
      </c>
      <c r="BC67" s="384">
        <f t="shared" si="33"/>
        <v>0</v>
      </c>
      <c r="BD67" s="384">
        <f t="shared" si="33"/>
        <v>0</v>
      </c>
      <c r="BE67" s="384">
        <f t="shared" si="33"/>
        <v>0</v>
      </c>
      <c r="BF67" s="384">
        <f t="shared" si="33"/>
        <v>0</v>
      </c>
      <c r="BG67" s="384">
        <f t="shared" si="33"/>
        <v>0</v>
      </c>
      <c r="BH67" s="384">
        <f t="shared" si="33"/>
        <v>0</v>
      </c>
      <c r="BI67" s="384">
        <f t="shared" si="33"/>
        <v>0</v>
      </c>
      <c r="BJ67" s="384">
        <f t="shared" si="33"/>
        <v>0</v>
      </c>
      <c r="BK67" s="384">
        <f t="shared" si="33"/>
        <v>0</v>
      </c>
      <c r="BL67" s="384">
        <f t="shared" si="33"/>
        <v>0</v>
      </c>
      <c r="BM67" s="384">
        <f t="shared" si="33"/>
        <v>0</v>
      </c>
      <c r="BN67" s="384">
        <f t="shared" si="33"/>
        <v>0</v>
      </c>
      <c r="BO67" s="384">
        <f t="shared" si="33"/>
        <v>0</v>
      </c>
      <c r="BP67" s="384">
        <f t="shared" si="33"/>
        <v>0</v>
      </c>
      <c r="BQ67" s="384">
        <f t="shared" si="33"/>
        <v>0</v>
      </c>
      <c r="BR67" s="384">
        <f t="shared" si="33"/>
        <v>0</v>
      </c>
      <c r="BS67" s="384">
        <f t="shared" si="33"/>
        <v>0</v>
      </c>
      <c r="BT67" s="384">
        <f t="shared" si="33"/>
        <v>0</v>
      </c>
      <c r="BU67" s="384">
        <f t="shared" si="33"/>
        <v>0</v>
      </c>
      <c r="BV67" s="384">
        <f t="shared" si="33"/>
        <v>0</v>
      </c>
      <c r="BW67" s="384">
        <f t="shared" si="33"/>
        <v>0</v>
      </c>
      <c r="BX67" s="384">
        <f t="shared" si="33"/>
        <v>0</v>
      </c>
      <c r="BY67" s="384">
        <f t="shared" si="33"/>
        <v>0</v>
      </c>
    </row>
    <row r="68" spans="2:77" ht="42" customHeight="1" x14ac:dyDescent="0.25">
      <c r="B68" s="408" t="s">
        <v>173</v>
      </c>
      <c r="C68" s="409" t="s">
        <v>174</v>
      </c>
      <c r="D68" s="408" t="s">
        <v>93</v>
      </c>
      <c r="E68" s="326"/>
      <c r="F68" s="981"/>
      <c r="G68" s="410"/>
      <c r="H68" s="410"/>
      <c r="I68" s="410"/>
      <c r="J68" s="410"/>
      <c r="K68" s="410"/>
      <c r="L68" s="410"/>
      <c r="M68" s="410"/>
      <c r="N68" s="410"/>
      <c r="O68" s="410"/>
      <c r="P68" s="410"/>
      <c r="Q68" s="410"/>
      <c r="R68" s="410"/>
      <c r="S68" s="410"/>
      <c r="T68" s="410"/>
      <c r="U68" s="410"/>
      <c r="V68" s="410"/>
      <c r="W68" s="410"/>
      <c r="X68" s="410"/>
      <c r="Y68" s="410"/>
      <c r="Z68" s="410"/>
      <c r="AA68" s="410"/>
      <c r="AB68" s="410"/>
      <c r="AC68" s="410"/>
      <c r="AD68" s="410"/>
      <c r="AE68" s="410"/>
      <c r="AF68" s="410"/>
      <c r="AG68" s="410"/>
      <c r="AH68" s="410"/>
      <c r="AI68" s="410"/>
      <c r="AJ68" s="410"/>
      <c r="AK68" s="410"/>
      <c r="AL68" s="410"/>
      <c r="AM68" s="410"/>
      <c r="AN68" s="410"/>
      <c r="AO68" s="410"/>
      <c r="AP68" s="410"/>
      <c r="AQ68" s="410"/>
      <c r="AR68" s="410"/>
      <c r="AS68" s="410"/>
      <c r="AT68" s="410"/>
      <c r="AU68" s="410"/>
      <c r="AV68" s="410"/>
      <c r="AW68" s="410"/>
      <c r="AX68" s="410"/>
      <c r="AY68" s="410"/>
      <c r="AZ68" s="410"/>
      <c r="BA68" s="410"/>
      <c r="BB68" s="410"/>
      <c r="BC68" s="410"/>
      <c r="BD68" s="410"/>
      <c r="BE68" s="410"/>
      <c r="BF68" s="410"/>
      <c r="BG68" s="410"/>
      <c r="BH68" s="410"/>
      <c r="BI68" s="410"/>
      <c r="BJ68" s="410"/>
      <c r="BK68" s="410"/>
      <c r="BL68" s="410"/>
      <c r="BM68" s="410"/>
      <c r="BN68" s="410"/>
      <c r="BO68" s="410"/>
      <c r="BP68" s="410"/>
      <c r="BQ68" s="410"/>
      <c r="BR68" s="410"/>
      <c r="BS68" s="410"/>
      <c r="BT68" s="410"/>
      <c r="BU68" s="410"/>
      <c r="BV68" s="410"/>
      <c r="BW68" s="410"/>
      <c r="BX68" s="410"/>
      <c r="BY68" s="326"/>
    </row>
    <row r="69" spans="2:77" ht="42" customHeight="1" x14ac:dyDescent="0.25">
      <c r="B69" s="408" t="s">
        <v>175</v>
      </c>
      <c r="C69" s="409" t="s">
        <v>176</v>
      </c>
      <c r="D69" s="408" t="s">
        <v>93</v>
      </c>
      <c r="E69" s="410"/>
      <c r="F69" s="981"/>
      <c r="G69" s="410"/>
      <c r="H69" s="410"/>
      <c r="I69" s="410"/>
      <c r="J69" s="410"/>
      <c r="K69" s="410"/>
      <c r="L69" s="410"/>
      <c r="M69" s="410"/>
      <c r="N69" s="410"/>
      <c r="O69" s="410"/>
      <c r="P69" s="410"/>
      <c r="Q69" s="410"/>
      <c r="R69" s="410"/>
      <c r="S69" s="410"/>
      <c r="T69" s="410"/>
      <c r="U69" s="410"/>
      <c r="V69" s="410"/>
      <c r="W69" s="410"/>
      <c r="X69" s="410"/>
      <c r="Y69" s="410"/>
      <c r="Z69" s="410"/>
      <c r="AA69" s="410"/>
      <c r="AB69" s="410"/>
      <c r="AC69" s="410"/>
      <c r="AD69" s="410"/>
      <c r="AE69" s="410"/>
      <c r="AF69" s="410"/>
      <c r="AG69" s="410"/>
      <c r="AH69" s="410"/>
      <c r="AI69" s="410"/>
      <c r="AJ69" s="410"/>
      <c r="AK69" s="410"/>
      <c r="AL69" s="410"/>
      <c r="AM69" s="410"/>
      <c r="AN69" s="410"/>
      <c r="AO69" s="410"/>
      <c r="AP69" s="410"/>
      <c r="AQ69" s="410"/>
      <c r="AR69" s="410"/>
      <c r="AS69" s="410"/>
      <c r="AT69" s="410"/>
      <c r="AU69" s="410"/>
      <c r="AV69" s="410"/>
      <c r="AW69" s="410"/>
      <c r="AX69" s="410"/>
      <c r="AY69" s="410"/>
      <c r="AZ69" s="410"/>
      <c r="BA69" s="410"/>
      <c r="BB69" s="410"/>
      <c r="BC69" s="410"/>
      <c r="BD69" s="410"/>
      <c r="BE69" s="410"/>
      <c r="BF69" s="410"/>
      <c r="BG69" s="410"/>
      <c r="BH69" s="410"/>
      <c r="BI69" s="410"/>
      <c r="BJ69" s="410"/>
      <c r="BK69" s="410"/>
      <c r="BL69" s="410"/>
      <c r="BM69" s="410"/>
      <c r="BN69" s="410"/>
      <c r="BO69" s="410"/>
      <c r="BP69" s="410"/>
      <c r="BQ69" s="410"/>
      <c r="BR69" s="410"/>
      <c r="BS69" s="410"/>
      <c r="BT69" s="410"/>
      <c r="BU69" s="410"/>
      <c r="BV69" s="410"/>
      <c r="BW69" s="410"/>
      <c r="BX69" s="410"/>
      <c r="BY69" s="410"/>
    </row>
    <row r="70" spans="2:77" ht="48" customHeight="1" x14ac:dyDescent="0.25">
      <c r="B70" s="382" t="s">
        <v>177</v>
      </c>
      <c r="C70" s="383" t="s">
        <v>178</v>
      </c>
      <c r="D70" s="427" t="s">
        <v>93</v>
      </c>
      <c r="E70" s="393">
        <f>SUBTOTAL(9,E71:E73)</f>
        <v>0</v>
      </c>
      <c r="F70" s="393">
        <f t="shared" ref="F70:AH70" si="34">SUBTOTAL(9,F71:F73)</f>
        <v>0</v>
      </c>
      <c r="G70" s="393">
        <f t="shared" si="34"/>
        <v>0</v>
      </c>
      <c r="H70" s="393">
        <f t="shared" si="34"/>
        <v>0</v>
      </c>
      <c r="I70" s="393">
        <f t="shared" si="34"/>
        <v>0</v>
      </c>
      <c r="J70" s="393">
        <f t="shared" si="34"/>
        <v>0</v>
      </c>
      <c r="K70" s="393">
        <f t="shared" si="34"/>
        <v>0</v>
      </c>
      <c r="L70" s="393">
        <f t="shared" si="34"/>
        <v>0</v>
      </c>
      <c r="M70" s="393">
        <f t="shared" si="34"/>
        <v>0</v>
      </c>
      <c r="N70" s="393">
        <f t="shared" si="34"/>
        <v>0</v>
      </c>
      <c r="O70" s="393">
        <f t="shared" si="34"/>
        <v>0</v>
      </c>
      <c r="P70" s="393">
        <f t="shared" si="34"/>
        <v>0</v>
      </c>
      <c r="Q70" s="393">
        <f t="shared" si="34"/>
        <v>0</v>
      </c>
      <c r="R70" s="393">
        <f t="shared" si="34"/>
        <v>0</v>
      </c>
      <c r="S70" s="393">
        <f t="shared" si="34"/>
        <v>0</v>
      </c>
      <c r="T70" s="393">
        <f t="shared" si="34"/>
        <v>0</v>
      </c>
      <c r="U70" s="393">
        <f t="shared" si="34"/>
        <v>0</v>
      </c>
      <c r="V70" s="393">
        <f t="shared" si="34"/>
        <v>0</v>
      </c>
      <c r="W70" s="393">
        <f t="shared" si="34"/>
        <v>0</v>
      </c>
      <c r="X70" s="393">
        <f t="shared" si="34"/>
        <v>0</v>
      </c>
      <c r="Y70" s="393">
        <f t="shared" si="34"/>
        <v>0</v>
      </c>
      <c r="Z70" s="393">
        <f t="shared" si="34"/>
        <v>0</v>
      </c>
      <c r="AA70" s="393">
        <f t="shared" si="34"/>
        <v>0</v>
      </c>
      <c r="AB70" s="393">
        <f t="shared" si="34"/>
        <v>0</v>
      </c>
      <c r="AC70" s="393">
        <f t="shared" si="34"/>
        <v>0</v>
      </c>
      <c r="AD70" s="393">
        <f t="shared" si="34"/>
        <v>0.8</v>
      </c>
      <c r="AE70" s="393">
        <f t="shared" si="34"/>
        <v>0</v>
      </c>
      <c r="AF70" s="393">
        <f t="shared" si="34"/>
        <v>3.76</v>
      </c>
      <c r="AG70" s="393">
        <f t="shared" si="34"/>
        <v>0</v>
      </c>
      <c r="AH70" s="393">
        <f t="shared" si="34"/>
        <v>0</v>
      </c>
      <c r="AI70" s="393">
        <f t="shared" ref="AI70" si="35">SUBTOTAL(9,AI71:AI73)</f>
        <v>0</v>
      </c>
      <c r="AJ70" s="393">
        <f t="shared" ref="AJ70" si="36">SUBTOTAL(9,AJ71:AJ73)</f>
        <v>0</v>
      </c>
      <c r="AK70" s="393">
        <f t="shared" ref="AK70" si="37">SUBTOTAL(9,AK71:AK73)</f>
        <v>0</v>
      </c>
      <c r="AL70" s="393">
        <f t="shared" ref="AL70" si="38">SUBTOTAL(9,AL71:AL73)</f>
        <v>0</v>
      </c>
      <c r="AM70" s="393">
        <f t="shared" ref="AM70" si="39">SUBTOTAL(9,AM71:AM73)</f>
        <v>0</v>
      </c>
      <c r="AN70" s="393">
        <f t="shared" ref="AN70" si="40">SUBTOTAL(9,AN71:AN73)</f>
        <v>0</v>
      </c>
      <c r="AO70" s="393">
        <f t="shared" ref="AO70" si="41">SUBTOTAL(9,AO71:AO73)</f>
        <v>0</v>
      </c>
      <c r="AP70" s="393">
        <f t="shared" ref="AP70" si="42">SUBTOTAL(9,AP71:AP73)</f>
        <v>0</v>
      </c>
      <c r="AQ70" s="393">
        <f t="shared" ref="AQ70" si="43">SUBTOTAL(9,AQ71:AQ73)</f>
        <v>0</v>
      </c>
      <c r="AR70" s="393">
        <f t="shared" ref="AR70" si="44">SUBTOTAL(9,AR71:AR73)</f>
        <v>0</v>
      </c>
      <c r="AS70" s="393">
        <f t="shared" ref="AS70" si="45">SUBTOTAL(9,AS71:AS73)</f>
        <v>0</v>
      </c>
      <c r="AT70" s="393">
        <f t="shared" ref="AT70" si="46">SUBTOTAL(9,AT71:AT73)</f>
        <v>0</v>
      </c>
      <c r="AU70" s="393">
        <f t="shared" ref="AU70" si="47">SUBTOTAL(9,AU71:AU73)</f>
        <v>0</v>
      </c>
      <c r="AV70" s="393">
        <f t="shared" ref="AV70" si="48">SUBTOTAL(9,AV71:AV73)</f>
        <v>0</v>
      </c>
      <c r="AW70" s="393">
        <f t="shared" ref="AW70" si="49">SUBTOTAL(9,AW71:AW73)</f>
        <v>0</v>
      </c>
      <c r="AX70" s="393">
        <f t="shared" ref="AX70" si="50">SUBTOTAL(9,AX71:AX73)</f>
        <v>0</v>
      </c>
      <c r="AY70" s="393">
        <f t="shared" ref="AY70" si="51">SUBTOTAL(9,AY71:AY73)</f>
        <v>0</v>
      </c>
      <c r="AZ70" s="393">
        <f t="shared" ref="AZ70" si="52">SUBTOTAL(9,AZ71:AZ73)</f>
        <v>0</v>
      </c>
      <c r="BA70" s="393">
        <f t="shared" ref="BA70" si="53">SUBTOTAL(9,BA71:BA73)</f>
        <v>0</v>
      </c>
      <c r="BB70" s="393">
        <f t="shared" ref="BB70" si="54">SUBTOTAL(9,BB71:BB73)</f>
        <v>0</v>
      </c>
      <c r="BC70" s="393">
        <f t="shared" ref="BC70" si="55">SUBTOTAL(9,BC71:BC73)</f>
        <v>0</v>
      </c>
      <c r="BD70" s="393">
        <f t="shared" ref="BD70" si="56">SUBTOTAL(9,BD71:BD73)</f>
        <v>0</v>
      </c>
      <c r="BE70" s="393">
        <f t="shared" ref="BE70" si="57">SUBTOTAL(9,BE71:BE73)</f>
        <v>0</v>
      </c>
      <c r="BF70" s="393">
        <f t="shared" ref="BF70" si="58">SUBTOTAL(9,BF71:BF73)</f>
        <v>0</v>
      </c>
      <c r="BG70" s="393">
        <f t="shared" ref="BG70" si="59">SUBTOTAL(9,BG71:BG73)</f>
        <v>0</v>
      </c>
      <c r="BH70" s="393">
        <f t="shared" ref="BH70" si="60">SUBTOTAL(9,BH71:BH73)</f>
        <v>0</v>
      </c>
      <c r="BI70" s="393">
        <f t="shared" ref="BI70" si="61">SUBTOTAL(9,BI71:BI73)</f>
        <v>0</v>
      </c>
      <c r="BJ70" s="393">
        <f t="shared" ref="BJ70:BK70" si="62">SUBTOTAL(9,BJ71:BJ73)</f>
        <v>0</v>
      </c>
      <c r="BK70" s="393">
        <f t="shared" si="62"/>
        <v>0</v>
      </c>
      <c r="BL70" s="393">
        <f t="shared" ref="BL70" si="63">SUBTOTAL(9,BL71:BL73)</f>
        <v>0</v>
      </c>
      <c r="BM70" s="393">
        <f t="shared" ref="BM70" si="64">SUBTOTAL(9,BM71:BM73)</f>
        <v>0</v>
      </c>
      <c r="BN70" s="393">
        <f t="shared" ref="BN70" si="65">SUBTOTAL(9,BN71:BN73)</f>
        <v>0</v>
      </c>
      <c r="BO70" s="393">
        <f t="shared" ref="BO70" si="66">SUBTOTAL(9,BO71:BO73)</f>
        <v>0</v>
      </c>
      <c r="BP70" s="393">
        <f t="shared" ref="BP70" si="67">SUBTOTAL(9,BP71:BP73)</f>
        <v>0</v>
      </c>
      <c r="BQ70" s="393">
        <f t="shared" ref="BQ70" si="68">SUBTOTAL(9,BQ71:BQ73)</f>
        <v>0</v>
      </c>
      <c r="BR70" s="393">
        <f t="shared" ref="BR70" si="69">SUBTOTAL(9,BR71:BR73)</f>
        <v>0</v>
      </c>
      <c r="BS70" s="393">
        <f t="shared" ref="BS70" si="70">SUBTOTAL(9,BS71:BS73)</f>
        <v>0</v>
      </c>
      <c r="BT70" s="393">
        <f t="shared" ref="BT70" si="71">SUBTOTAL(9,BT71:BT73)</f>
        <v>0</v>
      </c>
      <c r="BU70" s="393">
        <f t="shared" ref="BU70" si="72">SUBTOTAL(9,BU71:BU73)</f>
        <v>0</v>
      </c>
      <c r="BV70" s="393">
        <f t="shared" ref="BV70" si="73">SUBTOTAL(9,BV71:BV73)</f>
        <v>0</v>
      </c>
      <c r="BW70" s="393">
        <f t="shared" ref="BW70" si="74">SUBTOTAL(9,BW71:BW73)</f>
        <v>0</v>
      </c>
      <c r="BX70" s="393">
        <f t="shared" ref="BX70" si="75">SUBTOTAL(9,BX71:BX73)</f>
        <v>0</v>
      </c>
      <c r="BY70" s="393">
        <f t="shared" ref="BY70" si="76">SUBTOTAL(9,BY71:BY72)</f>
        <v>0</v>
      </c>
    </row>
    <row r="71" spans="2:77" ht="42" customHeight="1" x14ac:dyDescent="0.25">
      <c r="B71" s="408" t="s">
        <v>179</v>
      </c>
      <c r="C71" s="409" t="s">
        <v>180</v>
      </c>
      <c r="D71" s="408" t="s">
        <v>93</v>
      </c>
      <c r="E71" s="410"/>
      <c r="F71" s="981"/>
      <c r="G71" s="410"/>
      <c r="H71" s="410"/>
      <c r="I71" s="410"/>
      <c r="J71" s="410"/>
      <c r="K71" s="410"/>
      <c r="L71" s="410"/>
      <c r="M71" s="410"/>
      <c r="N71" s="410"/>
      <c r="O71" s="410"/>
      <c r="P71" s="410"/>
      <c r="Q71" s="410"/>
      <c r="R71" s="410"/>
      <c r="S71" s="410"/>
      <c r="T71" s="410"/>
      <c r="U71" s="410"/>
      <c r="V71" s="410"/>
      <c r="W71" s="410"/>
      <c r="X71" s="410"/>
      <c r="Y71" s="410"/>
      <c r="Z71" s="410"/>
      <c r="AA71" s="410"/>
      <c r="AB71" s="410"/>
      <c r="AC71" s="410"/>
      <c r="AD71" s="410"/>
      <c r="AE71" s="410"/>
      <c r="AF71" s="410"/>
      <c r="AG71" s="410"/>
      <c r="AH71" s="410"/>
      <c r="AI71" s="410"/>
      <c r="AJ71" s="410"/>
      <c r="AK71" s="410"/>
      <c r="AL71" s="410"/>
      <c r="AM71" s="410"/>
      <c r="AN71" s="410"/>
      <c r="AO71" s="410"/>
      <c r="AP71" s="410"/>
      <c r="AQ71" s="410"/>
      <c r="AR71" s="410"/>
      <c r="AS71" s="410"/>
      <c r="AT71" s="410"/>
      <c r="AU71" s="410"/>
      <c r="AV71" s="410"/>
      <c r="AW71" s="410"/>
      <c r="AX71" s="410"/>
      <c r="AY71" s="410"/>
      <c r="AZ71" s="410"/>
      <c r="BA71" s="410"/>
      <c r="BB71" s="410"/>
      <c r="BC71" s="410"/>
      <c r="BD71" s="410"/>
      <c r="BE71" s="410"/>
      <c r="BF71" s="410"/>
      <c r="BG71" s="410"/>
      <c r="BH71" s="410"/>
      <c r="BI71" s="410"/>
      <c r="BJ71" s="410"/>
      <c r="BK71" s="410"/>
      <c r="BL71" s="410"/>
      <c r="BM71" s="410"/>
      <c r="BN71" s="410"/>
      <c r="BO71" s="410"/>
      <c r="BP71" s="410"/>
      <c r="BQ71" s="410"/>
      <c r="BR71" s="410"/>
      <c r="BS71" s="410"/>
      <c r="BT71" s="410"/>
      <c r="BU71" s="410"/>
      <c r="BV71" s="410"/>
      <c r="BW71" s="410"/>
      <c r="BX71" s="410"/>
      <c r="BY71" s="410"/>
    </row>
    <row r="72" spans="2:77" ht="42" customHeight="1" x14ac:dyDescent="0.25">
      <c r="B72" s="408" t="s">
        <v>181</v>
      </c>
      <c r="C72" s="409" t="s">
        <v>182</v>
      </c>
      <c r="D72" s="408" t="s">
        <v>93</v>
      </c>
      <c r="E72" s="410"/>
      <c r="F72" s="981"/>
      <c r="G72" s="410"/>
      <c r="H72" s="410"/>
      <c r="I72" s="410"/>
      <c r="J72" s="410"/>
      <c r="K72" s="410"/>
      <c r="L72" s="410"/>
      <c r="M72" s="410"/>
      <c r="N72" s="410"/>
      <c r="O72" s="410"/>
      <c r="P72" s="410"/>
      <c r="Q72" s="410"/>
      <c r="R72" s="410"/>
      <c r="S72" s="410"/>
      <c r="T72" s="410"/>
      <c r="U72" s="410"/>
      <c r="V72" s="410"/>
      <c r="W72" s="410"/>
      <c r="X72" s="410"/>
      <c r="Y72" s="410"/>
      <c r="Z72" s="410"/>
      <c r="AA72" s="410"/>
      <c r="AB72" s="410"/>
      <c r="AC72" s="410">
        <f t="shared" ref="AC72" si="77">SUBTOTAL(9,AC73:AC80)</f>
        <v>0</v>
      </c>
      <c r="AD72" s="414">
        <f>SUBTOTAL(9,AD73)</f>
        <v>0.8</v>
      </c>
      <c r="AE72" s="410">
        <f t="shared" ref="AE72:AF72" si="78">SUBTOTAL(9,AE73)</f>
        <v>0</v>
      </c>
      <c r="AF72" s="414">
        <f t="shared" si="78"/>
        <v>3.76</v>
      </c>
      <c r="AG72" s="414">
        <f t="shared" ref="AG72" si="79">SUBTOTAL(9,AG73)</f>
        <v>0</v>
      </c>
      <c r="AH72" s="414">
        <f t="shared" ref="AH72" si="80">SUBTOTAL(9,AH73)</f>
        <v>0</v>
      </c>
      <c r="AI72" s="414">
        <f t="shared" ref="AI72" si="81">SUBTOTAL(9,AI73)</f>
        <v>0</v>
      </c>
      <c r="AJ72" s="414">
        <f t="shared" ref="AJ72" si="82">SUBTOTAL(9,AJ73)</f>
        <v>0</v>
      </c>
      <c r="AK72" s="414">
        <f t="shared" ref="AK72" si="83">SUBTOTAL(9,AK73)</f>
        <v>0</v>
      </c>
      <c r="AL72" s="414">
        <f t="shared" ref="AL72" si="84">SUBTOTAL(9,AL73)</f>
        <v>0</v>
      </c>
      <c r="AM72" s="414">
        <f t="shared" ref="AM72" si="85">SUBTOTAL(9,AM73)</f>
        <v>0</v>
      </c>
      <c r="AN72" s="414">
        <f t="shared" ref="AN72" si="86">SUBTOTAL(9,AN73)</f>
        <v>0</v>
      </c>
      <c r="AO72" s="414">
        <f t="shared" ref="AO72" si="87">SUBTOTAL(9,AO73)</f>
        <v>0</v>
      </c>
      <c r="AP72" s="414">
        <f t="shared" ref="AP72" si="88">SUBTOTAL(9,AP73)</f>
        <v>0</v>
      </c>
      <c r="AQ72" s="414">
        <f t="shared" ref="AQ72" si="89">SUBTOTAL(9,AQ73)</f>
        <v>0</v>
      </c>
      <c r="AR72" s="414">
        <f t="shared" ref="AR72" si="90">SUBTOTAL(9,AR73)</f>
        <v>0</v>
      </c>
      <c r="AS72" s="414">
        <f t="shared" ref="AS72" si="91">SUBTOTAL(9,AS73)</f>
        <v>0</v>
      </c>
      <c r="AT72" s="414">
        <f t="shared" ref="AT72" si="92">SUBTOTAL(9,AT73)</f>
        <v>0</v>
      </c>
      <c r="AU72" s="414">
        <f t="shared" ref="AU72" si="93">SUBTOTAL(9,AU73)</f>
        <v>0</v>
      </c>
      <c r="AV72" s="414">
        <f t="shared" ref="AV72" si="94">SUBTOTAL(9,AV73)</f>
        <v>0</v>
      </c>
      <c r="AW72" s="414">
        <f t="shared" ref="AW72" si="95">SUBTOTAL(9,AW73)</f>
        <v>0</v>
      </c>
      <c r="AX72" s="414">
        <f t="shared" ref="AX72" si="96">SUBTOTAL(9,AX73)</f>
        <v>0</v>
      </c>
      <c r="AY72" s="414">
        <f t="shared" ref="AY72" si="97">SUBTOTAL(9,AY73)</f>
        <v>0</v>
      </c>
      <c r="AZ72" s="414">
        <f t="shared" ref="AZ72" si="98">SUBTOTAL(9,AZ73)</f>
        <v>0</v>
      </c>
      <c r="BA72" s="414">
        <f t="shared" ref="BA72" si="99">SUBTOTAL(9,BA73)</f>
        <v>0</v>
      </c>
      <c r="BB72" s="414">
        <f t="shared" ref="BB72" si="100">SUBTOTAL(9,BB73)</f>
        <v>0</v>
      </c>
      <c r="BC72" s="414">
        <f t="shared" ref="BC72" si="101">SUBTOTAL(9,BC73)</f>
        <v>0</v>
      </c>
      <c r="BD72" s="414">
        <f t="shared" ref="BD72" si="102">SUBTOTAL(9,BD73)</f>
        <v>0</v>
      </c>
      <c r="BE72" s="414">
        <f t="shared" ref="BE72" si="103">SUBTOTAL(9,BE73)</f>
        <v>0</v>
      </c>
      <c r="BF72" s="414">
        <f t="shared" ref="BF72" si="104">SUBTOTAL(9,BF73)</f>
        <v>0</v>
      </c>
      <c r="BG72" s="414">
        <f t="shared" ref="BG72" si="105">SUBTOTAL(9,BG73)</f>
        <v>0</v>
      </c>
      <c r="BH72" s="414">
        <f t="shared" ref="BH72" si="106">SUBTOTAL(9,BH73)</f>
        <v>0</v>
      </c>
      <c r="BI72" s="414">
        <f t="shared" ref="BI72" si="107">SUBTOTAL(9,BI73)</f>
        <v>0</v>
      </c>
      <c r="BJ72" s="414">
        <f t="shared" ref="BJ72" si="108">SUBTOTAL(9,BJ73)</f>
        <v>0</v>
      </c>
      <c r="BK72" s="414">
        <f t="shared" ref="BK72" si="109">SUBTOTAL(9,BK73)</f>
        <v>0</v>
      </c>
      <c r="BL72" s="414">
        <f t="shared" ref="BL72" si="110">SUBTOTAL(9,BL73)</f>
        <v>0</v>
      </c>
      <c r="BM72" s="414">
        <f t="shared" ref="BM72" si="111">SUBTOTAL(9,BM73)</f>
        <v>0</v>
      </c>
      <c r="BN72" s="414">
        <f t="shared" ref="BN72" si="112">SUBTOTAL(9,BN73)</f>
        <v>0</v>
      </c>
      <c r="BO72" s="414">
        <f t="shared" ref="BO72" si="113">SUBTOTAL(9,BO73)</f>
        <v>0</v>
      </c>
      <c r="BP72" s="414">
        <f t="shared" ref="BP72" si="114">SUBTOTAL(9,BP73)</f>
        <v>0</v>
      </c>
      <c r="BQ72" s="414">
        <f t="shared" ref="BQ72" si="115">SUBTOTAL(9,BQ73)</f>
        <v>0</v>
      </c>
      <c r="BR72" s="414">
        <f t="shared" ref="BR72" si="116">SUBTOTAL(9,BR73)</f>
        <v>0</v>
      </c>
      <c r="BS72" s="414">
        <f t="shared" ref="BS72" si="117">SUBTOTAL(9,BS73)</f>
        <v>0</v>
      </c>
      <c r="BT72" s="414">
        <f t="shared" ref="BT72" si="118">SUBTOTAL(9,BT73)</f>
        <v>0</v>
      </c>
      <c r="BU72" s="414">
        <f t="shared" ref="BU72" si="119">SUBTOTAL(9,BU73)</f>
        <v>0</v>
      </c>
      <c r="BV72" s="414">
        <f t="shared" ref="BV72" si="120">SUBTOTAL(9,BV73)</f>
        <v>0</v>
      </c>
      <c r="BW72" s="414">
        <f t="shared" ref="BW72" si="121">SUBTOTAL(9,BW73)</f>
        <v>0</v>
      </c>
      <c r="BX72" s="414">
        <f t="shared" ref="BX72" si="122">SUBTOTAL(9,BX73)</f>
        <v>0</v>
      </c>
      <c r="BY72" s="410"/>
    </row>
    <row r="73" spans="2:77" s="941" customFormat="1" ht="33" customHeight="1" x14ac:dyDescent="0.25">
      <c r="B73" s="76" t="s">
        <v>181</v>
      </c>
      <c r="C73" s="387" t="s">
        <v>1576</v>
      </c>
      <c r="D73" s="76" t="s">
        <v>1666</v>
      </c>
      <c r="E73" s="390" t="s">
        <v>190</v>
      </c>
      <c r="F73" s="390" t="s">
        <v>190</v>
      </c>
      <c r="G73" s="390" t="s">
        <v>190</v>
      </c>
      <c r="H73" s="390" t="s">
        <v>190</v>
      </c>
      <c r="I73" s="390" t="s">
        <v>190</v>
      </c>
      <c r="J73" s="390" t="s">
        <v>190</v>
      </c>
      <c r="K73" s="390" t="s">
        <v>190</v>
      </c>
      <c r="L73" s="390" t="s">
        <v>190</v>
      </c>
      <c r="M73" s="390" t="s">
        <v>190</v>
      </c>
      <c r="N73" s="390" t="s">
        <v>190</v>
      </c>
      <c r="O73" s="390" t="s">
        <v>190</v>
      </c>
      <c r="P73" s="390" t="s">
        <v>190</v>
      </c>
      <c r="Q73" s="390" t="s">
        <v>190</v>
      </c>
      <c r="R73" s="390" t="s">
        <v>190</v>
      </c>
      <c r="S73" s="390" t="s">
        <v>190</v>
      </c>
      <c r="T73" s="390" t="s">
        <v>190</v>
      </c>
      <c r="U73" s="390" t="s">
        <v>190</v>
      </c>
      <c r="V73" s="390" t="s">
        <v>190</v>
      </c>
      <c r="W73" s="390" t="s">
        <v>190</v>
      </c>
      <c r="X73" s="390" t="s">
        <v>190</v>
      </c>
      <c r="Y73" s="390" t="s">
        <v>190</v>
      </c>
      <c r="Z73" s="390" t="s">
        <v>190</v>
      </c>
      <c r="AA73" s="390" t="s">
        <v>190</v>
      </c>
      <c r="AB73" s="390" t="s">
        <v>190</v>
      </c>
      <c r="AC73" s="373" t="s">
        <v>490</v>
      </c>
      <c r="AD73" s="389">
        <v>0.8</v>
      </c>
      <c r="AE73" s="390" t="s">
        <v>190</v>
      </c>
      <c r="AF73" s="389">
        <v>3.76</v>
      </c>
      <c r="AG73" s="390" t="s">
        <v>190</v>
      </c>
      <c r="AH73" s="390" t="s">
        <v>190</v>
      </c>
      <c r="AI73" s="390" t="s">
        <v>190</v>
      </c>
      <c r="AJ73" s="390" t="s">
        <v>190</v>
      </c>
      <c r="AK73" s="390" t="s">
        <v>190</v>
      </c>
      <c r="AL73" s="390" t="s">
        <v>190</v>
      </c>
      <c r="AM73" s="390" t="s">
        <v>190</v>
      </c>
      <c r="AN73" s="390" t="s">
        <v>190</v>
      </c>
      <c r="AO73" s="390" t="s">
        <v>190</v>
      </c>
      <c r="AP73" s="390" t="s">
        <v>190</v>
      </c>
      <c r="AQ73" s="390" t="s">
        <v>190</v>
      </c>
      <c r="AR73" s="390" t="s">
        <v>190</v>
      </c>
      <c r="AS73" s="390" t="s">
        <v>190</v>
      </c>
      <c r="AT73" s="390" t="s">
        <v>190</v>
      </c>
      <c r="AU73" s="390" t="s">
        <v>190</v>
      </c>
      <c r="AV73" s="390" t="s">
        <v>190</v>
      </c>
      <c r="AW73" s="390" t="s">
        <v>190</v>
      </c>
      <c r="AX73" s="390" t="s">
        <v>190</v>
      </c>
      <c r="AY73" s="390" t="s">
        <v>190</v>
      </c>
      <c r="AZ73" s="390" t="s">
        <v>190</v>
      </c>
      <c r="BA73" s="390" t="s">
        <v>190</v>
      </c>
      <c r="BB73" s="390" t="s">
        <v>190</v>
      </c>
      <c r="BC73" s="390" t="s">
        <v>190</v>
      </c>
      <c r="BD73" s="390" t="s">
        <v>190</v>
      </c>
      <c r="BE73" s="390" t="s">
        <v>190</v>
      </c>
      <c r="BF73" s="390" t="s">
        <v>190</v>
      </c>
      <c r="BG73" s="390" t="s">
        <v>190</v>
      </c>
      <c r="BH73" s="390" t="s">
        <v>190</v>
      </c>
      <c r="BI73" s="390" t="s">
        <v>190</v>
      </c>
      <c r="BJ73" s="390" t="s">
        <v>190</v>
      </c>
      <c r="BK73" s="390" t="s">
        <v>190</v>
      </c>
      <c r="BL73" s="390" t="s">
        <v>190</v>
      </c>
      <c r="BM73" s="390" t="s">
        <v>190</v>
      </c>
      <c r="BN73" s="390" t="s">
        <v>190</v>
      </c>
      <c r="BO73" s="390" t="s">
        <v>190</v>
      </c>
      <c r="BP73" s="390" t="s">
        <v>190</v>
      </c>
      <c r="BQ73" s="390" t="s">
        <v>190</v>
      </c>
      <c r="BR73" s="390" t="s">
        <v>190</v>
      </c>
      <c r="BS73" s="390" t="s">
        <v>190</v>
      </c>
      <c r="BT73" s="390" t="s">
        <v>190</v>
      </c>
      <c r="BU73" s="390" t="s">
        <v>190</v>
      </c>
      <c r="BV73" s="390" t="s">
        <v>190</v>
      </c>
      <c r="BW73" s="390" t="s">
        <v>190</v>
      </c>
      <c r="BX73" s="390" t="s">
        <v>190</v>
      </c>
      <c r="BY73" s="390" t="s">
        <v>190</v>
      </c>
    </row>
    <row r="74" spans="2:77" ht="48" customHeight="1" x14ac:dyDescent="0.25">
      <c r="B74" s="382" t="s">
        <v>183</v>
      </c>
      <c r="C74" s="383" t="s">
        <v>184</v>
      </c>
      <c r="D74" s="382" t="s">
        <v>93</v>
      </c>
      <c r="E74" s="393">
        <f t="shared" ref="E74:AN74" si="123">SUBTOTAL(9,E75:E82)</f>
        <v>0</v>
      </c>
      <c r="F74" s="983">
        <f t="shared" si="123"/>
        <v>0</v>
      </c>
      <c r="G74" s="393">
        <f t="shared" si="123"/>
        <v>0</v>
      </c>
      <c r="H74" s="393">
        <f t="shared" si="123"/>
        <v>0.66</v>
      </c>
      <c r="I74" s="393">
        <f t="shared" si="123"/>
        <v>0</v>
      </c>
      <c r="J74" s="393">
        <f t="shared" si="123"/>
        <v>0</v>
      </c>
      <c r="K74" s="393">
        <f t="shared" si="123"/>
        <v>0</v>
      </c>
      <c r="L74" s="393">
        <f t="shared" si="123"/>
        <v>0</v>
      </c>
      <c r="M74" s="393">
        <f t="shared" si="123"/>
        <v>0</v>
      </c>
      <c r="N74" s="393">
        <f t="shared" si="123"/>
        <v>0</v>
      </c>
      <c r="O74" s="393">
        <f t="shared" si="123"/>
        <v>0</v>
      </c>
      <c r="P74" s="393">
        <f t="shared" si="123"/>
        <v>0</v>
      </c>
      <c r="Q74" s="393">
        <f t="shared" si="123"/>
        <v>0</v>
      </c>
      <c r="R74" s="393">
        <f t="shared" si="123"/>
        <v>0</v>
      </c>
      <c r="S74" s="393">
        <f t="shared" si="123"/>
        <v>0</v>
      </c>
      <c r="T74" s="393">
        <f t="shared" si="123"/>
        <v>0.66</v>
      </c>
      <c r="U74" s="393">
        <f t="shared" si="123"/>
        <v>0</v>
      </c>
      <c r="V74" s="393">
        <f t="shared" si="123"/>
        <v>0</v>
      </c>
      <c r="W74" s="393">
        <f t="shared" si="123"/>
        <v>0</v>
      </c>
      <c r="X74" s="393">
        <f t="shared" si="123"/>
        <v>0</v>
      </c>
      <c r="Y74" s="393">
        <f t="shared" si="123"/>
        <v>0</v>
      </c>
      <c r="Z74" s="393">
        <f t="shared" si="123"/>
        <v>0</v>
      </c>
      <c r="AA74" s="393">
        <f t="shared" si="123"/>
        <v>0</v>
      </c>
      <c r="AB74" s="393">
        <f t="shared" si="123"/>
        <v>0</v>
      </c>
      <c r="AC74" s="393">
        <f t="shared" si="123"/>
        <v>0</v>
      </c>
      <c r="AD74" s="393">
        <f t="shared" si="123"/>
        <v>0</v>
      </c>
      <c r="AE74" s="393">
        <f t="shared" si="123"/>
        <v>0</v>
      </c>
      <c r="AF74" s="393">
        <f t="shared" si="123"/>
        <v>0</v>
      </c>
      <c r="AG74" s="393">
        <f t="shared" si="123"/>
        <v>0</v>
      </c>
      <c r="AH74" s="393">
        <f t="shared" si="123"/>
        <v>0</v>
      </c>
      <c r="AI74" s="393">
        <f t="shared" si="123"/>
        <v>0</v>
      </c>
      <c r="AJ74" s="393">
        <f t="shared" si="123"/>
        <v>0</v>
      </c>
      <c r="AK74" s="393">
        <f t="shared" si="123"/>
        <v>0</v>
      </c>
      <c r="AL74" s="393">
        <f t="shared" si="123"/>
        <v>0</v>
      </c>
      <c r="AM74" s="393">
        <f t="shared" si="123"/>
        <v>0</v>
      </c>
      <c r="AN74" s="393">
        <f t="shared" si="123"/>
        <v>0</v>
      </c>
      <c r="AO74" s="393">
        <f t="shared" ref="AO74:BL74" si="124">SUBTOTAL(9,AO75:AO82)</f>
        <v>0</v>
      </c>
      <c r="AP74" s="393">
        <f t="shared" si="124"/>
        <v>0.25</v>
      </c>
      <c r="AQ74" s="393">
        <f t="shared" si="124"/>
        <v>0</v>
      </c>
      <c r="AR74" s="393">
        <f t="shared" si="124"/>
        <v>0.36</v>
      </c>
      <c r="AS74" s="393">
        <f t="shared" si="124"/>
        <v>0</v>
      </c>
      <c r="AT74" s="393">
        <f t="shared" si="124"/>
        <v>0</v>
      </c>
      <c r="AU74" s="393">
        <f t="shared" si="124"/>
        <v>0</v>
      </c>
      <c r="AV74" s="393">
        <f t="shared" si="124"/>
        <v>0</v>
      </c>
      <c r="AW74" s="393">
        <f t="shared" si="124"/>
        <v>0</v>
      </c>
      <c r="AX74" s="393">
        <f t="shared" si="124"/>
        <v>0</v>
      </c>
      <c r="AY74" s="393">
        <f t="shared" si="124"/>
        <v>0</v>
      </c>
      <c r="AZ74" s="393">
        <f t="shared" si="124"/>
        <v>0</v>
      </c>
      <c r="BA74" s="393">
        <f t="shared" si="124"/>
        <v>0</v>
      </c>
      <c r="BB74" s="393">
        <f t="shared" si="124"/>
        <v>0</v>
      </c>
      <c r="BC74" s="393">
        <f t="shared" si="124"/>
        <v>0</v>
      </c>
      <c r="BD74" s="393">
        <f t="shared" si="124"/>
        <v>6.5200000000000005</v>
      </c>
      <c r="BE74" s="393">
        <f t="shared" si="124"/>
        <v>0</v>
      </c>
      <c r="BF74" s="393">
        <f t="shared" si="124"/>
        <v>0</v>
      </c>
      <c r="BG74" s="393">
        <f t="shared" si="124"/>
        <v>0</v>
      </c>
      <c r="BH74" s="393">
        <f t="shared" si="124"/>
        <v>0</v>
      </c>
      <c r="BI74" s="393">
        <f t="shared" si="124"/>
        <v>0</v>
      </c>
      <c r="BJ74" s="393">
        <f t="shared" si="124"/>
        <v>0</v>
      </c>
      <c r="BK74" s="393">
        <f t="shared" si="124"/>
        <v>0</v>
      </c>
      <c r="BL74" s="393">
        <f t="shared" si="124"/>
        <v>0</v>
      </c>
      <c r="BM74" s="393">
        <f t="shared" ref="BM74:BY74" si="125">SUBTOTAL(9,BM75:BM82)</f>
        <v>0</v>
      </c>
      <c r="BN74" s="393">
        <f t="shared" si="125"/>
        <v>2</v>
      </c>
      <c r="BO74" s="393">
        <f t="shared" si="125"/>
        <v>0</v>
      </c>
      <c r="BP74" s="393">
        <f t="shared" si="125"/>
        <v>6.6609999999999996</v>
      </c>
      <c r="BQ74" s="393">
        <f t="shared" si="125"/>
        <v>0</v>
      </c>
      <c r="BR74" s="393">
        <f t="shared" si="125"/>
        <v>0</v>
      </c>
      <c r="BS74" s="393">
        <f t="shared" si="125"/>
        <v>0</v>
      </c>
      <c r="BT74" s="393">
        <f t="shared" si="125"/>
        <v>0</v>
      </c>
      <c r="BU74" s="393">
        <f t="shared" si="125"/>
        <v>0</v>
      </c>
      <c r="BV74" s="393">
        <f t="shared" si="125"/>
        <v>0</v>
      </c>
      <c r="BW74" s="393">
        <f t="shared" si="125"/>
        <v>0</v>
      </c>
      <c r="BX74" s="393">
        <f t="shared" si="125"/>
        <v>0</v>
      </c>
      <c r="BY74" s="393">
        <f t="shared" si="125"/>
        <v>0</v>
      </c>
    </row>
    <row r="75" spans="2:77" s="482" customFormat="1" ht="33" customHeight="1" x14ac:dyDescent="0.25">
      <c r="B75" s="76" t="s">
        <v>183</v>
      </c>
      <c r="C75" s="387" t="s">
        <v>1575</v>
      </c>
      <c r="D75" s="76" t="s">
        <v>1667</v>
      </c>
      <c r="E75" s="390" t="s">
        <v>190</v>
      </c>
      <c r="F75" s="568" t="s">
        <v>190</v>
      </c>
      <c r="G75" s="390" t="s">
        <v>190</v>
      </c>
      <c r="H75" s="390" t="s">
        <v>190</v>
      </c>
      <c r="I75" s="390" t="s">
        <v>190</v>
      </c>
      <c r="J75" s="390" t="s">
        <v>190</v>
      </c>
      <c r="K75" s="390" t="s">
        <v>190</v>
      </c>
      <c r="L75" s="390" t="s">
        <v>190</v>
      </c>
      <c r="M75" s="390" t="s">
        <v>190</v>
      </c>
      <c r="N75" s="390" t="s">
        <v>190</v>
      </c>
      <c r="O75" s="390" t="s">
        <v>190</v>
      </c>
      <c r="P75" s="390" t="s">
        <v>190</v>
      </c>
      <c r="Q75" s="390" t="s">
        <v>190</v>
      </c>
      <c r="R75" s="390" t="s">
        <v>190</v>
      </c>
      <c r="S75" s="390" t="s">
        <v>190</v>
      </c>
      <c r="T75" s="390" t="s">
        <v>190</v>
      </c>
      <c r="U75" s="390" t="s">
        <v>190</v>
      </c>
      <c r="V75" s="390" t="s">
        <v>190</v>
      </c>
      <c r="W75" s="390" t="s">
        <v>190</v>
      </c>
      <c r="X75" s="390" t="s">
        <v>190</v>
      </c>
      <c r="Y75" s="390" t="s">
        <v>190</v>
      </c>
      <c r="Z75" s="390" t="s">
        <v>190</v>
      </c>
      <c r="AA75" s="390" t="s">
        <v>190</v>
      </c>
      <c r="AB75" s="390" t="s">
        <v>190</v>
      </c>
      <c r="AC75" s="390" t="s">
        <v>190</v>
      </c>
      <c r="AD75" s="390" t="s">
        <v>190</v>
      </c>
      <c r="AE75" s="390" t="s">
        <v>190</v>
      </c>
      <c r="AF75" s="390" t="s">
        <v>190</v>
      </c>
      <c r="AG75" s="390" t="s">
        <v>190</v>
      </c>
      <c r="AH75" s="390" t="s">
        <v>190</v>
      </c>
      <c r="AI75" s="390" t="s">
        <v>190</v>
      </c>
      <c r="AJ75" s="390" t="s">
        <v>190</v>
      </c>
      <c r="AK75" s="390" t="s">
        <v>190</v>
      </c>
      <c r="AL75" s="390" t="s">
        <v>190</v>
      </c>
      <c r="AM75" s="390" t="s">
        <v>190</v>
      </c>
      <c r="AN75" s="390" t="s">
        <v>190</v>
      </c>
      <c r="AO75" s="390" t="s">
        <v>190</v>
      </c>
      <c r="AP75" s="390" t="s">
        <v>190</v>
      </c>
      <c r="AQ75" s="390" t="s">
        <v>190</v>
      </c>
      <c r="AR75" s="390" t="s">
        <v>190</v>
      </c>
      <c r="AS75" s="390" t="s">
        <v>190</v>
      </c>
      <c r="AT75" s="390" t="s">
        <v>190</v>
      </c>
      <c r="AU75" s="390" t="s">
        <v>190</v>
      </c>
      <c r="AV75" s="390" t="s">
        <v>190</v>
      </c>
      <c r="AW75" s="390" t="s">
        <v>190</v>
      </c>
      <c r="AX75" s="390" t="s">
        <v>190</v>
      </c>
      <c r="AY75" s="390" t="s">
        <v>190</v>
      </c>
      <c r="AZ75" s="390" t="s">
        <v>190</v>
      </c>
      <c r="BA75" s="390" t="s">
        <v>190</v>
      </c>
      <c r="BB75" s="390" t="s">
        <v>190</v>
      </c>
      <c r="BC75" s="390" t="s">
        <v>190</v>
      </c>
      <c r="BD75" s="390" t="s">
        <v>190</v>
      </c>
      <c r="BE75" s="390" t="s">
        <v>190</v>
      </c>
      <c r="BF75" s="390" t="s">
        <v>190</v>
      </c>
      <c r="BG75" s="390" t="s">
        <v>190</v>
      </c>
      <c r="BH75" s="390" t="s">
        <v>190</v>
      </c>
      <c r="BI75" s="390" t="s">
        <v>190</v>
      </c>
      <c r="BJ75" s="390" t="s">
        <v>190</v>
      </c>
      <c r="BK75" s="390" t="s">
        <v>190</v>
      </c>
      <c r="BL75" s="390" t="s">
        <v>190</v>
      </c>
      <c r="BM75" s="987" t="s">
        <v>490</v>
      </c>
      <c r="BN75" s="389">
        <v>2</v>
      </c>
      <c r="BO75" s="390" t="s">
        <v>190</v>
      </c>
      <c r="BP75" s="389">
        <v>3.5209999999999999</v>
      </c>
      <c r="BQ75" s="390" t="s">
        <v>190</v>
      </c>
      <c r="BR75" s="390" t="s">
        <v>190</v>
      </c>
      <c r="BS75" s="390" t="s">
        <v>190</v>
      </c>
      <c r="BT75" s="390" t="s">
        <v>190</v>
      </c>
      <c r="BU75" s="390" t="s">
        <v>190</v>
      </c>
      <c r="BV75" s="390" t="s">
        <v>190</v>
      </c>
      <c r="BW75" s="390" t="s">
        <v>190</v>
      </c>
      <c r="BX75" s="390" t="s">
        <v>190</v>
      </c>
      <c r="BY75" s="390" t="s">
        <v>190</v>
      </c>
    </row>
    <row r="76" spans="2:77" s="482" customFormat="1" ht="33" customHeight="1" x14ac:dyDescent="0.25">
      <c r="B76" s="76" t="s">
        <v>183</v>
      </c>
      <c r="C76" s="387" t="s">
        <v>1590</v>
      </c>
      <c r="D76" s="76" t="s">
        <v>1668</v>
      </c>
      <c r="E76" s="390" t="s">
        <v>190</v>
      </c>
      <c r="F76" s="568" t="s">
        <v>190</v>
      </c>
      <c r="G76" s="390" t="s">
        <v>190</v>
      </c>
      <c r="H76" s="390" t="s">
        <v>190</v>
      </c>
      <c r="I76" s="390" t="s">
        <v>190</v>
      </c>
      <c r="J76" s="390" t="s">
        <v>190</v>
      </c>
      <c r="K76" s="390" t="s">
        <v>190</v>
      </c>
      <c r="L76" s="390" t="s">
        <v>190</v>
      </c>
      <c r="M76" s="390" t="s">
        <v>190</v>
      </c>
      <c r="N76" s="390" t="s">
        <v>190</v>
      </c>
      <c r="O76" s="390" t="s">
        <v>190</v>
      </c>
      <c r="P76" s="390" t="s">
        <v>190</v>
      </c>
      <c r="Q76" s="390" t="s">
        <v>190</v>
      </c>
      <c r="R76" s="390" t="s">
        <v>190</v>
      </c>
      <c r="S76" s="390" t="s">
        <v>190</v>
      </c>
      <c r="T76" s="390" t="s">
        <v>190</v>
      </c>
      <c r="U76" s="390" t="s">
        <v>190</v>
      </c>
      <c r="V76" s="390" t="s">
        <v>190</v>
      </c>
      <c r="W76" s="390" t="s">
        <v>190</v>
      </c>
      <c r="X76" s="390" t="s">
        <v>190</v>
      </c>
      <c r="Y76" s="390" t="s">
        <v>190</v>
      </c>
      <c r="Z76" s="390" t="s">
        <v>190</v>
      </c>
      <c r="AA76" s="390" t="s">
        <v>190</v>
      </c>
      <c r="AB76" s="390" t="s">
        <v>190</v>
      </c>
      <c r="AC76" s="390" t="s">
        <v>190</v>
      </c>
      <c r="AD76" s="390" t="s">
        <v>190</v>
      </c>
      <c r="AE76" s="390" t="s">
        <v>190</v>
      </c>
      <c r="AF76" s="390" t="s">
        <v>190</v>
      </c>
      <c r="AG76" s="390" t="s">
        <v>190</v>
      </c>
      <c r="AH76" s="390" t="s">
        <v>190</v>
      </c>
      <c r="AI76" s="390" t="s">
        <v>190</v>
      </c>
      <c r="AJ76" s="390" t="s">
        <v>190</v>
      </c>
      <c r="AK76" s="390" t="s">
        <v>190</v>
      </c>
      <c r="AL76" s="390" t="s">
        <v>190</v>
      </c>
      <c r="AM76" s="390" t="s">
        <v>190</v>
      </c>
      <c r="AN76" s="390" t="s">
        <v>190</v>
      </c>
      <c r="AO76" s="390" t="s">
        <v>190</v>
      </c>
      <c r="AP76" s="390" t="s">
        <v>190</v>
      </c>
      <c r="AQ76" s="390" t="s">
        <v>190</v>
      </c>
      <c r="AR76" s="390" t="s">
        <v>190</v>
      </c>
      <c r="AS76" s="390" t="s">
        <v>190</v>
      </c>
      <c r="AT76" s="390" t="s">
        <v>190</v>
      </c>
      <c r="AU76" s="390" t="s">
        <v>190</v>
      </c>
      <c r="AV76" s="390" t="s">
        <v>190</v>
      </c>
      <c r="AW76" s="390" t="s">
        <v>190</v>
      </c>
      <c r="AX76" s="390" t="s">
        <v>190</v>
      </c>
      <c r="AY76" s="390" t="s">
        <v>190</v>
      </c>
      <c r="AZ76" s="390" t="s">
        <v>190</v>
      </c>
      <c r="BA76" s="987" t="s">
        <v>490</v>
      </c>
      <c r="BB76" s="390" t="s">
        <v>190</v>
      </c>
      <c r="BC76" s="390" t="s">
        <v>190</v>
      </c>
      <c r="BD76" s="389">
        <v>3.45</v>
      </c>
      <c r="BE76" s="390" t="s">
        <v>190</v>
      </c>
      <c r="BF76" s="390" t="s">
        <v>190</v>
      </c>
      <c r="BG76" s="390" t="s">
        <v>190</v>
      </c>
      <c r="BH76" s="390" t="s">
        <v>190</v>
      </c>
      <c r="BI76" s="390" t="s">
        <v>190</v>
      </c>
      <c r="BJ76" s="390" t="s">
        <v>190</v>
      </c>
      <c r="BK76" s="390" t="s">
        <v>190</v>
      </c>
      <c r="BL76" s="390" t="s">
        <v>190</v>
      </c>
      <c r="BM76" s="390" t="s">
        <v>190</v>
      </c>
      <c r="BN76" s="390" t="s">
        <v>190</v>
      </c>
      <c r="BO76" s="390" t="s">
        <v>190</v>
      </c>
      <c r="BP76" s="390" t="s">
        <v>190</v>
      </c>
      <c r="BQ76" s="390" t="s">
        <v>190</v>
      </c>
      <c r="BR76" s="390" t="s">
        <v>190</v>
      </c>
      <c r="BS76" s="390" t="s">
        <v>190</v>
      </c>
      <c r="BT76" s="390" t="s">
        <v>190</v>
      </c>
      <c r="BU76" s="390" t="s">
        <v>190</v>
      </c>
      <c r="BV76" s="390" t="s">
        <v>190</v>
      </c>
      <c r="BW76" s="390" t="s">
        <v>190</v>
      </c>
      <c r="BX76" s="390" t="s">
        <v>190</v>
      </c>
      <c r="BY76" s="390" t="s">
        <v>190</v>
      </c>
    </row>
    <row r="77" spans="2:77" s="482" customFormat="1" ht="33" customHeight="1" x14ac:dyDescent="0.25">
      <c r="B77" s="76" t="s">
        <v>183</v>
      </c>
      <c r="C77" s="387" t="s">
        <v>1577</v>
      </c>
      <c r="D77" s="76" t="s">
        <v>1669</v>
      </c>
      <c r="E77" s="987" t="s">
        <v>490</v>
      </c>
      <c r="F77" s="568" t="s">
        <v>190</v>
      </c>
      <c r="G77" s="390" t="s">
        <v>190</v>
      </c>
      <c r="H77" s="389">
        <v>0.66</v>
      </c>
      <c r="I77" s="390" t="s">
        <v>190</v>
      </c>
      <c r="J77" s="390" t="s">
        <v>190</v>
      </c>
      <c r="K77" s="390" t="s">
        <v>190</v>
      </c>
      <c r="L77" s="390" t="s">
        <v>190</v>
      </c>
      <c r="M77" s="390" t="s">
        <v>190</v>
      </c>
      <c r="N77" s="390" t="s">
        <v>190</v>
      </c>
      <c r="O77" s="390" t="s">
        <v>190</v>
      </c>
      <c r="P77" s="390" t="s">
        <v>190</v>
      </c>
      <c r="Q77" s="389" t="s">
        <v>490</v>
      </c>
      <c r="R77" s="390" t="s">
        <v>190</v>
      </c>
      <c r="S77" s="390" t="s">
        <v>190</v>
      </c>
      <c r="T77" s="389">
        <f>H77</f>
        <v>0.66</v>
      </c>
      <c r="U77" s="390" t="s">
        <v>190</v>
      </c>
      <c r="V77" s="390" t="s">
        <v>190</v>
      </c>
      <c r="W77" s="390" t="s">
        <v>190</v>
      </c>
      <c r="X77" s="390" t="s">
        <v>190</v>
      </c>
      <c r="Y77" s="390" t="s">
        <v>190</v>
      </c>
      <c r="Z77" s="390" t="s">
        <v>190</v>
      </c>
      <c r="AA77" s="390" t="s">
        <v>190</v>
      </c>
      <c r="AB77" s="390" t="s">
        <v>190</v>
      </c>
      <c r="AC77" s="390" t="s">
        <v>190</v>
      </c>
      <c r="AD77" s="390" t="s">
        <v>190</v>
      </c>
      <c r="AE77" s="390" t="s">
        <v>190</v>
      </c>
      <c r="AF77" s="390" t="s">
        <v>190</v>
      </c>
      <c r="AG77" s="390" t="s">
        <v>190</v>
      </c>
      <c r="AH77" s="390" t="s">
        <v>190</v>
      </c>
      <c r="AI77" s="390" t="s">
        <v>190</v>
      </c>
      <c r="AJ77" s="390" t="s">
        <v>190</v>
      </c>
      <c r="AK77" s="390" t="s">
        <v>190</v>
      </c>
      <c r="AL77" s="390" t="s">
        <v>190</v>
      </c>
      <c r="AM77" s="390" t="s">
        <v>190</v>
      </c>
      <c r="AN77" s="390" t="s">
        <v>190</v>
      </c>
      <c r="AO77" s="390" t="s">
        <v>190</v>
      </c>
      <c r="AP77" s="390" t="s">
        <v>190</v>
      </c>
      <c r="AQ77" s="390" t="s">
        <v>190</v>
      </c>
      <c r="AR77" s="390" t="s">
        <v>190</v>
      </c>
      <c r="AS77" s="390" t="s">
        <v>190</v>
      </c>
      <c r="AT77" s="390" t="s">
        <v>190</v>
      </c>
      <c r="AU77" s="390" t="s">
        <v>190</v>
      </c>
      <c r="AV77" s="390" t="s">
        <v>190</v>
      </c>
      <c r="AW77" s="390" t="s">
        <v>190</v>
      </c>
      <c r="AX77" s="390" t="s">
        <v>190</v>
      </c>
      <c r="AY77" s="390" t="s">
        <v>190</v>
      </c>
      <c r="AZ77" s="390" t="s">
        <v>190</v>
      </c>
      <c r="BA77" s="390" t="s">
        <v>190</v>
      </c>
      <c r="BB77" s="390" t="s">
        <v>190</v>
      </c>
      <c r="BC77" s="390" t="s">
        <v>190</v>
      </c>
      <c r="BD77" s="390" t="s">
        <v>190</v>
      </c>
      <c r="BE77" s="390" t="s">
        <v>190</v>
      </c>
      <c r="BF77" s="390" t="s">
        <v>190</v>
      </c>
      <c r="BG77" s="390" t="s">
        <v>190</v>
      </c>
      <c r="BH77" s="390" t="s">
        <v>190</v>
      </c>
      <c r="BI77" s="390" t="s">
        <v>190</v>
      </c>
      <c r="BJ77" s="390" t="s">
        <v>190</v>
      </c>
      <c r="BK77" s="390" t="s">
        <v>190</v>
      </c>
      <c r="BL77" s="390" t="s">
        <v>190</v>
      </c>
      <c r="BM77" s="390" t="s">
        <v>190</v>
      </c>
      <c r="BN77" s="390" t="s">
        <v>190</v>
      </c>
      <c r="BO77" s="390" t="s">
        <v>190</v>
      </c>
      <c r="BP77" s="390" t="s">
        <v>190</v>
      </c>
      <c r="BQ77" s="390" t="s">
        <v>190</v>
      </c>
      <c r="BR77" s="390" t="s">
        <v>190</v>
      </c>
      <c r="BS77" s="390" t="s">
        <v>190</v>
      </c>
      <c r="BT77" s="390" t="s">
        <v>190</v>
      </c>
      <c r="BU77" s="390" t="s">
        <v>190</v>
      </c>
      <c r="BV77" s="390" t="s">
        <v>190</v>
      </c>
      <c r="BW77" s="390" t="s">
        <v>190</v>
      </c>
      <c r="BX77" s="390" t="s">
        <v>190</v>
      </c>
      <c r="BY77" s="390" t="s">
        <v>190</v>
      </c>
    </row>
    <row r="78" spans="2:77" s="677" customFormat="1" ht="33" customHeight="1" x14ac:dyDescent="0.25">
      <c r="B78" s="76" t="s">
        <v>183</v>
      </c>
      <c r="C78" s="440" t="s">
        <v>1578</v>
      </c>
      <c r="D78" s="617" t="s">
        <v>1670</v>
      </c>
      <c r="E78" s="402" t="s">
        <v>190</v>
      </c>
      <c r="F78" s="406" t="s">
        <v>190</v>
      </c>
      <c r="G78" s="402" t="s">
        <v>190</v>
      </c>
      <c r="H78" s="402" t="s">
        <v>190</v>
      </c>
      <c r="I78" s="402" t="s">
        <v>190</v>
      </c>
      <c r="J78" s="402" t="s">
        <v>190</v>
      </c>
      <c r="K78" s="402" t="s">
        <v>190</v>
      </c>
      <c r="L78" s="402" t="s">
        <v>190</v>
      </c>
      <c r="M78" s="402" t="s">
        <v>190</v>
      </c>
      <c r="N78" s="402" t="s">
        <v>190</v>
      </c>
      <c r="O78" s="402" t="s">
        <v>190</v>
      </c>
      <c r="P78" s="402" t="s">
        <v>190</v>
      </c>
      <c r="Q78" s="390" t="s">
        <v>190</v>
      </c>
      <c r="R78" s="390" t="s">
        <v>190</v>
      </c>
      <c r="S78" s="77" t="s">
        <v>190</v>
      </c>
      <c r="T78" s="77" t="s">
        <v>190</v>
      </c>
      <c r="U78" s="77" t="s">
        <v>190</v>
      </c>
      <c r="V78" s="77" t="s">
        <v>190</v>
      </c>
      <c r="W78" s="77" t="s">
        <v>190</v>
      </c>
      <c r="X78" s="77" t="s">
        <v>190</v>
      </c>
      <c r="Y78" s="77" t="s">
        <v>190</v>
      </c>
      <c r="Z78" s="77" t="s">
        <v>190</v>
      </c>
      <c r="AA78" s="77" t="s">
        <v>190</v>
      </c>
      <c r="AB78" s="77" t="s">
        <v>190</v>
      </c>
      <c r="AC78" s="77" t="s">
        <v>190</v>
      </c>
      <c r="AD78" s="77" t="s">
        <v>190</v>
      </c>
      <c r="AE78" s="77" t="s">
        <v>190</v>
      </c>
      <c r="AF78" s="77" t="s">
        <v>190</v>
      </c>
      <c r="AG78" s="77" t="s">
        <v>190</v>
      </c>
      <c r="AH78" s="77" t="s">
        <v>190</v>
      </c>
      <c r="AI78" s="77" t="s">
        <v>190</v>
      </c>
      <c r="AJ78" s="77" t="s">
        <v>190</v>
      </c>
      <c r="AK78" s="77" t="s">
        <v>190</v>
      </c>
      <c r="AL78" s="77" t="s">
        <v>190</v>
      </c>
      <c r="AM78" s="77" t="s">
        <v>190</v>
      </c>
      <c r="AN78" s="77" t="s">
        <v>190</v>
      </c>
      <c r="AO78" s="987" t="s">
        <v>490</v>
      </c>
      <c r="AP78" s="373">
        <v>0.25</v>
      </c>
      <c r="AQ78" s="390" t="s">
        <v>190</v>
      </c>
      <c r="AR78" s="373">
        <v>0.36</v>
      </c>
      <c r="AS78" s="390" t="s">
        <v>190</v>
      </c>
      <c r="AT78" s="390" t="s">
        <v>190</v>
      </c>
      <c r="AU78" s="390" t="s">
        <v>190</v>
      </c>
      <c r="AV78" s="390" t="s">
        <v>190</v>
      </c>
      <c r="AW78" s="390" t="s">
        <v>190</v>
      </c>
      <c r="AX78" s="390" t="s">
        <v>190</v>
      </c>
      <c r="AY78" s="390" t="s">
        <v>190</v>
      </c>
      <c r="AZ78" s="390" t="s">
        <v>190</v>
      </c>
      <c r="BA78" s="390" t="s">
        <v>190</v>
      </c>
      <c r="BB78" s="390" t="s">
        <v>190</v>
      </c>
      <c r="BC78" s="390" t="s">
        <v>190</v>
      </c>
      <c r="BD78" s="390" t="s">
        <v>190</v>
      </c>
      <c r="BE78" s="390" t="s">
        <v>190</v>
      </c>
      <c r="BF78" s="390" t="s">
        <v>190</v>
      </c>
      <c r="BG78" s="390" t="s">
        <v>190</v>
      </c>
      <c r="BH78" s="390" t="s">
        <v>190</v>
      </c>
      <c r="BI78" s="390" t="s">
        <v>190</v>
      </c>
      <c r="BJ78" s="390" t="s">
        <v>190</v>
      </c>
      <c r="BK78" s="390" t="s">
        <v>190</v>
      </c>
      <c r="BL78" s="390" t="s">
        <v>190</v>
      </c>
      <c r="BM78" s="77" t="s">
        <v>190</v>
      </c>
      <c r="BN78" s="77" t="s">
        <v>190</v>
      </c>
      <c r="BO78" s="77" t="s">
        <v>190</v>
      </c>
      <c r="BP78" s="77" t="s">
        <v>190</v>
      </c>
      <c r="BQ78" s="77" t="s">
        <v>190</v>
      </c>
      <c r="BR78" s="77" t="s">
        <v>190</v>
      </c>
      <c r="BS78" s="77" t="s">
        <v>190</v>
      </c>
      <c r="BT78" s="77" t="s">
        <v>190</v>
      </c>
      <c r="BU78" s="77" t="s">
        <v>190</v>
      </c>
      <c r="BV78" s="77" t="s">
        <v>190</v>
      </c>
      <c r="BW78" s="77" t="s">
        <v>190</v>
      </c>
      <c r="BX78" s="77" t="s">
        <v>190</v>
      </c>
      <c r="BY78" s="77" t="s">
        <v>190</v>
      </c>
    </row>
    <row r="79" spans="2:77" s="677" customFormat="1" ht="33" customHeight="1" x14ac:dyDescent="0.25">
      <c r="B79" s="76" t="s">
        <v>183</v>
      </c>
      <c r="C79" s="440" t="s">
        <v>1560</v>
      </c>
      <c r="D79" s="617" t="s">
        <v>1671</v>
      </c>
      <c r="E79" s="402" t="s">
        <v>190</v>
      </c>
      <c r="F79" s="406" t="s">
        <v>190</v>
      </c>
      <c r="G79" s="402" t="s">
        <v>190</v>
      </c>
      <c r="H79" s="402" t="s">
        <v>190</v>
      </c>
      <c r="I79" s="402" t="s">
        <v>190</v>
      </c>
      <c r="J79" s="402" t="s">
        <v>190</v>
      </c>
      <c r="K79" s="402" t="s">
        <v>190</v>
      </c>
      <c r="L79" s="402" t="s">
        <v>190</v>
      </c>
      <c r="M79" s="402" t="s">
        <v>190</v>
      </c>
      <c r="N79" s="402" t="s">
        <v>190</v>
      </c>
      <c r="O79" s="402" t="s">
        <v>190</v>
      </c>
      <c r="P79" s="402" t="s">
        <v>190</v>
      </c>
      <c r="Q79" s="390" t="s">
        <v>190</v>
      </c>
      <c r="R79" s="77" t="s">
        <v>190</v>
      </c>
      <c r="S79" s="77" t="s">
        <v>190</v>
      </c>
      <c r="T79" s="77" t="s">
        <v>190</v>
      </c>
      <c r="U79" s="77" t="s">
        <v>190</v>
      </c>
      <c r="V79" s="77" t="s">
        <v>190</v>
      </c>
      <c r="W79" s="77" t="s">
        <v>190</v>
      </c>
      <c r="X79" s="77" t="s">
        <v>190</v>
      </c>
      <c r="Y79" s="77" t="s">
        <v>190</v>
      </c>
      <c r="Z79" s="77" t="s">
        <v>190</v>
      </c>
      <c r="AA79" s="77" t="s">
        <v>190</v>
      </c>
      <c r="AB79" s="77" t="s">
        <v>190</v>
      </c>
      <c r="AC79" s="77" t="s">
        <v>190</v>
      </c>
      <c r="AD79" s="77" t="s">
        <v>190</v>
      </c>
      <c r="AE79" s="77" t="s">
        <v>190</v>
      </c>
      <c r="AF79" s="77" t="s">
        <v>190</v>
      </c>
      <c r="AG79" s="77" t="s">
        <v>190</v>
      </c>
      <c r="AH79" s="77" t="s">
        <v>190</v>
      </c>
      <c r="AI79" s="77" t="s">
        <v>190</v>
      </c>
      <c r="AJ79" s="77" t="s">
        <v>190</v>
      </c>
      <c r="AK79" s="77" t="s">
        <v>190</v>
      </c>
      <c r="AL79" s="77" t="s">
        <v>190</v>
      </c>
      <c r="AM79" s="77" t="s">
        <v>190</v>
      </c>
      <c r="AN79" s="77" t="s">
        <v>190</v>
      </c>
      <c r="AO79" s="77" t="s">
        <v>190</v>
      </c>
      <c r="AP79" s="77" t="s">
        <v>190</v>
      </c>
      <c r="AQ79" s="77" t="s">
        <v>190</v>
      </c>
      <c r="AR79" s="77" t="s">
        <v>190</v>
      </c>
      <c r="AS79" s="77" t="s">
        <v>190</v>
      </c>
      <c r="AT79" s="77" t="s">
        <v>190</v>
      </c>
      <c r="AU79" s="77" t="s">
        <v>190</v>
      </c>
      <c r="AV79" s="77" t="s">
        <v>190</v>
      </c>
      <c r="AW79" s="77" t="s">
        <v>190</v>
      </c>
      <c r="AX79" s="77" t="s">
        <v>190</v>
      </c>
      <c r="AY79" s="77" t="s">
        <v>190</v>
      </c>
      <c r="AZ79" s="77" t="s">
        <v>190</v>
      </c>
      <c r="BA79" s="987" t="s">
        <v>490</v>
      </c>
      <c r="BB79" s="390" t="s">
        <v>190</v>
      </c>
      <c r="BC79" s="390" t="s">
        <v>190</v>
      </c>
      <c r="BD79" s="373">
        <v>2.7</v>
      </c>
      <c r="BE79" s="390" t="s">
        <v>190</v>
      </c>
      <c r="BF79" s="390" t="s">
        <v>190</v>
      </c>
      <c r="BG79" s="390" t="s">
        <v>190</v>
      </c>
      <c r="BH79" s="390" t="s">
        <v>190</v>
      </c>
      <c r="BI79" s="390" t="s">
        <v>190</v>
      </c>
      <c r="BJ79" s="390" t="s">
        <v>190</v>
      </c>
      <c r="BK79" s="390" t="s">
        <v>190</v>
      </c>
      <c r="BL79" s="390" t="s">
        <v>190</v>
      </c>
      <c r="BM79" s="77" t="s">
        <v>190</v>
      </c>
      <c r="BN79" s="77" t="s">
        <v>190</v>
      </c>
      <c r="BO79" s="77" t="s">
        <v>190</v>
      </c>
      <c r="BP79" s="77" t="s">
        <v>190</v>
      </c>
      <c r="BQ79" s="77" t="s">
        <v>190</v>
      </c>
      <c r="BR79" s="77" t="s">
        <v>190</v>
      </c>
      <c r="BS79" s="77" t="s">
        <v>190</v>
      </c>
      <c r="BT79" s="77" t="s">
        <v>190</v>
      </c>
      <c r="BU79" s="77" t="s">
        <v>190</v>
      </c>
      <c r="BV79" s="77" t="s">
        <v>190</v>
      </c>
      <c r="BW79" s="77" t="s">
        <v>190</v>
      </c>
      <c r="BX79" s="77" t="s">
        <v>190</v>
      </c>
      <c r="BY79" s="77" t="s">
        <v>190</v>
      </c>
    </row>
    <row r="80" spans="2:77" s="482" customFormat="1" ht="33" customHeight="1" x14ac:dyDescent="0.25">
      <c r="B80" s="76" t="s">
        <v>183</v>
      </c>
      <c r="C80" s="387" t="s">
        <v>1579</v>
      </c>
      <c r="D80" s="76" t="s">
        <v>1672</v>
      </c>
      <c r="E80" s="390" t="s">
        <v>190</v>
      </c>
      <c r="F80" s="568" t="s">
        <v>190</v>
      </c>
      <c r="G80" s="390" t="s">
        <v>190</v>
      </c>
      <c r="H80" s="390" t="s">
        <v>190</v>
      </c>
      <c r="I80" s="390" t="s">
        <v>190</v>
      </c>
      <c r="J80" s="390" t="s">
        <v>190</v>
      </c>
      <c r="K80" s="390" t="s">
        <v>190</v>
      </c>
      <c r="L80" s="390" t="s">
        <v>190</v>
      </c>
      <c r="M80" s="390" t="s">
        <v>190</v>
      </c>
      <c r="N80" s="390" t="s">
        <v>190</v>
      </c>
      <c r="O80" s="390" t="s">
        <v>190</v>
      </c>
      <c r="P80" s="390" t="s">
        <v>190</v>
      </c>
      <c r="Q80" s="390" t="s">
        <v>190</v>
      </c>
      <c r="R80" s="390" t="s">
        <v>190</v>
      </c>
      <c r="S80" s="390" t="s">
        <v>190</v>
      </c>
      <c r="T80" s="390" t="s">
        <v>190</v>
      </c>
      <c r="U80" s="390" t="s">
        <v>190</v>
      </c>
      <c r="V80" s="390" t="s">
        <v>190</v>
      </c>
      <c r="W80" s="390" t="s">
        <v>190</v>
      </c>
      <c r="X80" s="390" t="s">
        <v>190</v>
      </c>
      <c r="Y80" s="390" t="s">
        <v>190</v>
      </c>
      <c r="Z80" s="390" t="s">
        <v>190</v>
      </c>
      <c r="AA80" s="390" t="s">
        <v>190</v>
      </c>
      <c r="AB80" s="390" t="s">
        <v>190</v>
      </c>
      <c r="AC80" s="77" t="s">
        <v>190</v>
      </c>
      <c r="AD80" s="77" t="s">
        <v>190</v>
      </c>
      <c r="AE80" s="77" t="s">
        <v>190</v>
      </c>
      <c r="AF80" s="77" t="s">
        <v>190</v>
      </c>
      <c r="AG80" s="77" t="s">
        <v>190</v>
      </c>
      <c r="AH80" s="77" t="s">
        <v>190</v>
      </c>
      <c r="AI80" s="77" t="s">
        <v>190</v>
      </c>
      <c r="AJ80" s="77" t="s">
        <v>190</v>
      </c>
      <c r="AK80" s="77" t="s">
        <v>190</v>
      </c>
      <c r="AL80" s="77" t="s">
        <v>190</v>
      </c>
      <c r="AM80" s="77" t="s">
        <v>190</v>
      </c>
      <c r="AN80" s="77" t="s">
        <v>190</v>
      </c>
      <c r="AO80" s="77" t="s">
        <v>190</v>
      </c>
      <c r="AP80" s="77" t="s">
        <v>190</v>
      </c>
      <c r="AQ80" s="77" t="s">
        <v>190</v>
      </c>
      <c r="AR80" s="77" t="s">
        <v>190</v>
      </c>
      <c r="AS80" s="77" t="s">
        <v>190</v>
      </c>
      <c r="AT80" s="77" t="s">
        <v>190</v>
      </c>
      <c r="AU80" s="77" t="s">
        <v>190</v>
      </c>
      <c r="AV80" s="77" t="s">
        <v>190</v>
      </c>
      <c r="AW80" s="77" t="s">
        <v>190</v>
      </c>
      <c r="AX80" s="77" t="s">
        <v>190</v>
      </c>
      <c r="AY80" s="77" t="s">
        <v>190</v>
      </c>
      <c r="AZ80" s="77" t="s">
        <v>190</v>
      </c>
      <c r="BA80" s="987" t="s">
        <v>490</v>
      </c>
      <c r="BB80" s="390" t="s">
        <v>190</v>
      </c>
      <c r="BC80" s="390" t="s">
        <v>190</v>
      </c>
      <c r="BD80" s="373">
        <v>0.37</v>
      </c>
      <c r="BE80" s="390" t="s">
        <v>190</v>
      </c>
      <c r="BF80" s="390" t="s">
        <v>190</v>
      </c>
      <c r="BG80" s="390" t="s">
        <v>190</v>
      </c>
      <c r="BH80" s="390" t="s">
        <v>190</v>
      </c>
      <c r="BI80" s="390" t="s">
        <v>190</v>
      </c>
      <c r="BJ80" s="390" t="s">
        <v>190</v>
      </c>
      <c r="BK80" s="390" t="s">
        <v>190</v>
      </c>
      <c r="BL80" s="390" t="s">
        <v>190</v>
      </c>
      <c r="BM80" s="390" t="s">
        <v>190</v>
      </c>
      <c r="BN80" s="390" t="s">
        <v>190</v>
      </c>
      <c r="BO80" s="390" t="s">
        <v>190</v>
      </c>
      <c r="BP80" s="390" t="s">
        <v>190</v>
      </c>
      <c r="BQ80" s="390" t="s">
        <v>190</v>
      </c>
      <c r="BR80" s="390" t="s">
        <v>190</v>
      </c>
      <c r="BS80" s="390" t="s">
        <v>190</v>
      </c>
      <c r="BT80" s="390" t="s">
        <v>190</v>
      </c>
      <c r="BU80" s="390" t="s">
        <v>190</v>
      </c>
      <c r="BV80" s="390" t="s">
        <v>190</v>
      </c>
      <c r="BW80" s="390" t="s">
        <v>190</v>
      </c>
      <c r="BX80" s="390" t="s">
        <v>190</v>
      </c>
      <c r="BY80" s="390" t="s">
        <v>190</v>
      </c>
    </row>
    <row r="81" spans="2:77" s="482" customFormat="1" ht="33" customHeight="1" x14ac:dyDescent="0.25">
      <c r="B81" s="76" t="s">
        <v>183</v>
      </c>
      <c r="C81" s="387" t="s">
        <v>1580</v>
      </c>
      <c r="D81" s="76" t="s">
        <v>1673</v>
      </c>
      <c r="E81" s="390" t="s">
        <v>190</v>
      </c>
      <c r="F81" s="568" t="s">
        <v>190</v>
      </c>
      <c r="G81" s="390" t="s">
        <v>190</v>
      </c>
      <c r="H81" s="390" t="s">
        <v>190</v>
      </c>
      <c r="I81" s="390" t="s">
        <v>190</v>
      </c>
      <c r="J81" s="390" t="s">
        <v>190</v>
      </c>
      <c r="K81" s="390" t="s">
        <v>190</v>
      </c>
      <c r="L81" s="390" t="s">
        <v>190</v>
      </c>
      <c r="M81" s="390" t="s">
        <v>190</v>
      </c>
      <c r="N81" s="390" t="s">
        <v>190</v>
      </c>
      <c r="O81" s="390" t="s">
        <v>190</v>
      </c>
      <c r="P81" s="390" t="s">
        <v>190</v>
      </c>
      <c r="Q81" s="390" t="s">
        <v>190</v>
      </c>
      <c r="R81" s="390" t="s">
        <v>190</v>
      </c>
      <c r="S81" s="390" t="s">
        <v>190</v>
      </c>
      <c r="T81" s="390" t="s">
        <v>190</v>
      </c>
      <c r="U81" s="390" t="s">
        <v>190</v>
      </c>
      <c r="V81" s="390" t="s">
        <v>190</v>
      </c>
      <c r="W81" s="390" t="s">
        <v>190</v>
      </c>
      <c r="X81" s="390" t="s">
        <v>190</v>
      </c>
      <c r="Y81" s="390" t="s">
        <v>190</v>
      </c>
      <c r="Z81" s="390" t="s">
        <v>190</v>
      </c>
      <c r="AA81" s="390" t="s">
        <v>190</v>
      </c>
      <c r="AB81" s="390" t="s">
        <v>190</v>
      </c>
      <c r="AC81" s="77" t="s">
        <v>190</v>
      </c>
      <c r="AD81" s="77" t="s">
        <v>190</v>
      </c>
      <c r="AE81" s="77" t="s">
        <v>190</v>
      </c>
      <c r="AF81" s="77" t="s">
        <v>190</v>
      </c>
      <c r="AG81" s="77" t="s">
        <v>190</v>
      </c>
      <c r="AH81" s="77" t="s">
        <v>190</v>
      </c>
      <c r="AI81" s="77" t="s">
        <v>190</v>
      </c>
      <c r="AJ81" s="77" t="s">
        <v>190</v>
      </c>
      <c r="AK81" s="77" t="s">
        <v>190</v>
      </c>
      <c r="AL81" s="77" t="s">
        <v>190</v>
      </c>
      <c r="AM81" s="77" t="s">
        <v>190</v>
      </c>
      <c r="AN81" s="77" t="s">
        <v>190</v>
      </c>
      <c r="AO81" s="77" t="s">
        <v>190</v>
      </c>
      <c r="AP81" s="77" t="s">
        <v>190</v>
      </c>
      <c r="AQ81" s="77" t="s">
        <v>190</v>
      </c>
      <c r="AR81" s="77" t="s">
        <v>190</v>
      </c>
      <c r="AS81" s="77" t="s">
        <v>190</v>
      </c>
      <c r="AT81" s="77" t="s">
        <v>190</v>
      </c>
      <c r="AU81" s="77" t="s">
        <v>190</v>
      </c>
      <c r="AV81" s="77" t="s">
        <v>190</v>
      </c>
      <c r="AW81" s="77" t="s">
        <v>190</v>
      </c>
      <c r="AX81" s="77" t="s">
        <v>190</v>
      </c>
      <c r="AY81" s="77" t="s">
        <v>190</v>
      </c>
      <c r="AZ81" s="77" t="s">
        <v>190</v>
      </c>
      <c r="BA81" s="77" t="s">
        <v>190</v>
      </c>
      <c r="BB81" s="77" t="s">
        <v>190</v>
      </c>
      <c r="BC81" s="77" t="s">
        <v>190</v>
      </c>
      <c r="BD81" s="77" t="s">
        <v>190</v>
      </c>
      <c r="BE81" s="390" t="s">
        <v>190</v>
      </c>
      <c r="BF81" s="390" t="s">
        <v>190</v>
      </c>
      <c r="BG81" s="390" t="s">
        <v>190</v>
      </c>
      <c r="BH81" s="390" t="s">
        <v>190</v>
      </c>
      <c r="BI81" s="390" t="s">
        <v>190</v>
      </c>
      <c r="BJ81" s="390" t="s">
        <v>190</v>
      </c>
      <c r="BK81" s="390" t="s">
        <v>190</v>
      </c>
      <c r="BL81" s="390" t="s">
        <v>190</v>
      </c>
      <c r="BM81" s="987" t="s">
        <v>490</v>
      </c>
      <c r="BN81" s="390" t="s">
        <v>190</v>
      </c>
      <c r="BO81" s="390" t="s">
        <v>190</v>
      </c>
      <c r="BP81" s="389">
        <v>1.93</v>
      </c>
      <c r="BQ81" s="390" t="s">
        <v>190</v>
      </c>
      <c r="BR81" s="390" t="s">
        <v>190</v>
      </c>
      <c r="BS81" s="390" t="s">
        <v>190</v>
      </c>
      <c r="BT81" s="390" t="s">
        <v>190</v>
      </c>
      <c r="BU81" s="390" t="s">
        <v>190</v>
      </c>
      <c r="BV81" s="390" t="s">
        <v>190</v>
      </c>
      <c r="BW81" s="390" t="s">
        <v>190</v>
      </c>
      <c r="BX81" s="390" t="s">
        <v>190</v>
      </c>
      <c r="BY81" s="390" t="s">
        <v>190</v>
      </c>
    </row>
    <row r="82" spans="2:77" s="482" customFormat="1" ht="33" customHeight="1" x14ac:dyDescent="0.25">
      <c r="B82" s="76" t="s">
        <v>183</v>
      </c>
      <c r="C82" s="387" t="s">
        <v>1581</v>
      </c>
      <c r="D82" s="76" t="s">
        <v>1674</v>
      </c>
      <c r="E82" s="390" t="s">
        <v>190</v>
      </c>
      <c r="F82" s="568" t="s">
        <v>190</v>
      </c>
      <c r="G82" s="390" t="s">
        <v>190</v>
      </c>
      <c r="H82" s="390" t="s">
        <v>190</v>
      </c>
      <c r="I82" s="390" t="s">
        <v>190</v>
      </c>
      <c r="J82" s="390" t="s">
        <v>190</v>
      </c>
      <c r="K82" s="390" t="s">
        <v>190</v>
      </c>
      <c r="L82" s="390" t="s">
        <v>190</v>
      </c>
      <c r="M82" s="390" t="s">
        <v>190</v>
      </c>
      <c r="N82" s="390" t="s">
        <v>190</v>
      </c>
      <c r="O82" s="390" t="s">
        <v>190</v>
      </c>
      <c r="P82" s="390" t="s">
        <v>190</v>
      </c>
      <c r="Q82" s="390" t="s">
        <v>190</v>
      </c>
      <c r="R82" s="390" t="s">
        <v>190</v>
      </c>
      <c r="S82" s="390" t="s">
        <v>190</v>
      </c>
      <c r="T82" s="390" t="s">
        <v>190</v>
      </c>
      <c r="U82" s="390" t="s">
        <v>190</v>
      </c>
      <c r="V82" s="390" t="s">
        <v>190</v>
      </c>
      <c r="W82" s="390" t="s">
        <v>190</v>
      </c>
      <c r="X82" s="390" t="s">
        <v>190</v>
      </c>
      <c r="Y82" s="390" t="s">
        <v>190</v>
      </c>
      <c r="Z82" s="390" t="s">
        <v>190</v>
      </c>
      <c r="AA82" s="390" t="s">
        <v>190</v>
      </c>
      <c r="AB82" s="390" t="s">
        <v>190</v>
      </c>
      <c r="AC82" s="77" t="s">
        <v>190</v>
      </c>
      <c r="AD82" s="77" t="s">
        <v>190</v>
      </c>
      <c r="AE82" s="77" t="s">
        <v>190</v>
      </c>
      <c r="AF82" s="77" t="s">
        <v>190</v>
      </c>
      <c r="AG82" s="77" t="s">
        <v>190</v>
      </c>
      <c r="AH82" s="77" t="s">
        <v>190</v>
      </c>
      <c r="AI82" s="77" t="s">
        <v>190</v>
      </c>
      <c r="AJ82" s="77" t="s">
        <v>190</v>
      </c>
      <c r="AK82" s="77" t="s">
        <v>190</v>
      </c>
      <c r="AL82" s="77" t="s">
        <v>190</v>
      </c>
      <c r="AM82" s="77" t="s">
        <v>190</v>
      </c>
      <c r="AN82" s="77" t="s">
        <v>190</v>
      </c>
      <c r="AO82" s="77" t="s">
        <v>190</v>
      </c>
      <c r="AP82" s="77" t="s">
        <v>190</v>
      </c>
      <c r="AQ82" s="77" t="s">
        <v>190</v>
      </c>
      <c r="AR82" s="77" t="s">
        <v>190</v>
      </c>
      <c r="AS82" s="77" t="s">
        <v>190</v>
      </c>
      <c r="AT82" s="77" t="s">
        <v>190</v>
      </c>
      <c r="AU82" s="77" t="s">
        <v>190</v>
      </c>
      <c r="AV82" s="77" t="s">
        <v>190</v>
      </c>
      <c r="AW82" s="77" t="s">
        <v>190</v>
      </c>
      <c r="AX82" s="77" t="s">
        <v>190</v>
      </c>
      <c r="AY82" s="77" t="s">
        <v>190</v>
      </c>
      <c r="AZ82" s="77" t="s">
        <v>190</v>
      </c>
      <c r="BA82" s="77" t="s">
        <v>190</v>
      </c>
      <c r="BB82" s="77" t="s">
        <v>190</v>
      </c>
      <c r="BC82" s="77" t="s">
        <v>190</v>
      </c>
      <c r="BD82" s="77" t="s">
        <v>190</v>
      </c>
      <c r="BE82" s="390" t="s">
        <v>190</v>
      </c>
      <c r="BF82" s="390" t="s">
        <v>190</v>
      </c>
      <c r="BG82" s="390" t="s">
        <v>190</v>
      </c>
      <c r="BH82" s="390" t="s">
        <v>190</v>
      </c>
      <c r="BI82" s="390" t="s">
        <v>190</v>
      </c>
      <c r="BJ82" s="390" t="s">
        <v>190</v>
      </c>
      <c r="BK82" s="390" t="s">
        <v>190</v>
      </c>
      <c r="BL82" s="390" t="s">
        <v>190</v>
      </c>
      <c r="BM82" s="987" t="s">
        <v>490</v>
      </c>
      <c r="BN82" s="390" t="s">
        <v>190</v>
      </c>
      <c r="BO82" s="390" t="s">
        <v>190</v>
      </c>
      <c r="BP82" s="389">
        <v>1.21</v>
      </c>
      <c r="BQ82" s="390" t="s">
        <v>190</v>
      </c>
      <c r="BR82" s="390" t="s">
        <v>190</v>
      </c>
      <c r="BS82" s="390" t="s">
        <v>190</v>
      </c>
      <c r="BT82" s="390" t="s">
        <v>190</v>
      </c>
      <c r="BU82" s="390" t="s">
        <v>190</v>
      </c>
      <c r="BV82" s="390" t="s">
        <v>190</v>
      </c>
      <c r="BW82" s="390" t="s">
        <v>190</v>
      </c>
      <c r="BX82" s="390" t="s">
        <v>190</v>
      </c>
      <c r="BY82" s="390" t="s">
        <v>190</v>
      </c>
    </row>
    <row r="83" spans="2:77" ht="48" customHeight="1" x14ac:dyDescent="0.25">
      <c r="B83" s="382" t="s">
        <v>185</v>
      </c>
      <c r="C83" s="383" t="s">
        <v>186</v>
      </c>
      <c r="D83" s="382" t="s">
        <v>93</v>
      </c>
      <c r="E83" s="393">
        <f>SUBTOTAL(9,E84)</f>
        <v>0</v>
      </c>
      <c r="F83" s="983">
        <f t="shared" ref="F83:BY83" si="126">SUBTOTAL(9,F84)</f>
        <v>0</v>
      </c>
      <c r="G83" s="393">
        <f t="shared" si="126"/>
        <v>0</v>
      </c>
      <c r="H83" s="393">
        <f t="shared" si="126"/>
        <v>0</v>
      </c>
      <c r="I83" s="393">
        <f t="shared" si="126"/>
        <v>0</v>
      </c>
      <c r="J83" s="393">
        <f t="shared" si="126"/>
        <v>0</v>
      </c>
      <c r="K83" s="393">
        <f t="shared" si="126"/>
        <v>0</v>
      </c>
      <c r="L83" s="393">
        <f t="shared" si="126"/>
        <v>0</v>
      </c>
      <c r="M83" s="393">
        <f t="shared" si="126"/>
        <v>0</v>
      </c>
      <c r="N83" s="393">
        <f t="shared" si="126"/>
        <v>0</v>
      </c>
      <c r="O83" s="393">
        <f t="shared" si="126"/>
        <v>0</v>
      </c>
      <c r="P83" s="393">
        <f t="shared" si="126"/>
        <v>0</v>
      </c>
      <c r="Q83" s="393">
        <f t="shared" si="126"/>
        <v>0</v>
      </c>
      <c r="R83" s="393">
        <f t="shared" si="126"/>
        <v>0</v>
      </c>
      <c r="S83" s="393">
        <f t="shared" si="126"/>
        <v>0</v>
      </c>
      <c r="T83" s="393">
        <f t="shared" si="126"/>
        <v>0</v>
      </c>
      <c r="U83" s="393">
        <f t="shared" si="126"/>
        <v>0</v>
      </c>
      <c r="V83" s="393">
        <f t="shared" si="126"/>
        <v>0</v>
      </c>
      <c r="W83" s="393">
        <f t="shared" si="126"/>
        <v>0</v>
      </c>
      <c r="X83" s="393">
        <f t="shared" si="126"/>
        <v>0</v>
      </c>
      <c r="Y83" s="393">
        <f t="shared" si="126"/>
        <v>0</v>
      </c>
      <c r="Z83" s="393">
        <f t="shared" si="126"/>
        <v>0</v>
      </c>
      <c r="AA83" s="393">
        <f t="shared" si="126"/>
        <v>0</v>
      </c>
      <c r="AB83" s="393">
        <f t="shared" si="126"/>
        <v>0</v>
      </c>
      <c r="AC83" s="393">
        <f t="shared" si="126"/>
        <v>0</v>
      </c>
      <c r="AD83" s="393">
        <f t="shared" si="126"/>
        <v>0</v>
      </c>
      <c r="AE83" s="393">
        <f t="shared" si="126"/>
        <v>0</v>
      </c>
      <c r="AF83" s="393">
        <f t="shared" si="126"/>
        <v>0</v>
      </c>
      <c r="AG83" s="393">
        <f t="shared" si="126"/>
        <v>0</v>
      </c>
      <c r="AH83" s="393">
        <f t="shared" si="126"/>
        <v>0</v>
      </c>
      <c r="AI83" s="393">
        <f t="shared" si="126"/>
        <v>0</v>
      </c>
      <c r="AJ83" s="393">
        <f t="shared" si="126"/>
        <v>0</v>
      </c>
      <c r="AK83" s="393">
        <f t="shared" si="126"/>
        <v>0</v>
      </c>
      <c r="AL83" s="393">
        <f t="shared" si="126"/>
        <v>0</v>
      </c>
      <c r="AM83" s="393">
        <f t="shared" si="126"/>
        <v>0</v>
      </c>
      <c r="AN83" s="393">
        <f t="shared" si="126"/>
        <v>0</v>
      </c>
      <c r="AO83" s="393">
        <f t="shared" si="126"/>
        <v>0</v>
      </c>
      <c r="AP83" s="393">
        <f t="shared" si="126"/>
        <v>0</v>
      </c>
      <c r="AQ83" s="393">
        <f t="shared" si="126"/>
        <v>0</v>
      </c>
      <c r="AR83" s="393">
        <f t="shared" si="126"/>
        <v>0</v>
      </c>
      <c r="AS83" s="393">
        <f t="shared" si="126"/>
        <v>0</v>
      </c>
      <c r="AT83" s="393">
        <f t="shared" si="126"/>
        <v>0</v>
      </c>
      <c r="AU83" s="393">
        <f t="shared" si="126"/>
        <v>0</v>
      </c>
      <c r="AV83" s="393">
        <f t="shared" si="126"/>
        <v>0</v>
      </c>
      <c r="AW83" s="393">
        <f t="shared" si="126"/>
        <v>0</v>
      </c>
      <c r="AX83" s="393">
        <f t="shared" si="126"/>
        <v>0</v>
      </c>
      <c r="AY83" s="393">
        <f t="shared" si="126"/>
        <v>0</v>
      </c>
      <c r="AZ83" s="393">
        <f t="shared" si="126"/>
        <v>0</v>
      </c>
      <c r="BA83" s="393">
        <f t="shared" si="126"/>
        <v>0</v>
      </c>
      <c r="BB83" s="393">
        <f t="shared" si="126"/>
        <v>0</v>
      </c>
      <c r="BC83" s="393">
        <f t="shared" si="126"/>
        <v>0</v>
      </c>
      <c r="BD83" s="393">
        <f t="shared" si="126"/>
        <v>0</v>
      </c>
      <c r="BE83" s="393">
        <f t="shared" si="126"/>
        <v>0</v>
      </c>
      <c r="BF83" s="393">
        <f t="shared" si="126"/>
        <v>0</v>
      </c>
      <c r="BG83" s="393">
        <f t="shared" si="126"/>
        <v>0</v>
      </c>
      <c r="BH83" s="393">
        <f t="shared" si="126"/>
        <v>0</v>
      </c>
      <c r="BI83" s="393">
        <f t="shared" si="126"/>
        <v>0</v>
      </c>
      <c r="BJ83" s="393">
        <f t="shared" si="126"/>
        <v>0</v>
      </c>
      <c r="BK83" s="393">
        <f t="shared" si="126"/>
        <v>0</v>
      </c>
      <c r="BL83" s="393">
        <f t="shared" si="126"/>
        <v>0</v>
      </c>
      <c r="BM83" s="393">
        <f t="shared" si="126"/>
        <v>0</v>
      </c>
      <c r="BN83" s="393">
        <f t="shared" si="126"/>
        <v>0</v>
      </c>
      <c r="BO83" s="393">
        <f t="shared" si="126"/>
        <v>0</v>
      </c>
      <c r="BP83" s="393">
        <f t="shared" si="126"/>
        <v>0</v>
      </c>
      <c r="BQ83" s="393">
        <f t="shared" si="126"/>
        <v>0</v>
      </c>
      <c r="BR83" s="393">
        <f t="shared" si="126"/>
        <v>0</v>
      </c>
      <c r="BS83" s="393">
        <f t="shared" si="126"/>
        <v>0</v>
      </c>
      <c r="BT83" s="393">
        <f t="shared" si="126"/>
        <v>0</v>
      </c>
      <c r="BU83" s="393">
        <f t="shared" si="126"/>
        <v>0</v>
      </c>
      <c r="BV83" s="393">
        <f t="shared" si="126"/>
        <v>0</v>
      </c>
      <c r="BW83" s="393">
        <f t="shared" si="126"/>
        <v>0</v>
      </c>
      <c r="BX83" s="393">
        <f t="shared" si="126"/>
        <v>0</v>
      </c>
      <c r="BY83" s="393">
        <f t="shared" si="126"/>
        <v>0</v>
      </c>
    </row>
    <row r="84" spans="2:77" ht="48" customHeight="1" x14ac:dyDescent="0.25">
      <c r="B84" s="382" t="s">
        <v>187</v>
      </c>
      <c r="C84" s="383" t="s">
        <v>188</v>
      </c>
      <c r="D84" s="382" t="s">
        <v>93</v>
      </c>
      <c r="E84" s="384">
        <f>SUBTOTAL(9,E85:E91)</f>
        <v>0</v>
      </c>
      <c r="F84" s="983">
        <f t="shared" ref="F84:BY84" si="127">SUBTOTAL(9,F85:F91)</f>
        <v>0</v>
      </c>
      <c r="G84" s="384">
        <f t="shared" si="127"/>
        <v>0</v>
      </c>
      <c r="H84" s="384">
        <f t="shared" si="127"/>
        <v>0</v>
      </c>
      <c r="I84" s="384">
        <f t="shared" si="127"/>
        <v>0</v>
      </c>
      <c r="J84" s="384">
        <f t="shared" si="127"/>
        <v>0</v>
      </c>
      <c r="K84" s="384">
        <f t="shared" si="127"/>
        <v>0</v>
      </c>
      <c r="L84" s="384">
        <f t="shared" si="127"/>
        <v>0</v>
      </c>
      <c r="M84" s="384">
        <f t="shared" si="127"/>
        <v>0</v>
      </c>
      <c r="N84" s="384">
        <f t="shared" si="127"/>
        <v>0</v>
      </c>
      <c r="O84" s="384">
        <f t="shared" si="127"/>
        <v>0</v>
      </c>
      <c r="P84" s="384">
        <f t="shared" si="127"/>
        <v>0</v>
      </c>
      <c r="Q84" s="384">
        <f t="shared" si="127"/>
        <v>0</v>
      </c>
      <c r="R84" s="384">
        <f t="shared" si="127"/>
        <v>0</v>
      </c>
      <c r="S84" s="384">
        <f t="shared" si="127"/>
        <v>0</v>
      </c>
      <c r="T84" s="384">
        <f t="shared" si="127"/>
        <v>0</v>
      </c>
      <c r="U84" s="384">
        <f t="shared" si="127"/>
        <v>0</v>
      </c>
      <c r="V84" s="384">
        <f t="shared" si="127"/>
        <v>0</v>
      </c>
      <c r="W84" s="384">
        <f t="shared" si="127"/>
        <v>0</v>
      </c>
      <c r="X84" s="384">
        <f t="shared" si="127"/>
        <v>0</v>
      </c>
      <c r="Y84" s="384">
        <f t="shared" si="127"/>
        <v>0</v>
      </c>
      <c r="Z84" s="384">
        <f t="shared" si="127"/>
        <v>0</v>
      </c>
      <c r="AA84" s="384">
        <f t="shared" si="127"/>
        <v>0</v>
      </c>
      <c r="AB84" s="384">
        <f t="shared" si="127"/>
        <v>0</v>
      </c>
      <c r="AC84" s="384">
        <f t="shared" si="127"/>
        <v>0</v>
      </c>
      <c r="AD84" s="384">
        <f t="shared" si="127"/>
        <v>0</v>
      </c>
      <c r="AE84" s="384">
        <f t="shared" si="127"/>
        <v>0</v>
      </c>
      <c r="AF84" s="384">
        <f t="shared" si="127"/>
        <v>0</v>
      </c>
      <c r="AG84" s="384">
        <f t="shared" si="127"/>
        <v>0</v>
      </c>
      <c r="AH84" s="384">
        <f t="shared" si="127"/>
        <v>0</v>
      </c>
      <c r="AI84" s="384">
        <f t="shared" si="127"/>
        <v>0</v>
      </c>
      <c r="AJ84" s="384">
        <f t="shared" si="127"/>
        <v>0</v>
      </c>
      <c r="AK84" s="384">
        <f t="shared" si="127"/>
        <v>0</v>
      </c>
      <c r="AL84" s="384">
        <f t="shared" si="127"/>
        <v>0</v>
      </c>
      <c r="AM84" s="384">
        <f t="shared" si="127"/>
        <v>0</v>
      </c>
      <c r="AN84" s="384">
        <f t="shared" si="127"/>
        <v>0</v>
      </c>
      <c r="AO84" s="384">
        <f t="shared" si="127"/>
        <v>0</v>
      </c>
      <c r="AP84" s="384">
        <f t="shared" si="127"/>
        <v>0</v>
      </c>
      <c r="AQ84" s="384">
        <f t="shared" si="127"/>
        <v>0</v>
      </c>
      <c r="AR84" s="384">
        <f t="shared" si="127"/>
        <v>0</v>
      </c>
      <c r="AS84" s="384">
        <f t="shared" si="127"/>
        <v>0</v>
      </c>
      <c r="AT84" s="384">
        <f t="shared" si="127"/>
        <v>0</v>
      </c>
      <c r="AU84" s="384">
        <f t="shared" si="127"/>
        <v>0</v>
      </c>
      <c r="AV84" s="384">
        <f t="shared" si="127"/>
        <v>0</v>
      </c>
      <c r="AW84" s="384">
        <f t="shared" si="127"/>
        <v>0</v>
      </c>
      <c r="AX84" s="384">
        <f t="shared" si="127"/>
        <v>0</v>
      </c>
      <c r="AY84" s="384">
        <f t="shared" si="127"/>
        <v>0</v>
      </c>
      <c r="AZ84" s="384">
        <f t="shared" si="127"/>
        <v>0</v>
      </c>
      <c r="BA84" s="384">
        <f t="shared" si="127"/>
        <v>0</v>
      </c>
      <c r="BB84" s="384">
        <f t="shared" si="127"/>
        <v>0</v>
      </c>
      <c r="BC84" s="384">
        <f t="shared" si="127"/>
        <v>0</v>
      </c>
      <c r="BD84" s="384">
        <f t="shared" si="127"/>
        <v>0</v>
      </c>
      <c r="BE84" s="384">
        <f t="shared" si="127"/>
        <v>0</v>
      </c>
      <c r="BF84" s="384">
        <f t="shared" si="127"/>
        <v>0</v>
      </c>
      <c r="BG84" s="384">
        <f t="shared" si="127"/>
        <v>0</v>
      </c>
      <c r="BH84" s="384">
        <f t="shared" si="127"/>
        <v>0</v>
      </c>
      <c r="BI84" s="384">
        <f t="shared" si="127"/>
        <v>0</v>
      </c>
      <c r="BJ84" s="384">
        <f t="shared" si="127"/>
        <v>0</v>
      </c>
      <c r="BK84" s="384">
        <f t="shared" si="127"/>
        <v>0</v>
      </c>
      <c r="BL84" s="384">
        <f t="shared" si="127"/>
        <v>0</v>
      </c>
      <c r="BM84" s="384">
        <f t="shared" si="127"/>
        <v>0</v>
      </c>
      <c r="BN84" s="384">
        <f t="shared" si="127"/>
        <v>0</v>
      </c>
      <c r="BO84" s="384">
        <f t="shared" si="127"/>
        <v>0</v>
      </c>
      <c r="BP84" s="384">
        <f t="shared" si="127"/>
        <v>0</v>
      </c>
      <c r="BQ84" s="384">
        <f t="shared" si="127"/>
        <v>0</v>
      </c>
      <c r="BR84" s="384">
        <f t="shared" si="127"/>
        <v>0</v>
      </c>
      <c r="BS84" s="384">
        <f t="shared" si="127"/>
        <v>0</v>
      </c>
      <c r="BT84" s="384">
        <f t="shared" si="127"/>
        <v>0</v>
      </c>
      <c r="BU84" s="384">
        <f t="shared" si="127"/>
        <v>0</v>
      </c>
      <c r="BV84" s="384">
        <f t="shared" si="127"/>
        <v>0</v>
      </c>
      <c r="BW84" s="384">
        <f t="shared" si="127"/>
        <v>0</v>
      </c>
      <c r="BX84" s="384">
        <f t="shared" si="127"/>
        <v>0</v>
      </c>
      <c r="BY84" s="384">
        <f t="shared" si="127"/>
        <v>0</v>
      </c>
    </row>
    <row r="85" spans="2:77" s="482" customFormat="1" ht="33" customHeight="1" x14ac:dyDescent="0.25">
      <c r="B85" s="76" t="s">
        <v>187</v>
      </c>
      <c r="C85" s="387" t="s">
        <v>684</v>
      </c>
      <c r="D85" s="483" t="s">
        <v>1675</v>
      </c>
      <c r="E85" s="77" t="s">
        <v>190</v>
      </c>
      <c r="F85" s="568" t="s">
        <v>190</v>
      </c>
      <c r="G85" s="77" t="s">
        <v>190</v>
      </c>
      <c r="H85" s="77" t="s">
        <v>190</v>
      </c>
      <c r="I85" s="77" t="s">
        <v>190</v>
      </c>
      <c r="J85" s="77" t="s">
        <v>190</v>
      </c>
      <c r="K85" s="77" t="s">
        <v>190</v>
      </c>
      <c r="L85" s="77" t="s">
        <v>190</v>
      </c>
      <c r="M85" s="77" t="s">
        <v>190</v>
      </c>
      <c r="N85" s="77" t="s">
        <v>190</v>
      </c>
      <c r="O85" s="77" t="s">
        <v>190</v>
      </c>
      <c r="P85" s="77" t="s">
        <v>190</v>
      </c>
      <c r="Q85" s="77" t="s">
        <v>190</v>
      </c>
      <c r="R85" s="77" t="s">
        <v>190</v>
      </c>
      <c r="S85" s="77" t="s">
        <v>190</v>
      </c>
      <c r="T85" s="77" t="s">
        <v>190</v>
      </c>
      <c r="U85" s="77" t="s">
        <v>190</v>
      </c>
      <c r="V85" s="77" t="s">
        <v>190</v>
      </c>
      <c r="W85" s="77" t="s">
        <v>190</v>
      </c>
      <c r="X85" s="77" t="s">
        <v>190</v>
      </c>
      <c r="Y85" s="77" t="s">
        <v>190</v>
      </c>
      <c r="Z85" s="77" t="s">
        <v>190</v>
      </c>
      <c r="AA85" s="77" t="s">
        <v>190</v>
      </c>
      <c r="AB85" s="77" t="s">
        <v>190</v>
      </c>
      <c r="AC85" s="77" t="s">
        <v>190</v>
      </c>
      <c r="AD85" s="77" t="s">
        <v>190</v>
      </c>
      <c r="AE85" s="77" t="s">
        <v>190</v>
      </c>
      <c r="AF85" s="77" t="s">
        <v>190</v>
      </c>
      <c r="AG85" s="77" t="s">
        <v>190</v>
      </c>
      <c r="AH85" s="77" t="s">
        <v>190</v>
      </c>
      <c r="AI85" s="77" t="s">
        <v>190</v>
      </c>
      <c r="AJ85" s="77" t="s">
        <v>190</v>
      </c>
      <c r="AK85" s="77" t="s">
        <v>190</v>
      </c>
      <c r="AL85" s="77" t="s">
        <v>190</v>
      </c>
      <c r="AM85" s="77" t="s">
        <v>190</v>
      </c>
      <c r="AN85" s="77" t="s">
        <v>190</v>
      </c>
      <c r="AO85" s="77" t="s">
        <v>190</v>
      </c>
      <c r="AP85" s="77" t="s">
        <v>190</v>
      </c>
      <c r="AQ85" s="77" t="s">
        <v>190</v>
      </c>
      <c r="AR85" s="77" t="s">
        <v>190</v>
      </c>
      <c r="AS85" s="77" t="s">
        <v>190</v>
      </c>
      <c r="AT85" s="77" t="s">
        <v>190</v>
      </c>
      <c r="AU85" s="77" t="s">
        <v>190</v>
      </c>
      <c r="AV85" s="77" t="s">
        <v>190</v>
      </c>
      <c r="AW85" s="77" t="s">
        <v>190</v>
      </c>
      <c r="AX85" s="77" t="s">
        <v>190</v>
      </c>
      <c r="AY85" s="77" t="s">
        <v>190</v>
      </c>
      <c r="AZ85" s="77" t="s">
        <v>190</v>
      </c>
      <c r="BA85" s="77" t="s">
        <v>190</v>
      </c>
      <c r="BB85" s="77" t="s">
        <v>190</v>
      </c>
      <c r="BC85" s="77" t="s">
        <v>190</v>
      </c>
      <c r="BD85" s="77" t="s">
        <v>190</v>
      </c>
      <c r="BE85" s="77" t="s">
        <v>190</v>
      </c>
      <c r="BF85" s="77" t="s">
        <v>190</v>
      </c>
      <c r="BG85" s="77" t="s">
        <v>190</v>
      </c>
      <c r="BH85" s="77" t="s">
        <v>190</v>
      </c>
      <c r="BI85" s="77" t="s">
        <v>190</v>
      </c>
      <c r="BJ85" s="77" t="s">
        <v>190</v>
      </c>
      <c r="BK85" s="77" t="s">
        <v>190</v>
      </c>
      <c r="BL85" s="77" t="s">
        <v>190</v>
      </c>
      <c r="BM85" s="77" t="s">
        <v>190</v>
      </c>
      <c r="BN85" s="77" t="s">
        <v>190</v>
      </c>
      <c r="BO85" s="77" t="s">
        <v>190</v>
      </c>
      <c r="BP85" s="77" t="s">
        <v>190</v>
      </c>
      <c r="BQ85" s="77" t="s">
        <v>190</v>
      </c>
      <c r="BR85" s="77" t="s">
        <v>190</v>
      </c>
      <c r="BS85" s="77" t="s">
        <v>190</v>
      </c>
      <c r="BT85" s="77" t="s">
        <v>190</v>
      </c>
      <c r="BU85" s="77" t="s">
        <v>190</v>
      </c>
      <c r="BV85" s="77" t="s">
        <v>190</v>
      </c>
      <c r="BW85" s="77" t="s">
        <v>190</v>
      </c>
      <c r="BX85" s="77" t="s">
        <v>190</v>
      </c>
      <c r="BY85" s="77" t="s">
        <v>190</v>
      </c>
    </row>
    <row r="86" spans="2:77" s="941" customFormat="1" ht="33" customHeight="1" x14ac:dyDescent="0.25">
      <c r="B86" s="76" t="s">
        <v>187</v>
      </c>
      <c r="C86" s="387" t="s">
        <v>1586</v>
      </c>
      <c r="D86" s="483" t="s">
        <v>1676</v>
      </c>
      <c r="E86" s="77" t="s">
        <v>190</v>
      </c>
      <c r="F86" s="568" t="s">
        <v>190</v>
      </c>
      <c r="G86" s="77" t="s">
        <v>190</v>
      </c>
      <c r="H86" s="77" t="s">
        <v>190</v>
      </c>
      <c r="I86" s="77" t="s">
        <v>190</v>
      </c>
      <c r="J86" s="77" t="s">
        <v>190</v>
      </c>
      <c r="K86" s="77" t="s">
        <v>190</v>
      </c>
      <c r="L86" s="77" t="s">
        <v>190</v>
      </c>
      <c r="M86" s="77" t="s">
        <v>190</v>
      </c>
      <c r="N86" s="77" t="s">
        <v>190</v>
      </c>
      <c r="O86" s="77" t="s">
        <v>190</v>
      </c>
      <c r="P86" s="77" t="s">
        <v>190</v>
      </c>
      <c r="Q86" s="77" t="s">
        <v>190</v>
      </c>
      <c r="R86" s="77" t="s">
        <v>190</v>
      </c>
      <c r="S86" s="77" t="s">
        <v>190</v>
      </c>
      <c r="T86" s="77" t="s">
        <v>190</v>
      </c>
      <c r="U86" s="77" t="s">
        <v>190</v>
      </c>
      <c r="V86" s="77" t="s">
        <v>190</v>
      </c>
      <c r="W86" s="77" t="s">
        <v>190</v>
      </c>
      <c r="X86" s="77" t="s">
        <v>190</v>
      </c>
      <c r="Y86" s="77" t="s">
        <v>190</v>
      </c>
      <c r="Z86" s="77" t="s">
        <v>190</v>
      </c>
      <c r="AA86" s="77" t="s">
        <v>190</v>
      </c>
      <c r="AB86" s="77" t="s">
        <v>190</v>
      </c>
      <c r="AC86" s="77" t="s">
        <v>190</v>
      </c>
      <c r="AD86" s="77" t="s">
        <v>190</v>
      </c>
      <c r="AE86" s="77" t="s">
        <v>190</v>
      </c>
      <c r="AF86" s="77" t="s">
        <v>190</v>
      </c>
      <c r="AG86" s="77" t="s">
        <v>190</v>
      </c>
      <c r="AH86" s="77" t="s">
        <v>190</v>
      </c>
      <c r="AI86" s="77" t="s">
        <v>190</v>
      </c>
      <c r="AJ86" s="77" t="s">
        <v>190</v>
      </c>
      <c r="AK86" s="77" t="s">
        <v>190</v>
      </c>
      <c r="AL86" s="77" t="s">
        <v>190</v>
      </c>
      <c r="AM86" s="77" t="s">
        <v>190</v>
      </c>
      <c r="AN86" s="77" t="s">
        <v>190</v>
      </c>
      <c r="AO86" s="77" t="s">
        <v>190</v>
      </c>
      <c r="AP86" s="77" t="s">
        <v>190</v>
      </c>
      <c r="AQ86" s="77" t="s">
        <v>190</v>
      </c>
      <c r="AR86" s="77" t="s">
        <v>190</v>
      </c>
      <c r="AS86" s="77" t="s">
        <v>190</v>
      </c>
      <c r="AT86" s="77" t="s">
        <v>190</v>
      </c>
      <c r="AU86" s="77" t="s">
        <v>190</v>
      </c>
      <c r="AV86" s="77" t="s">
        <v>190</v>
      </c>
      <c r="AW86" s="77" t="s">
        <v>190</v>
      </c>
      <c r="AX86" s="77" t="s">
        <v>190</v>
      </c>
      <c r="AY86" s="77" t="s">
        <v>190</v>
      </c>
      <c r="AZ86" s="77" t="s">
        <v>190</v>
      </c>
      <c r="BA86" s="77" t="s">
        <v>190</v>
      </c>
      <c r="BB86" s="77" t="s">
        <v>190</v>
      </c>
      <c r="BC86" s="77" t="s">
        <v>190</v>
      </c>
      <c r="BD86" s="77" t="s">
        <v>190</v>
      </c>
      <c r="BE86" s="77" t="s">
        <v>190</v>
      </c>
      <c r="BF86" s="77" t="s">
        <v>190</v>
      </c>
      <c r="BG86" s="77" t="s">
        <v>190</v>
      </c>
      <c r="BH86" s="77" t="s">
        <v>190</v>
      </c>
      <c r="BI86" s="77" t="s">
        <v>190</v>
      </c>
      <c r="BJ86" s="77" t="s">
        <v>190</v>
      </c>
      <c r="BK86" s="77" t="s">
        <v>190</v>
      </c>
      <c r="BL86" s="77" t="s">
        <v>190</v>
      </c>
      <c r="BM86" s="77" t="s">
        <v>190</v>
      </c>
      <c r="BN86" s="77" t="s">
        <v>190</v>
      </c>
      <c r="BO86" s="77" t="s">
        <v>190</v>
      </c>
      <c r="BP86" s="77" t="s">
        <v>190</v>
      </c>
      <c r="BQ86" s="77" t="s">
        <v>190</v>
      </c>
      <c r="BR86" s="77" t="s">
        <v>190</v>
      </c>
      <c r="BS86" s="77" t="s">
        <v>190</v>
      </c>
      <c r="BT86" s="77" t="s">
        <v>190</v>
      </c>
      <c r="BU86" s="77" t="s">
        <v>190</v>
      </c>
      <c r="BV86" s="77" t="s">
        <v>190</v>
      </c>
      <c r="BW86" s="77" t="s">
        <v>190</v>
      </c>
      <c r="BX86" s="77" t="s">
        <v>190</v>
      </c>
      <c r="BY86" s="77" t="s">
        <v>190</v>
      </c>
    </row>
    <row r="87" spans="2:77" s="941" customFormat="1" ht="33" customHeight="1" x14ac:dyDescent="0.25">
      <c r="B87" s="76" t="s">
        <v>187</v>
      </c>
      <c r="C87" s="387" t="s">
        <v>1587</v>
      </c>
      <c r="D87" s="483" t="s">
        <v>1677</v>
      </c>
      <c r="E87" s="77" t="s">
        <v>190</v>
      </c>
      <c r="F87" s="568" t="s">
        <v>190</v>
      </c>
      <c r="G87" s="77" t="s">
        <v>190</v>
      </c>
      <c r="H87" s="77" t="s">
        <v>190</v>
      </c>
      <c r="I87" s="77" t="s">
        <v>190</v>
      </c>
      <c r="J87" s="77" t="s">
        <v>190</v>
      </c>
      <c r="K87" s="77" t="s">
        <v>190</v>
      </c>
      <c r="L87" s="77" t="s">
        <v>190</v>
      </c>
      <c r="M87" s="77" t="s">
        <v>190</v>
      </c>
      <c r="N87" s="77" t="s">
        <v>190</v>
      </c>
      <c r="O87" s="77" t="s">
        <v>190</v>
      </c>
      <c r="P87" s="77" t="s">
        <v>190</v>
      </c>
      <c r="Q87" s="77" t="s">
        <v>190</v>
      </c>
      <c r="R87" s="77" t="s">
        <v>190</v>
      </c>
      <c r="S87" s="77" t="s">
        <v>190</v>
      </c>
      <c r="T87" s="77" t="s">
        <v>190</v>
      </c>
      <c r="U87" s="77" t="s">
        <v>190</v>
      </c>
      <c r="V87" s="77" t="s">
        <v>190</v>
      </c>
      <c r="W87" s="77" t="s">
        <v>190</v>
      </c>
      <c r="X87" s="77" t="s">
        <v>190</v>
      </c>
      <c r="Y87" s="77" t="s">
        <v>190</v>
      </c>
      <c r="Z87" s="77" t="s">
        <v>190</v>
      </c>
      <c r="AA87" s="77" t="s">
        <v>190</v>
      </c>
      <c r="AB87" s="77" t="s">
        <v>190</v>
      </c>
      <c r="AC87" s="77" t="s">
        <v>190</v>
      </c>
      <c r="AD87" s="77" t="s">
        <v>190</v>
      </c>
      <c r="AE87" s="77" t="s">
        <v>190</v>
      </c>
      <c r="AF87" s="77" t="s">
        <v>190</v>
      </c>
      <c r="AG87" s="77" t="s">
        <v>190</v>
      </c>
      <c r="AH87" s="77" t="s">
        <v>190</v>
      </c>
      <c r="AI87" s="77" t="s">
        <v>190</v>
      </c>
      <c r="AJ87" s="77" t="s">
        <v>190</v>
      </c>
      <c r="AK87" s="77" t="s">
        <v>190</v>
      </c>
      <c r="AL87" s="77" t="s">
        <v>190</v>
      </c>
      <c r="AM87" s="77" t="s">
        <v>190</v>
      </c>
      <c r="AN87" s="77" t="s">
        <v>190</v>
      </c>
      <c r="AO87" s="77" t="s">
        <v>190</v>
      </c>
      <c r="AP87" s="77" t="s">
        <v>190</v>
      </c>
      <c r="AQ87" s="77" t="s">
        <v>190</v>
      </c>
      <c r="AR87" s="77" t="s">
        <v>190</v>
      </c>
      <c r="AS87" s="77" t="s">
        <v>190</v>
      </c>
      <c r="AT87" s="77" t="s">
        <v>190</v>
      </c>
      <c r="AU87" s="77" t="s">
        <v>190</v>
      </c>
      <c r="AV87" s="77" t="s">
        <v>190</v>
      </c>
      <c r="AW87" s="77" t="s">
        <v>190</v>
      </c>
      <c r="AX87" s="77" t="s">
        <v>190</v>
      </c>
      <c r="AY87" s="77" t="s">
        <v>190</v>
      </c>
      <c r="AZ87" s="77" t="s">
        <v>190</v>
      </c>
      <c r="BA87" s="77" t="s">
        <v>190</v>
      </c>
      <c r="BB87" s="77" t="s">
        <v>190</v>
      </c>
      <c r="BC87" s="77" t="s">
        <v>190</v>
      </c>
      <c r="BD87" s="77" t="s">
        <v>190</v>
      </c>
      <c r="BE87" s="77" t="s">
        <v>190</v>
      </c>
      <c r="BF87" s="77" t="s">
        <v>190</v>
      </c>
      <c r="BG87" s="77" t="s">
        <v>190</v>
      </c>
      <c r="BH87" s="77" t="s">
        <v>190</v>
      </c>
      <c r="BI87" s="77" t="s">
        <v>190</v>
      </c>
      <c r="BJ87" s="77" t="s">
        <v>190</v>
      </c>
      <c r="BK87" s="77" t="s">
        <v>190</v>
      </c>
      <c r="BL87" s="77" t="s">
        <v>190</v>
      </c>
      <c r="BM87" s="77" t="s">
        <v>190</v>
      </c>
      <c r="BN87" s="77" t="s">
        <v>190</v>
      </c>
      <c r="BO87" s="77" t="s">
        <v>190</v>
      </c>
      <c r="BP87" s="77" t="s">
        <v>190</v>
      </c>
      <c r="BQ87" s="77" t="s">
        <v>190</v>
      </c>
      <c r="BR87" s="77" t="s">
        <v>190</v>
      </c>
      <c r="BS87" s="77" t="s">
        <v>190</v>
      </c>
      <c r="BT87" s="77" t="s">
        <v>190</v>
      </c>
      <c r="BU87" s="77" t="s">
        <v>190</v>
      </c>
      <c r="BV87" s="77" t="s">
        <v>190</v>
      </c>
      <c r="BW87" s="77" t="s">
        <v>190</v>
      </c>
      <c r="BX87" s="77" t="s">
        <v>190</v>
      </c>
      <c r="BY87" s="77" t="s">
        <v>190</v>
      </c>
    </row>
    <row r="88" spans="2:77" s="941" customFormat="1" ht="33" customHeight="1" x14ac:dyDescent="0.25">
      <c r="B88" s="76" t="s">
        <v>187</v>
      </c>
      <c r="C88" s="387" t="s">
        <v>1588</v>
      </c>
      <c r="D88" s="483" t="s">
        <v>1683</v>
      </c>
      <c r="E88" s="77" t="s">
        <v>190</v>
      </c>
      <c r="F88" s="568" t="s">
        <v>190</v>
      </c>
      <c r="G88" s="77" t="s">
        <v>190</v>
      </c>
      <c r="H88" s="77" t="s">
        <v>190</v>
      </c>
      <c r="I88" s="77" t="s">
        <v>190</v>
      </c>
      <c r="J88" s="77" t="s">
        <v>190</v>
      </c>
      <c r="K88" s="77" t="s">
        <v>190</v>
      </c>
      <c r="L88" s="77" t="s">
        <v>190</v>
      </c>
      <c r="M88" s="77" t="s">
        <v>190</v>
      </c>
      <c r="N88" s="77" t="s">
        <v>190</v>
      </c>
      <c r="O88" s="77" t="s">
        <v>190</v>
      </c>
      <c r="P88" s="77" t="s">
        <v>190</v>
      </c>
      <c r="Q88" s="77" t="s">
        <v>190</v>
      </c>
      <c r="R88" s="77" t="s">
        <v>190</v>
      </c>
      <c r="S88" s="77" t="s">
        <v>190</v>
      </c>
      <c r="T88" s="77" t="s">
        <v>190</v>
      </c>
      <c r="U88" s="77" t="s">
        <v>190</v>
      </c>
      <c r="V88" s="77" t="s">
        <v>190</v>
      </c>
      <c r="W88" s="77" t="s">
        <v>190</v>
      </c>
      <c r="X88" s="77" t="s">
        <v>190</v>
      </c>
      <c r="Y88" s="77" t="s">
        <v>190</v>
      </c>
      <c r="Z88" s="77" t="s">
        <v>190</v>
      </c>
      <c r="AA88" s="77" t="s">
        <v>190</v>
      </c>
      <c r="AB88" s="77" t="s">
        <v>190</v>
      </c>
      <c r="AC88" s="77" t="s">
        <v>190</v>
      </c>
      <c r="AD88" s="77" t="s">
        <v>190</v>
      </c>
      <c r="AE88" s="77" t="s">
        <v>190</v>
      </c>
      <c r="AF88" s="77" t="s">
        <v>190</v>
      </c>
      <c r="AG88" s="77" t="s">
        <v>190</v>
      </c>
      <c r="AH88" s="77" t="s">
        <v>190</v>
      </c>
      <c r="AI88" s="77" t="s">
        <v>190</v>
      </c>
      <c r="AJ88" s="77" t="s">
        <v>190</v>
      </c>
      <c r="AK88" s="77" t="s">
        <v>190</v>
      </c>
      <c r="AL88" s="77" t="s">
        <v>190</v>
      </c>
      <c r="AM88" s="77" t="s">
        <v>190</v>
      </c>
      <c r="AN88" s="77" t="s">
        <v>190</v>
      </c>
      <c r="AO88" s="77" t="s">
        <v>190</v>
      </c>
      <c r="AP88" s="77" t="s">
        <v>190</v>
      </c>
      <c r="AQ88" s="77" t="s">
        <v>190</v>
      </c>
      <c r="AR88" s="77" t="s">
        <v>190</v>
      </c>
      <c r="AS88" s="77" t="s">
        <v>190</v>
      </c>
      <c r="AT88" s="77" t="s">
        <v>190</v>
      </c>
      <c r="AU88" s="77" t="s">
        <v>190</v>
      </c>
      <c r="AV88" s="77" t="s">
        <v>190</v>
      </c>
      <c r="AW88" s="77" t="s">
        <v>190</v>
      </c>
      <c r="AX88" s="77" t="s">
        <v>190</v>
      </c>
      <c r="AY88" s="77" t="s">
        <v>190</v>
      </c>
      <c r="AZ88" s="77" t="s">
        <v>190</v>
      </c>
      <c r="BA88" s="77" t="s">
        <v>190</v>
      </c>
      <c r="BB88" s="77" t="s">
        <v>190</v>
      </c>
      <c r="BC88" s="77" t="s">
        <v>190</v>
      </c>
      <c r="BD88" s="77" t="s">
        <v>190</v>
      </c>
      <c r="BE88" s="77" t="s">
        <v>190</v>
      </c>
      <c r="BF88" s="77" t="s">
        <v>190</v>
      </c>
      <c r="BG88" s="77" t="s">
        <v>190</v>
      </c>
      <c r="BH88" s="77" t="s">
        <v>190</v>
      </c>
      <c r="BI88" s="77" t="s">
        <v>190</v>
      </c>
      <c r="BJ88" s="77" t="s">
        <v>190</v>
      </c>
      <c r="BK88" s="77" t="s">
        <v>190</v>
      </c>
      <c r="BL88" s="77" t="s">
        <v>190</v>
      </c>
      <c r="BM88" s="77" t="s">
        <v>190</v>
      </c>
      <c r="BN88" s="77" t="s">
        <v>190</v>
      </c>
      <c r="BO88" s="77" t="s">
        <v>190</v>
      </c>
      <c r="BP88" s="77" t="s">
        <v>190</v>
      </c>
      <c r="BQ88" s="77" t="s">
        <v>190</v>
      </c>
      <c r="BR88" s="77" t="s">
        <v>190</v>
      </c>
      <c r="BS88" s="77" t="s">
        <v>190</v>
      </c>
      <c r="BT88" s="77" t="s">
        <v>190</v>
      </c>
      <c r="BU88" s="77" t="s">
        <v>190</v>
      </c>
      <c r="BV88" s="77" t="s">
        <v>190</v>
      </c>
      <c r="BW88" s="77" t="s">
        <v>190</v>
      </c>
      <c r="BX88" s="77" t="s">
        <v>190</v>
      </c>
      <c r="BY88" s="77" t="s">
        <v>190</v>
      </c>
    </row>
    <row r="89" spans="2:77" s="941" customFormat="1" ht="33" customHeight="1" x14ac:dyDescent="0.25">
      <c r="B89" s="76" t="s">
        <v>187</v>
      </c>
      <c r="C89" s="387" t="s">
        <v>1589</v>
      </c>
      <c r="D89" s="483" t="s">
        <v>1684</v>
      </c>
      <c r="E89" s="77" t="s">
        <v>190</v>
      </c>
      <c r="F89" s="568" t="s">
        <v>190</v>
      </c>
      <c r="G89" s="77" t="s">
        <v>190</v>
      </c>
      <c r="H89" s="77" t="s">
        <v>190</v>
      </c>
      <c r="I89" s="77" t="s">
        <v>190</v>
      </c>
      <c r="J89" s="77" t="s">
        <v>190</v>
      </c>
      <c r="K89" s="77" t="s">
        <v>190</v>
      </c>
      <c r="L89" s="77" t="s">
        <v>190</v>
      </c>
      <c r="M89" s="77" t="s">
        <v>190</v>
      </c>
      <c r="N89" s="77" t="s">
        <v>190</v>
      </c>
      <c r="O89" s="77" t="s">
        <v>190</v>
      </c>
      <c r="P89" s="77" t="s">
        <v>190</v>
      </c>
      <c r="Q89" s="77" t="s">
        <v>190</v>
      </c>
      <c r="R89" s="77" t="s">
        <v>190</v>
      </c>
      <c r="S89" s="77" t="s">
        <v>190</v>
      </c>
      <c r="T89" s="77" t="s">
        <v>190</v>
      </c>
      <c r="U89" s="77" t="s">
        <v>190</v>
      </c>
      <c r="V89" s="77" t="s">
        <v>190</v>
      </c>
      <c r="W89" s="77" t="s">
        <v>190</v>
      </c>
      <c r="X89" s="77" t="s">
        <v>190</v>
      </c>
      <c r="Y89" s="77" t="s">
        <v>190</v>
      </c>
      <c r="Z89" s="77" t="s">
        <v>190</v>
      </c>
      <c r="AA89" s="77" t="s">
        <v>190</v>
      </c>
      <c r="AB89" s="77" t="s">
        <v>190</v>
      </c>
      <c r="AC89" s="77" t="s">
        <v>190</v>
      </c>
      <c r="AD89" s="77" t="s">
        <v>190</v>
      </c>
      <c r="AE89" s="77" t="s">
        <v>190</v>
      </c>
      <c r="AF89" s="77" t="s">
        <v>190</v>
      </c>
      <c r="AG89" s="77" t="s">
        <v>190</v>
      </c>
      <c r="AH89" s="77" t="s">
        <v>190</v>
      </c>
      <c r="AI89" s="77" t="s">
        <v>190</v>
      </c>
      <c r="AJ89" s="77" t="s">
        <v>190</v>
      </c>
      <c r="AK89" s="77" t="s">
        <v>190</v>
      </c>
      <c r="AL89" s="77" t="s">
        <v>190</v>
      </c>
      <c r="AM89" s="77" t="s">
        <v>190</v>
      </c>
      <c r="AN89" s="77" t="s">
        <v>190</v>
      </c>
      <c r="AO89" s="77" t="s">
        <v>190</v>
      </c>
      <c r="AP89" s="77" t="s">
        <v>190</v>
      </c>
      <c r="AQ89" s="77" t="s">
        <v>190</v>
      </c>
      <c r="AR89" s="77" t="s">
        <v>190</v>
      </c>
      <c r="AS89" s="77" t="s">
        <v>190</v>
      </c>
      <c r="AT89" s="77" t="s">
        <v>190</v>
      </c>
      <c r="AU89" s="77" t="s">
        <v>190</v>
      </c>
      <c r="AV89" s="77" t="s">
        <v>190</v>
      </c>
      <c r="AW89" s="77" t="s">
        <v>190</v>
      </c>
      <c r="AX89" s="77" t="s">
        <v>190</v>
      </c>
      <c r="AY89" s="77" t="s">
        <v>190</v>
      </c>
      <c r="AZ89" s="77" t="s">
        <v>190</v>
      </c>
      <c r="BA89" s="77" t="s">
        <v>190</v>
      </c>
      <c r="BB89" s="77" t="s">
        <v>190</v>
      </c>
      <c r="BC89" s="77" t="s">
        <v>190</v>
      </c>
      <c r="BD89" s="77" t="s">
        <v>190</v>
      </c>
      <c r="BE89" s="77" t="s">
        <v>190</v>
      </c>
      <c r="BF89" s="77" t="s">
        <v>190</v>
      </c>
      <c r="BG89" s="77" t="s">
        <v>190</v>
      </c>
      <c r="BH89" s="77" t="s">
        <v>190</v>
      </c>
      <c r="BI89" s="77" t="s">
        <v>190</v>
      </c>
      <c r="BJ89" s="77" t="s">
        <v>190</v>
      </c>
      <c r="BK89" s="77" t="s">
        <v>190</v>
      </c>
      <c r="BL89" s="77" t="s">
        <v>190</v>
      </c>
      <c r="BM89" s="77" t="s">
        <v>190</v>
      </c>
      <c r="BN89" s="77" t="s">
        <v>190</v>
      </c>
      <c r="BO89" s="77" t="s">
        <v>190</v>
      </c>
      <c r="BP89" s="77" t="s">
        <v>190</v>
      </c>
      <c r="BQ89" s="77" t="s">
        <v>190</v>
      </c>
      <c r="BR89" s="77" t="s">
        <v>190</v>
      </c>
      <c r="BS89" s="77" t="s">
        <v>190</v>
      </c>
      <c r="BT89" s="77" t="s">
        <v>190</v>
      </c>
      <c r="BU89" s="77" t="s">
        <v>190</v>
      </c>
      <c r="BV89" s="77" t="s">
        <v>190</v>
      </c>
      <c r="BW89" s="77" t="s">
        <v>190</v>
      </c>
      <c r="BX89" s="77" t="s">
        <v>190</v>
      </c>
      <c r="BY89" s="77" t="s">
        <v>190</v>
      </c>
    </row>
    <row r="90" spans="2:77" s="482" customFormat="1" ht="33" customHeight="1" x14ac:dyDescent="0.25">
      <c r="B90" s="76" t="s">
        <v>187</v>
      </c>
      <c r="C90" s="387" t="s">
        <v>1541</v>
      </c>
      <c r="D90" s="483" t="s">
        <v>1685</v>
      </c>
      <c r="E90" s="77" t="s">
        <v>190</v>
      </c>
      <c r="F90" s="568" t="s">
        <v>190</v>
      </c>
      <c r="G90" s="77" t="s">
        <v>190</v>
      </c>
      <c r="H90" s="77" t="s">
        <v>190</v>
      </c>
      <c r="I90" s="77" t="s">
        <v>190</v>
      </c>
      <c r="J90" s="77" t="s">
        <v>190</v>
      </c>
      <c r="K90" s="77" t="s">
        <v>190</v>
      </c>
      <c r="L90" s="77" t="s">
        <v>190</v>
      </c>
      <c r="M90" s="77" t="s">
        <v>190</v>
      </c>
      <c r="N90" s="77" t="s">
        <v>190</v>
      </c>
      <c r="O90" s="77" t="s">
        <v>190</v>
      </c>
      <c r="P90" s="77" t="s">
        <v>190</v>
      </c>
      <c r="Q90" s="77" t="s">
        <v>190</v>
      </c>
      <c r="R90" s="77" t="s">
        <v>190</v>
      </c>
      <c r="S90" s="77" t="s">
        <v>190</v>
      </c>
      <c r="T90" s="77" t="s">
        <v>190</v>
      </c>
      <c r="U90" s="77" t="s">
        <v>190</v>
      </c>
      <c r="V90" s="77" t="s">
        <v>190</v>
      </c>
      <c r="W90" s="77" t="s">
        <v>190</v>
      </c>
      <c r="X90" s="77" t="s">
        <v>190</v>
      </c>
      <c r="Y90" s="77" t="s">
        <v>190</v>
      </c>
      <c r="Z90" s="77" t="s">
        <v>190</v>
      </c>
      <c r="AA90" s="77" t="s">
        <v>190</v>
      </c>
      <c r="AB90" s="77" t="s">
        <v>190</v>
      </c>
      <c r="AC90" s="77" t="s">
        <v>190</v>
      </c>
      <c r="AD90" s="77" t="s">
        <v>190</v>
      </c>
      <c r="AE90" s="77" t="s">
        <v>190</v>
      </c>
      <c r="AF90" s="77" t="s">
        <v>190</v>
      </c>
      <c r="AG90" s="77" t="s">
        <v>190</v>
      </c>
      <c r="AH90" s="77" t="s">
        <v>190</v>
      </c>
      <c r="AI90" s="77" t="s">
        <v>190</v>
      </c>
      <c r="AJ90" s="77" t="s">
        <v>190</v>
      </c>
      <c r="AK90" s="77" t="s">
        <v>190</v>
      </c>
      <c r="AL90" s="77" t="s">
        <v>190</v>
      </c>
      <c r="AM90" s="77" t="s">
        <v>190</v>
      </c>
      <c r="AN90" s="77" t="s">
        <v>190</v>
      </c>
      <c r="AO90" s="77" t="s">
        <v>190</v>
      </c>
      <c r="AP90" s="77" t="s">
        <v>190</v>
      </c>
      <c r="AQ90" s="77" t="s">
        <v>190</v>
      </c>
      <c r="AR90" s="77" t="s">
        <v>190</v>
      </c>
      <c r="AS90" s="77" t="s">
        <v>190</v>
      </c>
      <c r="AT90" s="77" t="s">
        <v>190</v>
      </c>
      <c r="AU90" s="77" t="s">
        <v>190</v>
      </c>
      <c r="AV90" s="77" t="s">
        <v>190</v>
      </c>
      <c r="AW90" s="77" t="s">
        <v>190</v>
      </c>
      <c r="AX90" s="77" t="s">
        <v>190</v>
      </c>
      <c r="AY90" s="77" t="s">
        <v>190</v>
      </c>
      <c r="AZ90" s="77" t="s">
        <v>190</v>
      </c>
      <c r="BA90" s="77" t="s">
        <v>190</v>
      </c>
      <c r="BB90" s="77" t="s">
        <v>190</v>
      </c>
      <c r="BC90" s="77" t="s">
        <v>190</v>
      </c>
      <c r="BD90" s="77" t="s">
        <v>190</v>
      </c>
      <c r="BE90" s="77" t="s">
        <v>190</v>
      </c>
      <c r="BF90" s="77" t="s">
        <v>190</v>
      </c>
      <c r="BG90" s="77" t="s">
        <v>190</v>
      </c>
      <c r="BH90" s="77" t="s">
        <v>190</v>
      </c>
      <c r="BI90" s="77" t="s">
        <v>190</v>
      </c>
      <c r="BJ90" s="77" t="s">
        <v>190</v>
      </c>
      <c r="BK90" s="77" t="s">
        <v>190</v>
      </c>
      <c r="BL90" s="77" t="s">
        <v>190</v>
      </c>
      <c r="BM90" s="77" t="s">
        <v>190</v>
      </c>
      <c r="BN90" s="77" t="s">
        <v>190</v>
      </c>
      <c r="BO90" s="77" t="s">
        <v>190</v>
      </c>
      <c r="BP90" s="77" t="s">
        <v>190</v>
      </c>
      <c r="BQ90" s="77" t="s">
        <v>190</v>
      </c>
      <c r="BR90" s="77" t="s">
        <v>190</v>
      </c>
      <c r="BS90" s="77" t="s">
        <v>190</v>
      </c>
      <c r="BT90" s="77" t="s">
        <v>190</v>
      </c>
      <c r="BU90" s="77" t="s">
        <v>190</v>
      </c>
      <c r="BV90" s="77" t="s">
        <v>190</v>
      </c>
      <c r="BW90" s="77" t="s">
        <v>190</v>
      </c>
      <c r="BX90" s="77" t="s">
        <v>190</v>
      </c>
      <c r="BY90" s="77" t="s">
        <v>190</v>
      </c>
    </row>
    <row r="91" spans="2:77" s="482" customFormat="1" ht="33" customHeight="1" x14ac:dyDescent="0.25">
      <c r="B91" s="76" t="s">
        <v>187</v>
      </c>
      <c r="C91" s="387" t="s">
        <v>1561</v>
      </c>
      <c r="D91" s="449" t="s">
        <v>1686</v>
      </c>
      <c r="E91" s="77" t="s">
        <v>190</v>
      </c>
      <c r="F91" s="568" t="s">
        <v>190</v>
      </c>
      <c r="G91" s="77" t="s">
        <v>190</v>
      </c>
      <c r="H91" s="77" t="s">
        <v>190</v>
      </c>
      <c r="I91" s="77" t="s">
        <v>190</v>
      </c>
      <c r="J91" s="77" t="s">
        <v>190</v>
      </c>
      <c r="K91" s="77" t="s">
        <v>190</v>
      </c>
      <c r="L91" s="77" t="s">
        <v>190</v>
      </c>
      <c r="M91" s="77" t="s">
        <v>190</v>
      </c>
      <c r="N91" s="77" t="s">
        <v>190</v>
      </c>
      <c r="O91" s="77" t="s">
        <v>190</v>
      </c>
      <c r="P91" s="77" t="s">
        <v>190</v>
      </c>
      <c r="Q91" s="77" t="s">
        <v>190</v>
      </c>
      <c r="R91" s="77" t="s">
        <v>190</v>
      </c>
      <c r="S91" s="77" t="s">
        <v>190</v>
      </c>
      <c r="T91" s="77" t="s">
        <v>190</v>
      </c>
      <c r="U91" s="77" t="s">
        <v>190</v>
      </c>
      <c r="V91" s="77" t="s">
        <v>190</v>
      </c>
      <c r="W91" s="77" t="s">
        <v>190</v>
      </c>
      <c r="X91" s="77" t="s">
        <v>190</v>
      </c>
      <c r="Y91" s="77" t="s">
        <v>190</v>
      </c>
      <c r="Z91" s="77" t="s">
        <v>190</v>
      </c>
      <c r="AA91" s="77" t="s">
        <v>190</v>
      </c>
      <c r="AB91" s="77" t="s">
        <v>190</v>
      </c>
      <c r="AC91" s="77" t="s">
        <v>190</v>
      </c>
      <c r="AD91" s="77" t="s">
        <v>190</v>
      </c>
      <c r="AE91" s="77" t="s">
        <v>190</v>
      </c>
      <c r="AF91" s="77" t="s">
        <v>190</v>
      </c>
      <c r="AG91" s="77" t="s">
        <v>190</v>
      </c>
      <c r="AH91" s="77" t="s">
        <v>190</v>
      </c>
      <c r="AI91" s="77" t="s">
        <v>190</v>
      </c>
      <c r="AJ91" s="77" t="s">
        <v>190</v>
      </c>
      <c r="AK91" s="77" t="s">
        <v>190</v>
      </c>
      <c r="AL91" s="77" t="s">
        <v>190</v>
      </c>
      <c r="AM91" s="77" t="s">
        <v>190</v>
      </c>
      <c r="AN91" s="77" t="s">
        <v>190</v>
      </c>
      <c r="AO91" s="77" t="s">
        <v>190</v>
      </c>
      <c r="AP91" s="77" t="s">
        <v>190</v>
      </c>
      <c r="AQ91" s="77" t="s">
        <v>190</v>
      </c>
      <c r="AR91" s="77" t="s">
        <v>190</v>
      </c>
      <c r="AS91" s="77" t="s">
        <v>190</v>
      </c>
      <c r="AT91" s="77" t="s">
        <v>190</v>
      </c>
      <c r="AU91" s="77" t="s">
        <v>190</v>
      </c>
      <c r="AV91" s="77" t="s">
        <v>190</v>
      </c>
      <c r="AW91" s="77" t="s">
        <v>190</v>
      </c>
      <c r="AX91" s="77" t="s">
        <v>190</v>
      </c>
      <c r="AY91" s="77" t="s">
        <v>190</v>
      </c>
      <c r="AZ91" s="77" t="s">
        <v>190</v>
      </c>
      <c r="BA91" s="77" t="s">
        <v>190</v>
      </c>
      <c r="BB91" s="77" t="s">
        <v>190</v>
      </c>
      <c r="BC91" s="77" t="s">
        <v>190</v>
      </c>
      <c r="BD91" s="77" t="s">
        <v>190</v>
      </c>
      <c r="BE91" s="77" t="s">
        <v>190</v>
      </c>
      <c r="BF91" s="77" t="s">
        <v>190</v>
      </c>
      <c r="BG91" s="77" t="s">
        <v>190</v>
      </c>
      <c r="BH91" s="77" t="s">
        <v>190</v>
      </c>
      <c r="BI91" s="77" t="s">
        <v>190</v>
      </c>
      <c r="BJ91" s="77" t="s">
        <v>190</v>
      </c>
      <c r="BK91" s="77" t="s">
        <v>190</v>
      </c>
      <c r="BL91" s="77" t="s">
        <v>190</v>
      </c>
      <c r="BM91" s="77" t="s">
        <v>190</v>
      </c>
      <c r="BN91" s="77" t="s">
        <v>190</v>
      </c>
      <c r="BO91" s="77" t="s">
        <v>190</v>
      </c>
      <c r="BP91" s="77" t="s">
        <v>190</v>
      </c>
      <c r="BQ91" s="77" t="s">
        <v>190</v>
      </c>
      <c r="BR91" s="77" t="s">
        <v>190</v>
      </c>
      <c r="BS91" s="77" t="s">
        <v>190</v>
      </c>
      <c r="BT91" s="77" t="s">
        <v>190</v>
      </c>
      <c r="BU91" s="77" t="s">
        <v>190</v>
      </c>
      <c r="BV91" s="77" t="s">
        <v>190</v>
      </c>
      <c r="BW91" s="77" t="s">
        <v>190</v>
      </c>
      <c r="BX91" s="77" t="s">
        <v>190</v>
      </c>
      <c r="BY91" s="77" t="s">
        <v>190</v>
      </c>
    </row>
  </sheetData>
  <sheetProtection formatCells="0" formatColumns="0" formatRows="0" insertColumns="0" insertRows="0" insertHyperlinks="0" deleteColumns="0" deleteRows="0" sort="0" autoFilter="0" pivotTables="0"/>
  <autoFilter ref="B19:DO91" xr:uid="{00000000-0009-0000-0000-000009000000}"/>
  <mergeCells count="38">
    <mergeCell ref="DB17:DH17"/>
    <mergeCell ref="DI17:DO17"/>
    <mergeCell ref="DB15:DH16"/>
    <mergeCell ref="DI15:DO16"/>
    <mergeCell ref="E17:J17"/>
    <mergeCell ref="K17:P17"/>
    <mergeCell ref="Q17:V17"/>
    <mergeCell ref="W17:AB17"/>
    <mergeCell ref="AC17:AH17"/>
    <mergeCell ref="AI17:AN17"/>
    <mergeCell ref="BM17:BR17"/>
    <mergeCell ref="BS17:BX17"/>
    <mergeCell ref="BY14:BY18"/>
    <mergeCell ref="Q15:AB16"/>
    <mergeCell ref="AC15:AN16"/>
    <mergeCell ref="BM15:BX16"/>
    <mergeCell ref="CN15:CT16"/>
    <mergeCell ref="CU15:DA16"/>
    <mergeCell ref="CN17:CT17"/>
    <mergeCell ref="CU17:DA17"/>
    <mergeCell ref="B13:BX13"/>
    <mergeCell ref="B14:B18"/>
    <mergeCell ref="C14:C18"/>
    <mergeCell ref="D14:D18"/>
    <mergeCell ref="E14:P16"/>
    <mergeCell ref="Q14:BX14"/>
    <mergeCell ref="AO15:AZ16"/>
    <mergeCell ref="AO17:AT17"/>
    <mergeCell ref="AU17:AZ17"/>
    <mergeCell ref="BA15:BL16"/>
    <mergeCell ref="BA17:BF17"/>
    <mergeCell ref="BG17:BL17"/>
    <mergeCell ref="B12:BY12"/>
    <mergeCell ref="B4:BY4"/>
    <mergeCell ref="B6:BY6"/>
    <mergeCell ref="B7:BY7"/>
    <mergeCell ref="B9:BY9"/>
    <mergeCell ref="B11:BY11"/>
  </mergeCells>
  <phoneticPr fontId="69" type="noConversion"/>
  <conditionalFormatting sqref="AC31:BL31 E69:P70 E68 AC39:AH42 BN75:BY77 C43:C54 D43:D56 E38:BY38 AD53:BY54 E60:J66 K58:AB66 BM58:BX66 C90:C91 B39:B54 B80:D90 B86:B91 R77:R78 E67:BY67 AC33:BL37 AC55:BL66 E78:BY91 BN73:BY73 E43:BX54 BY31:BY77 F70:BY70 R69:BX77">
    <cfRule type="containsText" dxfId="798" priority="485" operator="containsText" text="Наименование инвестиционного проекта">
      <formula>NOT(ISERROR(SEARCH("Наименование инвестиционного проекта",B31)))</formula>
    </cfRule>
  </conditionalFormatting>
  <conditionalFormatting sqref="B70:C70 B71:D77 D20:D29 C39:D42 B57:D58 B55:C56 D65:D66 D59:D60 B67:D69 B61:D64 B76:B82">
    <cfRule type="containsText" dxfId="797" priority="500" operator="containsText" text="Наименование инвестиционного проекта">
      <formula>NOT(ISERROR(SEARCH("Наименование инвестиционного проекта",B20)))</formula>
    </cfRule>
  </conditionalFormatting>
  <conditionalFormatting sqref="B70:C70 B71:D77 D65:D66 B67:D69 D59:D60 D20:D29 BY20 B31:Q31 W31 AC31:BX31 Q33 B32:E32 E69:P70 E68 AC39:AH42 B61:D64 BN75:BY77 B38:BY38 AD53:BY54 E60:J66 K58:AB66 BM58:BX66 C90:C91 B76:B82 B39:D58 B80:D90 B86:B91 Q78:Q80 R77:R78 E67:BY67 AC33:BL37 AC55:BL66 AC79:AZ82 B78:BY79 BE79:BL82 BB79:BC80 E80:BY91 BN73:BY73 E43:BX54 BY27:BY77 F70:BY70 R69:BX77">
    <cfRule type="cellIs" dxfId="796" priority="499" operator="equal">
      <formula>0</formula>
    </cfRule>
  </conditionalFormatting>
  <conditionalFormatting sqref="B20:C20 B29:C29 B28">
    <cfRule type="cellIs" dxfId="795" priority="498" operator="equal">
      <formula>0</formula>
    </cfRule>
  </conditionalFormatting>
  <conditionalFormatting sqref="B30 D30">
    <cfRule type="cellIs" dxfId="794" priority="495" operator="equal">
      <formula>0</formula>
    </cfRule>
  </conditionalFormatting>
  <conditionalFormatting sqref="B33 D33 B34:D37">
    <cfRule type="cellIs" dxfId="793" priority="494" operator="equal">
      <formula>0</formula>
    </cfRule>
  </conditionalFormatting>
  <conditionalFormatting sqref="B59:C59">
    <cfRule type="cellIs" dxfId="792" priority="492" operator="equal">
      <formula>0</formula>
    </cfRule>
  </conditionalFormatting>
  <conditionalFormatting sqref="B60:C60">
    <cfRule type="cellIs" dxfId="791" priority="490" operator="equal">
      <formula>0</formula>
    </cfRule>
  </conditionalFormatting>
  <conditionalFormatting sqref="C30">
    <cfRule type="cellIs" dxfId="790" priority="488" operator="equal">
      <formula>0</formula>
    </cfRule>
  </conditionalFormatting>
  <conditionalFormatting sqref="C33">
    <cfRule type="cellIs" dxfId="789" priority="487" operator="equal">
      <formula>0</formula>
    </cfRule>
  </conditionalFormatting>
  <conditionalFormatting sqref="C27:C28">
    <cfRule type="cellIs" dxfId="788" priority="486" operator="equal">
      <formula>0</formula>
    </cfRule>
  </conditionalFormatting>
  <conditionalFormatting sqref="B65:C65">
    <cfRule type="cellIs" dxfId="787" priority="484" operator="equal">
      <formula>0</formula>
    </cfRule>
  </conditionalFormatting>
  <conditionalFormatting sqref="B66:C66">
    <cfRule type="cellIs" dxfId="786" priority="482" operator="equal">
      <formula>0</formula>
    </cfRule>
  </conditionalFormatting>
  <conditionalFormatting sqref="D70">
    <cfRule type="cellIs" dxfId="785" priority="480" operator="equal">
      <formula>0</formula>
    </cfRule>
  </conditionalFormatting>
  <conditionalFormatting sqref="E58:J59 F38:BY38 F78:P79 F84:BY84 E40:BY42 E36:BY37 E33:BY33 E29:BY29 E55:BY56 F58:BY58 F42:BY43 E43:BA43">
    <cfRule type="cellIs" dxfId="784" priority="479" operator="equal">
      <formula>0</formula>
    </cfRule>
  </conditionalFormatting>
  <conditionalFormatting sqref="E58:J59 F38:BY38 F78:P79 F84:BY84 E40:BY42 E36:BY37 E33:BY33 E55:BY56 F58:BY58 F42:BY43 E43:BA43">
    <cfRule type="containsText" dxfId="783" priority="478" operator="containsText" text="Наименование инвестиционного проекта">
      <formula>NOT(ISERROR(SEARCH("Наименование инвестиционного проекта",E33)))</formula>
    </cfRule>
  </conditionalFormatting>
  <conditionalFormatting sqref="E27:BY28">
    <cfRule type="cellIs" dxfId="782" priority="477" operator="equal">
      <formula>0</formula>
    </cfRule>
  </conditionalFormatting>
  <conditionalFormatting sqref="BY20 BY27:BY30 Q31 W31 BY78:BY79 E38:BY38 E78:P79 E27:BY29">
    <cfRule type="cellIs" dxfId="781" priority="475" operator="equal">
      <formula>0</formula>
    </cfRule>
    <cfRule type="cellIs" dxfId="780" priority="476" operator="equal">
      <formula>0</formula>
    </cfRule>
  </conditionalFormatting>
  <conditionalFormatting sqref="AC33:BL37 BY20 E31:Q31 W31 AC31:BX31 E32 AC39:AH42 E91:BX91 BN75:BY77 F58:BY58 E68:P70 F42:BY43 E55:BY56 AD53:BY54 E58:AB66 BM58:BX66 E90:J91 R77:R78 K85:BY91 E67:BY67 E40:BY42 E36:BY38 E33:BY33 E27:BY29 AC55:BL66 E78:BY89 BN73:BY73 E43:BX54 BY27:BY77 F70:BY70 R69:BX77">
    <cfRule type="cellIs" dxfId="779" priority="474" operator="equal">
      <formula>0</formula>
    </cfRule>
  </conditionalFormatting>
  <conditionalFormatting sqref="AC33:BL37 BY20 E31:Q31 W31 AC31:BX31 E32 AC39:AH42 E91:BX91 BN75:BY77 F58:BY58 E68:P70 F42:BY43 E55:BY56 AD53:BY54 E58:AB66 BM58:BX66 E90:J91 R77:R78 K85:BY91 E67:BY67 E40:BY42 E36:BY38 E33:BY33 E27:BY29 AC55:BL66 E78:BY89 BN73:BY73 E43:BX54 BY27:BY77 F70:BY70 R69:BX77">
    <cfRule type="cellIs" dxfId="778" priority="473" operator="equal">
      <formula>0</formula>
    </cfRule>
  </conditionalFormatting>
  <conditionalFormatting sqref="E21:BY26">
    <cfRule type="cellIs" dxfId="777" priority="472" operator="equal">
      <formula>0</formula>
    </cfRule>
  </conditionalFormatting>
  <conditionalFormatting sqref="E21:BY26">
    <cfRule type="cellIs" dxfId="776" priority="470" operator="equal">
      <formula>0</formula>
    </cfRule>
    <cfRule type="cellIs" dxfId="775" priority="471" operator="equal">
      <formula>0</formula>
    </cfRule>
  </conditionalFormatting>
  <conditionalFormatting sqref="E21:BY26">
    <cfRule type="cellIs" dxfId="774" priority="469" operator="equal">
      <formula>0</formula>
    </cfRule>
  </conditionalFormatting>
  <conditionalFormatting sqref="E21:BY26">
    <cfRule type="cellIs" dxfId="773" priority="468" operator="equal">
      <formula>0</formula>
    </cfRule>
  </conditionalFormatting>
  <conditionalFormatting sqref="E20:BY20">
    <cfRule type="cellIs" dxfId="772" priority="467" operator="equal">
      <formula>0</formula>
    </cfRule>
  </conditionalFormatting>
  <conditionalFormatting sqref="E20:BY20">
    <cfRule type="cellIs" dxfId="771" priority="465" operator="equal">
      <formula>0</formula>
    </cfRule>
    <cfRule type="cellIs" dxfId="770" priority="466" operator="equal">
      <formula>0</formula>
    </cfRule>
  </conditionalFormatting>
  <conditionalFormatting sqref="E20:BY20">
    <cfRule type="cellIs" dxfId="769" priority="464" operator="equal">
      <formula>0</formula>
    </cfRule>
  </conditionalFormatting>
  <conditionalFormatting sqref="E20:BY20">
    <cfRule type="cellIs" dxfId="768" priority="463" operator="equal">
      <formula>0</formula>
    </cfRule>
  </conditionalFormatting>
  <conditionalFormatting sqref="E31:J31 E32">
    <cfRule type="containsText" dxfId="767" priority="462" operator="containsText" text="Наименование инвестиционного проекта">
      <formula>NOT(ISERROR(SEARCH("Наименование инвестиционного проекта",E31)))</formula>
    </cfRule>
  </conditionalFormatting>
  <conditionalFormatting sqref="E30">
    <cfRule type="cellIs" dxfId="766" priority="461" operator="equal">
      <formula>0</formula>
    </cfRule>
  </conditionalFormatting>
  <conditionalFormatting sqref="E30">
    <cfRule type="cellIs" dxfId="765" priority="459" operator="equal">
      <formula>0</formula>
    </cfRule>
    <cfRule type="cellIs" dxfId="764" priority="460" operator="equal">
      <formula>0</formula>
    </cfRule>
  </conditionalFormatting>
  <conditionalFormatting sqref="E30">
    <cfRule type="cellIs" dxfId="763" priority="458" operator="equal">
      <formula>0</formula>
    </cfRule>
  </conditionalFormatting>
  <conditionalFormatting sqref="E30">
    <cfRule type="cellIs" dxfId="762" priority="457" operator="equal">
      <formula>0</formula>
    </cfRule>
  </conditionalFormatting>
  <conditionalFormatting sqref="E34:J35">
    <cfRule type="containsText" dxfId="761" priority="456" operator="containsText" text="Наименование инвестиционного проекта">
      <formula>NOT(ISERROR(SEARCH("Наименование инвестиционного проекта",E34)))</formula>
    </cfRule>
  </conditionalFormatting>
  <conditionalFormatting sqref="E34:J35">
    <cfRule type="cellIs" dxfId="760" priority="455" operator="equal">
      <formula>0</formula>
    </cfRule>
  </conditionalFormatting>
  <conditionalFormatting sqref="E34:J35">
    <cfRule type="cellIs" dxfId="759" priority="454" operator="equal">
      <formula>0</formula>
    </cfRule>
  </conditionalFormatting>
  <conditionalFormatting sqref="E34:J35">
    <cfRule type="cellIs" dxfId="758" priority="453" operator="equal">
      <formula>0</formula>
    </cfRule>
  </conditionalFormatting>
  <conditionalFormatting sqref="E57:BY57">
    <cfRule type="containsText" dxfId="757" priority="448" operator="containsText" text="Наименование инвестиционного проекта">
      <formula>NOT(ISERROR(SEARCH("Наименование инвестиционного проекта",E57)))</formula>
    </cfRule>
  </conditionalFormatting>
  <conditionalFormatting sqref="E57:BY57">
    <cfRule type="cellIs" dxfId="756" priority="447" operator="equal">
      <formula>0</formula>
    </cfRule>
  </conditionalFormatting>
  <conditionalFormatting sqref="E57:BY57">
    <cfRule type="cellIs" dxfId="755" priority="446" operator="equal">
      <formula>0</formula>
    </cfRule>
  </conditionalFormatting>
  <conditionalFormatting sqref="E57:BY57">
    <cfRule type="cellIs" dxfId="754" priority="445" operator="equal">
      <formula>0</formula>
    </cfRule>
  </conditionalFormatting>
  <conditionalFormatting sqref="E74:J77 R76:S77 K75:P77 F76:P77 F80:P82 F75:S75 Q76 R77:R78 T75:T76 U75:AB77 R80:AB82 F74:BY74 F83:BY83">
    <cfRule type="containsText" dxfId="753" priority="440" operator="containsText" text="Наименование инвестиционного проекта">
      <formula>NOT(ISERROR(SEARCH("Наименование инвестиционного проекта",E74)))</formula>
    </cfRule>
  </conditionalFormatting>
  <conditionalFormatting sqref="E74:J77 R76:S77 K75:P77 F76:P77 F80:P82 F75:S75 Q76 R77:R78 T75:T76 U75:AB77 R80:AB82 F74:BY74 F83:BY83">
    <cfRule type="cellIs" dxfId="752" priority="439" operator="equal">
      <formula>0</formula>
    </cfRule>
  </conditionalFormatting>
  <conditionalFormatting sqref="E74:J77 R76:S77 K75:P77 F76:P77 F80:P82 F75:S75 Q76 R77:R78 T75:T76 U75:AB77 R80:AB82 F74:BY74 F83:BY83">
    <cfRule type="cellIs" dxfId="751" priority="438" operator="equal">
      <formula>0</formula>
    </cfRule>
  </conditionalFormatting>
  <conditionalFormatting sqref="E74:J77 R76:S77 K75:P77 F76:P77 F80:P82 F75:S75 Q76 R77:R78 T75:T76 U75:AB77 R80:AB82 F74:BY74 F83:BY83">
    <cfRule type="cellIs" dxfId="750" priority="437" operator="equal">
      <formula>0</formula>
    </cfRule>
  </conditionalFormatting>
  <conditionalFormatting sqref="E71:J73 F73:AB73">
    <cfRule type="containsText" dxfId="749" priority="444" operator="containsText" text="Наименование инвестиционного проекта">
      <formula>NOT(ISERROR(SEARCH("Наименование инвестиционного проекта",E71)))</formula>
    </cfRule>
  </conditionalFormatting>
  <conditionalFormatting sqref="E71:J73 F73:AB73">
    <cfRule type="cellIs" dxfId="748" priority="443" operator="equal">
      <formula>0</formula>
    </cfRule>
  </conditionalFormatting>
  <conditionalFormatting sqref="E71:J73 F73:AB73">
    <cfRule type="cellIs" dxfId="747" priority="442" operator="equal">
      <formula>0</formula>
    </cfRule>
  </conditionalFormatting>
  <conditionalFormatting sqref="E71:J73 F73:AB73">
    <cfRule type="cellIs" dxfId="746" priority="441" operator="equal">
      <formula>0</formula>
    </cfRule>
  </conditionalFormatting>
  <conditionalFormatting sqref="E39:J39">
    <cfRule type="containsText" dxfId="745" priority="436" operator="containsText" text="Наименование инвестиционного проекта">
      <formula>NOT(ISERROR(SEARCH("Наименование инвестиционного проекта",E39)))</formula>
    </cfRule>
  </conditionalFormatting>
  <conditionalFormatting sqref="E39:J39">
    <cfRule type="cellIs" dxfId="744" priority="435" operator="equal">
      <formula>0</formula>
    </cfRule>
  </conditionalFormatting>
  <conditionalFormatting sqref="E39:J39">
    <cfRule type="cellIs" dxfId="743" priority="434" operator="equal">
      <formula>0</formula>
    </cfRule>
  </conditionalFormatting>
  <conditionalFormatting sqref="E39:J39">
    <cfRule type="cellIs" dxfId="742" priority="433" operator="equal">
      <formula>0</formula>
    </cfRule>
  </conditionalFormatting>
  <conditionalFormatting sqref="K36:P37 K29:P29 K33:P33 K40:P42 K55:P56">
    <cfRule type="cellIs" dxfId="741" priority="432" operator="equal">
      <formula>0</formula>
    </cfRule>
  </conditionalFormatting>
  <conditionalFormatting sqref="K36:P37 K33:P33 K40:P42 K55:P56">
    <cfRule type="containsText" dxfId="740" priority="431" operator="containsText" text="Наименование инвестиционного проекта">
      <formula>NOT(ISERROR(SEARCH("Наименование инвестиционного проекта",K33)))</formula>
    </cfRule>
  </conditionalFormatting>
  <conditionalFormatting sqref="K27:P28">
    <cfRule type="cellIs" dxfId="739" priority="430" operator="equal">
      <formula>0</formula>
    </cfRule>
  </conditionalFormatting>
  <conditionalFormatting sqref="K27:P29">
    <cfRule type="cellIs" dxfId="738" priority="428" operator="equal">
      <formula>0</formula>
    </cfRule>
    <cfRule type="cellIs" dxfId="737" priority="429" operator="equal">
      <formula>0</formula>
    </cfRule>
  </conditionalFormatting>
  <conditionalFormatting sqref="K36:P37 K27:P29 K33:P33 K40:P42 K55:P56">
    <cfRule type="cellIs" dxfId="736" priority="427" operator="equal">
      <formula>0</formula>
    </cfRule>
  </conditionalFormatting>
  <conditionalFormatting sqref="K36:P37 K27:P29 K33:P33 K40:P42 K55:P56">
    <cfRule type="cellIs" dxfId="735" priority="426" operator="equal">
      <formula>0</formula>
    </cfRule>
  </conditionalFormatting>
  <conditionalFormatting sqref="K21:P26">
    <cfRule type="cellIs" dxfId="734" priority="425" operator="equal">
      <formula>0</formula>
    </cfRule>
  </conditionalFormatting>
  <conditionalFormatting sqref="K21:P26">
    <cfRule type="cellIs" dxfId="733" priority="423" operator="equal">
      <formula>0</formula>
    </cfRule>
    <cfRule type="cellIs" dxfId="732" priority="424" operator="equal">
      <formula>0</formula>
    </cfRule>
  </conditionalFormatting>
  <conditionalFormatting sqref="K21:P26">
    <cfRule type="cellIs" dxfId="731" priority="422" operator="equal">
      <formula>0</formula>
    </cfRule>
  </conditionalFormatting>
  <conditionalFormatting sqref="K21:P26">
    <cfRule type="cellIs" dxfId="730" priority="421" operator="equal">
      <formula>0</formula>
    </cfRule>
  </conditionalFormatting>
  <conditionalFormatting sqref="K20:P20">
    <cfRule type="cellIs" dxfId="729" priority="420" operator="equal">
      <formula>0</formula>
    </cfRule>
  </conditionalFormatting>
  <conditionalFormatting sqref="K20:P20">
    <cfRule type="cellIs" dxfId="728" priority="418" operator="equal">
      <formula>0</formula>
    </cfRule>
    <cfRule type="cellIs" dxfId="727" priority="419" operator="equal">
      <formula>0</formula>
    </cfRule>
  </conditionalFormatting>
  <conditionalFormatting sqref="K20:P20">
    <cfRule type="cellIs" dxfId="726" priority="417" operator="equal">
      <formula>0</formula>
    </cfRule>
  </conditionalFormatting>
  <conditionalFormatting sqref="K20:P20">
    <cfRule type="cellIs" dxfId="725" priority="416" operator="equal">
      <formula>0</formula>
    </cfRule>
  </conditionalFormatting>
  <conditionalFormatting sqref="K31:P31">
    <cfRule type="containsText" dxfId="724" priority="415" operator="containsText" text="Наименование инвестиционного проекта">
      <formula>NOT(ISERROR(SEARCH("Наименование инвестиционного проекта",K31)))</formula>
    </cfRule>
  </conditionalFormatting>
  <conditionalFormatting sqref="K34:P35">
    <cfRule type="containsText" dxfId="723" priority="414" operator="containsText" text="Наименование инвестиционного проекта">
      <formula>NOT(ISERROR(SEARCH("Наименование инвестиционного проекта",K34)))</formula>
    </cfRule>
  </conditionalFormatting>
  <conditionalFormatting sqref="K34:P35">
    <cfRule type="cellIs" dxfId="722" priority="413" operator="equal">
      <formula>0</formula>
    </cfRule>
  </conditionalFormatting>
  <conditionalFormatting sqref="K34:P35">
    <cfRule type="cellIs" dxfId="721" priority="412" operator="equal">
      <formula>0</formula>
    </cfRule>
  </conditionalFormatting>
  <conditionalFormatting sqref="K34:P35">
    <cfRule type="cellIs" dxfId="720" priority="411" operator="equal">
      <formula>0</formula>
    </cfRule>
  </conditionalFormatting>
  <conditionalFormatting sqref="K57:P57">
    <cfRule type="containsText" dxfId="719" priority="406" operator="containsText" text="Наименование инвестиционного проекта">
      <formula>NOT(ISERROR(SEARCH("Наименование инвестиционного проекта",K57)))</formula>
    </cfRule>
  </conditionalFormatting>
  <conditionalFormatting sqref="K57:P57">
    <cfRule type="cellIs" dxfId="718" priority="405" operator="equal">
      <formula>0</formula>
    </cfRule>
  </conditionalFormatting>
  <conditionalFormatting sqref="K57:P57">
    <cfRule type="cellIs" dxfId="717" priority="404" operator="equal">
      <formula>0</formula>
    </cfRule>
  </conditionalFormatting>
  <conditionalFormatting sqref="K57:P57">
    <cfRule type="cellIs" dxfId="716" priority="403" operator="equal">
      <formula>0</formula>
    </cfRule>
  </conditionalFormatting>
  <conditionalFormatting sqref="K74:P77 Q75:Q76">
    <cfRule type="containsText" dxfId="715" priority="398" operator="containsText" text="Наименование инвестиционного проекта">
      <formula>NOT(ISERROR(SEARCH("Наименование инвестиционного проекта",K74)))</formula>
    </cfRule>
  </conditionalFormatting>
  <conditionalFormatting sqref="K74:P77 Q75:Q76">
    <cfRule type="cellIs" dxfId="714" priority="397" operator="equal">
      <formula>0</formula>
    </cfRule>
  </conditionalFormatting>
  <conditionalFormatting sqref="K74:P77 Q75:Q76">
    <cfRule type="cellIs" dxfId="713" priority="396" operator="equal">
      <formula>0</formula>
    </cfRule>
  </conditionalFormatting>
  <conditionalFormatting sqref="K74:P77 Q75:Q76">
    <cfRule type="cellIs" dxfId="712" priority="395" operator="equal">
      <formula>0</formula>
    </cfRule>
  </conditionalFormatting>
  <conditionalFormatting sqref="K71:P73">
    <cfRule type="containsText" dxfId="711" priority="402" operator="containsText" text="Наименование инвестиционного проекта">
      <formula>NOT(ISERROR(SEARCH("Наименование инвестиционного проекта",K71)))</formula>
    </cfRule>
  </conditionalFormatting>
  <conditionalFormatting sqref="K71:P73">
    <cfRule type="cellIs" dxfId="710" priority="401" operator="equal">
      <formula>0</formula>
    </cfRule>
  </conditionalFormatting>
  <conditionalFormatting sqref="K71:P73">
    <cfRule type="cellIs" dxfId="709" priority="400" operator="equal">
      <formula>0</formula>
    </cfRule>
  </conditionalFormatting>
  <conditionalFormatting sqref="K71:P73">
    <cfRule type="cellIs" dxfId="708" priority="399" operator="equal">
      <formula>0</formula>
    </cfRule>
  </conditionalFormatting>
  <conditionalFormatting sqref="K39:P39">
    <cfRule type="containsText" dxfId="707" priority="394" operator="containsText" text="Наименование инвестиционного проекта">
      <formula>NOT(ISERROR(SEARCH("Наименование инвестиционного проекта",K39)))</formula>
    </cfRule>
  </conditionalFormatting>
  <conditionalFormatting sqref="K39:P39">
    <cfRule type="cellIs" dxfId="706" priority="393" operator="equal">
      <formula>0</formula>
    </cfRule>
  </conditionalFormatting>
  <conditionalFormatting sqref="K39:P39">
    <cfRule type="cellIs" dxfId="705" priority="392" operator="equal">
      <formula>0</formula>
    </cfRule>
  </conditionalFormatting>
  <conditionalFormatting sqref="K39:P39">
    <cfRule type="cellIs" dxfId="704" priority="391" operator="equal">
      <formula>0</formula>
    </cfRule>
  </conditionalFormatting>
  <conditionalFormatting sqref="Q36:Q37 Q40:Q42 Q55:Q56 Q20:Q26 R20:BX20 Q69:Q77 AT70 BW70">
    <cfRule type="cellIs" dxfId="703" priority="390" operator="equal">
      <formula>0</formula>
    </cfRule>
  </conditionalFormatting>
  <conditionalFormatting sqref="Q36:Q37 Q33 Q40:Q42 Q55:Q56 Q69:Q77 AT70 BW70">
    <cfRule type="containsText" dxfId="702" priority="389" operator="containsText" text="Наименование инвестиционного проекта">
      <formula>NOT(ISERROR(SEARCH("Наименование инвестиционного проекта",Q33)))</formula>
    </cfRule>
  </conditionalFormatting>
  <conditionalFormatting sqref="Q20:Q26 R20:BX20">
    <cfRule type="cellIs" dxfId="701" priority="387" operator="equal">
      <formula>0</formula>
    </cfRule>
    <cfRule type="cellIs" dxfId="700" priority="388" operator="equal">
      <formula>0</formula>
    </cfRule>
  </conditionalFormatting>
  <conditionalFormatting sqref="Q36:Q37 Q40:Q42 Q55:Q56 Q20:Q26 R20:BX20 Q69:Q77 AT70 BW70">
    <cfRule type="cellIs" dxfId="699" priority="386" operator="equal">
      <formula>0</formula>
    </cfRule>
  </conditionalFormatting>
  <conditionalFormatting sqref="Q36:Q37 Q40:Q42 Q55:Q56 Q20:Q26 R20:BX20 Q69:Q77 AT70 BW70">
    <cfRule type="cellIs" dxfId="698" priority="385" operator="equal">
      <formula>0</formula>
    </cfRule>
  </conditionalFormatting>
  <conditionalFormatting sqref="Q34:Q35">
    <cfRule type="containsText" dxfId="697" priority="384" operator="containsText" text="Наименование инвестиционного проекта">
      <formula>NOT(ISERROR(SEARCH("Наименование инвестиционного проекта",Q34)))</formula>
    </cfRule>
  </conditionalFormatting>
  <conditionalFormatting sqref="Q34:Q35">
    <cfRule type="cellIs" dxfId="696" priority="383" operator="equal">
      <formula>0</formula>
    </cfRule>
  </conditionalFormatting>
  <conditionalFormatting sqref="Q34:Q35">
    <cfRule type="cellIs" dxfId="695" priority="382" operator="equal">
      <formula>0</formula>
    </cfRule>
  </conditionalFormatting>
  <conditionalFormatting sqref="Q34:Q35">
    <cfRule type="cellIs" dxfId="694" priority="381" operator="equal">
      <formula>0</formula>
    </cfRule>
  </conditionalFormatting>
  <conditionalFormatting sqref="Q57">
    <cfRule type="containsText" dxfId="693" priority="380" operator="containsText" text="Наименование инвестиционного проекта">
      <formula>NOT(ISERROR(SEARCH("Наименование инвестиционного проекта",Q57)))</formula>
    </cfRule>
  </conditionalFormatting>
  <conditionalFormatting sqref="Q57">
    <cfRule type="cellIs" dxfId="692" priority="379" operator="equal">
      <formula>0</formula>
    </cfRule>
  </conditionalFormatting>
  <conditionalFormatting sqref="Q57">
    <cfRule type="cellIs" dxfId="691" priority="378" operator="equal">
      <formula>0</formula>
    </cfRule>
  </conditionalFormatting>
  <conditionalFormatting sqref="Q57">
    <cfRule type="cellIs" dxfId="690" priority="377" operator="equal">
      <formula>0</formula>
    </cfRule>
  </conditionalFormatting>
  <conditionalFormatting sqref="Q39">
    <cfRule type="containsText" dxfId="689" priority="376" operator="containsText" text="Наименование инвестиционного проекта">
      <formula>NOT(ISERROR(SEARCH("Наименование инвестиционного проекта",Q39)))</formula>
    </cfRule>
  </conditionalFormatting>
  <conditionalFormatting sqref="Q39">
    <cfRule type="cellIs" dxfId="688" priority="375" operator="equal">
      <formula>0</formula>
    </cfRule>
  </conditionalFormatting>
  <conditionalFormatting sqref="Q39">
    <cfRule type="cellIs" dxfId="687" priority="374" operator="equal">
      <formula>0</formula>
    </cfRule>
  </conditionalFormatting>
  <conditionalFormatting sqref="Q39">
    <cfRule type="cellIs" dxfId="686" priority="373" operator="equal">
      <formula>0</formula>
    </cfRule>
  </conditionalFormatting>
  <conditionalFormatting sqref="R36:V37 R20:V26 R29:V29 R33:V33 R55:V56 R40:V42 S20:BX20">
    <cfRule type="cellIs" dxfId="685" priority="372" operator="equal">
      <formula>0</formula>
    </cfRule>
  </conditionalFormatting>
  <conditionalFormatting sqref="R36:V37 R33:V33 R55:V56 R40:V42">
    <cfRule type="containsText" dxfId="684" priority="371" operator="containsText" text="Наименование инвестиционного проекта">
      <formula>NOT(ISERROR(SEARCH("Наименование инвестиционного проекта",R33)))</formula>
    </cfRule>
  </conditionalFormatting>
  <conditionalFormatting sqref="R27:V28">
    <cfRule type="cellIs" dxfId="683" priority="370" operator="equal">
      <formula>0</formula>
    </cfRule>
  </conditionalFormatting>
  <conditionalFormatting sqref="R20:V29 S20:BX20">
    <cfRule type="cellIs" dxfId="682" priority="368" operator="equal">
      <formula>0</formula>
    </cfRule>
    <cfRule type="cellIs" dxfId="681" priority="369" operator="equal">
      <formula>0</formula>
    </cfRule>
  </conditionalFormatting>
  <conditionalFormatting sqref="R36:V37 R20:V29 R33:V33 R55:V56 R40:V42 S20:BX20">
    <cfRule type="cellIs" dxfId="680" priority="367" operator="equal">
      <formula>0</formula>
    </cfRule>
  </conditionalFormatting>
  <conditionalFormatting sqref="R36:V37 R20:V29 R33:V33 R55:V56 R40:V42 S20:BX20">
    <cfRule type="cellIs" dxfId="679" priority="366" operator="equal">
      <formula>0</formula>
    </cfRule>
  </conditionalFormatting>
  <conditionalFormatting sqref="R31:V31">
    <cfRule type="containsText" dxfId="678" priority="365" operator="containsText" text="Наименование инвестиционного проекта">
      <formula>NOT(ISERROR(SEARCH("Наименование инвестиционного проекта",R31)))</formula>
    </cfRule>
  </conditionalFormatting>
  <conditionalFormatting sqref="R31:V31">
    <cfRule type="cellIs" dxfId="677" priority="364" operator="equal">
      <formula>0</formula>
    </cfRule>
  </conditionalFormatting>
  <conditionalFormatting sqref="R31:V31">
    <cfRule type="cellIs" dxfId="676" priority="363" operator="equal">
      <formula>0</formula>
    </cfRule>
  </conditionalFormatting>
  <conditionalFormatting sqref="R31:V31">
    <cfRule type="cellIs" dxfId="675" priority="362" operator="equal">
      <formula>0</formula>
    </cfRule>
  </conditionalFormatting>
  <conditionalFormatting sqref="R34:V35">
    <cfRule type="containsText" dxfId="674" priority="361" operator="containsText" text="Наименование инвестиционного проекта">
      <formula>NOT(ISERROR(SEARCH("Наименование инвестиционного проекта",R34)))</formula>
    </cfRule>
  </conditionalFormatting>
  <conditionalFormatting sqref="R34:V35">
    <cfRule type="cellIs" dxfId="673" priority="360" operator="equal">
      <formula>0</formula>
    </cfRule>
  </conditionalFormatting>
  <conditionalFormatting sqref="R34:V35">
    <cfRule type="cellIs" dxfId="672" priority="359" operator="equal">
      <formula>0</formula>
    </cfRule>
  </conditionalFormatting>
  <conditionalFormatting sqref="R34:V35">
    <cfRule type="cellIs" dxfId="671" priority="358" operator="equal">
      <formula>0</formula>
    </cfRule>
  </conditionalFormatting>
  <conditionalFormatting sqref="R57:V57">
    <cfRule type="containsText" dxfId="670" priority="357" operator="containsText" text="Наименование инвестиционного проекта">
      <formula>NOT(ISERROR(SEARCH("Наименование инвестиционного проекта",R57)))</formula>
    </cfRule>
  </conditionalFormatting>
  <conditionalFormatting sqref="R57:V57">
    <cfRule type="cellIs" dxfId="669" priority="356" operator="equal">
      <formula>0</formula>
    </cfRule>
  </conditionalFormatting>
  <conditionalFormatting sqref="R57:V57">
    <cfRule type="cellIs" dxfId="668" priority="355" operator="equal">
      <formula>0</formula>
    </cfRule>
  </conditionalFormatting>
  <conditionalFormatting sqref="R57:V57">
    <cfRule type="cellIs" dxfId="667" priority="354" operator="equal">
      <formula>0</formula>
    </cfRule>
  </conditionalFormatting>
  <conditionalFormatting sqref="R39:V39">
    <cfRule type="containsText" dxfId="666" priority="353" operator="containsText" text="Наименование инвестиционного проекта">
      <formula>NOT(ISERROR(SEARCH("Наименование инвестиционного проекта",R39)))</formula>
    </cfRule>
  </conditionalFormatting>
  <conditionalFormatting sqref="R39:V39">
    <cfRule type="cellIs" dxfId="665" priority="352" operator="equal">
      <formula>0</formula>
    </cfRule>
  </conditionalFormatting>
  <conditionalFormatting sqref="R39:V39">
    <cfRule type="cellIs" dxfId="664" priority="351" operator="equal">
      <formula>0</formula>
    </cfRule>
  </conditionalFormatting>
  <conditionalFormatting sqref="R39:V39">
    <cfRule type="cellIs" dxfId="663" priority="350" operator="equal">
      <formula>0</formula>
    </cfRule>
  </conditionalFormatting>
  <conditionalFormatting sqref="AC20:AH29">
    <cfRule type="cellIs" dxfId="662" priority="349" operator="equal">
      <formula>0</formula>
    </cfRule>
  </conditionalFormatting>
  <conditionalFormatting sqref="AC20:AH29">
    <cfRule type="cellIs" dxfId="661" priority="347" operator="equal">
      <formula>0</formula>
    </cfRule>
    <cfRule type="cellIs" dxfId="660" priority="348" operator="equal">
      <formula>0</formula>
    </cfRule>
  </conditionalFormatting>
  <conditionalFormatting sqref="AC20:AH29">
    <cfRule type="cellIs" dxfId="659" priority="346" operator="equal">
      <formula>0</formula>
    </cfRule>
  </conditionalFormatting>
  <conditionalFormatting sqref="AC20:AH29">
    <cfRule type="cellIs" dxfId="658" priority="345" operator="equal">
      <formula>0</formula>
    </cfRule>
  </conditionalFormatting>
  <conditionalFormatting sqref="AI39:BL42 AI20:BL29">
    <cfRule type="cellIs" dxfId="657" priority="344" operator="equal">
      <formula>0</formula>
    </cfRule>
  </conditionalFormatting>
  <conditionalFormatting sqref="AI39:BL42">
    <cfRule type="containsText" dxfId="656" priority="343" operator="containsText" text="Наименование инвестиционного проекта">
      <formula>NOT(ISERROR(SEARCH("Наименование инвестиционного проекта",AI39)))</formula>
    </cfRule>
  </conditionalFormatting>
  <conditionalFormatting sqref="AI20:BL29">
    <cfRule type="cellIs" dxfId="655" priority="341" operator="equal">
      <formula>0</formula>
    </cfRule>
    <cfRule type="cellIs" dxfId="654" priority="342" operator="equal">
      <formula>0</formula>
    </cfRule>
  </conditionalFormatting>
  <conditionalFormatting sqref="AI39:BL42 AI20:BL29">
    <cfRule type="cellIs" dxfId="653" priority="340" operator="equal">
      <formula>0</formula>
    </cfRule>
  </conditionalFormatting>
  <conditionalFormatting sqref="AI39:BL42 AI20:BL29">
    <cfRule type="cellIs" dxfId="652" priority="339" operator="equal">
      <formula>0</formula>
    </cfRule>
  </conditionalFormatting>
  <conditionalFormatting sqref="W36:AB37 W20:AB22 X33:AB33 W40:AB42 W55:AB56 X23:AB29 W23:W26">
    <cfRule type="cellIs" dxfId="651" priority="334" operator="equal">
      <formula>0</formula>
    </cfRule>
  </conditionalFormatting>
  <conditionalFormatting sqref="W36:AB37 X33:AB33 W40:AB42 W55:AB56">
    <cfRule type="containsText" dxfId="650" priority="333" operator="containsText" text="Наименование инвестиционного проекта">
      <formula>NOT(ISERROR(SEARCH("Наименование инвестиционного проекта",W33)))</formula>
    </cfRule>
  </conditionalFormatting>
  <conditionalFormatting sqref="W20:AB22 X23:AB29 W23:W26">
    <cfRule type="cellIs" dxfId="649" priority="331" operator="equal">
      <formula>0</formula>
    </cfRule>
    <cfRule type="cellIs" dxfId="648" priority="332" operator="equal">
      <formula>0</formula>
    </cfRule>
  </conditionalFormatting>
  <conditionalFormatting sqref="W36:AB37 W20:AB22 X33:AB33 W40:AB42 W55:AB56 X23:AB29 W23:W26">
    <cfRule type="cellIs" dxfId="647" priority="330" operator="equal">
      <formula>0</formula>
    </cfRule>
  </conditionalFormatting>
  <conditionalFormatting sqref="W36:AB37 W20:AB22 X33:AB33 W40:AB42 W55:AB56 X23:AB29 W23:W26">
    <cfRule type="cellIs" dxfId="646" priority="329" operator="equal">
      <formula>0</formula>
    </cfRule>
  </conditionalFormatting>
  <conditionalFormatting sqref="X31:AB31">
    <cfRule type="containsText" dxfId="645" priority="328" operator="containsText" text="Наименование инвестиционного проекта">
      <formula>NOT(ISERROR(SEARCH("Наименование инвестиционного проекта",X31)))</formula>
    </cfRule>
  </conditionalFormatting>
  <conditionalFormatting sqref="X31:AB31">
    <cfRule type="cellIs" dxfId="644" priority="327" operator="equal">
      <formula>0</formula>
    </cfRule>
  </conditionalFormatting>
  <conditionalFormatting sqref="X31:AB31">
    <cfRule type="cellIs" dxfId="643" priority="326" operator="equal">
      <formula>0</formula>
    </cfRule>
  </conditionalFormatting>
  <conditionalFormatting sqref="X31:AB31">
    <cfRule type="cellIs" dxfId="642" priority="325" operator="equal">
      <formula>0</formula>
    </cfRule>
  </conditionalFormatting>
  <conditionalFormatting sqref="W34:AB35">
    <cfRule type="containsText" dxfId="641" priority="324" operator="containsText" text="Наименование инвестиционного проекта">
      <formula>NOT(ISERROR(SEARCH("Наименование инвестиционного проекта",W34)))</formula>
    </cfRule>
  </conditionalFormatting>
  <conditionalFormatting sqref="W34:AB35">
    <cfRule type="cellIs" dxfId="640" priority="323" operator="equal">
      <formula>0</formula>
    </cfRule>
  </conditionalFormatting>
  <conditionalFormatting sqref="W34:AB35">
    <cfRule type="cellIs" dxfId="639" priority="322" operator="equal">
      <formula>0</formula>
    </cfRule>
  </conditionalFormatting>
  <conditionalFormatting sqref="W34:AB35">
    <cfRule type="cellIs" dxfId="638" priority="321" operator="equal">
      <formula>0</formula>
    </cfRule>
  </conditionalFormatting>
  <conditionalFormatting sqref="W57:AB57">
    <cfRule type="containsText" dxfId="637" priority="320" operator="containsText" text="Наименование инвестиционного проекта">
      <formula>NOT(ISERROR(SEARCH("Наименование инвестиционного проекта",W57)))</formula>
    </cfRule>
  </conditionalFormatting>
  <conditionalFormatting sqref="W57:AB57">
    <cfRule type="cellIs" dxfId="636" priority="319" operator="equal">
      <formula>0</formula>
    </cfRule>
  </conditionalFormatting>
  <conditionalFormatting sqref="W57:AB57">
    <cfRule type="cellIs" dxfId="635" priority="318" operator="equal">
      <formula>0</formula>
    </cfRule>
  </conditionalFormatting>
  <conditionalFormatting sqref="W57:AB57">
    <cfRule type="cellIs" dxfId="634" priority="317" operator="equal">
      <formula>0</formula>
    </cfRule>
  </conditionalFormatting>
  <conditionalFormatting sqref="X39:AB39">
    <cfRule type="containsText" dxfId="633" priority="316" operator="containsText" text="Наименование инвестиционного проекта">
      <formula>NOT(ISERROR(SEARCH("Наименование инвестиционного проекта",X39)))</formula>
    </cfRule>
  </conditionalFormatting>
  <conditionalFormatting sqref="X39:AB39">
    <cfRule type="cellIs" dxfId="632" priority="315" operator="equal">
      <formula>0</formula>
    </cfRule>
  </conditionalFormatting>
  <conditionalFormatting sqref="X39:AB39">
    <cfRule type="cellIs" dxfId="631" priority="314" operator="equal">
      <formula>0</formula>
    </cfRule>
  </conditionalFormatting>
  <conditionalFormatting sqref="X39:AB39">
    <cfRule type="cellIs" dxfId="630" priority="313" operator="equal">
      <formula>0</formula>
    </cfRule>
  </conditionalFormatting>
  <conditionalFormatting sqref="BM36:BR37 BM20:BR29 BM33:BR33 BM40:BR42 BM55:BR56">
    <cfRule type="cellIs" dxfId="629" priority="308" operator="equal">
      <formula>0</formula>
    </cfRule>
  </conditionalFormatting>
  <conditionalFormatting sqref="BM36:BR37 BM33:BR33 BM40:BR42 BM55:BR56">
    <cfRule type="containsText" dxfId="628" priority="307" operator="containsText" text="Наименование инвестиционного проекта">
      <formula>NOT(ISERROR(SEARCH("Наименование инвестиционного проекта",BM33)))</formula>
    </cfRule>
  </conditionalFormatting>
  <conditionalFormatting sqref="BM20:BR29">
    <cfRule type="cellIs" dxfId="627" priority="305" operator="equal">
      <formula>0</formula>
    </cfRule>
    <cfRule type="cellIs" dxfId="626" priority="306" operator="equal">
      <formula>0</formula>
    </cfRule>
  </conditionalFormatting>
  <conditionalFormatting sqref="BM36:BR37 BM20:BR29 BM33:BR33 BM40:BR42 BM55:BR56">
    <cfRule type="cellIs" dxfId="625" priority="304" operator="equal">
      <formula>0</formula>
    </cfRule>
  </conditionalFormatting>
  <conditionalFormatting sqref="BM36:BR37 BM20:BR29 BM33:BR33 BM40:BR42 BM55:BR56">
    <cfRule type="cellIs" dxfId="624" priority="303" operator="equal">
      <formula>0</formula>
    </cfRule>
  </conditionalFormatting>
  <conditionalFormatting sqref="BM31:BR31">
    <cfRule type="containsText" dxfId="623" priority="302" operator="containsText" text="Наименование инвестиционного проекта">
      <formula>NOT(ISERROR(SEARCH("Наименование инвестиционного проекта",BM31)))</formula>
    </cfRule>
  </conditionalFormatting>
  <conditionalFormatting sqref="BM34:BR35">
    <cfRule type="containsText" dxfId="622" priority="301" operator="containsText" text="Наименование инвестиционного проекта">
      <formula>NOT(ISERROR(SEARCH("Наименование инвестиционного проекта",BM34)))</formula>
    </cfRule>
  </conditionalFormatting>
  <conditionalFormatting sqref="BM34:BR35">
    <cfRule type="cellIs" dxfId="621" priority="300" operator="equal">
      <formula>0</formula>
    </cfRule>
  </conditionalFormatting>
  <conditionalFormatting sqref="BM34:BR35">
    <cfRule type="cellIs" dxfId="620" priority="299" operator="equal">
      <formula>0</formula>
    </cfRule>
  </conditionalFormatting>
  <conditionalFormatting sqref="BM34:BR35">
    <cfRule type="cellIs" dxfId="619" priority="298" operator="equal">
      <formula>0</formula>
    </cfRule>
  </conditionalFormatting>
  <conditionalFormatting sqref="BM57:BR57">
    <cfRule type="containsText" dxfId="618" priority="293" operator="containsText" text="Наименование инвестиционного проекта">
      <formula>NOT(ISERROR(SEARCH("Наименование инвестиционного проекта",BM57)))</formula>
    </cfRule>
  </conditionalFormatting>
  <conditionalFormatting sqref="BM57:BR57">
    <cfRule type="cellIs" dxfId="617" priority="292" operator="equal">
      <formula>0</formula>
    </cfRule>
  </conditionalFormatting>
  <conditionalFormatting sqref="BM57:BR57">
    <cfRule type="cellIs" dxfId="616" priority="291" operator="equal">
      <formula>0</formula>
    </cfRule>
  </conditionalFormatting>
  <conditionalFormatting sqref="BM57:BR57">
    <cfRule type="cellIs" dxfId="615" priority="290" operator="equal">
      <formula>0</formula>
    </cfRule>
  </conditionalFormatting>
  <conditionalFormatting sqref="BM39:BR39">
    <cfRule type="containsText" dxfId="614" priority="289" operator="containsText" text="Наименование инвестиционного проекта">
      <formula>NOT(ISERROR(SEARCH("Наименование инвестиционного проекта",BM39)))</formula>
    </cfRule>
  </conditionalFormatting>
  <conditionalFormatting sqref="BM39:BR39">
    <cfRule type="cellIs" dxfId="613" priority="288" operator="equal">
      <formula>0</formula>
    </cfRule>
  </conditionalFormatting>
  <conditionalFormatting sqref="BM39:BR39">
    <cfRule type="cellIs" dxfId="612" priority="287" operator="equal">
      <formula>0</formula>
    </cfRule>
  </conditionalFormatting>
  <conditionalFormatting sqref="BM39:BR39">
    <cfRule type="cellIs" dxfId="611" priority="286" operator="equal">
      <formula>0</formula>
    </cfRule>
  </conditionalFormatting>
  <conditionalFormatting sqref="BS36:BX37 BS20:BX29 BS33:BX33 BS40:BX42 BS55:BX56">
    <cfRule type="cellIs" dxfId="610" priority="285" operator="equal">
      <formula>0</formula>
    </cfRule>
  </conditionalFormatting>
  <conditionalFormatting sqref="BS36:BX37 BS33:BX33 BS40:BX42 BS55:BX56">
    <cfRule type="containsText" dxfId="609" priority="284" operator="containsText" text="Наименование инвестиционного проекта">
      <formula>NOT(ISERROR(SEARCH("Наименование инвестиционного проекта",BS33)))</formula>
    </cfRule>
  </conditionalFormatting>
  <conditionalFormatting sqref="BS20:BX29">
    <cfRule type="cellIs" dxfId="608" priority="282" operator="equal">
      <formula>0</formula>
    </cfRule>
    <cfRule type="cellIs" dxfId="607" priority="283" operator="equal">
      <formula>0</formula>
    </cfRule>
  </conditionalFormatting>
  <conditionalFormatting sqref="BS36:BX37 BS20:BX29 BS33:BX33 BS40:BX42 BS55:BX56">
    <cfRule type="cellIs" dxfId="606" priority="281" operator="equal">
      <formula>0</formula>
    </cfRule>
  </conditionalFormatting>
  <conditionalFormatting sqref="BS36:BX37 BS20:BX29 BS33:BX33 BS40:BX42 BS55:BX56">
    <cfRule type="cellIs" dxfId="605" priority="280" operator="equal">
      <formula>0</formula>
    </cfRule>
  </conditionalFormatting>
  <conditionalFormatting sqref="BS31:BX31">
    <cfRule type="containsText" dxfId="604" priority="279" operator="containsText" text="Наименование инвестиционного проекта">
      <formula>NOT(ISERROR(SEARCH("Наименование инвестиционного проекта",BS31)))</formula>
    </cfRule>
  </conditionalFormatting>
  <conditionalFormatting sqref="BS34:BX35">
    <cfRule type="containsText" dxfId="603" priority="278" operator="containsText" text="Наименование инвестиционного проекта">
      <formula>NOT(ISERROR(SEARCH("Наименование инвестиционного проекта",BS34)))</formula>
    </cfRule>
  </conditionalFormatting>
  <conditionalFormatting sqref="BS34:BX35">
    <cfRule type="cellIs" dxfId="602" priority="277" operator="equal">
      <formula>0</formula>
    </cfRule>
  </conditionalFormatting>
  <conditionalFormatting sqref="BS34:BX35">
    <cfRule type="cellIs" dxfId="601" priority="276" operator="equal">
      <formula>0</formula>
    </cfRule>
  </conditionalFormatting>
  <conditionalFormatting sqref="BS34:BX35">
    <cfRule type="cellIs" dxfId="600" priority="275" operator="equal">
      <formula>0</formula>
    </cfRule>
  </conditionalFormatting>
  <conditionalFormatting sqref="BS57:BX57">
    <cfRule type="containsText" dxfId="599" priority="274" operator="containsText" text="Наименование инвестиционного проекта">
      <formula>NOT(ISERROR(SEARCH("Наименование инвестиционного проекта",BS57)))</formula>
    </cfRule>
  </conditionalFormatting>
  <conditionalFormatting sqref="BS57:BX57">
    <cfRule type="cellIs" dxfId="598" priority="273" operator="equal">
      <formula>0</formula>
    </cfRule>
  </conditionalFormatting>
  <conditionalFormatting sqref="BS57:BX57">
    <cfRule type="cellIs" dxfId="597" priority="272" operator="equal">
      <formula>0</formula>
    </cfRule>
  </conditionalFormatting>
  <conditionalFormatting sqref="BS57:BX57">
    <cfRule type="cellIs" dxfId="596" priority="271" operator="equal">
      <formula>0</formula>
    </cfRule>
  </conditionalFormatting>
  <conditionalFormatting sqref="BS39:BX39">
    <cfRule type="containsText" dxfId="595" priority="270" operator="containsText" text="Наименование инвестиционного проекта">
      <formula>NOT(ISERROR(SEARCH("Наименование инвестиционного проекта",BS39)))</formula>
    </cfRule>
  </conditionalFormatting>
  <conditionalFormatting sqref="BS39:BX39">
    <cfRule type="cellIs" dxfId="594" priority="269" operator="equal">
      <formula>0</formula>
    </cfRule>
  </conditionalFormatting>
  <conditionalFormatting sqref="BS39:BX39">
    <cfRule type="cellIs" dxfId="593" priority="268" operator="equal">
      <formula>0</formula>
    </cfRule>
  </conditionalFormatting>
  <conditionalFormatting sqref="BS39:BX39">
    <cfRule type="cellIs" dxfId="592" priority="267" operator="equal">
      <formula>0</formula>
    </cfRule>
  </conditionalFormatting>
  <conditionalFormatting sqref="BY28:BY29">
    <cfRule type="cellIs" dxfId="591" priority="262" operator="equal">
      <formula>0</formula>
    </cfRule>
  </conditionalFormatting>
  <conditionalFormatting sqref="BY21:BY26">
    <cfRule type="cellIs" dxfId="590" priority="261" operator="equal">
      <formula>0</formula>
    </cfRule>
  </conditionalFormatting>
  <conditionalFormatting sqref="BY21:BY26">
    <cfRule type="cellIs" dxfId="589" priority="259" operator="equal">
      <formula>0</formula>
    </cfRule>
    <cfRule type="cellIs" dxfId="588" priority="260" operator="equal">
      <formula>0</formula>
    </cfRule>
  </conditionalFormatting>
  <conditionalFormatting sqref="BY21:BY26">
    <cfRule type="cellIs" dxfId="587" priority="258" operator="equal">
      <formula>0</formula>
    </cfRule>
  </conditionalFormatting>
  <conditionalFormatting sqref="BY21:BY26">
    <cfRule type="cellIs" dxfId="586" priority="257" operator="equal">
      <formula>0</formula>
    </cfRule>
  </conditionalFormatting>
  <conditionalFormatting sqref="BY31:BY32">
    <cfRule type="cellIs" dxfId="585" priority="255" operator="equal">
      <formula>0</formula>
    </cfRule>
    <cfRule type="cellIs" dxfId="584" priority="256" operator="equal">
      <formula>0</formula>
    </cfRule>
  </conditionalFormatting>
  <conditionalFormatting sqref="K31">
    <cfRule type="containsText" dxfId="583" priority="254" operator="containsText" text="Наименование инвестиционного проекта">
      <formula>NOT(ISERROR(SEARCH("Наименование инвестиционного проекта",K31)))</formula>
    </cfRule>
  </conditionalFormatting>
  <conditionalFormatting sqref="Q27:Q29">
    <cfRule type="containsText" dxfId="582" priority="253" operator="containsText" text="Наименование инвестиционного проекта">
      <formula>NOT(ISERROR(SEARCH("Наименование инвестиционного проекта",Q27)))</formula>
    </cfRule>
  </conditionalFormatting>
  <conditionalFormatting sqref="Q27:Q29">
    <cfRule type="cellIs" dxfId="581" priority="252" operator="equal">
      <formula>0</formula>
    </cfRule>
  </conditionalFormatting>
  <conditionalFormatting sqref="W27:W29">
    <cfRule type="cellIs" dxfId="580" priority="251" operator="equal">
      <formula>0</formula>
    </cfRule>
  </conditionalFormatting>
  <conditionalFormatting sqref="W27:W29">
    <cfRule type="cellIs" dxfId="579" priority="249" operator="equal">
      <formula>0</formula>
    </cfRule>
    <cfRule type="cellIs" dxfId="578" priority="250" operator="equal">
      <formula>0</formula>
    </cfRule>
  </conditionalFormatting>
  <conditionalFormatting sqref="W27:W29">
    <cfRule type="cellIs" dxfId="577" priority="248" operator="equal">
      <formula>0</formula>
    </cfRule>
  </conditionalFormatting>
  <conditionalFormatting sqref="W27:W29">
    <cfRule type="cellIs" dxfId="576" priority="247" operator="equal">
      <formula>0</formula>
    </cfRule>
  </conditionalFormatting>
  <conditionalFormatting sqref="W33">
    <cfRule type="cellIs" dxfId="575" priority="246" operator="equal">
      <formula>0</formula>
    </cfRule>
  </conditionalFormatting>
  <conditionalFormatting sqref="W33">
    <cfRule type="containsText" dxfId="574" priority="245" operator="containsText" text="Наименование инвестиционного проекта">
      <formula>NOT(ISERROR(SEARCH("Наименование инвестиционного проекта",W33)))</formula>
    </cfRule>
  </conditionalFormatting>
  <conditionalFormatting sqref="W33">
    <cfRule type="cellIs" dxfId="573" priority="244" operator="equal">
      <formula>0</formula>
    </cfRule>
  </conditionalFormatting>
  <conditionalFormatting sqref="W33">
    <cfRule type="cellIs" dxfId="572" priority="243" operator="equal">
      <formula>0</formula>
    </cfRule>
  </conditionalFormatting>
  <conditionalFormatting sqref="W39">
    <cfRule type="containsText" dxfId="571" priority="242" operator="containsText" text="Наименование инвестиционного проекта">
      <formula>NOT(ISERROR(SEARCH("Наименование инвестиционного проекта",W39)))</formula>
    </cfRule>
  </conditionalFormatting>
  <conditionalFormatting sqref="W39">
    <cfRule type="cellIs" dxfId="570" priority="241" operator="equal">
      <formula>0</formula>
    </cfRule>
  </conditionalFormatting>
  <conditionalFormatting sqref="W39">
    <cfRule type="cellIs" dxfId="569" priority="240" operator="equal">
      <formula>0</formula>
    </cfRule>
  </conditionalFormatting>
  <conditionalFormatting sqref="W39">
    <cfRule type="cellIs" dxfId="568" priority="239" operator="equal">
      <formula>0</formula>
    </cfRule>
  </conditionalFormatting>
  <conditionalFormatting sqref="Q67">
    <cfRule type="containsText" dxfId="567" priority="238" operator="containsText" text="Наименование инвестиционного проекта">
      <formula>NOT(ISERROR(SEARCH("Наименование инвестиционного проекта",Q67)))</formula>
    </cfRule>
  </conditionalFormatting>
  <conditionalFormatting sqref="Q67">
    <cfRule type="cellIs" dxfId="566" priority="237" operator="equal">
      <formula>0</formula>
    </cfRule>
  </conditionalFormatting>
  <conditionalFormatting sqref="F30:Q30 W30 AC30:BX30">
    <cfRule type="cellIs" dxfId="565" priority="228" operator="equal">
      <formula>0</formula>
    </cfRule>
  </conditionalFormatting>
  <conditionalFormatting sqref="AC30:BL30">
    <cfRule type="containsText" dxfId="564" priority="227" operator="containsText" text="Наименование инвестиционного проекта">
      <formula>NOT(ISERROR(SEARCH("Наименование инвестиционного проекта",AC30)))</formula>
    </cfRule>
  </conditionalFormatting>
  <conditionalFormatting sqref="Q30 W30">
    <cfRule type="cellIs" dxfId="563" priority="225" operator="equal">
      <formula>0</formula>
    </cfRule>
    <cfRule type="cellIs" dxfId="562" priority="226" operator="equal">
      <formula>0</formula>
    </cfRule>
  </conditionalFormatting>
  <conditionalFormatting sqref="F30:Q30 W30 AC30:BX30">
    <cfRule type="cellIs" dxfId="561" priority="224" operator="equal">
      <formula>0</formula>
    </cfRule>
  </conditionalFormatting>
  <conditionalFormatting sqref="F30:Q30 W30 AC30:BX30">
    <cfRule type="cellIs" dxfId="560" priority="223" operator="equal">
      <formula>0</formula>
    </cfRule>
  </conditionalFormatting>
  <conditionalFormatting sqref="F30:J30">
    <cfRule type="containsText" dxfId="559" priority="222" operator="containsText" text="Наименование инвестиционного проекта">
      <formula>NOT(ISERROR(SEARCH("Наименование инвестиционного проекта",F30)))</formula>
    </cfRule>
  </conditionalFormatting>
  <conditionalFormatting sqref="K30:P30">
    <cfRule type="containsText" dxfId="558" priority="221" operator="containsText" text="Наименование инвестиционного проекта">
      <formula>NOT(ISERROR(SEARCH("Наименование инвестиционного проекта",K30)))</formula>
    </cfRule>
  </conditionalFormatting>
  <conditionalFormatting sqref="R30:V30">
    <cfRule type="containsText" dxfId="557" priority="220" operator="containsText" text="Наименование инвестиционного проекта">
      <formula>NOT(ISERROR(SEARCH("Наименование инвестиционного проекта",R30)))</formula>
    </cfRule>
  </conditionalFormatting>
  <conditionalFormatting sqref="R30:V30">
    <cfRule type="cellIs" dxfId="556" priority="219" operator="equal">
      <formula>0</formula>
    </cfRule>
  </conditionalFormatting>
  <conditionalFormatting sqref="R30:V30">
    <cfRule type="cellIs" dxfId="555" priority="218" operator="equal">
      <formula>0</formula>
    </cfRule>
  </conditionalFormatting>
  <conditionalFormatting sqref="R30:V30">
    <cfRule type="cellIs" dxfId="554" priority="217" operator="equal">
      <formula>0</formula>
    </cfRule>
  </conditionalFormatting>
  <conditionalFormatting sqref="X30:AB30">
    <cfRule type="containsText" dxfId="553" priority="216" operator="containsText" text="Наименование инвестиционного проекта">
      <formula>NOT(ISERROR(SEARCH("Наименование инвестиционного проекта",X30)))</formula>
    </cfRule>
  </conditionalFormatting>
  <conditionalFormatting sqref="X30:AB30">
    <cfRule type="cellIs" dxfId="552" priority="215" operator="equal">
      <formula>0</formula>
    </cfRule>
  </conditionalFormatting>
  <conditionalFormatting sqref="X30:AB30">
    <cfRule type="cellIs" dxfId="551" priority="214" operator="equal">
      <formula>0</formula>
    </cfRule>
  </conditionalFormatting>
  <conditionalFormatting sqref="X30:AB30">
    <cfRule type="cellIs" dxfId="550" priority="213" operator="equal">
      <formula>0</formula>
    </cfRule>
  </conditionalFormatting>
  <conditionalFormatting sqref="BM30:BR30">
    <cfRule type="containsText" dxfId="549" priority="212" operator="containsText" text="Наименование инвестиционного проекта">
      <formula>NOT(ISERROR(SEARCH("Наименование инвестиционного проекта",BM30)))</formula>
    </cfRule>
  </conditionalFormatting>
  <conditionalFormatting sqref="BS30:BX30">
    <cfRule type="containsText" dxfId="548" priority="211" operator="containsText" text="Наименование инвестиционного проекта">
      <formula>NOT(ISERROR(SEARCH("Наименование инвестиционного проекта",BS30)))</formula>
    </cfRule>
  </conditionalFormatting>
  <conditionalFormatting sqref="K30">
    <cfRule type="containsText" dxfId="547" priority="210" operator="containsText" text="Наименование инвестиционного проекта">
      <formula>NOT(ISERROR(SEARCH("Наименование инвестиционного проекта",K30)))</formula>
    </cfRule>
  </conditionalFormatting>
  <conditionalFormatting sqref="AC32:BL32">
    <cfRule type="containsText" dxfId="546" priority="208" operator="containsText" text="Наименование инвестиционного проекта">
      <formula>NOT(ISERROR(SEARCH("Наименование инвестиционного проекта",AC32)))</formula>
    </cfRule>
  </conditionalFormatting>
  <conditionalFormatting sqref="F32:Q32 W32 AC32:BX32">
    <cfRule type="cellIs" dxfId="545" priority="209" operator="equal">
      <formula>0</formula>
    </cfRule>
  </conditionalFormatting>
  <conditionalFormatting sqref="Q32 W32">
    <cfRule type="cellIs" dxfId="544" priority="206" operator="equal">
      <formula>0</formula>
    </cfRule>
    <cfRule type="cellIs" dxfId="543" priority="207" operator="equal">
      <formula>0</formula>
    </cfRule>
  </conditionalFormatting>
  <conditionalFormatting sqref="F32:Q32 W32 AC32:BX32">
    <cfRule type="cellIs" dxfId="542" priority="205" operator="equal">
      <formula>0</formula>
    </cfRule>
  </conditionalFormatting>
  <conditionalFormatting sqref="F32:Q32 W32 AC32:BX32">
    <cfRule type="cellIs" dxfId="541" priority="204" operator="equal">
      <formula>0</formula>
    </cfRule>
  </conditionalFormatting>
  <conditionalFormatting sqref="F32:J32">
    <cfRule type="containsText" dxfId="540" priority="203" operator="containsText" text="Наименование инвестиционного проекта">
      <formula>NOT(ISERROR(SEARCH("Наименование инвестиционного проекта",F32)))</formula>
    </cfRule>
  </conditionalFormatting>
  <conditionalFormatting sqref="K32:P32">
    <cfRule type="containsText" dxfId="539" priority="202" operator="containsText" text="Наименование инвестиционного проекта">
      <formula>NOT(ISERROR(SEARCH("Наименование инвестиционного проекта",K32)))</formula>
    </cfRule>
  </conditionalFormatting>
  <conditionalFormatting sqref="R32:V32">
    <cfRule type="containsText" dxfId="538" priority="201" operator="containsText" text="Наименование инвестиционного проекта">
      <formula>NOT(ISERROR(SEARCH("Наименование инвестиционного проекта",R32)))</formula>
    </cfRule>
  </conditionalFormatting>
  <conditionalFormatting sqref="R32:V32">
    <cfRule type="cellIs" dxfId="537" priority="200" operator="equal">
      <formula>0</formula>
    </cfRule>
  </conditionalFormatting>
  <conditionalFormatting sqref="R32:V32">
    <cfRule type="cellIs" dxfId="536" priority="199" operator="equal">
      <formula>0</formula>
    </cfRule>
  </conditionalFormatting>
  <conditionalFormatting sqref="R32:V32">
    <cfRule type="cellIs" dxfId="535" priority="198" operator="equal">
      <formula>0</formula>
    </cfRule>
  </conditionalFormatting>
  <conditionalFormatting sqref="X32:AB32">
    <cfRule type="containsText" dxfId="534" priority="197" operator="containsText" text="Наименование инвестиционного проекта">
      <formula>NOT(ISERROR(SEARCH("Наименование инвестиционного проекта",X32)))</formula>
    </cfRule>
  </conditionalFormatting>
  <conditionalFormatting sqref="X32:AB32">
    <cfRule type="cellIs" dxfId="533" priority="196" operator="equal">
      <formula>0</formula>
    </cfRule>
  </conditionalFormatting>
  <conditionalFormatting sqref="X32:AB32">
    <cfRule type="cellIs" dxfId="532" priority="195" operator="equal">
      <formula>0</formula>
    </cfRule>
  </conditionalFormatting>
  <conditionalFormatting sqref="X32:AB32">
    <cfRule type="cellIs" dxfId="531" priority="194" operator="equal">
      <formula>0</formula>
    </cfRule>
  </conditionalFormatting>
  <conditionalFormatting sqref="BM32:BR32">
    <cfRule type="containsText" dxfId="530" priority="193" operator="containsText" text="Наименование инвестиционного проекта">
      <formula>NOT(ISERROR(SEARCH("Наименование инвестиционного проекта",BM32)))</formula>
    </cfRule>
  </conditionalFormatting>
  <conditionalFormatting sqref="BS32:BX32">
    <cfRule type="containsText" dxfId="529" priority="192" operator="containsText" text="Наименование инвестиционного проекта">
      <formula>NOT(ISERROR(SEARCH("Наименование инвестиционного проекта",BS32)))</formula>
    </cfRule>
  </conditionalFormatting>
  <conditionalFormatting sqref="K32">
    <cfRule type="containsText" dxfId="528" priority="191" operator="containsText" text="Наименование инвестиционного проекта">
      <formula>NOT(ISERROR(SEARCH("Наименование инвестиционного проекта",K32)))</formula>
    </cfRule>
  </conditionalFormatting>
  <conditionalFormatting sqref="AF79:AZ82 AI80:BL80 AF78:BY79 BE79:BL82 BA81:BD82 BB79:BC80">
    <cfRule type="containsText" dxfId="527" priority="189" operator="containsText" text="Наименование инвестиционного проекта">
      <formula>NOT(ISERROR(SEARCH("Наименование инвестиционного проекта",AF78)))</formula>
    </cfRule>
  </conditionalFormatting>
  <conditionalFormatting sqref="AF79:AZ82 AI80:BL80 AF78:BY79 BE79:BL82 BA81:BD82 BB79:BC80">
    <cfRule type="cellIs" dxfId="526" priority="190" operator="equal">
      <formula>0</formula>
    </cfRule>
  </conditionalFormatting>
  <conditionalFormatting sqref="AF79:AZ82 AI80:BL80 AF78:BY79 BE79:BL82 BA81:BD82 BB79:BC80">
    <cfRule type="cellIs" dxfId="525" priority="188" operator="equal">
      <formula>0</formula>
    </cfRule>
  </conditionalFormatting>
  <conditionalFormatting sqref="AF79:AZ82 AI80:BL80 AF78:BY79 BE79:BL82 BA81:BD82 BB79:BC80">
    <cfRule type="cellIs" dxfId="524" priority="187" operator="equal">
      <formula>0</formula>
    </cfRule>
  </conditionalFormatting>
  <conditionalFormatting sqref="R79:AB79 S78:AB78">
    <cfRule type="containsText" dxfId="523" priority="178" operator="containsText" text="Наименование инвестиционного проекта">
      <formula>NOT(ISERROR(SEARCH("Наименование инвестиционного проекта",R78)))</formula>
    </cfRule>
  </conditionalFormatting>
  <conditionalFormatting sqref="R79:AB79 S78:AB78">
    <cfRule type="cellIs" dxfId="522" priority="177" operator="equal">
      <formula>0</formula>
    </cfRule>
  </conditionalFormatting>
  <conditionalFormatting sqref="R79:AB79 S78:AB78">
    <cfRule type="cellIs" dxfId="521" priority="176" operator="equal">
      <formula>0</formula>
    </cfRule>
  </conditionalFormatting>
  <conditionalFormatting sqref="R79:AB79 S78:AB78">
    <cfRule type="cellIs" dxfId="520" priority="175" operator="equal">
      <formula>0</formula>
    </cfRule>
  </conditionalFormatting>
  <conditionalFormatting sqref="T78:AB79">
    <cfRule type="containsText" dxfId="519" priority="174" operator="containsText" text="Наименование инвестиционного проекта">
      <formula>NOT(ISERROR(SEARCH("Наименование инвестиционного проекта",T78)))</formula>
    </cfRule>
  </conditionalFormatting>
  <conditionalFormatting sqref="T78:AB79">
    <cfRule type="cellIs" dxfId="518" priority="173" operator="equal">
      <formula>0</formula>
    </cfRule>
  </conditionalFormatting>
  <conditionalFormatting sqref="T78:AB79">
    <cfRule type="cellIs" dxfId="517" priority="172" operator="equal">
      <formula>0</formula>
    </cfRule>
  </conditionalFormatting>
  <conditionalFormatting sqref="T78:AB79">
    <cfRule type="cellIs" dxfId="516" priority="171" operator="equal">
      <formula>0</formula>
    </cfRule>
  </conditionalFormatting>
  <conditionalFormatting sqref="BW78:BY79">
    <cfRule type="cellIs" dxfId="515" priority="170" operator="equal">
      <formula>0</formula>
    </cfRule>
  </conditionalFormatting>
  <conditionalFormatting sqref="BW78:BY79">
    <cfRule type="containsText" dxfId="514" priority="169" operator="containsText" text="Наименование инвестиционного проекта">
      <formula>NOT(ISERROR(SEARCH("Наименование инвестиционного проекта",BW78)))</formula>
    </cfRule>
  </conditionalFormatting>
  <conditionalFormatting sqref="BW78:BY79">
    <cfRule type="cellIs" dxfId="513" priority="168" operator="equal">
      <formula>0</formula>
    </cfRule>
  </conditionalFormatting>
  <conditionalFormatting sqref="BW78:BY79">
    <cfRule type="cellIs" dxfId="512" priority="167" operator="equal">
      <formula>0</formula>
    </cfRule>
  </conditionalFormatting>
  <conditionalFormatting sqref="R68:BX68 F68:P68">
    <cfRule type="containsText" dxfId="511" priority="115" operator="containsText" text="Наименование инвестиционного проекта">
      <formula>NOT(ISERROR(SEARCH("Наименование инвестиционного проекта",F68)))</formula>
    </cfRule>
  </conditionalFormatting>
  <conditionalFormatting sqref="R68:BX68 F68:P68">
    <cfRule type="cellIs" dxfId="510" priority="116" operator="equal">
      <formula>0</formula>
    </cfRule>
  </conditionalFormatting>
  <conditionalFormatting sqref="R68:BX68 F68:P68">
    <cfRule type="cellIs" dxfId="509" priority="114" operator="equal">
      <formula>0</formula>
    </cfRule>
  </conditionalFormatting>
  <conditionalFormatting sqref="R68:BX68 F68:P68">
    <cfRule type="cellIs" dxfId="508" priority="113" operator="equal">
      <formula>0</formula>
    </cfRule>
  </conditionalFormatting>
  <conditionalFormatting sqref="Q68">
    <cfRule type="cellIs" dxfId="507" priority="112" operator="equal">
      <formula>0</formula>
    </cfRule>
  </conditionalFormatting>
  <conditionalFormatting sqref="Q68">
    <cfRule type="containsText" dxfId="506" priority="111" operator="containsText" text="Наименование инвестиционного проекта">
      <formula>NOT(ISERROR(SEARCH("Наименование инвестиционного проекта",Q68)))</formula>
    </cfRule>
  </conditionalFormatting>
  <conditionalFormatting sqref="Q68">
    <cfRule type="cellIs" dxfId="505" priority="110" operator="equal">
      <formula>0</formula>
    </cfRule>
  </conditionalFormatting>
  <conditionalFormatting sqref="Q68">
    <cfRule type="cellIs" dxfId="504" priority="109" operator="equal">
      <formula>0</formula>
    </cfRule>
  </conditionalFormatting>
  <conditionalFormatting sqref="B91">
    <cfRule type="containsText" dxfId="503" priority="104" operator="containsText" text="Наименование инвестиционного проекта">
      <formula>NOT(ISERROR(SEARCH("Наименование инвестиционного проекта",B91)))</formula>
    </cfRule>
  </conditionalFormatting>
  <conditionalFormatting sqref="B91">
    <cfRule type="cellIs" dxfId="502" priority="103" operator="equal">
      <formula>0</formula>
    </cfRule>
  </conditionalFormatting>
  <conditionalFormatting sqref="D91">
    <cfRule type="containsText" dxfId="501" priority="96" operator="containsText" text="Наименование инвестиционного проекта">
      <formula>NOT(ISERROR(SEARCH("Наименование инвестиционного проекта",D91)))</formula>
    </cfRule>
  </conditionalFormatting>
  <conditionalFormatting sqref="D91">
    <cfRule type="cellIs" dxfId="500" priority="95" operator="equal">
      <formula>0</formula>
    </cfRule>
  </conditionalFormatting>
  <conditionalFormatting sqref="B14:BY14 B15:AO15 B16:AN16 B17:AO17 AU17 BM15:BY17 B18:BY91">
    <cfRule type="cellIs" dxfId="499" priority="92" operator="equal">
      <formula>0</formula>
    </cfRule>
    <cfRule type="cellIs" dxfId="498" priority="93" operator="equal">
      <formula>0</formula>
    </cfRule>
    <cfRule type="cellIs" dxfId="497" priority="94" operator="equal">
      <formula>0</formula>
    </cfRule>
  </conditionalFormatting>
  <conditionalFormatting sqref="BA15">
    <cfRule type="cellIs" dxfId="496" priority="39" operator="equal">
      <formula>0</formula>
    </cfRule>
    <cfRule type="cellIs" dxfId="495" priority="40" operator="equal">
      <formula>0</formula>
    </cfRule>
    <cfRule type="cellIs" dxfId="494" priority="41" operator="equal">
      <formula>0</formula>
    </cfRule>
  </conditionalFormatting>
  <conditionalFormatting sqref="BA17">
    <cfRule type="cellIs" dxfId="493" priority="36" operator="equal">
      <formula>0</formula>
    </cfRule>
    <cfRule type="cellIs" dxfId="492" priority="37" operator="equal">
      <formula>0</formula>
    </cfRule>
    <cfRule type="cellIs" dxfId="491" priority="38" operator="equal">
      <formula>0</formula>
    </cfRule>
  </conditionalFormatting>
  <conditionalFormatting sqref="BG17">
    <cfRule type="cellIs" dxfId="490" priority="33" operator="equal">
      <formula>0</formula>
    </cfRule>
    <cfRule type="cellIs" dxfId="489" priority="34" operator="equal">
      <formula>0</formula>
    </cfRule>
    <cfRule type="cellIs" dxfId="488" priority="35" operator="equal">
      <formula>0</formula>
    </cfRule>
  </conditionalFormatting>
  <conditionalFormatting sqref="E73:AB73">
    <cfRule type="containsText" dxfId="487" priority="32" operator="containsText" text="Наименование инвестиционного проекта">
      <formula>NOT(ISERROR(SEARCH("Наименование инвестиционного проекта",E73)))</formula>
    </cfRule>
  </conditionalFormatting>
  <conditionalFormatting sqref="E73:AB73">
    <cfRule type="cellIs" dxfId="486" priority="31" operator="equal">
      <formula>0</formula>
    </cfRule>
  </conditionalFormatting>
  <conditionalFormatting sqref="E73:AB73">
    <cfRule type="cellIs" dxfId="485" priority="30" operator="equal">
      <formula>0</formula>
    </cfRule>
  </conditionalFormatting>
  <conditionalFormatting sqref="E73:AB73">
    <cfRule type="cellIs" dxfId="484" priority="29" operator="equal">
      <formula>0</formula>
    </cfRule>
  </conditionalFormatting>
  <conditionalFormatting sqref="E77">
    <cfRule type="containsText" dxfId="483" priority="27" operator="containsText" text="Наименование инвестиционного проекта">
      <formula>NOT(ISERROR(SEARCH("Наименование инвестиционного проекта",E77)))</formula>
    </cfRule>
  </conditionalFormatting>
  <conditionalFormatting sqref="E77">
    <cfRule type="cellIs" dxfId="482" priority="28" operator="equal">
      <formula>0</formula>
    </cfRule>
  </conditionalFormatting>
  <conditionalFormatting sqref="E77">
    <cfRule type="cellIs" dxfId="481" priority="26" operator="equal">
      <formula>0</formula>
    </cfRule>
  </conditionalFormatting>
  <conditionalFormatting sqref="E77">
    <cfRule type="cellIs" dxfId="480" priority="25" operator="equal">
      <formula>0</formula>
    </cfRule>
  </conditionalFormatting>
  <conditionalFormatting sqref="AE73:BY73">
    <cfRule type="containsText" dxfId="479" priority="24" operator="containsText" text="Наименование инвестиционного проекта">
      <formula>NOT(ISERROR(SEARCH("Наименование инвестиционного проекта",AE73)))</formula>
    </cfRule>
  </conditionalFormatting>
  <conditionalFormatting sqref="AE73:BY73">
    <cfRule type="cellIs" dxfId="478" priority="23" operator="equal">
      <formula>0</formula>
    </cfRule>
  </conditionalFormatting>
  <conditionalFormatting sqref="AE73:BY73">
    <cfRule type="cellIs" dxfId="477" priority="22" operator="equal">
      <formula>0</formula>
    </cfRule>
  </conditionalFormatting>
  <conditionalFormatting sqref="AE73:BY73">
    <cfRule type="cellIs" dxfId="476" priority="21" operator="equal">
      <formula>0</formula>
    </cfRule>
  </conditionalFormatting>
  <conditionalFormatting sqref="AE73:BY73">
    <cfRule type="containsText" dxfId="475" priority="20" operator="containsText" text="Наименование инвестиционного проекта">
      <formula>NOT(ISERROR(SEARCH("Наименование инвестиционного проекта",AE73)))</formula>
    </cfRule>
  </conditionalFormatting>
  <conditionalFormatting sqref="AE73:BY73">
    <cfRule type="cellIs" dxfId="474" priority="19" operator="equal">
      <formula>0</formula>
    </cfRule>
  </conditionalFormatting>
  <conditionalFormatting sqref="AE73:BY73">
    <cfRule type="cellIs" dxfId="473" priority="18" operator="equal">
      <formula>0</formula>
    </cfRule>
  </conditionalFormatting>
  <conditionalFormatting sqref="AE73:BY73">
    <cfRule type="cellIs" dxfId="472" priority="17" operator="equal">
      <formula>0</formula>
    </cfRule>
  </conditionalFormatting>
  <conditionalFormatting sqref="BA76">
    <cfRule type="containsText" dxfId="471" priority="15" operator="containsText" text="Наименование инвестиционного проекта">
      <formula>NOT(ISERROR(SEARCH("Наименование инвестиционного проекта",BA76)))</formula>
    </cfRule>
  </conditionalFormatting>
  <conditionalFormatting sqref="BA76">
    <cfRule type="cellIs" dxfId="470" priority="16" operator="equal">
      <formula>0</formula>
    </cfRule>
  </conditionalFormatting>
  <conditionalFormatting sqref="BA76">
    <cfRule type="cellIs" dxfId="469" priority="14" operator="equal">
      <formula>0</formula>
    </cfRule>
  </conditionalFormatting>
  <conditionalFormatting sqref="BA76">
    <cfRule type="cellIs" dxfId="468" priority="13" operator="equal">
      <formula>0</formula>
    </cfRule>
  </conditionalFormatting>
  <conditionalFormatting sqref="BA78:BA80">
    <cfRule type="containsText" dxfId="467" priority="11" operator="containsText" text="Наименование инвестиционного проекта">
      <formula>NOT(ISERROR(SEARCH("Наименование инвестиционного проекта",BA78)))</formula>
    </cfRule>
  </conditionalFormatting>
  <conditionalFormatting sqref="BA78:BA80">
    <cfRule type="cellIs" dxfId="466" priority="12" operator="equal">
      <formula>0</formula>
    </cfRule>
  </conditionalFormatting>
  <conditionalFormatting sqref="BA78:BA80">
    <cfRule type="cellIs" dxfId="465" priority="10" operator="equal">
      <formula>0</formula>
    </cfRule>
  </conditionalFormatting>
  <conditionalFormatting sqref="BA78:BA80">
    <cfRule type="cellIs" dxfId="464" priority="9" operator="equal">
      <formula>0</formula>
    </cfRule>
  </conditionalFormatting>
  <conditionalFormatting sqref="BM75">
    <cfRule type="containsText" dxfId="463" priority="7" operator="containsText" text="Наименование инвестиционного проекта">
      <formula>NOT(ISERROR(SEARCH("Наименование инвестиционного проекта",BM75)))</formula>
    </cfRule>
  </conditionalFormatting>
  <conditionalFormatting sqref="BM75">
    <cfRule type="cellIs" dxfId="462" priority="8" operator="equal">
      <formula>0</formula>
    </cfRule>
  </conditionalFormatting>
  <conditionalFormatting sqref="BM75">
    <cfRule type="cellIs" dxfId="461" priority="6" operator="equal">
      <formula>0</formula>
    </cfRule>
  </conditionalFormatting>
  <conditionalFormatting sqref="BM75">
    <cfRule type="cellIs" dxfId="460" priority="5" operator="equal">
      <formula>0</formula>
    </cfRule>
  </conditionalFormatting>
  <conditionalFormatting sqref="BM81:BM82">
    <cfRule type="containsText" dxfId="459" priority="3" operator="containsText" text="Наименование инвестиционного проекта">
      <formula>NOT(ISERROR(SEARCH("Наименование инвестиционного проекта",BM81)))</formula>
    </cfRule>
  </conditionalFormatting>
  <conditionalFormatting sqref="BM81:BM82">
    <cfRule type="cellIs" dxfId="458" priority="4" operator="equal">
      <formula>0</formula>
    </cfRule>
  </conditionalFormatting>
  <conditionalFormatting sqref="BM81:BM82">
    <cfRule type="cellIs" dxfId="457" priority="2" operator="equal">
      <formula>0</formula>
    </cfRule>
  </conditionalFormatting>
  <conditionalFormatting sqref="BM81:BM82">
    <cfRule type="cellIs" dxfId="456" priority="1" operator="equal">
      <formula>0</formula>
    </cfRule>
  </conditionalFormatting>
  <pageMargins left="0.70866141732283472" right="0.70866141732283472" top="0.74803149606299213" bottom="0.74803149606299213" header="0.31496062992125984" footer="0.31496062992125984"/>
  <pageSetup paperSize="8" scale="1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EO94"/>
  <sheetViews>
    <sheetView view="pageBreakPreview" zoomScale="85" zoomScaleNormal="100" zoomScaleSheetLayoutView="85" workbookViewId="0">
      <pane xSplit="3" ySplit="19" topLeftCell="AX68" activePane="bottomRight" state="frozen"/>
      <selection pane="topRight" activeCell="D1" sqref="D1"/>
      <selection pane="bottomLeft" activeCell="A20" sqref="A20"/>
      <selection pane="bottomRight" activeCell="B7" sqref="B7:DM7"/>
    </sheetView>
  </sheetViews>
  <sheetFormatPr defaultRowHeight="15.75" x14ac:dyDescent="0.25"/>
  <cols>
    <col min="1" max="1" width="6.42578125" style="104" customWidth="1"/>
    <col min="2" max="2" width="13" style="104" customWidth="1"/>
    <col min="3" max="3" width="89.42578125" style="104" customWidth="1"/>
    <col min="4" max="4" width="27.5703125" style="104" customWidth="1"/>
    <col min="5" max="6" width="12.85546875" style="104" customWidth="1"/>
    <col min="7" max="7" width="10.28515625" style="104" customWidth="1"/>
    <col min="8" max="8" width="10.7109375" style="104" customWidth="1"/>
    <col min="9" max="9" width="10.5703125" style="104" customWidth="1"/>
    <col min="10" max="10" width="9.28515625" style="104" customWidth="1"/>
    <col min="11" max="11" width="11.5703125" style="104" customWidth="1"/>
    <col min="12" max="12" width="12.140625" style="104" customWidth="1"/>
    <col min="13" max="13" width="11.140625" style="104" customWidth="1"/>
    <col min="14" max="14" width="10.7109375" style="104" customWidth="1"/>
    <col min="15" max="15" width="12" style="104" customWidth="1"/>
    <col min="16" max="16" width="11.5703125" style="104" customWidth="1"/>
    <col min="17" max="17" width="9" style="104" customWidth="1"/>
    <col min="18" max="18" width="8.7109375" style="104" customWidth="1"/>
    <col min="19" max="19" width="8.42578125" style="104" customWidth="1"/>
    <col min="20" max="20" width="7" style="104" customWidth="1"/>
    <col min="21" max="23" width="8.28515625" style="104" customWidth="1"/>
    <col min="24" max="24" width="8.85546875" style="104" customWidth="1"/>
    <col min="25" max="25" width="8.7109375" style="104" customWidth="1"/>
    <col min="26" max="26" width="8.42578125" style="104" customWidth="1"/>
    <col min="27" max="27" width="7" style="104" customWidth="1"/>
    <col min="28" max="30" width="8.28515625" style="104" customWidth="1"/>
    <col min="31" max="31" width="7.140625" style="104" customWidth="1"/>
    <col min="32" max="32" width="8.7109375" style="104" customWidth="1"/>
    <col min="33" max="33" width="8.42578125" style="104" customWidth="1"/>
    <col min="34" max="34" width="7" style="104" customWidth="1"/>
    <col min="35" max="37" width="8.28515625" style="104" customWidth="1"/>
    <col min="38" max="38" width="6.5703125" style="104" customWidth="1"/>
    <col min="39" max="39" width="8.7109375" style="104" customWidth="1"/>
    <col min="40" max="40" width="8.42578125" style="104" customWidth="1"/>
    <col min="41" max="41" width="7" style="104" customWidth="1"/>
    <col min="42" max="44" width="8.28515625" style="104" customWidth="1"/>
    <col min="45" max="45" width="6.5703125" style="104" customWidth="1"/>
    <col min="46" max="46" width="12" style="104" customWidth="1"/>
    <col min="47" max="47" width="12.140625" style="104" customWidth="1"/>
    <col min="48" max="48" width="9.85546875" style="104" customWidth="1"/>
    <col min="49" max="49" width="8.28515625" style="104" customWidth="1"/>
    <col min="50" max="50" width="9.28515625" style="104" customWidth="1"/>
    <col min="51" max="51" width="8.28515625" style="104" customWidth="1"/>
    <col min="52" max="52" width="9.5703125" style="104" customWidth="1"/>
    <col min="53" max="53" width="12.42578125" style="104" customWidth="1"/>
    <col min="54" max="54" width="13.85546875" style="104" customWidth="1"/>
    <col min="55" max="55" width="7" style="104" customWidth="1"/>
    <col min="56" max="58" width="8.28515625" style="104" customWidth="1"/>
    <col min="59" max="59" width="6.5703125" style="104" customWidth="1"/>
    <col min="60" max="60" width="12.85546875" style="104" customWidth="1"/>
    <col min="61" max="74" width="11.42578125" style="104" customWidth="1"/>
    <col min="75" max="102" width="11.42578125" style="941" customWidth="1"/>
    <col min="103" max="103" width="11.28515625" style="104" customWidth="1"/>
    <col min="104" max="104" width="9.85546875" style="104" customWidth="1"/>
    <col min="105" max="107" width="8.28515625" style="104" customWidth="1"/>
    <col min="108" max="108" width="10.42578125" style="104" customWidth="1"/>
    <col min="109" max="109" width="8.7109375" style="104" customWidth="1"/>
    <col min="110" max="110" width="12.5703125" style="104" customWidth="1"/>
    <col min="111" max="111" width="10.85546875" style="104" customWidth="1"/>
    <col min="112" max="113" width="8.28515625" style="104" customWidth="1"/>
    <col min="114" max="114" width="12.5703125" style="104" customWidth="1"/>
    <col min="115" max="115" width="11.28515625" style="104" customWidth="1"/>
    <col min="116" max="116" width="8.7109375" style="104" customWidth="1"/>
    <col min="117" max="117" width="26" style="104" customWidth="1"/>
    <col min="118" max="118" width="6.42578125" style="104" customWidth="1"/>
    <col min="119" max="119" width="5.7109375" style="104" customWidth="1"/>
    <col min="120" max="120" width="2.28515625" style="104" customWidth="1"/>
    <col min="121" max="122" width="5.7109375" style="104" hidden="1" customWidth="1"/>
    <col min="123" max="124" width="5.7109375" style="104" customWidth="1"/>
    <col min="125" max="16384" width="9.140625" style="104"/>
  </cols>
  <sheetData>
    <row r="1" spans="1:118" ht="18.75" x14ac:dyDescent="0.25">
      <c r="DM1" s="119" t="s">
        <v>491</v>
      </c>
    </row>
    <row r="2" spans="1:118" ht="18.75" x14ac:dyDescent="0.25">
      <c r="DM2" s="119" t="s">
        <v>1</v>
      </c>
    </row>
    <row r="3" spans="1:118" ht="18.75" x14ac:dyDescent="0.25">
      <c r="DM3" s="119" t="s">
        <v>320</v>
      </c>
    </row>
    <row r="4" spans="1:118" x14ac:dyDescent="0.25">
      <c r="B4" s="1208" t="s">
        <v>492</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c r="AD4" s="1208"/>
      <c r="AE4" s="1208"/>
      <c r="AF4" s="1208"/>
      <c r="AG4" s="1208"/>
      <c r="AH4" s="1208"/>
      <c r="AI4" s="1208"/>
      <c r="AJ4" s="1208"/>
      <c r="AK4" s="1208"/>
      <c r="AL4" s="1208"/>
      <c r="AM4" s="1208"/>
      <c r="AN4" s="1208"/>
      <c r="AO4" s="1208"/>
      <c r="AP4" s="1208"/>
      <c r="AQ4" s="1208"/>
      <c r="AR4" s="1208"/>
      <c r="AS4" s="1208"/>
      <c r="AT4" s="1208"/>
      <c r="AU4" s="1208"/>
      <c r="AV4" s="1208"/>
      <c r="AW4" s="1208"/>
      <c r="AX4" s="1208"/>
      <c r="AY4" s="1208"/>
      <c r="AZ4" s="1208"/>
      <c r="BA4" s="1208"/>
      <c r="BB4" s="1208"/>
      <c r="BC4" s="1208"/>
      <c r="BD4" s="1208"/>
      <c r="BE4" s="1208"/>
      <c r="BF4" s="1208"/>
      <c r="BG4" s="1208"/>
      <c r="BH4" s="1208"/>
      <c r="BI4" s="1208"/>
      <c r="BJ4" s="1208"/>
      <c r="BK4" s="1208"/>
      <c r="BL4" s="1208"/>
      <c r="BM4" s="1208"/>
      <c r="BN4" s="1208"/>
      <c r="BO4" s="1208"/>
      <c r="BP4" s="1208"/>
      <c r="BQ4" s="1208"/>
      <c r="BR4" s="1208"/>
      <c r="BS4" s="1208"/>
      <c r="BT4" s="1208"/>
      <c r="BU4" s="1208"/>
      <c r="BV4" s="1208"/>
      <c r="BW4" s="1208"/>
      <c r="BX4" s="1208"/>
      <c r="BY4" s="1208"/>
      <c r="BZ4" s="1208"/>
      <c r="CA4" s="1208"/>
      <c r="CB4" s="1208"/>
      <c r="CC4" s="1208"/>
      <c r="CD4" s="1208"/>
      <c r="CE4" s="1208"/>
      <c r="CF4" s="1208"/>
      <c r="CG4" s="1208"/>
      <c r="CH4" s="1208"/>
      <c r="CI4" s="1208"/>
      <c r="CJ4" s="1208"/>
      <c r="CK4" s="1208"/>
      <c r="CL4" s="1208"/>
      <c r="CM4" s="1208"/>
      <c r="CN4" s="1208"/>
      <c r="CO4" s="1208"/>
      <c r="CP4" s="1208"/>
      <c r="CQ4" s="1208"/>
      <c r="CR4" s="1208"/>
      <c r="CS4" s="1208"/>
      <c r="CT4" s="1208"/>
      <c r="CU4" s="1208"/>
      <c r="CV4" s="1208"/>
      <c r="CW4" s="1208"/>
      <c r="CX4" s="1208"/>
      <c r="CY4" s="1208"/>
      <c r="CZ4" s="1208"/>
      <c r="DA4" s="1208"/>
      <c r="DB4" s="1208"/>
      <c r="DC4" s="1208"/>
      <c r="DD4" s="1208"/>
      <c r="DE4" s="1208"/>
      <c r="DF4" s="1208"/>
      <c r="DG4" s="1208"/>
      <c r="DH4" s="1208"/>
      <c r="DI4" s="1208"/>
      <c r="DJ4" s="1208"/>
      <c r="DK4" s="1208"/>
      <c r="DL4" s="1208"/>
      <c r="DM4" s="1208"/>
    </row>
    <row r="5" spans="1:118" x14ac:dyDescent="0.25">
      <c r="B5" s="1163"/>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c r="AE5" s="1163"/>
      <c r="AF5" s="1163"/>
      <c r="AG5" s="1163"/>
      <c r="AH5" s="1163"/>
      <c r="AI5" s="1163"/>
      <c r="AJ5" s="1163"/>
      <c r="AK5" s="1163"/>
      <c r="AL5" s="1163"/>
      <c r="AM5" s="1163"/>
      <c r="AN5" s="1163"/>
      <c r="AO5" s="1163"/>
      <c r="AP5" s="1163"/>
      <c r="AQ5" s="1163"/>
      <c r="AR5" s="1163"/>
      <c r="AS5" s="1163"/>
      <c r="AT5" s="1163"/>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950"/>
      <c r="BX5" s="950"/>
      <c r="BY5" s="950"/>
      <c r="BZ5" s="950"/>
      <c r="CA5" s="950"/>
      <c r="CB5" s="950"/>
      <c r="CC5" s="950"/>
      <c r="CD5" s="950"/>
      <c r="CE5" s="950"/>
      <c r="CF5" s="950"/>
      <c r="CG5" s="950"/>
      <c r="CH5" s="950"/>
      <c r="CI5" s="950"/>
      <c r="CJ5" s="950"/>
      <c r="CK5" s="950"/>
      <c r="CL5" s="950"/>
      <c r="CM5" s="950"/>
      <c r="CN5" s="950"/>
      <c r="CO5" s="950"/>
      <c r="CP5" s="950"/>
      <c r="CQ5" s="950"/>
      <c r="CR5" s="950"/>
      <c r="CS5" s="950"/>
      <c r="CT5" s="950"/>
      <c r="CU5" s="950"/>
      <c r="CV5" s="950"/>
      <c r="CW5" s="950"/>
      <c r="CX5" s="950"/>
      <c r="CY5" s="120"/>
      <c r="CZ5" s="120"/>
      <c r="DA5" s="120"/>
      <c r="DB5" s="120"/>
      <c r="DC5" s="120"/>
      <c r="DD5" s="120"/>
      <c r="DE5" s="120"/>
      <c r="DF5" s="120"/>
      <c r="DG5" s="120"/>
      <c r="DH5" s="120"/>
      <c r="DI5" s="120"/>
      <c r="DJ5" s="120"/>
      <c r="DK5" s="120"/>
      <c r="DL5" s="120"/>
      <c r="DM5" s="120"/>
    </row>
    <row r="6" spans="1:118" ht="18.75" x14ac:dyDescent="0.25">
      <c r="B6" s="1131" t="str">
        <f>'С № 1 (2023)'!B7:AY7</f>
        <v>Инвестиционная программа  ГУП НАО "Нарьян-Марская электростанция"</v>
      </c>
      <c r="C6" s="1131"/>
      <c r="D6" s="1131"/>
      <c r="E6" s="1131"/>
      <c r="F6" s="1131"/>
      <c r="G6" s="1131"/>
      <c r="H6" s="1131"/>
      <c r="I6" s="1131"/>
      <c r="J6" s="1131"/>
      <c r="K6" s="1131"/>
      <c r="L6" s="1131"/>
      <c r="M6" s="1131"/>
      <c r="N6" s="1131"/>
      <c r="O6" s="1131"/>
      <c r="P6" s="1131"/>
      <c r="Q6" s="1131"/>
      <c r="R6" s="1131"/>
      <c r="S6" s="1131"/>
      <c r="T6" s="1131"/>
      <c r="U6" s="1131"/>
      <c r="V6" s="1131"/>
      <c r="W6" s="1131"/>
      <c r="X6" s="1131"/>
      <c r="Y6" s="1131"/>
      <c r="Z6" s="1131"/>
      <c r="AA6" s="1131"/>
      <c r="AB6" s="1131"/>
      <c r="AC6" s="1131"/>
      <c r="AD6" s="1131"/>
      <c r="AE6" s="1131"/>
      <c r="AF6" s="1131"/>
      <c r="AG6" s="1131"/>
      <c r="AH6" s="1131"/>
      <c r="AI6" s="1131"/>
      <c r="AJ6" s="1131"/>
      <c r="AK6" s="1131"/>
      <c r="AL6" s="1131"/>
      <c r="AM6" s="1131"/>
      <c r="AN6" s="1131"/>
      <c r="AO6" s="1131"/>
      <c r="AP6" s="1131"/>
      <c r="AQ6" s="1131"/>
      <c r="AR6" s="1131"/>
      <c r="AS6" s="1131"/>
      <c r="AT6" s="1131"/>
      <c r="AU6" s="1131"/>
      <c r="AV6" s="1131"/>
      <c r="AW6" s="1131"/>
      <c r="AX6" s="1131"/>
      <c r="AY6" s="1131"/>
      <c r="AZ6" s="1131"/>
      <c r="BA6" s="1131"/>
      <c r="BB6" s="1131"/>
      <c r="BC6" s="1131"/>
      <c r="BD6" s="1131"/>
      <c r="BE6" s="1131"/>
      <c r="BF6" s="1131"/>
      <c r="BG6" s="1131"/>
      <c r="BH6" s="1131"/>
      <c r="BI6" s="1131"/>
      <c r="BJ6" s="1131"/>
      <c r="BK6" s="1131"/>
      <c r="BL6" s="1131"/>
      <c r="BM6" s="1131"/>
      <c r="BN6" s="1131"/>
      <c r="BO6" s="1131"/>
      <c r="BP6" s="1131"/>
      <c r="BQ6" s="1131"/>
      <c r="BR6" s="1131"/>
      <c r="BS6" s="1131"/>
      <c r="BT6" s="1131"/>
      <c r="BU6" s="1131"/>
      <c r="BV6" s="1131"/>
      <c r="BW6" s="1131"/>
      <c r="BX6" s="1131"/>
      <c r="BY6" s="1131"/>
      <c r="BZ6" s="1131"/>
      <c r="CA6" s="1131"/>
      <c r="CB6" s="1131"/>
      <c r="CC6" s="1131"/>
      <c r="CD6" s="1131"/>
      <c r="CE6" s="1131"/>
      <c r="CF6" s="1131"/>
      <c r="CG6" s="1131"/>
      <c r="CH6" s="1131"/>
      <c r="CI6" s="1131"/>
      <c r="CJ6" s="1131"/>
      <c r="CK6" s="1131"/>
      <c r="CL6" s="1131"/>
      <c r="CM6" s="1131"/>
      <c r="CN6" s="1131"/>
      <c r="CO6" s="1131"/>
      <c r="CP6" s="1131"/>
      <c r="CQ6" s="1131"/>
      <c r="CR6" s="1131"/>
      <c r="CS6" s="1131"/>
      <c r="CT6" s="1131"/>
      <c r="CU6" s="1131"/>
      <c r="CV6" s="1131"/>
      <c r="CW6" s="1131"/>
      <c r="CX6" s="1131"/>
      <c r="CY6" s="1131"/>
      <c r="CZ6" s="1131"/>
      <c r="DA6" s="1131"/>
      <c r="DB6" s="1131"/>
      <c r="DC6" s="1131"/>
      <c r="DD6" s="1131"/>
      <c r="DE6" s="1131"/>
      <c r="DF6" s="1131"/>
      <c r="DG6" s="1131"/>
      <c r="DH6" s="1131"/>
      <c r="DI6" s="1131"/>
      <c r="DJ6" s="1131"/>
      <c r="DK6" s="1131"/>
      <c r="DL6" s="1131"/>
      <c r="DM6" s="1131"/>
      <c r="DN6" s="191"/>
    </row>
    <row r="7" spans="1:118" x14ac:dyDescent="0.25">
      <c r="B7" s="1035" t="s">
        <v>4</v>
      </c>
      <c r="C7" s="1035"/>
      <c r="D7" s="1035"/>
      <c r="E7" s="1035"/>
      <c r="F7" s="1035"/>
      <c r="G7" s="1035"/>
      <c r="H7" s="1035"/>
      <c r="I7" s="1035"/>
      <c r="J7" s="1035"/>
      <c r="K7" s="1035"/>
      <c r="L7" s="1035"/>
      <c r="M7" s="1035"/>
      <c r="N7" s="1035"/>
      <c r="O7" s="1035"/>
      <c r="P7" s="1035"/>
      <c r="Q7" s="1035"/>
      <c r="R7" s="1035"/>
      <c r="S7" s="1035"/>
      <c r="T7" s="1035"/>
      <c r="U7" s="1035"/>
      <c r="V7" s="1035"/>
      <c r="W7" s="1035"/>
      <c r="X7" s="1035"/>
      <c r="Y7" s="1035"/>
      <c r="Z7" s="1035"/>
      <c r="AA7" s="1035"/>
      <c r="AB7" s="1035"/>
      <c r="AC7" s="1035"/>
      <c r="AD7" s="1035"/>
      <c r="AE7" s="1035"/>
      <c r="AF7" s="1035"/>
      <c r="AG7" s="1035"/>
      <c r="AH7" s="1035"/>
      <c r="AI7" s="1035"/>
      <c r="AJ7" s="1035"/>
      <c r="AK7" s="1035"/>
      <c r="AL7" s="1035"/>
      <c r="AM7" s="1035"/>
      <c r="AN7" s="1035"/>
      <c r="AO7" s="1035"/>
      <c r="AP7" s="1035"/>
      <c r="AQ7" s="1035"/>
      <c r="AR7" s="1035"/>
      <c r="AS7" s="1035"/>
      <c r="AT7" s="1035"/>
      <c r="AU7" s="1035"/>
      <c r="AV7" s="1035"/>
      <c r="AW7" s="1035"/>
      <c r="AX7" s="1035"/>
      <c r="AY7" s="1035"/>
      <c r="AZ7" s="1035"/>
      <c r="BA7" s="1035"/>
      <c r="BB7" s="1035"/>
      <c r="BC7" s="1035"/>
      <c r="BD7" s="1035"/>
      <c r="BE7" s="1035"/>
      <c r="BF7" s="1035"/>
      <c r="BG7" s="1035"/>
      <c r="BH7" s="1035"/>
      <c r="BI7" s="1035"/>
      <c r="BJ7" s="1035"/>
      <c r="BK7" s="1035"/>
      <c r="BL7" s="1035"/>
      <c r="BM7" s="1035"/>
      <c r="BN7" s="1035"/>
      <c r="BO7" s="1035"/>
      <c r="BP7" s="1035"/>
      <c r="BQ7" s="1035"/>
      <c r="BR7" s="1035"/>
      <c r="BS7" s="1035"/>
      <c r="BT7" s="1035"/>
      <c r="BU7" s="1035"/>
      <c r="BV7" s="1035"/>
      <c r="BW7" s="1035"/>
      <c r="BX7" s="1035"/>
      <c r="BY7" s="1035"/>
      <c r="BZ7" s="1035"/>
      <c r="CA7" s="1035"/>
      <c r="CB7" s="1035"/>
      <c r="CC7" s="1035"/>
      <c r="CD7" s="1035"/>
      <c r="CE7" s="1035"/>
      <c r="CF7" s="1035"/>
      <c r="CG7" s="1035"/>
      <c r="CH7" s="1035"/>
      <c r="CI7" s="1035"/>
      <c r="CJ7" s="1035"/>
      <c r="CK7" s="1035"/>
      <c r="CL7" s="1035"/>
      <c r="CM7" s="1035"/>
      <c r="CN7" s="1035"/>
      <c r="CO7" s="1035"/>
      <c r="CP7" s="1035"/>
      <c r="CQ7" s="1035"/>
      <c r="CR7" s="1035"/>
      <c r="CS7" s="1035"/>
      <c r="CT7" s="1035"/>
      <c r="CU7" s="1035"/>
      <c r="CV7" s="1035"/>
      <c r="CW7" s="1035"/>
      <c r="CX7" s="1035"/>
      <c r="CY7" s="1035"/>
      <c r="CZ7" s="1035"/>
      <c r="DA7" s="1035"/>
      <c r="DB7" s="1035"/>
      <c r="DC7" s="1035"/>
      <c r="DD7" s="1035"/>
      <c r="DE7" s="1035"/>
      <c r="DF7" s="1035"/>
      <c r="DG7" s="1035"/>
      <c r="DH7" s="1035"/>
      <c r="DI7" s="1035"/>
      <c r="DJ7" s="1035"/>
      <c r="DK7" s="1035"/>
      <c r="DL7" s="1035"/>
      <c r="DM7" s="1035"/>
      <c r="DN7" s="1"/>
    </row>
    <row r="8" spans="1:118" ht="16.5" x14ac:dyDescent="0.25">
      <c r="B8" s="1068"/>
      <c r="C8" s="1068"/>
      <c r="D8" s="1068"/>
      <c r="E8" s="1068"/>
      <c r="F8" s="1068"/>
      <c r="G8" s="1068"/>
      <c r="H8" s="1068"/>
      <c r="I8" s="1068"/>
      <c r="J8" s="1068"/>
      <c r="K8" s="1068"/>
      <c r="L8" s="1068"/>
      <c r="M8" s="1068"/>
      <c r="N8" s="1068"/>
      <c r="O8" s="1068"/>
      <c r="P8" s="1068"/>
      <c r="Q8" s="1068"/>
      <c r="R8" s="1068"/>
      <c r="S8" s="1068"/>
      <c r="T8" s="1068"/>
      <c r="U8" s="1068"/>
      <c r="V8" s="1068"/>
      <c r="W8" s="1068"/>
      <c r="X8" s="1068"/>
      <c r="Y8" s="1068"/>
      <c r="Z8" s="1068"/>
      <c r="AA8" s="1068"/>
      <c r="AB8" s="1068"/>
      <c r="AC8" s="1068"/>
      <c r="AD8" s="1068"/>
      <c r="AE8" s="1068"/>
      <c r="AF8" s="1068"/>
      <c r="AG8" s="1068"/>
      <c r="AH8" s="1068"/>
      <c r="AI8" s="1068"/>
      <c r="AJ8" s="1068"/>
      <c r="AK8" s="1068"/>
      <c r="AL8" s="1068"/>
      <c r="AM8" s="1068"/>
      <c r="AN8" s="1068"/>
      <c r="AO8" s="1068"/>
      <c r="AP8" s="1068"/>
      <c r="AQ8" s="1068"/>
      <c r="AR8" s="1068"/>
      <c r="AS8" s="1068"/>
      <c r="AT8" s="1068"/>
      <c r="DL8" s="192"/>
    </row>
    <row r="9" spans="1:118" x14ac:dyDescent="0.25">
      <c r="B9" s="1163" t="s">
        <v>1594</v>
      </c>
      <c r="C9" s="1163"/>
      <c r="D9" s="1163"/>
      <c r="E9" s="1163"/>
      <c r="F9" s="1163"/>
      <c r="G9" s="1163"/>
      <c r="H9" s="1163"/>
      <c r="I9" s="1163"/>
      <c r="J9" s="1163"/>
      <c r="K9" s="1163"/>
      <c r="L9" s="1163"/>
      <c r="M9" s="1163"/>
      <c r="N9" s="1163"/>
      <c r="O9" s="1163"/>
      <c r="P9" s="1163"/>
      <c r="Q9" s="1163"/>
      <c r="R9" s="1163"/>
      <c r="S9" s="1163"/>
      <c r="T9" s="1163"/>
      <c r="U9" s="1163"/>
      <c r="V9" s="1163"/>
      <c r="W9" s="1163"/>
      <c r="X9" s="1163"/>
      <c r="Y9" s="1163"/>
      <c r="Z9" s="1163"/>
      <c r="AA9" s="1163"/>
      <c r="AB9" s="1163"/>
      <c r="AC9" s="1163"/>
      <c r="AD9" s="1163"/>
      <c r="AE9" s="1163"/>
      <c r="AF9" s="1163"/>
      <c r="AG9" s="1163"/>
      <c r="AH9" s="1163"/>
      <c r="AI9" s="1163"/>
      <c r="AJ9" s="1163"/>
      <c r="AK9" s="1163"/>
      <c r="AL9" s="1163"/>
      <c r="AM9" s="1163"/>
      <c r="AN9" s="1163"/>
      <c r="AO9" s="1163"/>
      <c r="AP9" s="1163"/>
      <c r="AQ9" s="1163"/>
      <c r="AR9" s="1163"/>
      <c r="AS9" s="1163"/>
      <c r="AT9" s="1163"/>
      <c r="AU9" s="1163"/>
      <c r="AV9" s="1163"/>
      <c r="AW9" s="1163"/>
      <c r="AX9" s="1163"/>
      <c r="AY9" s="1163"/>
      <c r="AZ9" s="1163"/>
      <c r="BA9" s="1163"/>
      <c r="BB9" s="1163"/>
      <c r="BC9" s="1163"/>
      <c r="BD9" s="1163"/>
      <c r="BE9" s="1163"/>
      <c r="BF9" s="1163"/>
      <c r="BG9" s="1163"/>
      <c r="BH9" s="1163"/>
      <c r="BI9" s="1163"/>
      <c r="BJ9" s="1163"/>
      <c r="BK9" s="1163"/>
      <c r="BL9" s="1163"/>
      <c r="BM9" s="1163"/>
      <c r="BN9" s="1163"/>
      <c r="BO9" s="1163"/>
      <c r="BP9" s="1163"/>
      <c r="BQ9" s="1163"/>
      <c r="BR9" s="1163"/>
      <c r="BS9" s="1163"/>
      <c r="BT9" s="1163"/>
      <c r="BU9" s="1163"/>
      <c r="BV9" s="1163"/>
      <c r="BW9" s="1163"/>
      <c r="BX9" s="1163"/>
      <c r="BY9" s="1163"/>
      <c r="BZ9" s="1163"/>
      <c r="CA9" s="1163"/>
      <c r="CB9" s="1163"/>
      <c r="CC9" s="1163"/>
      <c r="CD9" s="1163"/>
      <c r="CE9" s="1163"/>
      <c r="CF9" s="1163"/>
      <c r="CG9" s="1163"/>
      <c r="CH9" s="1163"/>
      <c r="CI9" s="1163"/>
      <c r="CJ9" s="1163"/>
      <c r="CK9" s="1163"/>
      <c r="CL9" s="1163"/>
      <c r="CM9" s="1163"/>
      <c r="CN9" s="1163"/>
      <c r="CO9" s="1163"/>
      <c r="CP9" s="1163"/>
      <c r="CQ9" s="1163"/>
      <c r="CR9" s="1163"/>
      <c r="CS9" s="1163"/>
      <c r="CT9" s="1163"/>
      <c r="CU9" s="1163"/>
      <c r="CV9" s="1163"/>
      <c r="CW9" s="1163"/>
      <c r="CX9" s="1163"/>
      <c r="CY9" s="1163"/>
      <c r="CZ9" s="1163"/>
      <c r="DA9" s="1163"/>
      <c r="DB9" s="1163"/>
      <c r="DC9" s="1163"/>
      <c r="DD9" s="1163"/>
      <c r="DE9" s="1163"/>
      <c r="DF9" s="1163"/>
      <c r="DG9" s="1163"/>
      <c r="DH9" s="1163"/>
      <c r="DI9" s="1163"/>
      <c r="DJ9" s="1163"/>
      <c r="DK9" s="1163"/>
      <c r="DL9" s="1163"/>
      <c r="DM9" s="1163"/>
    </row>
    <row r="10" spans="1:118" x14ac:dyDescent="0.25">
      <c r="B10" s="1163"/>
      <c r="C10" s="1163"/>
      <c r="D10" s="1163"/>
      <c r="E10" s="1163"/>
      <c r="F10" s="1163"/>
      <c r="G10" s="1163"/>
      <c r="H10" s="1163"/>
      <c r="I10" s="1163"/>
      <c r="J10" s="1163"/>
      <c r="K10" s="1163"/>
      <c r="L10" s="1163"/>
      <c r="M10" s="1163"/>
      <c r="N10" s="1163"/>
      <c r="O10" s="1163"/>
      <c r="P10" s="1163"/>
      <c r="Q10" s="1163"/>
      <c r="R10" s="1163"/>
      <c r="S10" s="1163"/>
      <c r="T10" s="1163"/>
      <c r="U10" s="1163"/>
      <c r="V10" s="1163"/>
      <c r="W10" s="1163"/>
      <c r="X10" s="1163"/>
      <c r="Y10" s="1163"/>
      <c r="Z10" s="1163"/>
      <c r="AA10" s="1163"/>
      <c r="AB10" s="1163"/>
      <c r="AC10" s="1163"/>
      <c r="AD10" s="1163"/>
      <c r="AE10" s="1163"/>
      <c r="AF10" s="1163"/>
      <c r="AG10" s="1163"/>
      <c r="AH10" s="1163"/>
      <c r="AI10" s="1163"/>
      <c r="AJ10" s="1163"/>
      <c r="AK10" s="1163"/>
      <c r="AL10" s="1163"/>
      <c r="AM10" s="1163"/>
      <c r="AN10" s="1163"/>
      <c r="AO10" s="1163"/>
      <c r="AP10" s="1163"/>
      <c r="AQ10" s="1163"/>
      <c r="AR10" s="1163"/>
      <c r="AS10" s="1163"/>
      <c r="AT10" s="1163"/>
    </row>
    <row r="11" spans="1:118" ht="18.75" x14ac:dyDescent="0.25">
      <c r="B11" s="1066" t="str">
        <f>'С № 1 (2023)'!B12:AY12</f>
        <v>Утвержденные плановые значения показателей приведены в соответствии с:  "решение об утверждении инвестиционной программы отсутствует"</v>
      </c>
      <c r="C11" s="1066"/>
      <c r="D11" s="1066"/>
      <c r="E11" s="1066"/>
      <c r="F11" s="1066"/>
      <c r="G11" s="1066"/>
      <c r="H11" s="1066"/>
      <c r="I11" s="1066"/>
      <c r="J11" s="1066"/>
      <c r="K11" s="1066"/>
      <c r="L11" s="1066"/>
      <c r="M11" s="1066"/>
      <c r="N11" s="1066"/>
      <c r="O11" s="1066"/>
      <c r="P11" s="1066"/>
      <c r="Q11" s="1066"/>
      <c r="R11" s="1066"/>
      <c r="S11" s="1066"/>
      <c r="T11" s="1066"/>
      <c r="U11" s="1066"/>
      <c r="V11" s="1066"/>
      <c r="W11" s="1066"/>
      <c r="X11" s="1066"/>
      <c r="Y11" s="1066"/>
      <c r="Z11" s="1066"/>
      <c r="AA11" s="1066"/>
      <c r="AB11" s="1066"/>
      <c r="AC11" s="1066"/>
      <c r="AD11" s="1066"/>
      <c r="AE11" s="1066"/>
      <c r="AF11" s="1066"/>
      <c r="AG11" s="1066"/>
      <c r="AH11" s="1066"/>
      <c r="AI11" s="1066"/>
      <c r="AJ11" s="1066"/>
      <c r="AK11" s="1066"/>
      <c r="AL11" s="1066"/>
      <c r="AM11" s="1066"/>
      <c r="AN11" s="1066"/>
      <c r="AO11" s="1066"/>
      <c r="AP11" s="1066"/>
      <c r="AQ11" s="1066"/>
      <c r="AR11" s="1066"/>
      <c r="AS11" s="1066"/>
      <c r="AT11" s="1066"/>
      <c r="AU11" s="1067"/>
      <c r="AV11" s="1067"/>
      <c r="AW11" s="1067"/>
      <c r="AX11" s="1067"/>
      <c r="AY11" s="1067"/>
      <c r="AZ11" s="1067"/>
      <c r="BA11" s="1067"/>
      <c r="BB11" s="1067"/>
      <c r="BC11" s="1067"/>
      <c r="BD11" s="1067"/>
      <c r="BE11" s="1067"/>
      <c r="BF11" s="1067"/>
      <c r="BG11" s="1067"/>
      <c r="BH11" s="1067"/>
      <c r="BI11" s="1067"/>
      <c r="BJ11" s="1067"/>
      <c r="BK11" s="1067"/>
      <c r="BL11" s="1067"/>
      <c r="BM11" s="1067"/>
      <c r="BN11" s="1067"/>
      <c r="BO11" s="1067"/>
      <c r="BP11" s="1067"/>
      <c r="BQ11" s="1067"/>
      <c r="BR11" s="1067"/>
      <c r="BS11" s="1067"/>
      <c r="BT11" s="1067"/>
      <c r="BU11" s="1067"/>
      <c r="BV11" s="1067"/>
      <c r="BW11" s="1067"/>
      <c r="BX11" s="1067"/>
      <c r="BY11" s="1067"/>
      <c r="BZ11" s="1067"/>
      <c r="CA11" s="1067"/>
      <c r="CB11" s="1067"/>
      <c r="CC11" s="1067"/>
      <c r="CD11" s="1067"/>
      <c r="CE11" s="1067"/>
      <c r="CF11" s="1067"/>
      <c r="CG11" s="1067"/>
      <c r="CH11" s="1067"/>
      <c r="CI11" s="1067"/>
      <c r="CJ11" s="1067"/>
      <c r="CK11" s="1067"/>
      <c r="CL11" s="1067"/>
      <c r="CM11" s="1067"/>
      <c r="CN11" s="1067"/>
      <c r="CO11" s="1067"/>
      <c r="CP11" s="1067"/>
      <c r="CQ11" s="1067"/>
      <c r="CR11" s="1067"/>
      <c r="CS11" s="1067"/>
      <c r="CT11" s="1067"/>
      <c r="CU11" s="1067"/>
      <c r="CV11" s="1067"/>
      <c r="CW11" s="1067"/>
      <c r="CX11" s="1067"/>
      <c r="CY11" s="1067"/>
      <c r="CZ11" s="1067"/>
      <c r="DA11" s="1067"/>
      <c r="DB11" s="1067"/>
      <c r="DC11" s="1067"/>
      <c r="DD11" s="1067"/>
      <c r="DE11" s="1067"/>
      <c r="DF11" s="1067"/>
      <c r="DG11" s="1067"/>
      <c r="DH11" s="1067"/>
      <c r="DI11" s="1067"/>
      <c r="DJ11" s="1067"/>
      <c r="DK11" s="1067"/>
      <c r="DL11" s="1067"/>
      <c r="DM11" s="1067"/>
    </row>
    <row r="12" spans="1:118" x14ac:dyDescent="0.25">
      <c r="B12" s="1227" t="s">
        <v>6</v>
      </c>
      <c r="C12" s="1068"/>
      <c r="D12" s="1068"/>
      <c r="E12" s="1068"/>
      <c r="F12" s="1068"/>
      <c r="G12" s="1068"/>
      <c r="H12" s="1068"/>
      <c r="I12" s="1068"/>
      <c r="J12" s="1068"/>
      <c r="K12" s="1068"/>
      <c r="L12" s="1068"/>
      <c r="M12" s="1068"/>
      <c r="N12" s="1068"/>
      <c r="O12" s="1068"/>
      <c r="P12" s="1068"/>
      <c r="Q12" s="1068"/>
      <c r="R12" s="1068"/>
      <c r="S12" s="1068"/>
      <c r="T12" s="1068"/>
      <c r="U12" s="1068"/>
      <c r="V12" s="1068"/>
      <c r="W12" s="1068"/>
      <c r="X12" s="1068"/>
      <c r="Y12" s="1068"/>
      <c r="Z12" s="1068"/>
      <c r="AA12" s="1068"/>
      <c r="AB12" s="1068"/>
      <c r="AC12" s="1068"/>
      <c r="AD12" s="1068"/>
      <c r="AE12" s="1068"/>
      <c r="AF12" s="1068"/>
      <c r="AG12" s="1068"/>
      <c r="AH12" s="1068"/>
      <c r="AI12" s="1068"/>
      <c r="AJ12" s="1068"/>
      <c r="AK12" s="1068"/>
      <c r="AL12" s="1068"/>
      <c r="AM12" s="1068"/>
      <c r="AN12" s="1068"/>
      <c r="AO12" s="1068"/>
      <c r="AP12" s="1068"/>
      <c r="AQ12" s="1068"/>
      <c r="AR12" s="1068"/>
      <c r="AS12" s="1068"/>
      <c r="AT12" s="1068"/>
      <c r="AU12" s="1068"/>
      <c r="AV12" s="1068"/>
      <c r="AW12" s="1068"/>
      <c r="AX12" s="1068"/>
      <c r="AY12" s="1068"/>
      <c r="AZ12" s="1068"/>
      <c r="BA12" s="1068"/>
      <c r="BB12" s="1068"/>
      <c r="BC12" s="1068"/>
      <c r="BD12" s="1068"/>
      <c r="BE12" s="1068"/>
      <c r="BF12" s="1068"/>
      <c r="BG12" s="1068"/>
      <c r="BH12" s="1068"/>
      <c r="BI12" s="1068"/>
      <c r="BJ12" s="1068"/>
      <c r="BK12" s="1068"/>
      <c r="BL12" s="1068"/>
      <c r="BM12" s="1068"/>
      <c r="BN12" s="1068"/>
      <c r="BO12" s="1068"/>
      <c r="BP12" s="1068"/>
      <c r="BQ12" s="1068"/>
      <c r="BR12" s="1068"/>
      <c r="BS12" s="1068"/>
      <c r="BT12" s="1068"/>
      <c r="BU12" s="1068"/>
      <c r="BV12" s="1068"/>
      <c r="BW12" s="1068"/>
      <c r="BX12" s="1068"/>
      <c r="BY12" s="1068"/>
      <c r="BZ12" s="1068"/>
      <c r="CA12" s="1068"/>
      <c r="CB12" s="1068"/>
      <c r="CC12" s="1068"/>
      <c r="CD12" s="1068"/>
      <c r="CE12" s="1068"/>
      <c r="CF12" s="1068"/>
      <c r="CG12" s="1068"/>
      <c r="CH12" s="1068"/>
      <c r="CI12" s="1068"/>
      <c r="CJ12" s="1068"/>
      <c r="CK12" s="1068"/>
      <c r="CL12" s="1068"/>
      <c r="CM12" s="1068"/>
      <c r="CN12" s="1068"/>
      <c r="CO12" s="1068"/>
      <c r="CP12" s="1068"/>
      <c r="CQ12" s="1068"/>
      <c r="CR12" s="1068"/>
      <c r="CS12" s="1068"/>
      <c r="CT12" s="1068"/>
      <c r="CU12" s="1068"/>
      <c r="CV12" s="1068"/>
      <c r="CW12" s="1068"/>
      <c r="CX12" s="1068"/>
      <c r="CY12" s="1068"/>
      <c r="CZ12" s="1068"/>
      <c r="DA12" s="1068"/>
      <c r="DB12" s="1068"/>
      <c r="DC12" s="1068"/>
      <c r="DD12" s="1068"/>
      <c r="DE12" s="1068"/>
      <c r="DF12" s="1068"/>
      <c r="DG12" s="1068"/>
      <c r="DH12" s="1068"/>
      <c r="DI12" s="1068"/>
      <c r="DJ12" s="1068"/>
      <c r="DK12" s="1068"/>
      <c r="DL12" s="1068"/>
      <c r="DM12" s="1068"/>
    </row>
    <row r="13" spans="1:118" ht="16.5" thickBot="1" x14ac:dyDescent="0.3">
      <c r="B13" s="1162"/>
      <c r="C13" s="1162"/>
      <c r="D13" s="1162"/>
      <c r="E13" s="1162"/>
      <c r="F13" s="1162"/>
      <c r="G13" s="1162"/>
      <c r="H13" s="1162"/>
      <c r="I13" s="1162"/>
      <c r="J13" s="1162"/>
      <c r="K13" s="1162"/>
      <c r="L13" s="1162"/>
      <c r="M13" s="1162"/>
      <c r="N13" s="1162"/>
      <c r="O13" s="1162"/>
      <c r="P13" s="1162"/>
      <c r="Q13" s="1162"/>
      <c r="R13" s="1162"/>
      <c r="S13" s="1162"/>
      <c r="T13" s="1162"/>
      <c r="U13" s="1162"/>
      <c r="V13" s="1162"/>
      <c r="W13" s="1162"/>
      <c r="X13" s="1162"/>
      <c r="Y13" s="1162"/>
      <c r="Z13" s="1162"/>
      <c r="AA13" s="1162"/>
      <c r="AB13" s="1162"/>
      <c r="AC13" s="1162"/>
      <c r="AD13" s="1162"/>
      <c r="AE13" s="1162"/>
      <c r="AF13" s="1162"/>
      <c r="AG13" s="1162"/>
      <c r="AH13" s="1162"/>
      <c r="AI13" s="1162"/>
      <c r="AJ13" s="1162"/>
      <c r="AK13" s="1162"/>
      <c r="AL13" s="1162"/>
      <c r="AM13" s="1162"/>
      <c r="AN13" s="1162"/>
      <c r="AO13" s="1162"/>
      <c r="AP13" s="1162"/>
      <c r="AQ13" s="1162"/>
      <c r="AR13" s="1162"/>
      <c r="AS13" s="1162"/>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c r="BP13" s="1162"/>
      <c r="BQ13" s="1162"/>
      <c r="BR13" s="1162"/>
      <c r="BS13" s="1162"/>
      <c r="BT13" s="1162"/>
      <c r="BU13" s="1162"/>
      <c r="BV13" s="1162"/>
      <c r="BW13" s="1162"/>
      <c r="BX13" s="1162"/>
      <c r="BY13" s="1162"/>
      <c r="BZ13" s="1162"/>
      <c r="CA13" s="1162"/>
      <c r="CB13" s="1162"/>
      <c r="CC13" s="1162"/>
      <c r="CD13" s="1162"/>
      <c r="CE13" s="1162"/>
      <c r="CF13" s="1162"/>
      <c r="CG13" s="1162"/>
      <c r="CH13" s="1162"/>
      <c r="CI13" s="1162"/>
      <c r="CJ13" s="1162"/>
      <c r="CK13" s="1162"/>
      <c r="CL13" s="1162"/>
      <c r="CM13" s="1162"/>
      <c r="CN13" s="1162"/>
      <c r="CO13" s="1162"/>
      <c r="CP13" s="1162"/>
      <c r="CQ13" s="1162"/>
      <c r="CR13" s="1162"/>
      <c r="CS13" s="1162"/>
      <c r="CT13" s="1162"/>
      <c r="CU13" s="1162"/>
      <c r="CV13" s="1162"/>
      <c r="CW13" s="1162"/>
      <c r="CX13" s="1162"/>
      <c r="CY13" s="1162"/>
      <c r="CZ13" s="1162"/>
      <c r="DA13" s="1162"/>
      <c r="DB13" s="1162"/>
      <c r="DC13" s="1162"/>
      <c r="DD13" s="1162"/>
      <c r="DE13" s="1162"/>
      <c r="DF13" s="1162"/>
      <c r="DG13" s="1162"/>
      <c r="DH13" s="1162"/>
      <c r="DI13" s="1162"/>
      <c r="DJ13" s="1162"/>
      <c r="DK13" s="1162"/>
      <c r="DL13" s="1162"/>
    </row>
    <row r="14" spans="1:118" ht="24.75" customHeight="1" thickBot="1" x14ac:dyDescent="0.3">
      <c r="A14" s="105"/>
      <c r="B14" s="1166" t="s">
        <v>7</v>
      </c>
      <c r="C14" s="1166" t="s">
        <v>8</v>
      </c>
      <c r="D14" s="1166" t="s">
        <v>9</v>
      </c>
      <c r="E14" s="1149" t="s">
        <v>493</v>
      </c>
      <c r="F14" s="1228"/>
      <c r="G14" s="1228"/>
      <c r="H14" s="1228"/>
      <c r="I14" s="1228"/>
      <c r="J14" s="1228"/>
      <c r="K14" s="1228"/>
      <c r="L14" s="1228"/>
      <c r="M14" s="1228"/>
      <c r="N14" s="1228"/>
      <c r="O14" s="1228"/>
      <c r="P14" s="1228"/>
      <c r="Q14" s="1228"/>
      <c r="R14" s="1150"/>
      <c r="S14" s="1149" t="s">
        <v>1740</v>
      </c>
      <c r="T14" s="1228"/>
      <c r="U14" s="1228"/>
      <c r="V14" s="1228"/>
      <c r="W14" s="1228"/>
      <c r="X14" s="1228"/>
      <c r="Y14" s="1228"/>
      <c r="Z14" s="1228"/>
      <c r="AA14" s="1228"/>
      <c r="AB14" s="1228"/>
      <c r="AC14" s="1228"/>
      <c r="AD14" s="1228"/>
      <c r="AE14" s="1228"/>
      <c r="AF14" s="1150"/>
      <c r="AG14" s="1224" t="s">
        <v>494</v>
      </c>
      <c r="AH14" s="1225"/>
      <c r="AI14" s="1225"/>
      <c r="AJ14" s="1225"/>
      <c r="AK14" s="1225"/>
      <c r="AL14" s="1225"/>
      <c r="AM14" s="1225"/>
      <c r="AN14" s="1225"/>
      <c r="AO14" s="1225"/>
      <c r="AP14" s="1225"/>
      <c r="AQ14" s="1225"/>
      <c r="AR14" s="1225"/>
      <c r="AS14" s="1225"/>
      <c r="AT14" s="1225"/>
      <c r="AU14" s="1225"/>
      <c r="AV14" s="1225"/>
      <c r="AW14" s="1225"/>
      <c r="AX14" s="1225"/>
      <c r="AY14" s="1225"/>
      <c r="AZ14" s="1225"/>
      <c r="BA14" s="1225"/>
      <c r="BB14" s="1225"/>
      <c r="BC14" s="1225"/>
      <c r="BD14" s="1225"/>
      <c r="BE14" s="1225"/>
      <c r="BF14" s="1225"/>
      <c r="BG14" s="1225"/>
      <c r="BH14" s="1225"/>
      <c r="BI14" s="1225"/>
      <c r="BJ14" s="1225"/>
      <c r="BK14" s="1225"/>
      <c r="BL14" s="1225"/>
      <c r="BM14" s="1225"/>
      <c r="BN14" s="1225"/>
      <c r="BO14" s="1225"/>
      <c r="BP14" s="1225"/>
      <c r="BQ14" s="1225"/>
      <c r="BR14" s="1225"/>
      <c r="BS14" s="1225"/>
      <c r="BT14" s="1225"/>
      <c r="BU14" s="1225"/>
      <c r="BV14" s="1225"/>
      <c r="BW14" s="1225"/>
      <c r="BX14" s="1225"/>
      <c r="BY14" s="1225"/>
      <c r="BZ14" s="1225"/>
      <c r="CA14" s="1225"/>
      <c r="CB14" s="1225"/>
      <c r="CC14" s="1225"/>
      <c r="CD14" s="1225"/>
      <c r="CE14" s="1225"/>
      <c r="CF14" s="1225"/>
      <c r="CG14" s="1225"/>
      <c r="CH14" s="1225"/>
      <c r="CI14" s="1225"/>
      <c r="CJ14" s="1225"/>
      <c r="CK14" s="1225"/>
      <c r="CL14" s="1225"/>
      <c r="CM14" s="1225"/>
      <c r="CN14" s="1225"/>
      <c r="CO14" s="1225"/>
      <c r="CP14" s="1225"/>
      <c r="CQ14" s="1225"/>
      <c r="CR14" s="1225"/>
      <c r="CS14" s="1225"/>
      <c r="CT14" s="1225"/>
      <c r="CU14" s="1225"/>
      <c r="CV14" s="1225"/>
      <c r="CW14" s="1225"/>
      <c r="CX14" s="1225"/>
      <c r="CY14" s="1225"/>
      <c r="CZ14" s="1225"/>
      <c r="DA14" s="1225"/>
      <c r="DB14" s="1225"/>
      <c r="DC14" s="1225"/>
      <c r="DD14" s="1225"/>
      <c r="DE14" s="1225"/>
      <c r="DF14" s="1225"/>
      <c r="DG14" s="1225"/>
      <c r="DH14" s="1225"/>
      <c r="DI14" s="1225"/>
      <c r="DJ14" s="1225"/>
      <c r="DK14" s="1225"/>
      <c r="DL14" s="1226"/>
      <c r="DM14" s="1123" t="s">
        <v>205</v>
      </c>
      <c r="DN14" s="105"/>
    </row>
    <row r="15" spans="1:118" ht="29.25" customHeight="1" thickBot="1" x14ac:dyDescent="0.3">
      <c r="A15" s="105"/>
      <c r="B15" s="1167"/>
      <c r="C15" s="1167"/>
      <c r="D15" s="1167"/>
      <c r="E15" s="1151"/>
      <c r="F15" s="1229"/>
      <c r="G15" s="1229"/>
      <c r="H15" s="1229"/>
      <c r="I15" s="1229"/>
      <c r="J15" s="1229"/>
      <c r="K15" s="1229"/>
      <c r="L15" s="1229"/>
      <c r="M15" s="1229"/>
      <c r="N15" s="1229"/>
      <c r="O15" s="1229"/>
      <c r="P15" s="1229"/>
      <c r="Q15" s="1229"/>
      <c r="R15" s="1152"/>
      <c r="S15" s="1151"/>
      <c r="T15" s="1229"/>
      <c r="U15" s="1229"/>
      <c r="V15" s="1229"/>
      <c r="W15" s="1229"/>
      <c r="X15" s="1229"/>
      <c r="Y15" s="1229"/>
      <c r="Z15" s="1229"/>
      <c r="AA15" s="1229"/>
      <c r="AB15" s="1229"/>
      <c r="AC15" s="1229"/>
      <c r="AD15" s="1229"/>
      <c r="AE15" s="1229"/>
      <c r="AF15" s="1152"/>
      <c r="AG15" s="1181" t="s">
        <v>1741</v>
      </c>
      <c r="AH15" s="1182"/>
      <c r="AI15" s="1182"/>
      <c r="AJ15" s="1182"/>
      <c r="AK15" s="1182"/>
      <c r="AL15" s="1182"/>
      <c r="AM15" s="1182"/>
      <c r="AN15" s="1182"/>
      <c r="AO15" s="1182"/>
      <c r="AP15" s="1182"/>
      <c r="AQ15" s="1182"/>
      <c r="AR15" s="1182"/>
      <c r="AS15" s="1182"/>
      <c r="AT15" s="1190"/>
      <c r="AU15" s="1181" t="s">
        <v>1742</v>
      </c>
      <c r="AV15" s="1182"/>
      <c r="AW15" s="1182"/>
      <c r="AX15" s="1182"/>
      <c r="AY15" s="1182"/>
      <c r="AZ15" s="1182"/>
      <c r="BA15" s="1182"/>
      <c r="BB15" s="1182"/>
      <c r="BC15" s="1182"/>
      <c r="BD15" s="1182"/>
      <c r="BE15" s="1182"/>
      <c r="BF15" s="1182"/>
      <c r="BG15" s="1182"/>
      <c r="BH15" s="1190"/>
      <c r="BI15" s="1181" t="s">
        <v>1721</v>
      </c>
      <c r="BJ15" s="1182"/>
      <c r="BK15" s="1182"/>
      <c r="BL15" s="1182"/>
      <c r="BM15" s="1182"/>
      <c r="BN15" s="1182"/>
      <c r="BO15" s="1182"/>
      <c r="BP15" s="1182"/>
      <c r="BQ15" s="1182"/>
      <c r="BR15" s="1182"/>
      <c r="BS15" s="1182"/>
      <c r="BT15" s="1182"/>
      <c r="BU15" s="1182"/>
      <c r="BV15" s="1190"/>
      <c r="BW15" s="1181" t="s">
        <v>1722</v>
      </c>
      <c r="BX15" s="1182"/>
      <c r="BY15" s="1182"/>
      <c r="BZ15" s="1182"/>
      <c r="CA15" s="1182"/>
      <c r="CB15" s="1182"/>
      <c r="CC15" s="1182"/>
      <c r="CD15" s="1182"/>
      <c r="CE15" s="1182"/>
      <c r="CF15" s="1182"/>
      <c r="CG15" s="1182"/>
      <c r="CH15" s="1182"/>
      <c r="CI15" s="1182"/>
      <c r="CJ15" s="1190"/>
      <c r="CK15" s="1181" t="s">
        <v>1723</v>
      </c>
      <c r="CL15" s="1182"/>
      <c r="CM15" s="1182"/>
      <c r="CN15" s="1182"/>
      <c r="CO15" s="1182"/>
      <c r="CP15" s="1182"/>
      <c r="CQ15" s="1182"/>
      <c r="CR15" s="1182"/>
      <c r="CS15" s="1182"/>
      <c r="CT15" s="1182"/>
      <c r="CU15" s="1182"/>
      <c r="CV15" s="1182"/>
      <c r="CW15" s="1182"/>
      <c r="CX15" s="1190"/>
      <c r="CY15" s="1231" t="s">
        <v>495</v>
      </c>
      <c r="CZ15" s="1232"/>
      <c r="DA15" s="1232"/>
      <c r="DB15" s="1232"/>
      <c r="DC15" s="1232"/>
      <c r="DD15" s="1232"/>
      <c r="DE15" s="1232"/>
      <c r="DF15" s="1232"/>
      <c r="DG15" s="1232"/>
      <c r="DH15" s="1232"/>
      <c r="DI15" s="1232"/>
      <c r="DJ15" s="1232"/>
      <c r="DK15" s="1232"/>
      <c r="DL15" s="1233"/>
      <c r="DM15" s="1124"/>
      <c r="DN15" s="105"/>
    </row>
    <row r="16" spans="1:118" ht="45" customHeight="1" thickBot="1" x14ac:dyDescent="0.3">
      <c r="A16" s="105"/>
      <c r="B16" s="1167"/>
      <c r="C16" s="1167"/>
      <c r="D16" s="1167"/>
      <c r="E16" s="1181" t="s">
        <v>206</v>
      </c>
      <c r="F16" s="1182"/>
      <c r="G16" s="1182"/>
      <c r="H16" s="1182"/>
      <c r="I16" s="1182"/>
      <c r="J16" s="1182"/>
      <c r="K16" s="1190"/>
      <c r="L16" s="1184" t="s">
        <v>43</v>
      </c>
      <c r="M16" s="1185"/>
      <c r="N16" s="1185"/>
      <c r="O16" s="1185"/>
      <c r="P16" s="1185"/>
      <c r="Q16" s="1185"/>
      <c r="R16" s="1186"/>
      <c r="S16" s="1181" t="s">
        <v>207</v>
      </c>
      <c r="T16" s="1182"/>
      <c r="U16" s="1182"/>
      <c r="V16" s="1182"/>
      <c r="W16" s="1182"/>
      <c r="X16" s="1182"/>
      <c r="Y16" s="1190"/>
      <c r="Z16" s="1184" t="s">
        <v>43</v>
      </c>
      <c r="AA16" s="1185"/>
      <c r="AB16" s="1185"/>
      <c r="AC16" s="1185"/>
      <c r="AD16" s="1185"/>
      <c r="AE16" s="1185"/>
      <c r="AF16" s="1186"/>
      <c r="AG16" s="1181" t="s">
        <v>207</v>
      </c>
      <c r="AH16" s="1182"/>
      <c r="AI16" s="1182"/>
      <c r="AJ16" s="1182"/>
      <c r="AK16" s="1182"/>
      <c r="AL16" s="1182"/>
      <c r="AM16" s="1190"/>
      <c r="AN16" s="1184" t="s">
        <v>43</v>
      </c>
      <c r="AO16" s="1185"/>
      <c r="AP16" s="1185"/>
      <c r="AQ16" s="1185"/>
      <c r="AR16" s="1185"/>
      <c r="AS16" s="1185"/>
      <c r="AT16" s="1186"/>
      <c r="AU16" s="1181" t="s">
        <v>206</v>
      </c>
      <c r="AV16" s="1182"/>
      <c r="AW16" s="1182"/>
      <c r="AX16" s="1182"/>
      <c r="AY16" s="1182"/>
      <c r="AZ16" s="1182"/>
      <c r="BA16" s="1190"/>
      <c r="BB16" s="1184" t="s">
        <v>43</v>
      </c>
      <c r="BC16" s="1185"/>
      <c r="BD16" s="1185"/>
      <c r="BE16" s="1185"/>
      <c r="BF16" s="1185"/>
      <c r="BG16" s="1185"/>
      <c r="BH16" s="1186"/>
      <c r="BI16" s="1181" t="s">
        <v>206</v>
      </c>
      <c r="BJ16" s="1182"/>
      <c r="BK16" s="1182"/>
      <c r="BL16" s="1182"/>
      <c r="BM16" s="1182"/>
      <c r="BN16" s="1182"/>
      <c r="BO16" s="1190"/>
      <c r="BP16" s="1184" t="s">
        <v>43</v>
      </c>
      <c r="BQ16" s="1185"/>
      <c r="BR16" s="1185"/>
      <c r="BS16" s="1185"/>
      <c r="BT16" s="1185"/>
      <c r="BU16" s="1185"/>
      <c r="BV16" s="1186"/>
      <c r="BW16" s="1181" t="s">
        <v>206</v>
      </c>
      <c r="BX16" s="1182"/>
      <c r="BY16" s="1182"/>
      <c r="BZ16" s="1182"/>
      <c r="CA16" s="1182"/>
      <c r="CB16" s="1182"/>
      <c r="CC16" s="1190"/>
      <c r="CD16" s="1184" t="s">
        <v>43</v>
      </c>
      <c r="CE16" s="1185"/>
      <c r="CF16" s="1185"/>
      <c r="CG16" s="1185"/>
      <c r="CH16" s="1185"/>
      <c r="CI16" s="1185"/>
      <c r="CJ16" s="1186"/>
      <c r="CK16" s="1181" t="s">
        <v>206</v>
      </c>
      <c r="CL16" s="1182"/>
      <c r="CM16" s="1182"/>
      <c r="CN16" s="1182"/>
      <c r="CO16" s="1182"/>
      <c r="CP16" s="1182"/>
      <c r="CQ16" s="1190"/>
      <c r="CR16" s="1184" t="s">
        <v>43</v>
      </c>
      <c r="CS16" s="1185"/>
      <c r="CT16" s="1185"/>
      <c r="CU16" s="1185"/>
      <c r="CV16" s="1185"/>
      <c r="CW16" s="1185"/>
      <c r="CX16" s="1186"/>
      <c r="CY16" s="1181" t="s">
        <v>206</v>
      </c>
      <c r="CZ16" s="1182"/>
      <c r="DA16" s="1182"/>
      <c r="DB16" s="1182"/>
      <c r="DC16" s="1182"/>
      <c r="DD16" s="1182"/>
      <c r="DE16" s="1190"/>
      <c r="DF16" s="1184" t="s">
        <v>43</v>
      </c>
      <c r="DG16" s="1185"/>
      <c r="DH16" s="1185"/>
      <c r="DI16" s="1185"/>
      <c r="DJ16" s="1185"/>
      <c r="DK16" s="1185"/>
      <c r="DL16" s="1186"/>
      <c r="DM16" s="1124"/>
      <c r="DN16" s="105"/>
    </row>
    <row r="17" spans="1:118" ht="32.25" thickBot="1" x14ac:dyDescent="0.3">
      <c r="A17" s="105"/>
      <c r="B17" s="1168"/>
      <c r="C17" s="1168"/>
      <c r="D17" s="1202"/>
      <c r="E17" s="113" t="s">
        <v>329</v>
      </c>
      <c r="F17" s="115" t="s">
        <v>330</v>
      </c>
      <c r="G17" s="115" t="s">
        <v>496</v>
      </c>
      <c r="H17" s="115" t="s">
        <v>497</v>
      </c>
      <c r="I17" s="115" t="s">
        <v>498</v>
      </c>
      <c r="J17" s="115" t="s">
        <v>332</v>
      </c>
      <c r="K17" s="193" t="s">
        <v>333</v>
      </c>
      <c r="L17" s="194" t="s">
        <v>329</v>
      </c>
      <c r="M17" s="195" t="s">
        <v>330</v>
      </c>
      <c r="N17" s="195" t="s">
        <v>496</v>
      </c>
      <c r="O17" s="195" t="s">
        <v>497</v>
      </c>
      <c r="P17" s="195" t="s">
        <v>498</v>
      </c>
      <c r="Q17" s="195" t="s">
        <v>332</v>
      </c>
      <c r="R17" s="196" t="s">
        <v>333</v>
      </c>
      <c r="S17" s="113" t="s">
        <v>329</v>
      </c>
      <c r="T17" s="115" t="s">
        <v>330</v>
      </c>
      <c r="U17" s="115" t="s">
        <v>496</v>
      </c>
      <c r="V17" s="115" t="s">
        <v>497</v>
      </c>
      <c r="W17" s="115" t="s">
        <v>498</v>
      </c>
      <c r="X17" s="115" t="s">
        <v>332</v>
      </c>
      <c r="Y17" s="193" t="s">
        <v>333</v>
      </c>
      <c r="Z17" s="194" t="s">
        <v>329</v>
      </c>
      <c r="AA17" s="195" t="s">
        <v>330</v>
      </c>
      <c r="AB17" s="195" t="s">
        <v>496</v>
      </c>
      <c r="AC17" s="195" t="s">
        <v>497</v>
      </c>
      <c r="AD17" s="195" t="s">
        <v>498</v>
      </c>
      <c r="AE17" s="195" t="s">
        <v>332</v>
      </c>
      <c r="AF17" s="196" t="s">
        <v>333</v>
      </c>
      <c r="AG17" s="113" t="s">
        <v>329</v>
      </c>
      <c r="AH17" s="115" t="s">
        <v>330</v>
      </c>
      <c r="AI17" s="115" t="s">
        <v>496</v>
      </c>
      <c r="AJ17" s="115" t="s">
        <v>497</v>
      </c>
      <c r="AK17" s="115" t="s">
        <v>498</v>
      </c>
      <c r="AL17" s="115" t="s">
        <v>332</v>
      </c>
      <c r="AM17" s="193" t="s">
        <v>333</v>
      </c>
      <c r="AN17" s="197" t="s">
        <v>329</v>
      </c>
      <c r="AO17" s="198" t="s">
        <v>330</v>
      </c>
      <c r="AP17" s="198" t="s">
        <v>496</v>
      </c>
      <c r="AQ17" s="198" t="s">
        <v>497</v>
      </c>
      <c r="AR17" s="198" t="s">
        <v>498</v>
      </c>
      <c r="AS17" s="198" t="s">
        <v>332</v>
      </c>
      <c r="AT17" s="199" t="s">
        <v>333</v>
      </c>
      <c r="AU17" s="113" t="s">
        <v>329</v>
      </c>
      <c r="AV17" s="115" t="s">
        <v>330</v>
      </c>
      <c r="AW17" s="115" t="s">
        <v>496</v>
      </c>
      <c r="AX17" s="115" t="s">
        <v>497</v>
      </c>
      <c r="AY17" s="115" t="s">
        <v>498</v>
      </c>
      <c r="AZ17" s="115" t="s">
        <v>332</v>
      </c>
      <c r="BA17" s="193" t="s">
        <v>333</v>
      </c>
      <c r="BB17" s="194" t="s">
        <v>329</v>
      </c>
      <c r="BC17" s="195" t="s">
        <v>330</v>
      </c>
      <c r="BD17" s="195" t="s">
        <v>496</v>
      </c>
      <c r="BE17" s="195" t="s">
        <v>497</v>
      </c>
      <c r="BF17" s="195" t="s">
        <v>498</v>
      </c>
      <c r="BG17" s="195" t="s">
        <v>332</v>
      </c>
      <c r="BH17" s="196" t="s">
        <v>333</v>
      </c>
      <c r="BI17" s="113" t="s">
        <v>329</v>
      </c>
      <c r="BJ17" s="115" t="s">
        <v>330</v>
      </c>
      <c r="BK17" s="115" t="s">
        <v>496</v>
      </c>
      <c r="BL17" s="115" t="s">
        <v>497</v>
      </c>
      <c r="BM17" s="115" t="s">
        <v>498</v>
      </c>
      <c r="BN17" s="115" t="s">
        <v>332</v>
      </c>
      <c r="BO17" s="193" t="s">
        <v>333</v>
      </c>
      <c r="BP17" s="200" t="s">
        <v>329</v>
      </c>
      <c r="BQ17" s="115" t="s">
        <v>330</v>
      </c>
      <c r="BR17" s="115" t="s">
        <v>496</v>
      </c>
      <c r="BS17" s="115" t="s">
        <v>497</v>
      </c>
      <c r="BT17" s="115" t="s">
        <v>498</v>
      </c>
      <c r="BU17" s="115" t="s">
        <v>332</v>
      </c>
      <c r="BV17" s="193" t="s">
        <v>333</v>
      </c>
      <c r="BW17" s="947" t="s">
        <v>329</v>
      </c>
      <c r="BX17" s="948" t="s">
        <v>330</v>
      </c>
      <c r="BY17" s="948" t="s">
        <v>496</v>
      </c>
      <c r="BZ17" s="948" t="s">
        <v>497</v>
      </c>
      <c r="CA17" s="948" t="s">
        <v>498</v>
      </c>
      <c r="CB17" s="948" t="s">
        <v>332</v>
      </c>
      <c r="CC17" s="951" t="s">
        <v>333</v>
      </c>
      <c r="CD17" s="200" t="s">
        <v>329</v>
      </c>
      <c r="CE17" s="948" t="s">
        <v>330</v>
      </c>
      <c r="CF17" s="948" t="s">
        <v>496</v>
      </c>
      <c r="CG17" s="948" t="s">
        <v>497</v>
      </c>
      <c r="CH17" s="948" t="s">
        <v>498</v>
      </c>
      <c r="CI17" s="948" t="s">
        <v>332</v>
      </c>
      <c r="CJ17" s="951" t="s">
        <v>333</v>
      </c>
      <c r="CK17" s="947" t="s">
        <v>329</v>
      </c>
      <c r="CL17" s="948" t="s">
        <v>330</v>
      </c>
      <c r="CM17" s="948" t="s">
        <v>496</v>
      </c>
      <c r="CN17" s="948" t="s">
        <v>497</v>
      </c>
      <c r="CO17" s="948" t="s">
        <v>498</v>
      </c>
      <c r="CP17" s="948" t="s">
        <v>332</v>
      </c>
      <c r="CQ17" s="951" t="s">
        <v>333</v>
      </c>
      <c r="CR17" s="200" t="s">
        <v>329</v>
      </c>
      <c r="CS17" s="948" t="s">
        <v>330</v>
      </c>
      <c r="CT17" s="948" t="s">
        <v>496</v>
      </c>
      <c r="CU17" s="948" t="s">
        <v>497</v>
      </c>
      <c r="CV17" s="948" t="s">
        <v>498</v>
      </c>
      <c r="CW17" s="948" t="s">
        <v>332</v>
      </c>
      <c r="CX17" s="951" t="s">
        <v>333</v>
      </c>
      <c r="CY17" s="113" t="s">
        <v>329</v>
      </c>
      <c r="CZ17" s="115" t="s">
        <v>330</v>
      </c>
      <c r="DA17" s="115" t="s">
        <v>496</v>
      </c>
      <c r="DB17" s="115" t="s">
        <v>497</v>
      </c>
      <c r="DC17" s="115" t="s">
        <v>498</v>
      </c>
      <c r="DD17" s="115" t="s">
        <v>332</v>
      </c>
      <c r="DE17" s="193" t="s">
        <v>333</v>
      </c>
      <c r="DF17" s="113" t="s">
        <v>329</v>
      </c>
      <c r="DG17" s="115" t="s">
        <v>330</v>
      </c>
      <c r="DH17" s="115" t="s">
        <v>496</v>
      </c>
      <c r="DI17" s="115" t="s">
        <v>497</v>
      </c>
      <c r="DJ17" s="115" t="s">
        <v>498</v>
      </c>
      <c r="DK17" s="115" t="s">
        <v>332</v>
      </c>
      <c r="DL17" s="193" t="s">
        <v>333</v>
      </c>
      <c r="DM17" s="1230"/>
      <c r="DN17" s="105"/>
    </row>
    <row r="18" spans="1:118" x14ac:dyDescent="0.25">
      <c r="A18" s="105"/>
      <c r="B18" s="498">
        <v>1</v>
      </c>
      <c r="C18" s="499">
        <v>2</v>
      </c>
      <c r="D18" s="499">
        <v>3</v>
      </c>
      <c r="E18" s="145" t="s">
        <v>413</v>
      </c>
      <c r="F18" s="145" t="s">
        <v>414</v>
      </c>
      <c r="G18" s="145" t="s">
        <v>415</v>
      </c>
      <c r="H18" s="145" t="s">
        <v>416</v>
      </c>
      <c r="I18" s="145" t="s">
        <v>417</v>
      </c>
      <c r="J18" s="145" t="s">
        <v>418</v>
      </c>
      <c r="K18" s="145" t="s">
        <v>419</v>
      </c>
      <c r="L18" s="185" t="s">
        <v>420</v>
      </c>
      <c r="M18" s="185" t="s">
        <v>421</v>
      </c>
      <c r="N18" s="185" t="s">
        <v>422</v>
      </c>
      <c r="O18" s="185" t="s">
        <v>423</v>
      </c>
      <c r="P18" s="185" t="s">
        <v>424</v>
      </c>
      <c r="Q18" s="185" t="s">
        <v>425</v>
      </c>
      <c r="R18" s="185" t="s">
        <v>426</v>
      </c>
      <c r="S18" s="145" t="s">
        <v>454</v>
      </c>
      <c r="T18" s="145" t="s">
        <v>455</v>
      </c>
      <c r="U18" s="145" t="s">
        <v>456</v>
      </c>
      <c r="V18" s="145" t="s">
        <v>457</v>
      </c>
      <c r="W18" s="145" t="s">
        <v>458</v>
      </c>
      <c r="X18" s="145" t="s">
        <v>459</v>
      </c>
      <c r="Y18" s="145" t="s">
        <v>499</v>
      </c>
      <c r="Z18" s="185" t="s">
        <v>460</v>
      </c>
      <c r="AA18" s="185" t="s">
        <v>461</v>
      </c>
      <c r="AB18" s="185" t="s">
        <v>462</v>
      </c>
      <c r="AC18" s="185" t="s">
        <v>463</v>
      </c>
      <c r="AD18" s="185" t="s">
        <v>464</v>
      </c>
      <c r="AE18" s="185" t="s">
        <v>465</v>
      </c>
      <c r="AF18" s="185" t="s">
        <v>500</v>
      </c>
      <c r="AG18" s="145" t="s">
        <v>335</v>
      </c>
      <c r="AH18" s="145" t="s">
        <v>336</v>
      </c>
      <c r="AI18" s="145" t="s">
        <v>337</v>
      </c>
      <c r="AJ18" s="145" t="s">
        <v>338</v>
      </c>
      <c r="AK18" s="145" t="s">
        <v>339</v>
      </c>
      <c r="AL18" s="145" t="s">
        <v>340</v>
      </c>
      <c r="AM18" s="143" t="s">
        <v>341</v>
      </c>
      <c r="AN18" s="184" t="s">
        <v>342</v>
      </c>
      <c r="AO18" s="140" t="s">
        <v>343</v>
      </c>
      <c r="AP18" s="140" t="s">
        <v>344</v>
      </c>
      <c r="AQ18" s="140" t="s">
        <v>345</v>
      </c>
      <c r="AR18" s="140" t="s">
        <v>346</v>
      </c>
      <c r="AS18" s="140" t="s">
        <v>347</v>
      </c>
      <c r="AT18" s="141" t="s">
        <v>348</v>
      </c>
      <c r="AU18" s="144" t="s">
        <v>501</v>
      </c>
      <c r="AV18" s="145" t="s">
        <v>502</v>
      </c>
      <c r="AW18" s="145" t="s">
        <v>503</v>
      </c>
      <c r="AX18" s="145" t="s">
        <v>504</v>
      </c>
      <c r="AY18" s="145" t="s">
        <v>505</v>
      </c>
      <c r="AZ18" s="145" t="s">
        <v>506</v>
      </c>
      <c r="BA18" s="145" t="s">
        <v>507</v>
      </c>
      <c r="BB18" s="185" t="s">
        <v>508</v>
      </c>
      <c r="BC18" s="185" t="s">
        <v>509</v>
      </c>
      <c r="BD18" s="185" t="s">
        <v>510</v>
      </c>
      <c r="BE18" s="185" t="s">
        <v>511</v>
      </c>
      <c r="BF18" s="185" t="s">
        <v>512</v>
      </c>
      <c r="BG18" s="185" t="s">
        <v>513</v>
      </c>
      <c r="BH18" s="185" t="s">
        <v>514</v>
      </c>
      <c r="BI18" s="145" t="s">
        <v>501</v>
      </c>
      <c r="BJ18" s="145" t="s">
        <v>502</v>
      </c>
      <c r="BK18" s="145" t="s">
        <v>503</v>
      </c>
      <c r="BL18" s="145" t="s">
        <v>504</v>
      </c>
      <c r="BM18" s="145" t="s">
        <v>505</v>
      </c>
      <c r="BN18" s="145" t="s">
        <v>506</v>
      </c>
      <c r="BO18" s="143" t="s">
        <v>507</v>
      </c>
      <c r="BP18" s="184" t="s">
        <v>508</v>
      </c>
      <c r="BQ18" s="140" t="s">
        <v>509</v>
      </c>
      <c r="BR18" s="140" t="s">
        <v>510</v>
      </c>
      <c r="BS18" s="140" t="s">
        <v>511</v>
      </c>
      <c r="BT18" s="140" t="s">
        <v>512</v>
      </c>
      <c r="BU18" s="140" t="s">
        <v>513</v>
      </c>
      <c r="BV18" s="140" t="s">
        <v>514</v>
      </c>
      <c r="BW18" s="140"/>
      <c r="BX18" s="140"/>
      <c r="BY18" s="140"/>
      <c r="BZ18" s="140"/>
      <c r="CA18" s="140"/>
      <c r="CB18" s="140"/>
      <c r="CC18" s="140"/>
      <c r="CD18" s="140"/>
      <c r="CE18" s="140"/>
      <c r="CF18" s="140"/>
      <c r="CG18" s="140"/>
      <c r="CH18" s="140"/>
      <c r="CI18" s="140"/>
      <c r="CJ18" s="140"/>
      <c r="CK18" s="140"/>
      <c r="CL18" s="140"/>
      <c r="CM18" s="140"/>
      <c r="CN18" s="140"/>
      <c r="CO18" s="140"/>
      <c r="CP18" s="140"/>
      <c r="CQ18" s="140"/>
      <c r="CR18" s="140"/>
      <c r="CS18" s="140"/>
      <c r="CT18" s="140"/>
      <c r="CU18" s="140"/>
      <c r="CV18" s="140"/>
      <c r="CW18" s="140"/>
      <c r="CX18" s="140"/>
      <c r="CY18" s="140" t="s">
        <v>349</v>
      </c>
      <c r="CZ18" s="140" t="s">
        <v>350</v>
      </c>
      <c r="DA18" s="140" t="s">
        <v>351</v>
      </c>
      <c r="DB18" s="140" t="s">
        <v>352</v>
      </c>
      <c r="DC18" s="140" t="s">
        <v>353</v>
      </c>
      <c r="DD18" s="140" t="s">
        <v>354</v>
      </c>
      <c r="DE18" s="140" t="s">
        <v>355</v>
      </c>
      <c r="DF18" s="140" t="s">
        <v>356</v>
      </c>
      <c r="DG18" s="140" t="s">
        <v>357</v>
      </c>
      <c r="DH18" s="140" t="s">
        <v>358</v>
      </c>
      <c r="DI18" s="140" t="s">
        <v>359</v>
      </c>
      <c r="DJ18" s="140" t="s">
        <v>360</v>
      </c>
      <c r="DK18" s="140" t="s">
        <v>361</v>
      </c>
      <c r="DL18" s="141" t="s">
        <v>362</v>
      </c>
      <c r="DM18" s="201">
        <v>8</v>
      </c>
      <c r="DN18" s="105"/>
    </row>
    <row r="19" spans="1:118" ht="48" customHeight="1" x14ac:dyDescent="0.25">
      <c r="A19" s="105"/>
      <c r="B19" s="436">
        <v>0</v>
      </c>
      <c r="C19" s="427" t="s">
        <v>92</v>
      </c>
      <c r="D19" s="428" t="s">
        <v>93</v>
      </c>
      <c r="E19" s="427">
        <f>E20+E21+E22+E23+E24+E25</f>
        <v>0</v>
      </c>
      <c r="F19" s="427">
        <f t="shared" ref="F19:BQ19" si="0">F20+F21+F22+F23+F24+F25</f>
        <v>0</v>
      </c>
      <c r="G19" s="427">
        <f t="shared" si="0"/>
        <v>0</v>
      </c>
      <c r="H19" s="427">
        <f t="shared" si="0"/>
        <v>0</v>
      </c>
      <c r="I19" s="427">
        <f t="shared" si="0"/>
        <v>0</v>
      </c>
      <c r="J19" s="427">
        <f t="shared" si="0"/>
        <v>0</v>
      </c>
      <c r="K19" s="427">
        <f t="shared" si="0"/>
        <v>0</v>
      </c>
      <c r="L19" s="427">
        <f t="shared" si="0"/>
        <v>0</v>
      </c>
      <c r="M19" s="427">
        <f t="shared" si="0"/>
        <v>0</v>
      </c>
      <c r="N19" s="427">
        <f t="shared" si="0"/>
        <v>0</v>
      </c>
      <c r="O19" s="427">
        <f t="shared" si="0"/>
        <v>0</v>
      </c>
      <c r="P19" s="427">
        <f t="shared" si="0"/>
        <v>0</v>
      </c>
      <c r="Q19" s="427">
        <f t="shared" si="0"/>
        <v>0</v>
      </c>
      <c r="R19" s="427">
        <f t="shared" si="0"/>
        <v>0</v>
      </c>
      <c r="S19" s="427">
        <f t="shared" si="0"/>
        <v>0</v>
      </c>
      <c r="T19" s="427">
        <f t="shared" si="0"/>
        <v>0</v>
      </c>
      <c r="U19" s="427">
        <f t="shared" si="0"/>
        <v>0</v>
      </c>
      <c r="V19" s="427">
        <f t="shared" si="0"/>
        <v>0</v>
      </c>
      <c r="W19" s="427">
        <f t="shared" si="0"/>
        <v>0</v>
      </c>
      <c r="X19" s="427">
        <f t="shared" si="0"/>
        <v>0</v>
      </c>
      <c r="Y19" s="427">
        <f t="shared" si="0"/>
        <v>0</v>
      </c>
      <c r="Z19" s="427">
        <f t="shared" si="0"/>
        <v>0</v>
      </c>
      <c r="AA19" s="427">
        <f t="shared" si="0"/>
        <v>0</v>
      </c>
      <c r="AB19" s="427">
        <f t="shared" si="0"/>
        <v>0</v>
      </c>
      <c r="AC19" s="427">
        <f t="shared" si="0"/>
        <v>0</v>
      </c>
      <c r="AD19" s="427">
        <f t="shared" si="0"/>
        <v>0</v>
      </c>
      <c r="AE19" s="427">
        <f t="shared" si="0"/>
        <v>0</v>
      </c>
      <c r="AF19" s="427">
        <f t="shared" si="0"/>
        <v>0</v>
      </c>
      <c r="AG19" s="427">
        <f t="shared" si="0"/>
        <v>1.28</v>
      </c>
      <c r="AH19" s="427">
        <f t="shared" si="0"/>
        <v>0</v>
      </c>
      <c r="AI19" s="427">
        <f t="shared" si="0"/>
        <v>0.66</v>
      </c>
      <c r="AJ19" s="427">
        <f t="shared" si="0"/>
        <v>0</v>
      </c>
      <c r="AK19" s="427">
        <f t="shared" si="0"/>
        <v>0</v>
      </c>
      <c r="AL19" s="427">
        <f t="shared" si="0"/>
        <v>0</v>
      </c>
      <c r="AM19" s="427">
        <f t="shared" si="0"/>
        <v>0</v>
      </c>
      <c r="AN19" s="427">
        <f t="shared" si="0"/>
        <v>0</v>
      </c>
      <c r="AO19" s="427">
        <f t="shared" si="0"/>
        <v>0</v>
      </c>
      <c r="AP19" s="427">
        <f t="shared" si="0"/>
        <v>0</v>
      </c>
      <c r="AQ19" s="427">
        <f t="shared" si="0"/>
        <v>0</v>
      </c>
      <c r="AR19" s="427">
        <f t="shared" si="0"/>
        <v>0</v>
      </c>
      <c r="AS19" s="427">
        <f t="shared" si="0"/>
        <v>0</v>
      </c>
      <c r="AT19" s="427">
        <f t="shared" si="0"/>
        <v>0</v>
      </c>
      <c r="AU19" s="427">
        <f t="shared" si="0"/>
        <v>3.05</v>
      </c>
      <c r="AV19" s="427">
        <f t="shared" si="0"/>
        <v>0</v>
      </c>
      <c r="AW19" s="427">
        <f t="shared" si="0"/>
        <v>3.76</v>
      </c>
      <c r="AX19" s="427">
        <f t="shared" si="0"/>
        <v>0</v>
      </c>
      <c r="AY19" s="427">
        <f t="shared" si="0"/>
        <v>0</v>
      </c>
      <c r="AZ19" s="427">
        <f t="shared" si="0"/>
        <v>0</v>
      </c>
      <c r="BA19" s="427">
        <f t="shared" si="0"/>
        <v>0</v>
      </c>
      <c r="BB19" s="427">
        <f t="shared" si="0"/>
        <v>0</v>
      </c>
      <c r="BC19" s="427">
        <f t="shared" si="0"/>
        <v>0</v>
      </c>
      <c r="BD19" s="427">
        <f t="shared" si="0"/>
        <v>0</v>
      </c>
      <c r="BE19" s="427">
        <f t="shared" si="0"/>
        <v>0</v>
      </c>
      <c r="BF19" s="427">
        <f t="shared" si="0"/>
        <v>0</v>
      </c>
      <c r="BG19" s="427">
        <f t="shared" si="0"/>
        <v>0</v>
      </c>
      <c r="BH19" s="427">
        <f t="shared" si="0"/>
        <v>0</v>
      </c>
      <c r="BI19" s="427">
        <f t="shared" si="0"/>
        <v>0.75</v>
      </c>
      <c r="BJ19" s="427">
        <f t="shared" si="0"/>
        <v>0</v>
      </c>
      <c r="BK19" s="427">
        <f t="shared" si="0"/>
        <v>0.36</v>
      </c>
      <c r="BL19" s="427">
        <f t="shared" si="0"/>
        <v>0</v>
      </c>
      <c r="BM19" s="427">
        <f t="shared" si="0"/>
        <v>0</v>
      </c>
      <c r="BN19" s="427">
        <f t="shared" si="0"/>
        <v>0</v>
      </c>
      <c r="BO19" s="427">
        <f t="shared" si="0"/>
        <v>0</v>
      </c>
      <c r="BP19" s="427">
        <f t="shared" si="0"/>
        <v>0</v>
      </c>
      <c r="BQ19" s="427">
        <f t="shared" si="0"/>
        <v>0</v>
      </c>
      <c r="BR19" s="427">
        <f t="shared" ref="BR19:DL19" si="1">BR20+BR21+BR22+BR23+BR24+BR25</f>
        <v>0</v>
      </c>
      <c r="BS19" s="427">
        <f t="shared" si="1"/>
        <v>0</v>
      </c>
      <c r="BT19" s="427">
        <f t="shared" si="1"/>
        <v>0</v>
      </c>
      <c r="BU19" s="427">
        <f t="shared" si="1"/>
        <v>0</v>
      </c>
      <c r="BV19" s="427">
        <f t="shared" si="1"/>
        <v>0</v>
      </c>
      <c r="BW19" s="427">
        <f t="shared" si="1"/>
        <v>0.75</v>
      </c>
      <c r="BX19" s="427">
        <f t="shared" si="1"/>
        <v>0</v>
      </c>
      <c r="BY19" s="427">
        <f t="shared" si="1"/>
        <v>3.0700000000000003</v>
      </c>
      <c r="BZ19" s="427">
        <f t="shared" si="1"/>
        <v>3.45</v>
      </c>
      <c r="CA19" s="427">
        <f t="shared" si="1"/>
        <v>0</v>
      </c>
      <c r="CB19" s="427">
        <f t="shared" si="1"/>
        <v>0</v>
      </c>
      <c r="CC19" s="427">
        <f t="shared" si="1"/>
        <v>0</v>
      </c>
      <c r="CD19" s="427">
        <f t="shared" si="1"/>
        <v>0</v>
      </c>
      <c r="CE19" s="427">
        <f t="shared" si="1"/>
        <v>0</v>
      </c>
      <c r="CF19" s="427">
        <f t="shared" si="1"/>
        <v>0</v>
      </c>
      <c r="CG19" s="427">
        <f t="shared" si="1"/>
        <v>0</v>
      </c>
      <c r="CH19" s="427">
        <f t="shared" si="1"/>
        <v>0</v>
      </c>
      <c r="CI19" s="427">
        <f t="shared" si="1"/>
        <v>0</v>
      </c>
      <c r="CJ19" s="427">
        <f t="shared" si="1"/>
        <v>0</v>
      </c>
      <c r="CK19" s="427">
        <f t="shared" si="1"/>
        <v>4</v>
      </c>
      <c r="CL19" s="427">
        <f t="shared" si="1"/>
        <v>0</v>
      </c>
      <c r="CM19" s="427">
        <f t="shared" si="1"/>
        <v>3.1399999999999997</v>
      </c>
      <c r="CN19" s="427">
        <f t="shared" si="1"/>
        <v>0</v>
      </c>
      <c r="CO19" s="427">
        <f t="shared" si="1"/>
        <v>3.5209999999999999</v>
      </c>
      <c r="CP19" s="427">
        <f t="shared" si="1"/>
        <v>0</v>
      </c>
      <c r="CQ19" s="427">
        <f t="shared" si="1"/>
        <v>0</v>
      </c>
      <c r="CR19" s="427">
        <f t="shared" si="1"/>
        <v>0</v>
      </c>
      <c r="CS19" s="427">
        <f t="shared" si="1"/>
        <v>0</v>
      </c>
      <c r="CT19" s="427">
        <f t="shared" si="1"/>
        <v>0</v>
      </c>
      <c r="CU19" s="427">
        <f t="shared" si="1"/>
        <v>0</v>
      </c>
      <c r="CV19" s="427">
        <f t="shared" si="1"/>
        <v>0</v>
      </c>
      <c r="CW19" s="427">
        <f t="shared" si="1"/>
        <v>0</v>
      </c>
      <c r="CX19" s="427">
        <f t="shared" si="1"/>
        <v>0</v>
      </c>
      <c r="CY19" s="427">
        <f t="shared" si="1"/>
        <v>9.83</v>
      </c>
      <c r="CZ19" s="427">
        <f t="shared" si="1"/>
        <v>0</v>
      </c>
      <c r="DA19" s="427">
        <f t="shared" si="1"/>
        <v>10.989999999999998</v>
      </c>
      <c r="DB19" s="427">
        <f t="shared" si="1"/>
        <v>3.45</v>
      </c>
      <c r="DC19" s="427">
        <f t="shared" si="1"/>
        <v>3.5209999999999999</v>
      </c>
      <c r="DD19" s="427">
        <f t="shared" si="1"/>
        <v>0</v>
      </c>
      <c r="DE19" s="427">
        <f t="shared" si="1"/>
        <v>0</v>
      </c>
      <c r="DF19" s="427">
        <f t="shared" si="1"/>
        <v>0</v>
      </c>
      <c r="DG19" s="427">
        <f t="shared" si="1"/>
        <v>0</v>
      </c>
      <c r="DH19" s="427">
        <f t="shared" si="1"/>
        <v>0</v>
      </c>
      <c r="DI19" s="427">
        <f t="shared" si="1"/>
        <v>0</v>
      </c>
      <c r="DJ19" s="427">
        <f t="shared" si="1"/>
        <v>0</v>
      </c>
      <c r="DK19" s="427">
        <f t="shared" si="1"/>
        <v>0</v>
      </c>
      <c r="DL19" s="427">
        <f t="shared" si="1"/>
        <v>0</v>
      </c>
      <c r="DM19" s="427">
        <f>SUBTOTAL(9,DM20:DM94)</f>
        <v>0</v>
      </c>
      <c r="DN19" s="202"/>
    </row>
    <row r="20" spans="1:118" ht="42" customHeight="1" x14ac:dyDescent="0.25">
      <c r="A20" s="105"/>
      <c r="B20" s="430" t="s">
        <v>94</v>
      </c>
      <c r="C20" s="72" t="s">
        <v>95</v>
      </c>
      <c r="D20" s="431" t="s">
        <v>93</v>
      </c>
      <c r="E20" s="72">
        <f>E27</f>
        <v>0</v>
      </c>
      <c r="F20" s="72">
        <v>0</v>
      </c>
      <c r="G20" s="72">
        <v>0</v>
      </c>
      <c r="H20" s="72">
        <v>0</v>
      </c>
      <c r="I20" s="72">
        <v>0</v>
      </c>
      <c r="J20" s="72">
        <v>0</v>
      </c>
      <c r="K20" s="72">
        <v>0</v>
      </c>
      <c r="L20" s="72">
        <f>L27</f>
        <v>0</v>
      </c>
      <c r="M20" s="72">
        <v>0</v>
      </c>
      <c r="N20" s="72">
        <v>0</v>
      </c>
      <c r="O20" s="72">
        <v>0</v>
      </c>
      <c r="P20" s="72">
        <v>0</v>
      </c>
      <c r="Q20" s="72">
        <v>0</v>
      </c>
      <c r="R20" s="72">
        <v>0</v>
      </c>
      <c r="S20" s="72">
        <f t="shared" ref="S20:DF20" si="2">S27</f>
        <v>0</v>
      </c>
      <c r="T20" s="72">
        <f t="shared" si="2"/>
        <v>0</v>
      </c>
      <c r="U20" s="72">
        <f t="shared" si="2"/>
        <v>0</v>
      </c>
      <c r="V20" s="72">
        <f t="shared" si="2"/>
        <v>0</v>
      </c>
      <c r="W20" s="72">
        <f t="shared" si="2"/>
        <v>0</v>
      </c>
      <c r="X20" s="72">
        <f t="shared" si="2"/>
        <v>0</v>
      </c>
      <c r="Y20" s="72">
        <f t="shared" si="2"/>
        <v>0</v>
      </c>
      <c r="Z20" s="72">
        <f t="shared" si="2"/>
        <v>0</v>
      </c>
      <c r="AA20" s="72">
        <f t="shared" si="2"/>
        <v>0</v>
      </c>
      <c r="AB20" s="72">
        <f t="shared" si="2"/>
        <v>0</v>
      </c>
      <c r="AC20" s="72">
        <f t="shared" si="2"/>
        <v>0</v>
      </c>
      <c r="AD20" s="72">
        <f t="shared" si="2"/>
        <v>0</v>
      </c>
      <c r="AE20" s="72">
        <f t="shared" si="2"/>
        <v>0</v>
      </c>
      <c r="AF20" s="72">
        <f t="shared" si="2"/>
        <v>0</v>
      </c>
      <c r="AG20" s="72">
        <f t="shared" si="2"/>
        <v>0</v>
      </c>
      <c r="AH20" s="72">
        <f t="shared" si="2"/>
        <v>0</v>
      </c>
      <c r="AI20" s="72">
        <f t="shared" si="2"/>
        <v>0</v>
      </c>
      <c r="AJ20" s="72">
        <f t="shared" si="2"/>
        <v>0</v>
      </c>
      <c r="AK20" s="72">
        <f t="shared" si="2"/>
        <v>0</v>
      </c>
      <c r="AL20" s="72">
        <f t="shared" si="2"/>
        <v>0</v>
      </c>
      <c r="AM20" s="72">
        <f t="shared" si="2"/>
        <v>0</v>
      </c>
      <c r="AN20" s="72">
        <f t="shared" si="2"/>
        <v>0</v>
      </c>
      <c r="AO20" s="72">
        <f t="shared" si="2"/>
        <v>0</v>
      </c>
      <c r="AP20" s="72">
        <f t="shared" si="2"/>
        <v>0</v>
      </c>
      <c r="AQ20" s="72">
        <f t="shared" si="2"/>
        <v>0</v>
      </c>
      <c r="AR20" s="72">
        <f t="shared" si="2"/>
        <v>0</v>
      </c>
      <c r="AS20" s="72">
        <f t="shared" si="2"/>
        <v>0</v>
      </c>
      <c r="AT20" s="72">
        <f t="shared" si="2"/>
        <v>0</v>
      </c>
      <c r="AU20" s="72">
        <f t="shared" si="2"/>
        <v>0</v>
      </c>
      <c r="AV20" s="72">
        <f t="shared" si="2"/>
        <v>0</v>
      </c>
      <c r="AW20" s="72">
        <f t="shared" si="2"/>
        <v>0</v>
      </c>
      <c r="AX20" s="72">
        <f t="shared" si="2"/>
        <v>0</v>
      </c>
      <c r="AY20" s="72">
        <f t="shared" si="2"/>
        <v>0</v>
      </c>
      <c r="AZ20" s="72">
        <f t="shared" si="2"/>
        <v>0</v>
      </c>
      <c r="BA20" s="72">
        <f t="shared" si="2"/>
        <v>0</v>
      </c>
      <c r="BB20" s="72">
        <f t="shared" si="2"/>
        <v>0</v>
      </c>
      <c r="BC20" s="72">
        <f t="shared" si="2"/>
        <v>0</v>
      </c>
      <c r="BD20" s="72">
        <f t="shared" si="2"/>
        <v>0</v>
      </c>
      <c r="BE20" s="72">
        <f t="shared" si="2"/>
        <v>0</v>
      </c>
      <c r="BF20" s="72">
        <f t="shared" si="2"/>
        <v>0</v>
      </c>
      <c r="BG20" s="72">
        <f t="shared" si="2"/>
        <v>0</v>
      </c>
      <c r="BH20" s="72">
        <f t="shared" si="2"/>
        <v>0</v>
      </c>
      <c r="BI20" s="72">
        <f t="shared" si="2"/>
        <v>0</v>
      </c>
      <c r="BJ20" s="72">
        <f t="shared" si="2"/>
        <v>0</v>
      </c>
      <c r="BK20" s="72">
        <f t="shared" si="2"/>
        <v>0</v>
      </c>
      <c r="BL20" s="72">
        <f t="shared" si="2"/>
        <v>0</v>
      </c>
      <c r="BM20" s="72">
        <f t="shared" si="2"/>
        <v>0</v>
      </c>
      <c r="BN20" s="72">
        <f t="shared" si="2"/>
        <v>0</v>
      </c>
      <c r="BO20" s="72">
        <f t="shared" si="2"/>
        <v>0</v>
      </c>
      <c r="BP20" s="72">
        <f t="shared" si="2"/>
        <v>0</v>
      </c>
      <c r="BQ20" s="72">
        <f t="shared" si="2"/>
        <v>0</v>
      </c>
      <c r="BR20" s="72">
        <f t="shared" si="2"/>
        <v>0</v>
      </c>
      <c r="BS20" s="72">
        <f t="shared" si="2"/>
        <v>0</v>
      </c>
      <c r="BT20" s="72">
        <f t="shared" si="2"/>
        <v>0</v>
      </c>
      <c r="BU20" s="72">
        <f t="shared" si="2"/>
        <v>0</v>
      </c>
      <c r="BV20" s="72">
        <f t="shared" si="2"/>
        <v>0</v>
      </c>
      <c r="BW20" s="72">
        <f t="shared" ref="BW20:CX20" si="3">BW27</f>
        <v>0</v>
      </c>
      <c r="BX20" s="72">
        <f t="shared" si="3"/>
        <v>0</v>
      </c>
      <c r="BY20" s="72">
        <f t="shared" si="3"/>
        <v>0</v>
      </c>
      <c r="BZ20" s="72">
        <f t="shared" si="3"/>
        <v>0</v>
      </c>
      <c r="CA20" s="72">
        <f t="shared" si="3"/>
        <v>0</v>
      </c>
      <c r="CB20" s="72">
        <f t="shared" si="3"/>
        <v>0</v>
      </c>
      <c r="CC20" s="72">
        <f t="shared" si="3"/>
        <v>0</v>
      </c>
      <c r="CD20" s="72">
        <f t="shared" si="3"/>
        <v>0</v>
      </c>
      <c r="CE20" s="72">
        <f t="shared" si="3"/>
        <v>0</v>
      </c>
      <c r="CF20" s="72">
        <f t="shared" si="3"/>
        <v>0</v>
      </c>
      <c r="CG20" s="72">
        <f t="shared" si="3"/>
        <v>0</v>
      </c>
      <c r="CH20" s="72">
        <f t="shared" si="3"/>
        <v>0</v>
      </c>
      <c r="CI20" s="72">
        <f t="shared" si="3"/>
        <v>0</v>
      </c>
      <c r="CJ20" s="72">
        <f t="shared" si="3"/>
        <v>0</v>
      </c>
      <c r="CK20" s="72">
        <f t="shared" si="3"/>
        <v>0</v>
      </c>
      <c r="CL20" s="72">
        <f t="shared" si="3"/>
        <v>0</v>
      </c>
      <c r="CM20" s="72">
        <f t="shared" si="3"/>
        <v>0</v>
      </c>
      <c r="CN20" s="72">
        <f t="shared" si="3"/>
        <v>0</v>
      </c>
      <c r="CO20" s="72">
        <f t="shared" si="3"/>
        <v>0</v>
      </c>
      <c r="CP20" s="72">
        <f t="shared" si="3"/>
        <v>0</v>
      </c>
      <c r="CQ20" s="72">
        <f t="shared" si="3"/>
        <v>0</v>
      </c>
      <c r="CR20" s="72">
        <f t="shared" si="3"/>
        <v>0</v>
      </c>
      <c r="CS20" s="72">
        <f t="shared" si="3"/>
        <v>0</v>
      </c>
      <c r="CT20" s="72">
        <f t="shared" si="3"/>
        <v>0</v>
      </c>
      <c r="CU20" s="72">
        <f t="shared" si="3"/>
        <v>0</v>
      </c>
      <c r="CV20" s="72">
        <f t="shared" si="3"/>
        <v>0</v>
      </c>
      <c r="CW20" s="72">
        <f t="shared" si="3"/>
        <v>0</v>
      </c>
      <c r="CX20" s="72">
        <f t="shared" si="3"/>
        <v>0</v>
      </c>
      <c r="CY20" s="72">
        <f t="shared" si="2"/>
        <v>0</v>
      </c>
      <c r="CZ20" s="72">
        <f t="shared" si="2"/>
        <v>0</v>
      </c>
      <c r="DA20" s="72">
        <f>DA27</f>
        <v>0</v>
      </c>
      <c r="DB20" s="72">
        <f t="shared" si="2"/>
        <v>0</v>
      </c>
      <c r="DC20" s="72">
        <f>DC27</f>
        <v>0</v>
      </c>
      <c r="DD20" s="72">
        <f t="shared" si="2"/>
        <v>0</v>
      </c>
      <c r="DE20" s="72">
        <f t="shared" si="2"/>
        <v>0</v>
      </c>
      <c r="DF20" s="72">
        <f t="shared" si="2"/>
        <v>0</v>
      </c>
      <c r="DG20" s="72">
        <f t="shared" ref="DG20:DL20" si="4">DG27</f>
        <v>0</v>
      </c>
      <c r="DH20" s="72">
        <f t="shared" si="4"/>
        <v>0</v>
      </c>
      <c r="DI20" s="72">
        <f t="shared" si="4"/>
        <v>0</v>
      </c>
      <c r="DJ20" s="72">
        <f t="shared" si="4"/>
        <v>0</v>
      </c>
      <c r="DK20" s="72">
        <f t="shared" si="4"/>
        <v>0</v>
      </c>
      <c r="DL20" s="72">
        <f t="shared" si="4"/>
        <v>0</v>
      </c>
      <c r="DM20" s="72" t="s">
        <v>190</v>
      </c>
      <c r="DN20" s="105"/>
    </row>
    <row r="21" spans="1:118" ht="42" customHeight="1" x14ac:dyDescent="0.25">
      <c r="A21" s="105"/>
      <c r="B21" s="430" t="s">
        <v>96</v>
      </c>
      <c r="C21" s="72" t="s">
        <v>97</v>
      </c>
      <c r="D21" s="431" t="s">
        <v>93</v>
      </c>
      <c r="E21" s="72">
        <f>E39</f>
        <v>0</v>
      </c>
      <c r="F21" s="72">
        <f t="shared" ref="F21:K21" si="5">F39</f>
        <v>0</v>
      </c>
      <c r="G21" s="72">
        <f t="shared" si="5"/>
        <v>0</v>
      </c>
      <c r="H21" s="72">
        <f t="shared" si="5"/>
        <v>0</v>
      </c>
      <c r="I21" s="72">
        <f t="shared" si="5"/>
        <v>0</v>
      </c>
      <c r="J21" s="72">
        <f t="shared" si="5"/>
        <v>0</v>
      </c>
      <c r="K21" s="72">
        <f t="shared" si="5"/>
        <v>0</v>
      </c>
      <c r="L21" s="72">
        <f>L39</f>
        <v>0</v>
      </c>
      <c r="M21" s="72">
        <v>0</v>
      </c>
      <c r="N21" s="72">
        <v>0</v>
      </c>
      <c r="O21" s="72">
        <v>0</v>
      </c>
      <c r="P21" s="72">
        <f>P39</f>
        <v>0</v>
      </c>
      <c r="Q21" s="72">
        <v>0</v>
      </c>
      <c r="R21" s="72">
        <v>0</v>
      </c>
      <c r="S21" s="72">
        <f t="shared" ref="S21:DE21" si="6">S39</f>
        <v>0</v>
      </c>
      <c r="T21" s="72">
        <f t="shared" si="6"/>
        <v>0</v>
      </c>
      <c r="U21" s="72">
        <f t="shared" si="6"/>
        <v>0</v>
      </c>
      <c r="V21" s="72">
        <f t="shared" si="6"/>
        <v>0</v>
      </c>
      <c r="W21" s="72">
        <f t="shared" si="6"/>
        <v>0</v>
      </c>
      <c r="X21" s="72">
        <f t="shared" si="6"/>
        <v>0</v>
      </c>
      <c r="Y21" s="72">
        <f t="shared" si="6"/>
        <v>0</v>
      </c>
      <c r="Z21" s="72">
        <f t="shared" si="6"/>
        <v>0</v>
      </c>
      <c r="AA21" s="72">
        <f t="shared" si="6"/>
        <v>0</v>
      </c>
      <c r="AB21" s="72">
        <f t="shared" si="6"/>
        <v>0</v>
      </c>
      <c r="AC21" s="72">
        <f t="shared" si="6"/>
        <v>0</v>
      </c>
      <c r="AD21" s="72">
        <f t="shared" si="6"/>
        <v>0</v>
      </c>
      <c r="AE21" s="72">
        <f t="shared" si="6"/>
        <v>0</v>
      </c>
      <c r="AF21" s="72">
        <f t="shared" si="6"/>
        <v>0</v>
      </c>
      <c r="AG21" s="72">
        <f t="shared" si="6"/>
        <v>1.28</v>
      </c>
      <c r="AH21" s="72">
        <f t="shared" si="6"/>
        <v>0</v>
      </c>
      <c r="AI21" s="72">
        <f t="shared" si="6"/>
        <v>0</v>
      </c>
      <c r="AJ21" s="72">
        <f t="shared" si="6"/>
        <v>0</v>
      </c>
      <c r="AK21" s="72">
        <f t="shared" si="6"/>
        <v>0</v>
      </c>
      <c r="AL21" s="72">
        <f t="shared" si="6"/>
        <v>0</v>
      </c>
      <c r="AM21" s="72">
        <f t="shared" si="6"/>
        <v>0</v>
      </c>
      <c r="AN21" s="72">
        <f t="shared" si="6"/>
        <v>0</v>
      </c>
      <c r="AO21" s="72">
        <f t="shared" si="6"/>
        <v>0</v>
      </c>
      <c r="AP21" s="72">
        <f t="shared" si="6"/>
        <v>0</v>
      </c>
      <c r="AQ21" s="72">
        <f t="shared" si="6"/>
        <v>0</v>
      </c>
      <c r="AR21" s="72">
        <f t="shared" si="6"/>
        <v>0</v>
      </c>
      <c r="AS21" s="72">
        <f t="shared" si="6"/>
        <v>0</v>
      </c>
      <c r="AT21" s="72">
        <f t="shared" si="6"/>
        <v>0</v>
      </c>
      <c r="AU21" s="72">
        <f t="shared" si="6"/>
        <v>2.25</v>
      </c>
      <c r="AV21" s="72">
        <f t="shared" si="6"/>
        <v>0</v>
      </c>
      <c r="AW21" s="72">
        <f t="shared" si="6"/>
        <v>0</v>
      </c>
      <c r="AX21" s="72">
        <f t="shared" si="6"/>
        <v>0</v>
      </c>
      <c r="AY21" s="72">
        <f t="shared" si="6"/>
        <v>0</v>
      </c>
      <c r="AZ21" s="72">
        <f t="shared" si="6"/>
        <v>0</v>
      </c>
      <c r="BA21" s="72">
        <f t="shared" si="6"/>
        <v>0</v>
      </c>
      <c r="BB21" s="72">
        <f t="shared" si="6"/>
        <v>0</v>
      </c>
      <c r="BC21" s="72">
        <f t="shared" si="6"/>
        <v>0</v>
      </c>
      <c r="BD21" s="72">
        <f t="shared" si="6"/>
        <v>0</v>
      </c>
      <c r="BE21" s="72">
        <f t="shared" si="6"/>
        <v>0</v>
      </c>
      <c r="BF21" s="72">
        <f t="shared" si="6"/>
        <v>0</v>
      </c>
      <c r="BG21" s="72">
        <f t="shared" si="6"/>
        <v>0</v>
      </c>
      <c r="BH21" s="72">
        <f t="shared" si="6"/>
        <v>0</v>
      </c>
      <c r="BI21" s="72">
        <f t="shared" si="6"/>
        <v>0.5</v>
      </c>
      <c r="BJ21" s="72">
        <f t="shared" si="6"/>
        <v>0</v>
      </c>
      <c r="BK21" s="72">
        <f t="shared" si="6"/>
        <v>0</v>
      </c>
      <c r="BL21" s="72">
        <f t="shared" si="6"/>
        <v>0</v>
      </c>
      <c r="BM21" s="72">
        <f t="shared" si="6"/>
        <v>0</v>
      </c>
      <c r="BN21" s="72">
        <f t="shared" si="6"/>
        <v>0</v>
      </c>
      <c r="BO21" s="72">
        <f t="shared" si="6"/>
        <v>0</v>
      </c>
      <c r="BP21" s="72">
        <f t="shared" si="6"/>
        <v>0</v>
      </c>
      <c r="BQ21" s="72">
        <f t="shared" si="6"/>
        <v>0</v>
      </c>
      <c r="BR21" s="72">
        <f t="shared" si="6"/>
        <v>0</v>
      </c>
      <c r="BS21" s="72">
        <f t="shared" si="6"/>
        <v>0</v>
      </c>
      <c r="BT21" s="72">
        <f t="shared" si="6"/>
        <v>0</v>
      </c>
      <c r="BU21" s="72">
        <f t="shared" si="6"/>
        <v>0</v>
      </c>
      <c r="BV21" s="72">
        <f t="shared" si="6"/>
        <v>0</v>
      </c>
      <c r="BW21" s="72">
        <f t="shared" ref="BW21:CX21" si="7">BW39</f>
        <v>0.75</v>
      </c>
      <c r="BX21" s="72">
        <f t="shared" si="7"/>
        <v>0</v>
      </c>
      <c r="BY21" s="72">
        <f t="shared" si="7"/>
        <v>0</v>
      </c>
      <c r="BZ21" s="72">
        <f t="shared" si="7"/>
        <v>0</v>
      </c>
      <c r="CA21" s="72">
        <f t="shared" si="7"/>
        <v>0</v>
      </c>
      <c r="CB21" s="72">
        <f t="shared" si="7"/>
        <v>0</v>
      </c>
      <c r="CC21" s="72">
        <f t="shared" si="7"/>
        <v>0</v>
      </c>
      <c r="CD21" s="72">
        <f t="shared" si="7"/>
        <v>0</v>
      </c>
      <c r="CE21" s="72">
        <f t="shared" si="7"/>
        <v>0</v>
      </c>
      <c r="CF21" s="72">
        <f t="shared" si="7"/>
        <v>0</v>
      </c>
      <c r="CG21" s="72">
        <f t="shared" si="7"/>
        <v>0</v>
      </c>
      <c r="CH21" s="72">
        <f t="shared" si="7"/>
        <v>0</v>
      </c>
      <c r="CI21" s="72">
        <f t="shared" si="7"/>
        <v>0</v>
      </c>
      <c r="CJ21" s="72">
        <f t="shared" si="7"/>
        <v>0</v>
      </c>
      <c r="CK21" s="72">
        <f t="shared" si="7"/>
        <v>2</v>
      </c>
      <c r="CL21" s="72">
        <f t="shared" si="7"/>
        <v>0</v>
      </c>
      <c r="CM21" s="72">
        <f t="shared" si="7"/>
        <v>0</v>
      </c>
      <c r="CN21" s="72">
        <f t="shared" si="7"/>
        <v>0</v>
      </c>
      <c r="CO21" s="72">
        <f t="shared" si="7"/>
        <v>0</v>
      </c>
      <c r="CP21" s="72">
        <f t="shared" si="7"/>
        <v>0</v>
      </c>
      <c r="CQ21" s="72">
        <f t="shared" si="7"/>
        <v>0</v>
      </c>
      <c r="CR21" s="72">
        <f t="shared" si="7"/>
        <v>0</v>
      </c>
      <c r="CS21" s="72">
        <f t="shared" si="7"/>
        <v>0</v>
      </c>
      <c r="CT21" s="72">
        <f t="shared" si="7"/>
        <v>0</v>
      </c>
      <c r="CU21" s="72">
        <f t="shared" si="7"/>
        <v>0</v>
      </c>
      <c r="CV21" s="72">
        <f t="shared" si="7"/>
        <v>0</v>
      </c>
      <c r="CW21" s="72">
        <f t="shared" si="7"/>
        <v>0</v>
      </c>
      <c r="CX21" s="72">
        <f t="shared" si="7"/>
        <v>0</v>
      </c>
      <c r="CY21" s="72">
        <f>CY39</f>
        <v>6.78</v>
      </c>
      <c r="CZ21" s="72">
        <f t="shared" si="6"/>
        <v>0</v>
      </c>
      <c r="DA21" s="72">
        <f>DA39</f>
        <v>0</v>
      </c>
      <c r="DB21" s="72">
        <f>DB39</f>
        <v>0</v>
      </c>
      <c r="DC21" s="72">
        <f>DC39</f>
        <v>0</v>
      </c>
      <c r="DD21" s="72">
        <f t="shared" si="6"/>
        <v>0</v>
      </c>
      <c r="DE21" s="72">
        <f t="shared" si="6"/>
        <v>0</v>
      </c>
      <c r="DF21" s="72">
        <f t="shared" ref="DF21:DL21" si="8">DF39</f>
        <v>0</v>
      </c>
      <c r="DG21" s="72">
        <f t="shared" si="8"/>
        <v>0</v>
      </c>
      <c r="DH21" s="72">
        <f t="shared" si="8"/>
        <v>0</v>
      </c>
      <c r="DI21" s="72">
        <f t="shared" si="8"/>
        <v>0</v>
      </c>
      <c r="DJ21" s="72">
        <f t="shared" si="8"/>
        <v>0</v>
      </c>
      <c r="DK21" s="72">
        <f t="shared" si="8"/>
        <v>0</v>
      </c>
      <c r="DL21" s="72">
        <f t="shared" si="8"/>
        <v>0</v>
      </c>
      <c r="DM21" s="72" t="s">
        <v>190</v>
      </c>
      <c r="DN21" s="105"/>
    </row>
    <row r="22" spans="1:118" ht="42" customHeight="1" x14ac:dyDescent="0.25">
      <c r="A22" s="105"/>
      <c r="B22" s="430" t="s">
        <v>98</v>
      </c>
      <c r="C22" s="72" t="s">
        <v>99</v>
      </c>
      <c r="D22" s="431" t="s">
        <v>93</v>
      </c>
      <c r="E22" s="72">
        <f>E73</f>
        <v>0</v>
      </c>
      <c r="F22" s="72">
        <v>0</v>
      </c>
      <c r="G22" s="72">
        <v>0</v>
      </c>
      <c r="H22" s="72">
        <v>0</v>
      </c>
      <c r="I22" s="72">
        <v>0</v>
      </c>
      <c r="J22" s="72">
        <v>0</v>
      </c>
      <c r="K22" s="72">
        <v>0</v>
      </c>
      <c r="L22" s="72">
        <f>L73</f>
        <v>0</v>
      </c>
      <c r="M22" s="72">
        <v>0</v>
      </c>
      <c r="N22" s="72">
        <v>0</v>
      </c>
      <c r="O22" s="72">
        <v>0</v>
      </c>
      <c r="P22" s="72">
        <v>0</v>
      </c>
      <c r="Q22" s="72">
        <v>0</v>
      </c>
      <c r="R22" s="72">
        <v>0</v>
      </c>
      <c r="S22" s="72">
        <f t="shared" ref="S22:DF22" si="9">S73</f>
        <v>0</v>
      </c>
      <c r="T22" s="72">
        <f t="shared" si="9"/>
        <v>0</v>
      </c>
      <c r="U22" s="72">
        <f t="shared" si="9"/>
        <v>0</v>
      </c>
      <c r="V22" s="72">
        <f t="shared" si="9"/>
        <v>0</v>
      </c>
      <c r="W22" s="72">
        <f t="shared" si="9"/>
        <v>0</v>
      </c>
      <c r="X22" s="72">
        <f t="shared" si="9"/>
        <v>0</v>
      </c>
      <c r="Y22" s="72">
        <f t="shared" si="9"/>
        <v>0</v>
      </c>
      <c r="Z22" s="72">
        <f t="shared" si="9"/>
        <v>0</v>
      </c>
      <c r="AA22" s="72">
        <f t="shared" si="9"/>
        <v>0</v>
      </c>
      <c r="AB22" s="72">
        <f t="shared" si="9"/>
        <v>0</v>
      </c>
      <c r="AC22" s="72">
        <f t="shared" si="9"/>
        <v>0</v>
      </c>
      <c r="AD22" s="72">
        <f t="shared" si="9"/>
        <v>0</v>
      </c>
      <c r="AE22" s="72">
        <f t="shared" si="9"/>
        <v>0</v>
      </c>
      <c r="AF22" s="72">
        <f t="shared" si="9"/>
        <v>0</v>
      </c>
      <c r="AG22" s="72">
        <f t="shared" si="9"/>
        <v>0</v>
      </c>
      <c r="AH22" s="72">
        <f t="shared" si="9"/>
        <v>0</v>
      </c>
      <c r="AI22" s="72">
        <f t="shared" si="9"/>
        <v>0</v>
      </c>
      <c r="AJ22" s="72">
        <f t="shared" si="9"/>
        <v>0</v>
      </c>
      <c r="AK22" s="72">
        <f t="shared" si="9"/>
        <v>0</v>
      </c>
      <c r="AL22" s="72">
        <f t="shared" si="9"/>
        <v>0</v>
      </c>
      <c r="AM22" s="72">
        <f t="shared" si="9"/>
        <v>0</v>
      </c>
      <c r="AN22" s="72">
        <f t="shared" si="9"/>
        <v>0</v>
      </c>
      <c r="AO22" s="72">
        <f t="shared" si="9"/>
        <v>0</v>
      </c>
      <c r="AP22" s="72">
        <f t="shared" si="9"/>
        <v>0</v>
      </c>
      <c r="AQ22" s="72">
        <f t="shared" si="9"/>
        <v>0</v>
      </c>
      <c r="AR22" s="72">
        <f t="shared" si="9"/>
        <v>0</v>
      </c>
      <c r="AS22" s="72">
        <f t="shared" si="9"/>
        <v>0</v>
      </c>
      <c r="AT22" s="72">
        <f t="shared" si="9"/>
        <v>0</v>
      </c>
      <c r="AU22" s="72">
        <f t="shared" si="9"/>
        <v>0.8</v>
      </c>
      <c r="AV22" s="72">
        <f t="shared" si="9"/>
        <v>0</v>
      </c>
      <c r="AW22" s="72">
        <f t="shared" si="9"/>
        <v>3.76</v>
      </c>
      <c r="AX22" s="72">
        <f t="shared" si="9"/>
        <v>0</v>
      </c>
      <c r="AY22" s="72">
        <f t="shared" si="9"/>
        <v>0</v>
      </c>
      <c r="AZ22" s="72">
        <f t="shared" si="9"/>
        <v>0</v>
      </c>
      <c r="BA22" s="72">
        <f t="shared" si="9"/>
        <v>0</v>
      </c>
      <c r="BB22" s="72">
        <f t="shared" si="9"/>
        <v>0</v>
      </c>
      <c r="BC22" s="72">
        <f t="shared" si="9"/>
        <v>0</v>
      </c>
      <c r="BD22" s="72">
        <f t="shared" si="9"/>
        <v>0</v>
      </c>
      <c r="BE22" s="72">
        <f t="shared" si="9"/>
        <v>0</v>
      </c>
      <c r="BF22" s="72">
        <f t="shared" si="9"/>
        <v>0</v>
      </c>
      <c r="BG22" s="72">
        <f t="shared" si="9"/>
        <v>0</v>
      </c>
      <c r="BH22" s="72">
        <f t="shared" si="9"/>
        <v>0</v>
      </c>
      <c r="BI22" s="72">
        <f t="shared" si="9"/>
        <v>0</v>
      </c>
      <c r="BJ22" s="72">
        <f t="shared" si="9"/>
        <v>0</v>
      </c>
      <c r="BK22" s="72">
        <f t="shared" si="9"/>
        <v>0</v>
      </c>
      <c r="BL22" s="72">
        <f t="shared" si="9"/>
        <v>0</v>
      </c>
      <c r="BM22" s="72">
        <f t="shared" si="9"/>
        <v>0</v>
      </c>
      <c r="BN22" s="72">
        <f t="shared" si="9"/>
        <v>0</v>
      </c>
      <c r="BO22" s="72">
        <f t="shared" si="9"/>
        <v>0</v>
      </c>
      <c r="BP22" s="72">
        <f t="shared" si="9"/>
        <v>0</v>
      </c>
      <c r="BQ22" s="72">
        <f t="shared" si="9"/>
        <v>0</v>
      </c>
      <c r="BR22" s="72">
        <f t="shared" si="9"/>
        <v>0</v>
      </c>
      <c r="BS22" s="72">
        <f t="shared" si="9"/>
        <v>0</v>
      </c>
      <c r="BT22" s="72">
        <f t="shared" si="9"/>
        <v>0</v>
      </c>
      <c r="BU22" s="72">
        <f t="shared" si="9"/>
        <v>0</v>
      </c>
      <c r="BV22" s="72">
        <f t="shared" si="9"/>
        <v>0</v>
      </c>
      <c r="BW22" s="72">
        <f t="shared" ref="BW22:CX22" si="10">BW73</f>
        <v>0</v>
      </c>
      <c r="BX22" s="72">
        <f t="shared" si="10"/>
        <v>0</v>
      </c>
      <c r="BY22" s="72">
        <f t="shared" si="10"/>
        <v>0</v>
      </c>
      <c r="BZ22" s="72">
        <f t="shared" si="10"/>
        <v>0</v>
      </c>
      <c r="CA22" s="72">
        <f t="shared" si="10"/>
        <v>0</v>
      </c>
      <c r="CB22" s="72">
        <f t="shared" si="10"/>
        <v>0</v>
      </c>
      <c r="CC22" s="72">
        <f t="shared" si="10"/>
        <v>0</v>
      </c>
      <c r="CD22" s="72">
        <f t="shared" si="10"/>
        <v>0</v>
      </c>
      <c r="CE22" s="72">
        <f t="shared" si="10"/>
        <v>0</v>
      </c>
      <c r="CF22" s="72">
        <f t="shared" si="10"/>
        <v>0</v>
      </c>
      <c r="CG22" s="72">
        <f t="shared" si="10"/>
        <v>0</v>
      </c>
      <c r="CH22" s="72">
        <f t="shared" si="10"/>
        <v>0</v>
      </c>
      <c r="CI22" s="72">
        <f t="shared" si="10"/>
        <v>0</v>
      </c>
      <c r="CJ22" s="72">
        <f t="shared" si="10"/>
        <v>0</v>
      </c>
      <c r="CK22" s="72">
        <f t="shared" si="10"/>
        <v>0</v>
      </c>
      <c r="CL22" s="72">
        <f t="shared" si="10"/>
        <v>0</v>
      </c>
      <c r="CM22" s="72">
        <f t="shared" si="10"/>
        <v>0</v>
      </c>
      <c r="CN22" s="72">
        <f t="shared" si="10"/>
        <v>0</v>
      </c>
      <c r="CO22" s="72">
        <f t="shared" si="10"/>
        <v>0</v>
      </c>
      <c r="CP22" s="72">
        <f t="shared" si="10"/>
        <v>0</v>
      </c>
      <c r="CQ22" s="72">
        <f t="shared" si="10"/>
        <v>0</v>
      </c>
      <c r="CR22" s="72">
        <f t="shared" si="10"/>
        <v>0</v>
      </c>
      <c r="CS22" s="72">
        <f t="shared" si="10"/>
        <v>0</v>
      </c>
      <c r="CT22" s="72">
        <f t="shared" si="10"/>
        <v>0</v>
      </c>
      <c r="CU22" s="72">
        <f t="shared" si="10"/>
        <v>0</v>
      </c>
      <c r="CV22" s="72">
        <f t="shared" si="10"/>
        <v>0</v>
      </c>
      <c r="CW22" s="72">
        <f t="shared" si="10"/>
        <v>0</v>
      </c>
      <c r="CX22" s="72">
        <f t="shared" si="10"/>
        <v>0</v>
      </c>
      <c r="CY22" s="72">
        <f t="shared" si="9"/>
        <v>0.8</v>
      </c>
      <c r="CZ22" s="72">
        <f t="shared" si="9"/>
        <v>0</v>
      </c>
      <c r="DA22" s="72">
        <f t="shared" si="9"/>
        <v>3.76</v>
      </c>
      <c r="DB22" s="72">
        <f t="shared" si="9"/>
        <v>0</v>
      </c>
      <c r="DC22" s="72">
        <f t="shared" si="9"/>
        <v>0</v>
      </c>
      <c r="DD22" s="72">
        <f t="shared" si="9"/>
        <v>0</v>
      </c>
      <c r="DE22" s="72">
        <f t="shared" si="9"/>
        <v>0</v>
      </c>
      <c r="DF22" s="72">
        <f t="shared" si="9"/>
        <v>0</v>
      </c>
      <c r="DG22" s="72">
        <f t="shared" ref="DG22:DL22" si="11">DG73</f>
        <v>0</v>
      </c>
      <c r="DH22" s="72">
        <f t="shared" si="11"/>
        <v>0</v>
      </c>
      <c r="DI22" s="72">
        <f t="shared" si="11"/>
        <v>0</v>
      </c>
      <c r="DJ22" s="72">
        <f t="shared" si="11"/>
        <v>0</v>
      </c>
      <c r="DK22" s="72">
        <f t="shared" si="11"/>
        <v>0</v>
      </c>
      <c r="DL22" s="72">
        <f t="shared" si="11"/>
        <v>0</v>
      </c>
      <c r="DM22" s="72" t="s">
        <v>190</v>
      </c>
      <c r="DN22" s="105"/>
    </row>
    <row r="23" spans="1:118" ht="42" customHeight="1" x14ac:dyDescent="0.25">
      <c r="A23" s="105"/>
      <c r="B23" s="430" t="s">
        <v>100</v>
      </c>
      <c r="C23" s="72" t="s">
        <v>101</v>
      </c>
      <c r="D23" s="431" t="s">
        <v>93</v>
      </c>
      <c r="E23" s="72">
        <f>E77</f>
        <v>0</v>
      </c>
      <c r="F23" s="72">
        <f t="shared" ref="F23:K23" si="12">F77</f>
        <v>0</v>
      </c>
      <c r="G23" s="72">
        <f t="shared" si="12"/>
        <v>0</v>
      </c>
      <c r="H23" s="72">
        <f t="shared" si="12"/>
        <v>0</v>
      </c>
      <c r="I23" s="72">
        <f t="shared" si="12"/>
        <v>0</v>
      </c>
      <c r="J23" s="72">
        <f t="shared" si="12"/>
        <v>0</v>
      </c>
      <c r="K23" s="72">
        <f t="shared" si="12"/>
        <v>0</v>
      </c>
      <c r="L23" s="72">
        <f>L77</f>
        <v>0</v>
      </c>
      <c r="M23" s="72">
        <f t="shared" ref="M23:R23" si="13">M77</f>
        <v>0</v>
      </c>
      <c r="N23" s="72">
        <f t="shared" si="13"/>
        <v>0</v>
      </c>
      <c r="O23" s="72">
        <f t="shared" si="13"/>
        <v>0</v>
      </c>
      <c r="P23" s="72">
        <f t="shared" si="13"/>
        <v>0</v>
      </c>
      <c r="Q23" s="72">
        <f t="shared" si="13"/>
        <v>0</v>
      </c>
      <c r="R23" s="72">
        <f t="shared" si="13"/>
        <v>0</v>
      </c>
      <c r="S23" s="72">
        <f t="shared" ref="S23:DF23" si="14">S77</f>
        <v>0</v>
      </c>
      <c r="T23" s="72">
        <f t="shared" si="14"/>
        <v>0</v>
      </c>
      <c r="U23" s="72">
        <f t="shared" si="14"/>
        <v>0</v>
      </c>
      <c r="V23" s="72">
        <f t="shared" si="14"/>
        <v>0</v>
      </c>
      <c r="W23" s="72">
        <f t="shared" si="14"/>
        <v>0</v>
      </c>
      <c r="X23" s="72">
        <f t="shared" si="14"/>
        <v>0</v>
      </c>
      <c r="Y23" s="72">
        <f t="shared" si="14"/>
        <v>0</v>
      </c>
      <c r="Z23" s="72">
        <f t="shared" si="14"/>
        <v>0</v>
      </c>
      <c r="AA23" s="72">
        <f t="shared" si="14"/>
        <v>0</v>
      </c>
      <c r="AB23" s="72">
        <f t="shared" si="14"/>
        <v>0</v>
      </c>
      <c r="AC23" s="72">
        <f t="shared" si="14"/>
        <v>0</v>
      </c>
      <c r="AD23" s="72">
        <f t="shared" si="14"/>
        <v>0</v>
      </c>
      <c r="AE23" s="72">
        <f t="shared" si="14"/>
        <v>0</v>
      </c>
      <c r="AF23" s="72">
        <f t="shared" si="14"/>
        <v>0</v>
      </c>
      <c r="AG23" s="72">
        <f t="shared" si="14"/>
        <v>0</v>
      </c>
      <c r="AH23" s="72">
        <f t="shared" si="14"/>
        <v>0</v>
      </c>
      <c r="AI23" s="72">
        <f t="shared" si="14"/>
        <v>0.66</v>
      </c>
      <c r="AJ23" s="72">
        <f t="shared" si="14"/>
        <v>0</v>
      </c>
      <c r="AK23" s="72">
        <f t="shared" si="14"/>
        <v>0</v>
      </c>
      <c r="AL23" s="72">
        <f t="shared" si="14"/>
        <v>0</v>
      </c>
      <c r="AM23" s="72">
        <f t="shared" si="14"/>
        <v>0</v>
      </c>
      <c r="AN23" s="72">
        <f t="shared" si="14"/>
        <v>0</v>
      </c>
      <c r="AO23" s="72">
        <f t="shared" si="14"/>
        <v>0</v>
      </c>
      <c r="AP23" s="72">
        <f t="shared" si="14"/>
        <v>0</v>
      </c>
      <c r="AQ23" s="72">
        <f t="shared" si="14"/>
        <v>0</v>
      </c>
      <c r="AR23" s="72">
        <f t="shared" si="14"/>
        <v>0</v>
      </c>
      <c r="AS23" s="72">
        <f t="shared" si="14"/>
        <v>0</v>
      </c>
      <c r="AT23" s="72">
        <f t="shared" si="14"/>
        <v>0</v>
      </c>
      <c r="AU23" s="72">
        <f t="shared" si="14"/>
        <v>0</v>
      </c>
      <c r="AV23" s="72">
        <f t="shared" si="14"/>
        <v>0</v>
      </c>
      <c r="AW23" s="72">
        <f t="shared" si="14"/>
        <v>0</v>
      </c>
      <c r="AX23" s="72">
        <f t="shared" si="14"/>
        <v>0</v>
      </c>
      <c r="AY23" s="72">
        <f t="shared" si="14"/>
        <v>0</v>
      </c>
      <c r="AZ23" s="72">
        <f t="shared" si="14"/>
        <v>0</v>
      </c>
      <c r="BA23" s="72">
        <f t="shared" si="14"/>
        <v>0</v>
      </c>
      <c r="BB23" s="72">
        <f t="shared" si="14"/>
        <v>0</v>
      </c>
      <c r="BC23" s="72">
        <f t="shared" si="14"/>
        <v>0</v>
      </c>
      <c r="BD23" s="72">
        <f t="shared" si="14"/>
        <v>0</v>
      </c>
      <c r="BE23" s="72">
        <f t="shared" si="14"/>
        <v>0</v>
      </c>
      <c r="BF23" s="72">
        <f t="shared" si="14"/>
        <v>0</v>
      </c>
      <c r="BG23" s="72">
        <f t="shared" si="14"/>
        <v>0</v>
      </c>
      <c r="BH23" s="72">
        <f t="shared" si="14"/>
        <v>0</v>
      </c>
      <c r="BI23" s="72">
        <f t="shared" si="14"/>
        <v>0.25</v>
      </c>
      <c r="BJ23" s="72">
        <f t="shared" si="14"/>
        <v>0</v>
      </c>
      <c r="BK23" s="72">
        <f t="shared" si="14"/>
        <v>0.36</v>
      </c>
      <c r="BL23" s="72">
        <f t="shared" si="14"/>
        <v>0</v>
      </c>
      <c r="BM23" s="72">
        <f t="shared" si="14"/>
        <v>0</v>
      </c>
      <c r="BN23" s="72">
        <f t="shared" si="14"/>
        <v>0</v>
      </c>
      <c r="BO23" s="72">
        <f t="shared" si="14"/>
        <v>0</v>
      </c>
      <c r="BP23" s="72">
        <f t="shared" si="14"/>
        <v>0</v>
      </c>
      <c r="BQ23" s="72">
        <f t="shared" si="14"/>
        <v>0</v>
      </c>
      <c r="BR23" s="72">
        <f t="shared" si="14"/>
        <v>0</v>
      </c>
      <c r="BS23" s="72">
        <f t="shared" si="14"/>
        <v>0</v>
      </c>
      <c r="BT23" s="72">
        <f t="shared" si="14"/>
        <v>0</v>
      </c>
      <c r="BU23" s="72">
        <f t="shared" si="14"/>
        <v>0</v>
      </c>
      <c r="BV23" s="72">
        <f t="shared" si="14"/>
        <v>0</v>
      </c>
      <c r="BW23" s="72">
        <f t="shared" ref="BW23:CX23" si="15">BW77</f>
        <v>0</v>
      </c>
      <c r="BX23" s="72">
        <f t="shared" si="15"/>
        <v>0</v>
      </c>
      <c r="BY23" s="72">
        <f t="shared" si="15"/>
        <v>3.0700000000000003</v>
      </c>
      <c r="BZ23" s="72">
        <f t="shared" si="15"/>
        <v>3.45</v>
      </c>
      <c r="CA23" s="72">
        <f t="shared" si="15"/>
        <v>0</v>
      </c>
      <c r="CB23" s="72">
        <f t="shared" si="15"/>
        <v>0</v>
      </c>
      <c r="CC23" s="72">
        <f t="shared" si="15"/>
        <v>0</v>
      </c>
      <c r="CD23" s="72">
        <f t="shared" si="15"/>
        <v>0</v>
      </c>
      <c r="CE23" s="72">
        <f t="shared" si="15"/>
        <v>0</v>
      </c>
      <c r="CF23" s="72">
        <f t="shared" si="15"/>
        <v>0</v>
      </c>
      <c r="CG23" s="72">
        <f t="shared" si="15"/>
        <v>0</v>
      </c>
      <c r="CH23" s="72">
        <f t="shared" si="15"/>
        <v>0</v>
      </c>
      <c r="CI23" s="72">
        <f t="shared" si="15"/>
        <v>0</v>
      </c>
      <c r="CJ23" s="72">
        <f t="shared" si="15"/>
        <v>0</v>
      </c>
      <c r="CK23" s="72">
        <f t="shared" si="15"/>
        <v>2</v>
      </c>
      <c r="CL23" s="72">
        <f t="shared" si="15"/>
        <v>0</v>
      </c>
      <c r="CM23" s="72">
        <f t="shared" si="15"/>
        <v>3.1399999999999997</v>
      </c>
      <c r="CN23" s="72">
        <f t="shared" si="15"/>
        <v>0</v>
      </c>
      <c r="CO23" s="72">
        <f t="shared" si="15"/>
        <v>3.5209999999999999</v>
      </c>
      <c r="CP23" s="72">
        <f t="shared" si="15"/>
        <v>0</v>
      </c>
      <c r="CQ23" s="72">
        <f t="shared" si="15"/>
        <v>0</v>
      </c>
      <c r="CR23" s="72">
        <f t="shared" si="15"/>
        <v>0</v>
      </c>
      <c r="CS23" s="72">
        <f t="shared" si="15"/>
        <v>0</v>
      </c>
      <c r="CT23" s="72">
        <f t="shared" si="15"/>
        <v>0</v>
      </c>
      <c r="CU23" s="72">
        <f t="shared" si="15"/>
        <v>0</v>
      </c>
      <c r="CV23" s="72">
        <f t="shared" si="15"/>
        <v>0</v>
      </c>
      <c r="CW23" s="72">
        <f t="shared" si="15"/>
        <v>0</v>
      </c>
      <c r="CX23" s="72">
        <f t="shared" si="15"/>
        <v>0</v>
      </c>
      <c r="CY23" s="72">
        <f t="shared" si="14"/>
        <v>2.25</v>
      </c>
      <c r="CZ23" s="72">
        <f t="shared" si="14"/>
        <v>0</v>
      </c>
      <c r="DA23" s="72">
        <f t="shared" si="14"/>
        <v>7.2299999999999995</v>
      </c>
      <c r="DB23" s="72">
        <f t="shared" si="14"/>
        <v>3.45</v>
      </c>
      <c r="DC23" s="72">
        <f t="shared" si="14"/>
        <v>3.5209999999999999</v>
      </c>
      <c r="DD23" s="72">
        <f t="shared" si="14"/>
        <v>0</v>
      </c>
      <c r="DE23" s="72">
        <f t="shared" si="14"/>
        <v>0</v>
      </c>
      <c r="DF23" s="72">
        <f t="shared" si="14"/>
        <v>0</v>
      </c>
      <c r="DG23" s="72">
        <f t="shared" ref="DG23:DL23" si="16">DG77</f>
        <v>0</v>
      </c>
      <c r="DH23" s="72">
        <f t="shared" si="16"/>
        <v>0</v>
      </c>
      <c r="DI23" s="72">
        <f t="shared" si="16"/>
        <v>0</v>
      </c>
      <c r="DJ23" s="72">
        <f t="shared" si="16"/>
        <v>0</v>
      </c>
      <c r="DK23" s="72">
        <f t="shared" si="16"/>
        <v>0</v>
      </c>
      <c r="DL23" s="72">
        <f t="shared" si="16"/>
        <v>0</v>
      </c>
      <c r="DM23" s="72" t="s">
        <v>190</v>
      </c>
      <c r="DN23" s="105"/>
    </row>
    <row r="24" spans="1:118" ht="42" customHeight="1" x14ac:dyDescent="0.25">
      <c r="A24" s="105"/>
      <c r="B24" s="430" t="s">
        <v>102</v>
      </c>
      <c r="C24" s="72" t="s">
        <v>103</v>
      </c>
      <c r="D24" s="431" t="s">
        <v>93</v>
      </c>
      <c r="E24" s="72">
        <f>E86</f>
        <v>0</v>
      </c>
      <c r="F24" s="72">
        <v>0</v>
      </c>
      <c r="G24" s="72">
        <v>0</v>
      </c>
      <c r="H24" s="72">
        <v>0</v>
      </c>
      <c r="I24" s="72">
        <v>0</v>
      </c>
      <c r="J24" s="72">
        <v>0</v>
      </c>
      <c r="K24" s="72">
        <v>0</v>
      </c>
      <c r="L24" s="72">
        <f>L86</f>
        <v>0</v>
      </c>
      <c r="M24" s="72">
        <v>0</v>
      </c>
      <c r="N24" s="72">
        <v>0</v>
      </c>
      <c r="O24" s="72">
        <v>0</v>
      </c>
      <c r="P24" s="72">
        <v>0</v>
      </c>
      <c r="Q24" s="72">
        <v>0</v>
      </c>
      <c r="R24" s="72">
        <v>0</v>
      </c>
      <c r="S24" s="72">
        <f t="shared" ref="S24:AX24" si="17">S86</f>
        <v>0</v>
      </c>
      <c r="T24" s="72">
        <f t="shared" si="17"/>
        <v>0</v>
      </c>
      <c r="U24" s="72">
        <f t="shared" si="17"/>
        <v>0</v>
      </c>
      <c r="V24" s="72">
        <f t="shared" si="17"/>
        <v>0</v>
      </c>
      <c r="W24" s="72">
        <f t="shared" si="17"/>
        <v>0</v>
      </c>
      <c r="X24" s="72">
        <f t="shared" si="17"/>
        <v>0</v>
      </c>
      <c r="Y24" s="72">
        <f t="shared" si="17"/>
        <v>0</v>
      </c>
      <c r="Z24" s="72">
        <f t="shared" si="17"/>
        <v>0</v>
      </c>
      <c r="AA24" s="72">
        <f t="shared" si="17"/>
        <v>0</v>
      </c>
      <c r="AB24" s="72">
        <f t="shared" si="17"/>
        <v>0</v>
      </c>
      <c r="AC24" s="72">
        <f t="shared" si="17"/>
        <v>0</v>
      </c>
      <c r="AD24" s="72">
        <f t="shared" si="17"/>
        <v>0</v>
      </c>
      <c r="AE24" s="72">
        <f t="shared" si="17"/>
        <v>0</v>
      </c>
      <c r="AF24" s="72">
        <f t="shared" si="17"/>
        <v>0</v>
      </c>
      <c r="AG24" s="72">
        <f t="shared" si="17"/>
        <v>0</v>
      </c>
      <c r="AH24" s="72">
        <f t="shared" si="17"/>
        <v>0</v>
      </c>
      <c r="AI24" s="72">
        <f t="shared" si="17"/>
        <v>0</v>
      </c>
      <c r="AJ24" s="72">
        <f t="shared" si="17"/>
        <v>0</v>
      </c>
      <c r="AK24" s="72">
        <f t="shared" si="17"/>
        <v>0</v>
      </c>
      <c r="AL24" s="72">
        <f t="shared" si="17"/>
        <v>0</v>
      </c>
      <c r="AM24" s="72">
        <f t="shared" si="17"/>
        <v>0</v>
      </c>
      <c r="AN24" s="72">
        <f t="shared" si="17"/>
        <v>0</v>
      </c>
      <c r="AO24" s="72">
        <f t="shared" si="17"/>
        <v>0</v>
      </c>
      <c r="AP24" s="72">
        <f t="shared" si="17"/>
        <v>0</v>
      </c>
      <c r="AQ24" s="72">
        <f t="shared" si="17"/>
        <v>0</v>
      </c>
      <c r="AR24" s="72">
        <f t="shared" si="17"/>
        <v>0</v>
      </c>
      <c r="AS24" s="72">
        <f t="shared" si="17"/>
        <v>0</v>
      </c>
      <c r="AT24" s="72">
        <f t="shared" si="17"/>
        <v>0</v>
      </c>
      <c r="AU24" s="72">
        <f t="shared" si="17"/>
        <v>0</v>
      </c>
      <c r="AV24" s="72">
        <f t="shared" si="17"/>
        <v>0</v>
      </c>
      <c r="AW24" s="72">
        <f t="shared" si="17"/>
        <v>0</v>
      </c>
      <c r="AX24" s="72">
        <f t="shared" si="17"/>
        <v>0</v>
      </c>
      <c r="AY24" s="72">
        <f t="shared" ref="AY24:DF24" si="18">AY86</f>
        <v>0</v>
      </c>
      <c r="AZ24" s="72">
        <f t="shared" si="18"/>
        <v>0</v>
      </c>
      <c r="BA24" s="72">
        <f t="shared" si="18"/>
        <v>0</v>
      </c>
      <c r="BB24" s="72">
        <f t="shared" si="18"/>
        <v>0</v>
      </c>
      <c r="BC24" s="72">
        <f t="shared" si="18"/>
        <v>0</v>
      </c>
      <c r="BD24" s="72">
        <f t="shared" si="18"/>
        <v>0</v>
      </c>
      <c r="BE24" s="72">
        <f t="shared" si="18"/>
        <v>0</v>
      </c>
      <c r="BF24" s="72">
        <f t="shared" si="18"/>
        <v>0</v>
      </c>
      <c r="BG24" s="72">
        <f t="shared" si="18"/>
        <v>0</v>
      </c>
      <c r="BH24" s="72">
        <f t="shared" si="18"/>
        <v>0</v>
      </c>
      <c r="BI24" s="72">
        <f t="shared" si="18"/>
        <v>0</v>
      </c>
      <c r="BJ24" s="72">
        <f t="shared" si="18"/>
        <v>0</v>
      </c>
      <c r="BK24" s="72">
        <f t="shared" si="18"/>
        <v>0</v>
      </c>
      <c r="BL24" s="72">
        <f t="shared" si="18"/>
        <v>0</v>
      </c>
      <c r="BM24" s="72">
        <f t="shared" si="18"/>
        <v>0</v>
      </c>
      <c r="BN24" s="72">
        <f t="shared" si="18"/>
        <v>0</v>
      </c>
      <c r="BO24" s="72">
        <f t="shared" si="18"/>
        <v>0</v>
      </c>
      <c r="BP24" s="72">
        <f t="shared" si="18"/>
        <v>0</v>
      </c>
      <c r="BQ24" s="72">
        <f t="shared" si="18"/>
        <v>0</v>
      </c>
      <c r="BR24" s="72">
        <f t="shared" si="18"/>
        <v>0</v>
      </c>
      <c r="BS24" s="72">
        <f t="shared" si="18"/>
        <v>0</v>
      </c>
      <c r="BT24" s="72">
        <f t="shared" si="18"/>
        <v>0</v>
      </c>
      <c r="BU24" s="72">
        <f t="shared" si="18"/>
        <v>0</v>
      </c>
      <c r="BV24" s="72">
        <f t="shared" si="18"/>
        <v>0</v>
      </c>
      <c r="BW24" s="72">
        <f t="shared" ref="BW24:CX24" si="19">BW86</f>
        <v>0</v>
      </c>
      <c r="BX24" s="72">
        <f t="shared" si="19"/>
        <v>0</v>
      </c>
      <c r="BY24" s="72">
        <f t="shared" si="19"/>
        <v>0</v>
      </c>
      <c r="BZ24" s="72">
        <f t="shared" si="19"/>
        <v>0</v>
      </c>
      <c r="CA24" s="72">
        <f t="shared" si="19"/>
        <v>0</v>
      </c>
      <c r="CB24" s="72">
        <f t="shared" si="19"/>
        <v>0</v>
      </c>
      <c r="CC24" s="72">
        <f t="shared" si="19"/>
        <v>0</v>
      </c>
      <c r="CD24" s="72">
        <f t="shared" si="19"/>
        <v>0</v>
      </c>
      <c r="CE24" s="72">
        <f t="shared" si="19"/>
        <v>0</v>
      </c>
      <c r="CF24" s="72">
        <f t="shared" si="19"/>
        <v>0</v>
      </c>
      <c r="CG24" s="72">
        <f t="shared" si="19"/>
        <v>0</v>
      </c>
      <c r="CH24" s="72">
        <f t="shared" si="19"/>
        <v>0</v>
      </c>
      <c r="CI24" s="72">
        <f t="shared" si="19"/>
        <v>0</v>
      </c>
      <c r="CJ24" s="72">
        <f t="shared" si="19"/>
        <v>0</v>
      </c>
      <c r="CK24" s="72">
        <f t="shared" si="19"/>
        <v>0</v>
      </c>
      <c r="CL24" s="72">
        <f t="shared" si="19"/>
        <v>0</v>
      </c>
      <c r="CM24" s="72">
        <f t="shared" si="19"/>
        <v>0</v>
      </c>
      <c r="CN24" s="72">
        <f t="shared" si="19"/>
        <v>0</v>
      </c>
      <c r="CO24" s="72">
        <f t="shared" si="19"/>
        <v>0</v>
      </c>
      <c r="CP24" s="72">
        <f t="shared" si="19"/>
        <v>0</v>
      </c>
      <c r="CQ24" s="72">
        <f t="shared" si="19"/>
        <v>0</v>
      </c>
      <c r="CR24" s="72">
        <f t="shared" si="19"/>
        <v>0</v>
      </c>
      <c r="CS24" s="72">
        <f t="shared" si="19"/>
        <v>0</v>
      </c>
      <c r="CT24" s="72">
        <f t="shared" si="19"/>
        <v>0</v>
      </c>
      <c r="CU24" s="72">
        <f t="shared" si="19"/>
        <v>0</v>
      </c>
      <c r="CV24" s="72">
        <f t="shared" si="19"/>
        <v>0</v>
      </c>
      <c r="CW24" s="72">
        <f t="shared" si="19"/>
        <v>0</v>
      </c>
      <c r="CX24" s="72">
        <f t="shared" si="19"/>
        <v>0</v>
      </c>
      <c r="CY24" s="72">
        <f t="shared" si="18"/>
        <v>0</v>
      </c>
      <c r="CZ24" s="72">
        <f t="shared" si="18"/>
        <v>0</v>
      </c>
      <c r="DA24" s="72">
        <f t="shared" si="18"/>
        <v>0</v>
      </c>
      <c r="DB24" s="72">
        <f t="shared" si="18"/>
        <v>0</v>
      </c>
      <c r="DC24" s="72">
        <f t="shared" si="18"/>
        <v>0</v>
      </c>
      <c r="DD24" s="72">
        <f t="shared" si="18"/>
        <v>0</v>
      </c>
      <c r="DE24" s="72">
        <f t="shared" si="18"/>
        <v>0</v>
      </c>
      <c r="DF24" s="72">
        <f t="shared" si="18"/>
        <v>0</v>
      </c>
      <c r="DG24" s="72">
        <f t="shared" ref="DG24:DL24" si="20">DG86</f>
        <v>0</v>
      </c>
      <c r="DH24" s="72">
        <f t="shared" si="20"/>
        <v>0</v>
      </c>
      <c r="DI24" s="72">
        <f t="shared" si="20"/>
        <v>0</v>
      </c>
      <c r="DJ24" s="72">
        <f t="shared" si="20"/>
        <v>0</v>
      </c>
      <c r="DK24" s="72">
        <f t="shared" si="20"/>
        <v>0</v>
      </c>
      <c r="DL24" s="72">
        <f t="shared" si="20"/>
        <v>0</v>
      </c>
      <c r="DM24" s="72" t="s">
        <v>190</v>
      </c>
      <c r="DN24" s="105"/>
    </row>
    <row r="25" spans="1:118" ht="42" customHeight="1" x14ac:dyDescent="0.25">
      <c r="A25" s="105"/>
      <c r="B25" s="430" t="s">
        <v>104</v>
      </c>
      <c r="C25" s="72" t="s">
        <v>105</v>
      </c>
      <c r="D25" s="431" t="s">
        <v>93</v>
      </c>
      <c r="E25" s="72">
        <f>E87</f>
        <v>0</v>
      </c>
      <c r="F25" s="72">
        <v>0</v>
      </c>
      <c r="G25" s="72">
        <v>0</v>
      </c>
      <c r="H25" s="72">
        <v>0</v>
      </c>
      <c r="I25" s="72">
        <v>0</v>
      </c>
      <c r="J25" s="72">
        <v>0</v>
      </c>
      <c r="K25" s="72">
        <v>0</v>
      </c>
      <c r="L25" s="72">
        <f>L87</f>
        <v>0</v>
      </c>
      <c r="M25" s="72">
        <v>0</v>
      </c>
      <c r="N25" s="72">
        <v>0</v>
      </c>
      <c r="O25" s="72">
        <v>0</v>
      </c>
      <c r="P25" s="72">
        <v>0</v>
      </c>
      <c r="Q25" s="72">
        <v>0</v>
      </c>
      <c r="R25" s="72">
        <v>0</v>
      </c>
      <c r="S25" s="72">
        <f t="shared" ref="S25:AX25" si="21">S87</f>
        <v>0</v>
      </c>
      <c r="T25" s="72">
        <f t="shared" si="21"/>
        <v>0</v>
      </c>
      <c r="U25" s="72">
        <f t="shared" si="21"/>
        <v>0</v>
      </c>
      <c r="V25" s="72">
        <f t="shared" si="21"/>
        <v>0</v>
      </c>
      <c r="W25" s="72">
        <f t="shared" si="21"/>
        <v>0</v>
      </c>
      <c r="X25" s="72">
        <f t="shared" si="21"/>
        <v>0</v>
      </c>
      <c r="Y25" s="72">
        <f t="shared" si="21"/>
        <v>0</v>
      </c>
      <c r="Z25" s="72">
        <f t="shared" si="21"/>
        <v>0</v>
      </c>
      <c r="AA25" s="72">
        <f t="shared" si="21"/>
        <v>0</v>
      </c>
      <c r="AB25" s="72">
        <f t="shared" si="21"/>
        <v>0</v>
      </c>
      <c r="AC25" s="72">
        <f t="shared" si="21"/>
        <v>0</v>
      </c>
      <c r="AD25" s="72">
        <f t="shared" si="21"/>
        <v>0</v>
      </c>
      <c r="AE25" s="72">
        <f t="shared" si="21"/>
        <v>0</v>
      </c>
      <c r="AF25" s="72">
        <f t="shared" si="21"/>
        <v>0</v>
      </c>
      <c r="AG25" s="72">
        <f t="shared" si="21"/>
        <v>0</v>
      </c>
      <c r="AH25" s="72">
        <f t="shared" si="21"/>
        <v>0</v>
      </c>
      <c r="AI25" s="72">
        <f t="shared" si="21"/>
        <v>0</v>
      </c>
      <c r="AJ25" s="72">
        <f t="shared" si="21"/>
        <v>0</v>
      </c>
      <c r="AK25" s="72">
        <f t="shared" si="21"/>
        <v>0</v>
      </c>
      <c r="AL25" s="72">
        <f t="shared" si="21"/>
        <v>0</v>
      </c>
      <c r="AM25" s="72">
        <f t="shared" si="21"/>
        <v>0</v>
      </c>
      <c r="AN25" s="72">
        <f t="shared" si="21"/>
        <v>0</v>
      </c>
      <c r="AO25" s="72">
        <f t="shared" si="21"/>
        <v>0</v>
      </c>
      <c r="AP25" s="72">
        <f t="shared" si="21"/>
        <v>0</v>
      </c>
      <c r="AQ25" s="72">
        <f t="shared" si="21"/>
        <v>0</v>
      </c>
      <c r="AR25" s="72">
        <f t="shared" si="21"/>
        <v>0</v>
      </c>
      <c r="AS25" s="72">
        <f t="shared" si="21"/>
        <v>0</v>
      </c>
      <c r="AT25" s="72">
        <f t="shared" si="21"/>
        <v>0</v>
      </c>
      <c r="AU25" s="72">
        <f t="shared" si="21"/>
        <v>0</v>
      </c>
      <c r="AV25" s="72">
        <f t="shared" si="21"/>
        <v>0</v>
      </c>
      <c r="AW25" s="72">
        <f t="shared" si="21"/>
        <v>0</v>
      </c>
      <c r="AX25" s="72">
        <f t="shared" si="21"/>
        <v>0</v>
      </c>
      <c r="AY25" s="72">
        <f t="shared" ref="AY25:DF25" si="22">AY87</f>
        <v>0</v>
      </c>
      <c r="AZ25" s="72">
        <f t="shared" si="22"/>
        <v>0</v>
      </c>
      <c r="BA25" s="72">
        <f t="shared" si="22"/>
        <v>0</v>
      </c>
      <c r="BB25" s="72">
        <f t="shared" si="22"/>
        <v>0</v>
      </c>
      <c r="BC25" s="72">
        <f t="shared" si="22"/>
        <v>0</v>
      </c>
      <c r="BD25" s="72">
        <f t="shared" si="22"/>
        <v>0</v>
      </c>
      <c r="BE25" s="72">
        <f t="shared" si="22"/>
        <v>0</v>
      </c>
      <c r="BF25" s="72">
        <f t="shared" si="22"/>
        <v>0</v>
      </c>
      <c r="BG25" s="72">
        <f t="shared" si="22"/>
        <v>0</v>
      </c>
      <c r="BH25" s="72">
        <f t="shared" si="22"/>
        <v>0</v>
      </c>
      <c r="BI25" s="72">
        <f t="shared" si="22"/>
        <v>0</v>
      </c>
      <c r="BJ25" s="72">
        <f t="shared" si="22"/>
        <v>0</v>
      </c>
      <c r="BK25" s="72">
        <f t="shared" si="22"/>
        <v>0</v>
      </c>
      <c r="BL25" s="72">
        <f t="shared" si="22"/>
        <v>0</v>
      </c>
      <c r="BM25" s="72">
        <f t="shared" si="22"/>
        <v>0</v>
      </c>
      <c r="BN25" s="72">
        <f t="shared" si="22"/>
        <v>0</v>
      </c>
      <c r="BO25" s="72">
        <f t="shared" si="22"/>
        <v>0</v>
      </c>
      <c r="BP25" s="72">
        <f t="shared" si="22"/>
        <v>0</v>
      </c>
      <c r="BQ25" s="72">
        <f t="shared" si="22"/>
        <v>0</v>
      </c>
      <c r="BR25" s="72">
        <f t="shared" si="22"/>
        <v>0</v>
      </c>
      <c r="BS25" s="72">
        <f t="shared" si="22"/>
        <v>0</v>
      </c>
      <c r="BT25" s="72">
        <f t="shared" si="22"/>
        <v>0</v>
      </c>
      <c r="BU25" s="72">
        <f t="shared" si="22"/>
        <v>0</v>
      </c>
      <c r="BV25" s="72">
        <f t="shared" si="22"/>
        <v>0</v>
      </c>
      <c r="BW25" s="72">
        <f t="shared" ref="BW25:CX25" si="23">BW87</f>
        <v>0</v>
      </c>
      <c r="BX25" s="72">
        <f t="shared" si="23"/>
        <v>0</v>
      </c>
      <c r="BY25" s="72">
        <f t="shared" si="23"/>
        <v>0</v>
      </c>
      <c r="BZ25" s="72">
        <f t="shared" si="23"/>
        <v>0</v>
      </c>
      <c r="CA25" s="72">
        <f t="shared" si="23"/>
        <v>0</v>
      </c>
      <c r="CB25" s="72">
        <f t="shared" si="23"/>
        <v>0</v>
      </c>
      <c r="CC25" s="72">
        <f t="shared" si="23"/>
        <v>0</v>
      </c>
      <c r="CD25" s="72">
        <f t="shared" si="23"/>
        <v>0</v>
      </c>
      <c r="CE25" s="72">
        <f t="shared" si="23"/>
        <v>0</v>
      </c>
      <c r="CF25" s="72">
        <f t="shared" si="23"/>
        <v>0</v>
      </c>
      <c r="CG25" s="72">
        <f t="shared" si="23"/>
        <v>0</v>
      </c>
      <c r="CH25" s="72">
        <f t="shared" si="23"/>
        <v>0</v>
      </c>
      <c r="CI25" s="72">
        <f t="shared" si="23"/>
        <v>0</v>
      </c>
      <c r="CJ25" s="72">
        <f t="shared" si="23"/>
        <v>0</v>
      </c>
      <c r="CK25" s="72">
        <f t="shared" si="23"/>
        <v>0</v>
      </c>
      <c r="CL25" s="72">
        <f t="shared" si="23"/>
        <v>0</v>
      </c>
      <c r="CM25" s="72">
        <f t="shared" si="23"/>
        <v>0</v>
      </c>
      <c r="CN25" s="72">
        <f t="shared" si="23"/>
        <v>0</v>
      </c>
      <c r="CO25" s="72">
        <f t="shared" si="23"/>
        <v>0</v>
      </c>
      <c r="CP25" s="72">
        <f t="shared" si="23"/>
        <v>0</v>
      </c>
      <c r="CQ25" s="72">
        <f t="shared" si="23"/>
        <v>0</v>
      </c>
      <c r="CR25" s="72">
        <f t="shared" si="23"/>
        <v>0</v>
      </c>
      <c r="CS25" s="72">
        <f t="shared" si="23"/>
        <v>0</v>
      </c>
      <c r="CT25" s="72">
        <f t="shared" si="23"/>
        <v>0</v>
      </c>
      <c r="CU25" s="72">
        <f t="shared" si="23"/>
        <v>0</v>
      </c>
      <c r="CV25" s="72">
        <f t="shared" si="23"/>
        <v>0</v>
      </c>
      <c r="CW25" s="72">
        <f t="shared" si="23"/>
        <v>0</v>
      </c>
      <c r="CX25" s="72">
        <f t="shared" si="23"/>
        <v>0</v>
      </c>
      <c r="CY25" s="72">
        <f t="shared" si="22"/>
        <v>0</v>
      </c>
      <c r="CZ25" s="72">
        <f t="shared" si="22"/>
        <v>0</v>
      </c>
      <c r="DA25" s="72">
        <f t="shared" si="22"/>
        <v>0</v>
      </c>
      <c r="DB25" s="72">
        <f t="shared" si="22"/>
        <v>0</v>
      </c>
      <c r="DC25" s="72">
        <f t="shared" si="22"/>
        <v>0</v>
      </c>
      <c r="DD25" s="72">
        <f t="shared" si="22"/>
        <v>0</v>
      </c>
      <c r="DE25" s="72">
        <f t="shared" si="22"/>
        <v>0</v>
      </c>
      <c r="DF25" s="72">
        <f t="shared" si="22"/>
        <v>0</v>
      </c>
      <c r="DG25" s="72">
        <f t="shared" ref="DG25:DL25" si="24">DG87</f>
        <v>0</v>
      </c>
      <c r="DH25" s="72">
        <f t="shared" si="24"/>
        <v>0</v>
      </c>
      <c r="DI25" s="72">
        <f t="shared" si="24"/>
        <v>0</v>
      </c>
      <c r="DJ25" s="72">
        <f t="shared" si="24"/>
        <v>0</v>
      </c>
      <c r="DK25" s="72">
        <f t="shared" si="24"/>
        <v>0</v>
      </c>
      <c r="DL25" s="72">
        <f t="shared" si="24"/>
        <v>0</v>
      </c>
      <c r="DM25" s="72" t="s">
        <v>190</v>
      </c>
      <c r="DN25" s="105"/>
    </row>
    <row r="26" spans="1:118" ht="48" customHeight="1" x14ac:dyDescent="0.25">
      <c r="A26" s="105"/>
      <c r="B26" s="427" t="s">
        <v>106</v>
      </c>
      <c r="C26" s="432" t="s">
        <v>107</v>
      </c>
      <c r="D26" s="428" t="s">
        <v>93</v>
      </c>
      <c r="E26" s="427">
        <f t="shared" ref="E26:AT26" si="25">E27+E73+E77+E86+E87</f>
        <v>0</v>
      </c>
      <c r="F26" s="427">
        <f t="shared" si="25"/>
        <v>0</v>
      </c>
      <c r="G26" s="427">
        <f t="shared" si="25"/>
        <v>0</v>
      </c>
      <c r="H26" s="427">
        <f t="shared" si="25"/>
        <v>0</v>
      </c>
      <c r="I26" s="427">
        <f t="shared" si="25"/>
        <v>0</v>
      </c>
      <c r="J26" s="427">
        <f t="shared" si="25"/>
        <v>0</v>
      </c>
      <c r="K26" s="427">
        <f t="shared" si="25"/>
        <v>0</v>
      </c>
      <c r="L26" s="427">
        <f t="shared" si="25"/>
        <v>0</v>
      </c>
      <c r="M26" s="427">
        <f t="shared" si="25"/>
        <v>0</v>
      </c>
      <c r="N26" s="427">
        <f t="shared" si="25"/>
        <v>0</v>
      </c>
      <c r="O26" s="427">
        <f t="shared" si="25"/>
        <v>0</v>
      </c>
      <c r="P26" s="427">
        <f t="shared" si="25"/>
        <v>0</v>
      </c>
      <c r="Q26" s="427">
        <f t="shared" si="25"/>
        <v>0</v>
      </c>
      <c r="R26" s="427">
        <f t="shared" si="25"/>
        <v>0</v>
      </c>
      <c r="S26" s="427">
        <f t="shared" si="25"/>
        <v>0</v>
      </c>
      <c r="T26" s="427">
        <f t="shared" si="25"/>
        <v>0</v>
      </c>
      <c r="U26" s="427">
        <f t="shared" si="25"/>
        <v>0</v>
      </c>
      <c r="V26" s="427">
        <f t="shared" si="25"/>
        <v>0</v>
      </c>
      <c r="W26" s="427">
        <f t="shared" si="25"/>
        <v>0</v>
      </c>
      <c r="X26" s="427">
        <f t="shared" si="25"/>
        <v>0</v>
      </c>
      <c r="Y26" s="427">
        <f t="shared" si="25"/>
        <v>0</v>
      </c>
      <c r="Z26" s="427">
        <f t="shared" si="25"/>
        <v>0</v>
      </c>
      <c r="AA26" s="427">
        <f t="shared" si="25"/>
        <v>0</v>
      </c>
      <c r="AB26" s="427">
        <f t="shared" si="25"/>
        <v>0</v>
      </c>
      <c r="AC26" s="427">
        <f t="shared" si="25"/>
        <v>0</v>
      </c>
      <c r="AD26" s="427">
        <f t="shared" si="25"/>
        <v>0</v>
      </c>
      <c r="AE26" s="427">
        <f t="shared" si="25"/>
        <v>0</v>
      </c>
      <c r="AF26" s="427">
        <f t="shared" si="25"/>
        <v>0</v>
      </c>
      <c r="AG26" s="427">
        <f t="shared" si="25"/>
        <v>0</v>
      </c>
      <c r="AH26" s="427">
        <f t="shared" si="25"/>
        <v>0</v>
      </c>
      <c r="AI26" s="427">
        <f t="shared" si="25"/>
        <v>0.66</v>
      </c>
      <c r="AJ26" s="427">
        <f t="shared" si="25"/>
        <v>0</v>
      </c>
      <c r="AK26" s="427">
        <f t="shared" si="25"/>
        <v>0</v>
      </c>
      <c r="AL26" s="427">
        <f t="shared" si="25"/>
        <v>0</v>
      </c>
      <c r="AM26" s="427">
        <f t="shared" si="25"/>
        <v>0</v>
      </c>
      <c r="AN26" s="427">
        <f t="shared" si="25"/>
        <v>0</v>
      </c>
      <c r="AO26" s="427">
        <f t="shared" si="25"/>
        <v>0</v>
      </c>
      <c r="AP26" s="427">
        <f t="shared" si="25"/>
        <v>0</v>
      </c>
      <c r="AQ26" s="427">
        <f t="shared" si="25"/>
        <v>0</v>
      </c>
      <c r="AR26" s="427">
        <f t="shared" si="25"/>
        <v>0</v>
      </c>
      <c r="AS26" s="427">
        <f t="shared" si="25"/>
        <v>0</v>
      </c>
      <c r="AT26" s="427">
        <f t="shared" si="25"/>
        <v>0</v>
      </c>
      <c r="AU26" s="427">
        <f>AU27+AU39+AU73+AU77+AU86+AU87</f>
        <v>3.05</v>
      </c>
      <c r="AV26" s="427">
        <f t="shared" ref="AV26:CA26" si="26">AV27+AV73+AV77+AV86+AV87</f>
        <v>0</v>
      </c>
      <c r="AW26" s="427">
        <f t="shared" si="26"/>
        <v>3.76</v>
      </c>
      <c r="AX26" s="427">
        <f t="shared" si="26"/>
        <v>0</v>
      </c>
      <c r="AY26" s="427">
        <f t="shared" si="26"/>
        <v>0</v>
      </c>
      <c r="AZ26" s="427">
        <f t="shared" si="26"/>
        <v>0</v>
      </c>
      <c r="BA26" s="427">
        <f t="shared" si="26"/>
        <v>0</v>
      </c>
      <c r="BB26" s="427">
        <f t="shared" si="26"/>
        <v>0</v>
      </c>
      <c r="BC26" s="427">
        <f t="shared" si="26"/>
        <v>0</v>
      </c>
      <c r="BD26" s="427">
        <f t="shared" si="26"/>
        <v>0</v>
      </c>
      <c r="BE26" s="427">
        <f t="shared" si="26"/>
        <v>0</v>
      </c>
      <c r="BF26" s="427">
        <f t="shared" si="26"/>
        <v>0</v>
      </c>
      <c r="BG26" s="427">
        <f t="shared" si="26"/>
        <v>0</v>
      </c>
      <c r="BH26" s="427">
        <f t="shared" si="26"/>
        <v>0</v>
      </c>
      <c r="BI26" s="427">
        <f t="shared" si="26"/>
        <v>0.25</v>
      </c>
      <c r="BJ26" s="427">
        <f t="shared" si="26"/>
        <v>0</v>
      </c>
      <c r="BK26" s="427">
        <f t="shared" si="26"/>
        <v>0.36</v>
      </c>
      <c r="BL26" s="427">
        <f t="shared" si="26"/>
        <v>0</v>
      </c>
      <c r="BM26" s="427">
        <f t="shared" si="26"/>
        <v>0</v>
      </c>
      <c r="BN26" s="427">
        <f t="shared" si="26"/>
        <v>0</v>
      </c>
      <c r="BO26" s="427">
        <f t="shared" si="26"/>
        <v>0</v>
      </c>
      <c r="BP26" s="427">
        <f t="shared" si="26"/>
        <v>0</v>
      </c>
      <c r="BQ26" s="427">
        <f t="shared" si="26"/>
        <v>0</v>
      </c>
      <c r="BR26" s="427">
        <f t="shared" si="26"/>
        <v>0</v>
      </c>
      <c r="BS26" s="427">
        <f t="shared" si="26"/>
        <v>0</v>
      </c>
      <c r="BT26" s="427">
        <f t="shared" si="26"/>
        <v>0</v>
      </c>
      <c r="BU26" s="427">
        <f t="shared" si="26"/>
        <v>0</v>
      </c>
      <c r="BV26" s="427">
        <f t="shared" si="26"/>
        <v>0</v>
      </c>
      <c r="BW26" s="427">
        <f t="shared" si="26"/>
        <v>0</v>
      </c>
      <c r="BX26" s="427">
        <f t="shared" si="26"/>
        <v>0</v>
      </c>
      <c r="BY26" s="427">
        <f t="shared" si="26"/>
        <v>3.0700000000000003</v>
      </c>
      <c r="BZ26" s="427">
        <f t="shared" si="26"/>
        <v>3.45</v>
      </c>
      <c r="CA26" s="427">
        <f t="shared" si="26"/>
        <v>0</v>
      </c>
      <c r="CB26" s="427">
        <f t="shared" ref="CB26:CX26" si="27">CB27+CB73+CB77+CB86+CB87</f>
        <v>0</v>
      </c>
      <c r="CC26" s="427">
        <f t="shared" si="27"/>
        <v>0</v>
      </c>
      <c r="CD26" s="427">
        <f t="shared" si="27"/>
        <v>0</v>
      </c>
      <c r="CE26" s="427">
        <f t="shared" si="27"/>
        <v>0</v>
      </c>
      <c r="CF26" s="427">
        <f t="shared" si="27"/>
        <v>0</v>
      </c>
      <c r="CG26" s="427">
        <f t="shared" si="27"/>
        <v>0</v>
      </c>
      <c r="CH26" s="427">
        <f t="shared" si="27"/>
        <v>0</v>
      </c>
      <c r="CI26" s="427">
        <f t="shared" si="27"/>
        <v>0</v>
      </c>
      <c r="CJ26" s="427">
        <f t="shared" si="27"/>
        <v>0</v>
      </c>
      <c r="CK26" s="427">
        <f t="shared" si="27"/>
        <v>2</v>
      </c>
      <c r="CL26" s="427">
        <f t="shared" si="27"/>
        <v>0</v>
      </c>
      <c r="CM26" s="427">
        <f t="shared" si="27"/>
        <v>3.1399999999999997</v>
      </c>
      <c r="CN26" s="427">
        <f t="shared" si="27"/>
        <v>0</v>
      </c>
      <c r="CO26" s="427">
        <f t="shared" si="27"/>
        <v>3.5209999999999999</v>
      </c>
      <c r="CP26" s="427">
        <f t="shared" si="27"/>
        <v>0</v>
      </c>
      <c r="CQ26" s="427">
        <f t="shared" si="27"/>
        <v>0</v>
      </c>
      <c r="CR26" s="427">
        <f t="shared" si="27"/>
        <v>0</v>
      </c>
      <c r="CS26" s="427">
        <f t="shared" si="27"/>
        <v>0</v>
      </c>
      <c r="CT26" s="427">
        <f t="shared" si="27"/>
        <v>0</v>
      </c>
      <c r="CU26" s="427">
        <f t="shared" si="27"/>
        <v>0</v>
      </c>
      <c r="CV26" s="427">
        <f t="shared" si="27"/>
        <v>0</v>
      </c>
      <c r="CW26" s="427">
        <f t="shared" si="27"/>
        <v>0</v>
      </c>
      <c r="CX26" s="427">
        <f t="shared" si="27"/>
        <v>0</v>
      </c>
      <c r="CY26" s="427">
        <f t="shared" ref="CY26:DL26" si="28">CY27+CY39+CY73+CY77+CY86+CY87</f>
        <v>9.83</v>
      </c>
      <c r="CZ26" s="427">
        <f t="shared" si="28"/>
        <v>0</v>
      </c>
      <c r="DA26" s="427">
        <f t="shared" si="28"/>
        <v>10.989999999999998</v>
      </c>
      <c r="DB26" s="427">
        <f t="shared" si="28"/>
        <v>3.45</v>
      </c>
      <c r="DC26" s="427">
        <f t="shared" si="28"/>
        <v>3.5209999999999999</v>
      </c>
      <c r="DD26" s="427">
        <f t="shared" si="28"/>
        <v>0</v>
      </c>
      <c r="DE26" s="427">
        <f t="shared" si="28"/>
        <v>0</v>
      </c>
      <c r="DF26" s="427">
        <f t="shared" si="28"/>
        <v>0</v>
      </c>
      <c r="DG26" s="427">
        <f t="shared" si="28"/>
        <v>0</v>
      </c>
      <c r="DH26" s="427">
        <f t="shared" si="28"/>
        <v>0</v>
      </c>
      <c r="DI26" s="427">
        <f t="shared" si="28"/>
        <v>0</v>
      </c>
      <c r="DJ26" s="427">
        <f t="shared" si="28"/>
        <v>0</v>
      </c>
      <c r="DK26" s="427">
        <f t="shared" si="28"/>
        <v>0</v>
      </c>
      <c r="DL26" s="427">
        <f t="shared" si="28"/>
        <v>0</v>
      </c>
      <c r="DM26" s="427" t="s">
        <v>190</v>
      </c>
      <c r="DN26" s="105"/>
    </row>
    <row r="27" spans="1:118" ht="48" customHeight="1" x14ac:dyDescent="0.25">
      <c r="A27" s="105"/>
      <c r="B27" s="427" t="s">
        <v>108</v>
      </c>
      <c r="C27" s="432" t="s">
        <v>109</v>
      </c>
      <c r="D27" s="428" t="s">
        <v>93</v>
      </c>
      <c r="E27" s="427">
        <f t="shared" ref="E27:AJ27" si="29">E28+E32+E35+E36</f>
        <v>0</v>
      </c>
      <c r="F27" s="427">
        <f t="shared" si="29"/>
        <v>0</v>
      </c>
      <c r="G27" s="427">
        <f t="shared" si="29"/>
        <v>0</v>
      </c>
      <c r="H27" s="427">
        <f t="shared" si="29"/>
        <v>0</v>
      </c>
      <c r="I27" s="427">
        <f t="shared" si="29"/>
        <v>0</v>
      </c>
      <c r="J27" s="427">
        <f t="shared" si="29"/>
        <v>0</v>
      </c>
      <c r="K27" s="427">
        <f t="shared" si="29"/>
        <v>0</v>
      </c>
      <c r="L27" s="427">
        <f t="shared" si="29"/>
        <v>0</v>
      </c>
      <c r="M27" s="427">
        <f t="shared" si="29"/>
        <v>0</v>
      </c>
      <c r="N27" s="427">
        <f t="shared" si="29"/>
        <v>0</v>
      </c>
      <c r="O27" s="427">
        <f t="shared" si="29"/>
        <v>0</v>
      </c>
      <c r="P27" s="427">
        <f t="shared" si="29"/>
        <v>0</v>
      </c>
      <c r="Q27" s="427">
        <f t="shared" si="29"/>
        <v>0</v>
      </c>
      <c r="R27" s="427">
        <f t="shared" si="29"/>
        <v>0</v>
      </c>
      <c r="S27" s="427">
        <f t="shared" si="29"/>
        <v>0</v>
      </c>
      <c r="T27" s="427">
        <f t="shared" si="29"/>
        <v>0</v>
      </c>
      <c r="U27" s="427">
        <f t="shared" si="29"/>
        <v>0</v>
      </c>
      <c r="V27" s="427">
        <f t="shared" si="29"/>
        <v>0</v>
      </c>
      <c r="W27" s="427">
        <f t="shared" si="29"/>
        <v>0</v>
      </c>
      <c r="X27" s="427">
        <f t="shared" si="29"/>
        <v>0</v>
      </c>
      <c r="Y27" s="427">
        <f t="shared" si="29"/>
        <v>0</v>
      </c>
      <c r="Z27" s="427">
        <f t="shared" si="29"/>
        <v>0</v>
      </c>
      <c r="AA27" s="427">
        <f t="shared" si="29"/>
        <v>0</v>
      </c>
      <c r="AB27" s="427">
        <f t="shared" si="29"/>
        <v>0</v>
      </c>
      <c r="AC27" s="427">
        <f t="shared" si="29"/>
        <v>0</v>
      </c>
      <c r="AD27" s="427">
        <f t="shared" si="29"/>
        <v>0</v>
      </c>
      <c r="AE27" s="427">
        <f t="shared" si="29"/>
        <v>0</v>
      </c>
      <c r="AF27" s="427">
        <f t="shared" si="29"/>
        <v>0</v>
      </c>
      <c r="AG27" s="427">
        <f t="shared" si="29"/>
        <v>0</v>
      </c>
      <c r="AH27" s="427">
        <f t="shared" si="29"/>
        <v>0</v>
      </c>
      <c r="AI27" s="427">
        <f t="shared" si="29"/>
        <v>0</v>
      </c>
      <c r="AJ27" s="427">
        <f t="shared" si="29"/>
        <v>0</v>
      </c>
      <c r="AK27" s="427">
        <f t="shared" ref="AK27:BP27" si="30">AK28+AK32+AK35+AK36</f>
        <v>0</v>
      </c>
      <c r="AL27" s="427">
        <f t="shared" si="30"/>
        <v>0</v>
      </c>
      <c r="AM27" s="427">
        <f t="shared" si="30"/>
        <v>0</v>
      </c>
      <c r="AN27" s="427">
        <f t="shared" si="30"/>
        <v>0</v>
      </c>
      <c r="AO27" s="427">
        <f t="shared" si="30"/>
        <v>0</v>
      </c>
      <c r="AP27" s="427">
        <f t="shared" si="30"/>
        <v>0</v>
      </c>
      <c r="AQ27" s="427">
        <f t="shared" si="30"/>
        <v>0</v>
      </c>
      <c r="AR27" s="427">
        <f t="shared" si="30"/>
        <v>0</v>
      </c>
      <c r="AS27" s="427">
        <f t="shared" si="30"/>
        <v>0</v>
      </c>
      <c r="AT27" s="427">
        <f t="shared" si="30"/>
        <v>0</v>
      </c>
      <c r="AU27" s="427">
        <f t="shared" si="30"/>
        <v>0</v>
      </c>
      <c r="AV27" s="427">
        <f t="shared" si="30"/>
        <v>0</v>
      </c>
      <c r="AW27" s="427">
        <f t="shared" si="30"/>
        <v>0</v>
      </c>
      <c r="AX27" s="427">
        <f t="shared" si="30"/>
        <v>0</v>
      </c>
      <c r="AY27" s="427">
        <f t="shared" si="30"/>
        <v>0</v>
      </c>
      <c r="AZ27" s="427">
        <f t="shared" si="30"/>
        <v>0</v>
      </c>
      <c r="BA27" s="427">
        <f t="shared" si="30"/>
        <v>0</v>
      </c>
      <c r="BB27" s="427">
        <f t="shared" si="30"/>
        <v>0</v>
      </c>
      <c r="BC27" s="427">
        <f t="shared" si="30"/>
        <v>0</v>
      </c>
      <c r="BD27" s="427">
        <f t="shared" si="30"/>
        <v>0</v>
      </c>
      <c r="BE27" s="427">
        <f t="shared" si="30"/>
        <v>0</v>
      </c>
      <c r="BF27" s="427">
        <f t="shared" si="30"/>
        <v>0</v>
      </c>
      <c r="BG27" s="427">
        <f t="shared" si="30"/>
        <v>0</v>
      </c>
      <c r="BH27" s="427">
        <f t="shared" si="30"/>
        <v>0</v>
      </c>
      <c r="BI27" s="427">
        <f t="shared" si="30"/>
        <v>0</v>
      </c>
      <c r="BJ27" s="427">
        <f t="shared" si="30"/>
        <v>0</v>
      </c>
      <c r="BK27" s="427">
        <f t="shared" si="30"/>
        <v>0</v>
      </c>
      <c r="BL27" s="427">
        <f t="shared" si="30"/>
        <v>0</v>
      </c>
      <c r="BM27" s="427">
        <f t="shared" si="30"/>
        <v>0</v>
      </c>
      <c r="BN27" s="427">
        <f t="shared" si="30"/>
        <v>0</v>
      </c>
      <c r="BO27" s="427">
        <f t="shared" si="30"/>
        <v>0</v>
      </c>
      <c r="BP27" s="427">
        <f t="shared" si="30"/>
        <v>0</v>
      </c>
      <c r="BQ27" s="427">
        <f t="shared" ref="BQ27:CV27" si="31">BQ28+BQ32+BQ35+BQ36</f>
        <v>0</v>
      </c>
      <c r="BR27" s="427">
        <f t="shared" si="31"/>
        <v>0</v>
      </c>
      <c r="BS27" s="427">
        <f t="shared" si="31"/>
        <v>0</v>
      </c>
      <c r="BT27" s="427">
        <f t="shared" si="31"/>
        <v>0</v>
      </c>
      <c r="BU27" s="427">
        <f t="shared" si="31"/>
        <v>0</v>
      </c>
      <c r="BV27" s="427">
        <f t="shared" si="31"/>
        <v>0</v>
      </c>
      <c r="BW27" s="427">
        <f t="shared" si="31"/>
        <v>0</v>
      </c>
      <c r="BX27" s="427">
        <f t="shared" si="31"/>
        <v>0</v>
      </c>
      <c r="BY27" s="427">
        <f t="shared" si="31"/>
        <v>0</v>
      </c>
      <c r="BZ27" s="427">
        <f t="shared" si="31"/>
        <v>0</v>
      </c>
      <c r="CA27" s="427">
        <f t="shared" si="31"/>
        <v>0</v>
      </c>
      <c r="CB27" s="427">
        <f t="shared" si="31"/>
        <v>0</v>
      </c>
      <c r="CC27" s="427">
        <f t="shared" si="31"/>
        <v>0</v>
      </c>
      <c r="CD27" s="427">
        <f t="shared" si="31"/>
        <v>0</v>
      </c>
      <c r="CE27" s="427">
        <f t="shared" si="31"/>
        <v>0</v>
      </c>
      <c r="CF27" s="427">
        <f t="shared" si="31"/>
        <v>0</v>
      </c>
      <c r="CG27" s="427">
        <f t="shared" si="31"/>
        <v>0</v>
      </c>
      <c r="CH27" s="427">
        <f t="shared" si="31"/>
        <v>0</v>
      </c>
      <c r="CI27" s="427">
        <f t="shared" si="31"/>
        <v>0</v>
      </c>
      <c r="CJ27" s="427">
        <f t="shared" si="31"/>
        <v>0</v>
      </c>
      <c r="CK27" s="427">
        <f t="shared" si="31"/>
        <v>0</v>
      </c>
      <c r="CL27" s="427">
        <f t="shared" si="31"/>
        <v>0</v>
      </c>
      <c r="CM27" s="427">
        <f t="shared" si="31"/>
        <v>0</v>
      </c>
      <c r="CN27" s="427">
        <f t="shared" si="31"/>
        <v>0</v>
      </c>
      <c r="CO27" s="427">
        <f t="shared" si="31"/>
        <v>0</v>
      </c>
      <c r="CP27" s="427">
        <f t="shared" si="31"/>
        <v>0</v>
      </c>
      <c r="CQ27" s="427">
        <f t="shared" si="31"/>
        <v>0</v>
      </c>
      <c r="CR27" s="427">
        <f t="shared" si="31"/>
        <v>0</v>
      </c>
      <c r="CS27" s="427">
        <f t="shared" si="31"/>
        <v>0</v>
      </c>
      <c r="CT27" s="427">
        <f t="shared" si="31"/>
        <v>0</v>
      </c>
      <c r="CU27" s="427">
        <f t="shared" si="31"/>
        <v>0</v>
      </c>
      <c r="CV27" s="427">
        <f t="shared" si="31"/>
        <v>0</v>
      </c>
      <c r="CW27" s="427">
        <f t="shared" ref="CW27:DL27" si="32">CW28+CW32+CW35+CW36</f>
        <v>0</v>
      </c>
      <c r="CX27" s="427">
        <f t="shared" si="32"/>
        <v>0</v>
      </c>
      <c r="CY27" s="427">
        <f t="shared" si="32"/>
        <v>0</v>
      </c>
      <c r="CZ27" s="427">
        <f t="shared" si="32"/>
        <v>0</v>
      </c>
      <c r="DA27" s="427">
        <f t="shared" si="32"/>
        <v>0</v>
      </c>
      <c r="DB27" s="427">
        <f t="shared" si="32"/>
        <v>0</v>
      </c>
      <c r="DC27" s="427">
        <f t="shared" si="32"/>
        <v>0</v>
      </c>
      <c r="DD27" s="427">
        <f t="shared" si="32"/>
        <v>0</v>
      </c>
      <c r="DE27" s="427">
        <f t="shared" si="32"/>
        <v>0</v>
      </c>
      <c r="DF27" s="427">
        <f t="shared" si="32"/>
        <v>0</v>
      </c>
      <c r="DG27" s="427">
        <f t="shared" si="32"/>
        <v>0</v>
      </c>
      <c r="DH27" s="427">
        <f t="shared" si="32"/>
        <v>0</v>
      </c>
      <c r="DI27" s="427">
        <f t="shared" si="32"/>
        <v>0</v>
      </c>
      <c r="DJ27" s="427">
        <f t="shared" si="32"/>
        <v>0</v>
      </c>
      <c r="DK27" s="427">
        <f t="shared" si="32"/>
        <v>0</v>
      </c>
      <c r="DL27" s="427">
        <f t="shared" si="32"/>
        <v>0</v>
      </c>
      <c r="DM27" s="427" t="s">
        <v>190</v>
      </c>
      <c r="DN27" s="105"/>
    </row>
    <row r="28" spans="1:118" ht="48" customHeight="1" x14ac:dyDescent="0.25">
      <c r="A28" s="105"/>
      <c r="B28" s="432" t="s">
        <v>110</v>
      </c>
      <c r="C28" s="432" t="s">
        <v>111</v>
      </c>
      <c r="D28" s="428" t="s">
        <v>93</v>
      </c>
      <c r="E28" s="427">
        <f t="shared" ref="E28:BP28" si="33">E29+E30+E31</f>
        <v>0</v>
      </c>
      <c r="F28" s="427">
        <f t="shared" si="33"/>
        <v>0</v>
      </c>
      <c r="G28" s="427">
        <f t="shared" si="33"/>
        <v>0</v>
      </c>
      <c r="H28" s="427">
        <f t="shared" si="33"/>
        <v>0</v>
      </c>
      <c r="I28" s="427">
        <f t="shared" si="33"/>
        <v>0</v>
      </c>
      <c r="J28" s="427">
        <f t="shared" si="33"/>
        <v>0</v>
      </c>
      <c r="K28" s="427">
        <f t="shared" si="33"/>
        <v>0</v>
      </c>
      <c r="L28" s="427">
        <f t="shared" si="33"/>
        <v>0</v>
      </c>
      <c r="M28" s="427">
        <f t="shared" si="33"/>
        <v>0</v>
      </c>
      <c r="N28" s="427">
        <f t="shared" si="33"/>
        <v>0</v>
      </c>
      <c r="O28" s="427">
        <f t="shared" si="33"/>
        <v>0</v>
      </c>
      <c r="P28" s="427">
        <f t="shared" si="33"/>
        <v>0</v>
      </c>
      <c r="Q28" s="427">
        <f t="shared" si="33"/>
        <v>0</v>
      </c>
      <c r="R28" s="427">
        <f t="shared" si="33"/>
        <v>0</v>
      </c>
      <c r="S28" s="427">
        <f t="shared" si="33"/>
        <v>0</v>
      </c>
      <c r="T28" s="427">
        <f t="shared" si="33"/>
        <v>0</v>
      </c>
      <c r="U28" s="427">
        <f t="shared" si="33"/>
        <v>0</v>
      </c>
      <c r="V28" s="427">
        <f t="shared" si="33"/>
        <v>0</v>
      </c>
      <c r="W28" s="427">
        <f t="shared" si="33"/>
        <v>0</v>
      </c>
      <c r="X28" s="427">
        <f t="shared" si="33"/>
        <v>0</v>
      </c>
      <c r="Y28" s="427">
        <f t="shared" si="33"/>
        <v>0</v>
      </c>
      <c r="Z28" s="427">
        <f t="shared" si="33"/>
        <v>0</v>
      </c>
      <c r="AA28" s="427">
        <f t="shared" si="33"/>
        <v>0</v>
      </c>
      <c r="AB28" s="427">
        <f t="shared" si="33"/>
        <v>0</v>
      </c>
      <c r="AC28" s="427">
        <f t="shared" si="33"/>
        <v>0</v>
      </c>
      <c r="AD28" s="427">
        <f t="shared" si="33"/>
        <v>0</v>
      </c>
      <c r="AE28" s="427">
        <f t="shared" si="33"/>
        <v>0</v>
      </c>
      <c r="AF28" s="427">
        <f t="shared" si="33"/>
        <v>0</v>
      </c>
      <c r="AG28" s="427">
        <f t="shared" si="33"/>
        <v>0</v>
      </c>
      <c r="AH28" s="427">
        <f t="shared" si="33"/>
        <v>0</v>
      </c>
      <c r="AI28" s="427">
        <f t="shared" si="33"/>
        <v>0</v>
      </c>
      <c r="AJ28" s="427">
        <f t="shared" si="33"/>
        <v>0</v>
      </c>
      <c r="AK28" s="427">
        <f t="shared" si="33"/>
        <v>0</v>
      </c>
      <c r="AL28" s="427">
        <f t="shared" si="33"/>
        <v>0</v>
      </c>
      <c r="AM28" s="427">
        <f t="shared" si="33"/>
        <v>0</v>
      </c>
      <c r="AN28" s="427">
        <f t="shared" si="33"/>
        <v>0</v>
      </c>
      <c r="AO28" s="427">
        <f t="shared" si="33"/>
        <v>0</v>
      </c>
      <c r="AP28" s="427">
        <f t="shared" si="33"/>
        <v>0</v>
      </c>
      <c r="AQ28" s="427">
        <f t="shared" si="33"/>
        <v>0</v>
      </c>
      <c r="AR28" s="427">
        <f t="shared" si="33"/>
        <v>0</v>
      </c>
      <c r="AS28" s="427">
        <f t="shared" si="33"/>
        <v>0</v>
      </c>
      <c r="AT28" s="427">
        <f t="shared" si="33"/>
        <v>0</v>
      </c>
      <c r="AU28" s="427">
        <f t="shared" si="33"/>
        <v>0</v>
      </c>
      <c r="AV28" s="427">
        <f t="shared" si="33"/>
        <v>0</v>
      </c>
      <c r="AW28" s="427">
        <f t="shared" si="33"/>
        <v>0</v>
      </c>
      <c r="AX28" s="427">
        <f t="shared" si="33"/>
        <v>0</v>
      </c>
      <c r="AY28" s="427">
        <f t="shared" si="33"/>
        <v>0</v>
      </c>
      <c r="AZ28" s="427">
        <f t="shared" si="33"/>
        <v>0</v>
      </c>
      <c r="BA28" s="427">
        <f t="shared" si="33"/>
        <v>0</v>
      </c>
      <c r="BB28" s="427">
        <f t="shared" si="33"/>
        <v>0</v>
      </c>
      <c r="BC28" s="427">
        <f t="shared" si="33"/>
        <v>0</v>
      </c>
      <c r="BD28" s="427">
        <f t="shared" si="33"/>
        <v>0</v>
      </c>
      <c r="BE28" s="427">
        <f t="shared" si="33"/>
        <v>0</v>
      </c>
      <c r="BF28" s="427">
        <f t="shared" si="33"/>
        <v>0</v>
      </c>
      <c r="BG28" s="427">
        <f t="shared" si="33"/>
        <v>0</v>
      </c>
      <c r="BH28" s="427">
        <f t="shared" si="33"/>
        <v>0</v>
      </c>
      <c r="BI28" s="427">
        <f t="shared" si="33"/>
        <v>0</v>
      </c>
      <c r="BJ28" s="427">
        <f t="shared" si="33"/>
        <v>0</v>
      </c>
      <c r="BK28" s="427">
        <f t="shared" si="33"/>
        <v>0</v>
      </c>
      <c r="BL28" s="427">
        <f t="shared" si="33"/>
        <v>0</v>
      </c>
      <c r="BM28" s="427">
        <f t="shared" si="33"/>
        <v>0</v>
      </c>
      <c r="BN28" s="427">
        <f t="shared" si="33"/>
        <v>0</v>
      </c>
      <c r="BO28" s="427">
        <f t="shared" si="33"/>
        <v>0</v>
      </c>
      <c r="BP28" s="427">
        <f t="shared" si="33"/>
        <v>0</v>
      </c>
      <c r="BQ28" s="427">
        <f t="shared" ref="BQ28:DL28" si="34">BQ29+BQ30+BQ31</f>
        <v>0</v>
      </c>
      <c r="BR28" s="427">
        <f t="shared" si="34"/>
        <v>0</v>
      </c>
      <c r="BS28" s="427">
        <f t="shared" si="34"/>
        <v>0</v>
      </c>
      <c r="BT28" s="427">
        <f t="shared" si="34"/>
        <v>0</v>
      </c>
      <c r="BU28" s="427">
        <f t="shared" si="34"/>
        <v>0</v>
      </c>
      <c r="BV28" s="427">
        <f t="shared" si="34"/>
        <v>0</v>
      </c>
      <c r="BW28" s="427">
        <f t="shared" si="34"/>
        <v>0</v>
      </c>
      <c r="BX28" s="427">
        <f t="shared" si="34"/>
        <v>0</v>
      </c>
      <c r="BY28" s="427">
        <f t="shared" si="34"/>
        <v>0</v>
      </c>
      <c r="BZ28" s="427">
        <f t="shared" si="34"/>
        <v>0</v>
      </c>
      <c r="CA28" s="427">
        <f t="shared" si="34"/>
        <v>0</v>
      </c>
      <c r="CB28" s="427">
        <f t="shared" si="34"/>
        <v>0</v>
      </c>
      <c r="CC28" s="427">
        <f t="shared" si="34"/>
        <v>0</v>
      </c>
      <c r="CD28" s="427">
        <f t="shared" si="34"/>
        <v>0</v>
      </c>
      <c r="CE28" s="427">
        <f t="shared" ref="CE28:CX28" si="35">CE29+CE30+CE31</f>
        <v>0</v>
      </c>
      <c r="CF28" s="427">
        <f t="shared" si="35"/>
        <v>0</v>
      </c>
      <c r="CG28" s="427">
        <f t="shared" si="35"/>
        <v>0</v>
      </c>
      <c r="CH28" s="427">
        <f t="shared" si="35"/>
        <v>0</v>
      </c>
      <c r="CI28" s="427">
        <f t="shared" si="35"/>
        <v>0</v>
      </c>
      <c r="CJ28" s="427">
        <f t="shared" si="35"/>
        <v>0</v>
      </c>
      <c r="CK28" s="427">
        <f t="shared" si="35"/>
        <v>0</v>
      </c>
      <c r="CL28" s="427">
        <f t="shared" si="35"/>
        <v>0</v>
      </c>
      <c r="CM28" s="427">
        <f t="shared" si="35"/>
        <v>0</v>
      </c>
      <c r="CN28" s="427">
        <f t="shared" si="35"/>
        <v>0</v>
      </c>
      <c r="CO28" s="427">
        <f t="shared" si="35"/>
        <v>0</v>
      </c>
      <c r="CP28" s="427">
        <f t="shared" si="35"/>
        <v>0</v>
      </c>
      <c r="CQ28" s="427">
        <f t="shared" si="35"/>
        <v>0</v>
      </c>
      <c r="CR28" s="427">
        <f t="shared" si="35"/>
        <v>0</v>
      </c>
      <c r="CS28" s="427">
        <f t="shared" si="35"/>
        <v>0</v>
      </c>
      <c r="CT28" s="427">
        <f t="shared" si="35"/>
        <v>0</v>
      </c>
      <c r="CU28" s="427">
        <f t="shared" si="35"/>
        <v>0</v>
      </c>
      <c r="CV28" s="427">
        <f t="shared" si="35"/>
        <v>0</v>
      </c>
      <c r="CW28" s="427">
        <f t="shared" si="35"/>
        <v>0</v>
      </c>
      <c r="CX28" s="427">
        <f t="shared" si="35"/>
        <v>0</v>
      </c>
      <c r="CY28" s="427">
        <f t="shared" si="34"/>
        <v>0</v>
      </c>
      <c r="CZ28" s="427">
        <f t="shared" si="34"/>
        <v>0</v>
      </c>
      <c r="DA28" s="427">
        <f t="shared" si="34"/>
        <v>0</v>
      </c>
      <c r="DB28" s="427">
        <f t="shared" si="34"/>
        <v>0</v>
      </c>
      <c r="DC28" s="427">
        <f t="shared" si="34"/>
        <v>0</v>
      </c>
      <c r="DD28" s="427">
        <f t="shared" si="34"/>
        <v>0</v>
      </c>
      <c r="DE28" s="427">
        <f t="shared" si="34"/>
        <v>0</v>
      </c>
      <c r="DF28" s="427">
        <f t="shared" si="34"/>
        <v>0</v>
      </c>
      <c r="DG28" s="427">
        <f t="shared" si="34"/>
        <v>0</v>
      </c>
      <c r="DH28" s="427">
        <f t="shared" si="34"/>
        <v>0</v>
      </c>
      <c r="DI28" s="427">
        <f t="shared" si="34"/>
        <v>0</v>
      </c>
      <c r="DJ28" s="427">
        <f t="shared" si="34"/>
        <v>0</v>
      </c>
      <c r="DK28" s="427">
        <f t="shared" si="34"/>
        <v>0</v>
      </c>
      <c r="DL28" s="427">
        <f t="shared" si="34"/>
        <v>0</v>
      </c>
      <c r="DM28" s="427" t="s">
        <v>190</v>
      </c>
      <c r="DN28" s="105"/>
    </row>
    <row r="29" spans="1:118" ht="42" customHeight="1" x14ac:dyDescent="0.25">
      <c r="A29" s="105"/>
      <c r="B29" s="433" t="s">
        <v>112</v>
      </c>
      <c r="C29" s="434" t="s">
        <v>113</v>
      </c>
      <c r="D29" s="72" t="s">
        <v>93</v>
      </c>
      <c r="E29" s="326">
        <v>0</v>
      </c>
      <c r="F29" s="326">
        <v>0</v>
      </c>
      <c r="G29" s="326">
        <v>0</v>
      </c>
      <c r="H29" s="326">
        <v>0</v>
      </c>
      <c r="I29" s="326">
        <v>0</v>
      </c>
      <c r="J29" s="326">
        <v>0</v>
      </c>
      <c r="K29" s="326">
        <v>0</v>
      </c>
      <c r="L29" s="326">
        <v>0</v>
      </c>
      <c r="M29" s="326">
        <v>0</v>
      </c>
      <c r="N29" s="326">
        <v>0</v>
      </c>
      <c r="O29" s="326">
        <v>0</v>
      </c>
      <c r="P29" s="326">
        <v>0</v>
      </c>
      <c r="Q29" s="326">
        <v>0</v>
      </c>
      <c r="R29" s="326">
        <v>0</v>
      </c>
      <c r="S29" s="326">
        <v>0</v>
      </c>
      <c r="T29" s="326">
        <v>0</v>
      </c>
      <c r="U29" s="326">
        <v>0</v>
      </c>
      <c r="V29" s="326">
        <v>0</v>
      </c>
      <c r="W29" s="326">
        <v>0</v>
      </c>
      <c r="X29" s="326">
        <v>0</v>
      </c>
      <c r="Y29" s="326">
        <v>0</v>
      </c>
      <c r="Z29" s="326">
        <v>0</v>
      </c>
      <c r="AA29" s="326">
        <v>0</v>
      </c>
      <c r="AB29" s="326">
        <v>0</v>
      </c>
      <c r="AC29" s="326">
        <v>0</v>
      </c>
      <c r="AD29" s="326">
        <v>0</v>
      </c>
      <c r="AE29" s="326">
        <v>0</v>
      </c>
      <c r="AF29" s="326">
        <v>0</v>
      </c>
      <c r="AG29" s="326">
        <v>0</v>
      </c>
      <c r="AH29" s="326">
        <v>0</v>
      </c>
      <c r="AI29" s="326">
        <v>0</v>
      </c>
      <c r="AJ29" s="326">
        <v>0</v>
      </c>
      <c r="AK29" s="326">
        <v>0</v>
      </c>
      <c r="AL29" s="326">
        <v>0</v>
      </c>
      <c r="AM29" s="326">
        <v>0</v>
      </c>
      <c r="AN29" s="326">
        <v>0</v>
      </c>
      <c r="AO29" s="326">
        <v>0</v>
      </c>
      <c r="AP29" s="326">
        <v>0</v>
      </c>
      <c r="AQ29" s="326">
        <v>0</v>
      </c>
      <c r="AR29" s="326">
        <v>0</v>
      </c>
      <c r="AS29" s="326">
        <v>0</v>
      </c>
      <c r="AT29" s="326">
        <v>0</v>
      </c>
      <c r="AU29" s="326">
        <v>0</v>
      </c>
      <c r="AV29" s="326">
        <v>0</v>
      </c>
      <c r="AW29" s="326">
        <v>0</v>
      </c>
      <c r="AX29" s="326">
        <v>0</v>
      </c>
      <c r="AY29" s="326">
        <v>0</v>
      </c>
      <c r="AZ29" s="326">
        <v>0</v>
      </c>
      <c r="BA29" s="326">
        <v>0</v>
      </c>
      <c r="BB29" s="326">
        <v>0</v>
      </c>
      <c r="BC29" s="326">
        <v>0</v>
      </c>
      <c r="BD29" s="326">
        <v>0</v>
      </c>
      <c r="BE29" s="326">
        <v>0</v>
      </c>
      <c r="BF29" s="326">
        <v>0</v>
      </c>
      <c r="BG29" s="326">
        <v>0</v>
      </c>
      <c r="BH29" s="326">
        <v>0</v>
      </c>
      <c r="BI29" s="326">
        <v>0</v>
      </c>
      <c r="BJ29" s="326">
        <v>0</v>
      </c>
      <c r="BK29" s="326">
        <v>0</v>
      </c>
      <c r="BL29" s="326">
        <v>0</v>
      </c>
      <c r="BM29" s="326">
        <v>0</v>
      </c>
      <c r="BN29" s="326">
        <v>0</v>
      </c>
      <c r="BO29" s="326">
        <v>0</v>
      </c>
      <c r="BP29" s="326">
        <v>0</v>
      </c>
      <c r="BQ29" s="326">
        <v>0</v>
      </c>
      <c r="BR29" s="326">
        <v>0</v>
      </c>
      <c r="BS29" s="326">
        <v>0</v>
      </c>
      <c r="BT29" s="326">
        <v>0</v>
      </c>
      <c r="BU29" s="326">
        <v>0</v>
      </c>
      <c r="BV29" s="326">
        <v>0</v>
      </c>
      <c r="BW29" s="326"/>
      <c r="BX29" s="326"/>
      <c r="BY29" s="326"/>
      <c r="BZ29" s="326"/>
      <c r="CA29" s="326"/>
      <c r="CB29" s="326"/>
      <c r="CC29" s="326"/>
      <c r="CD29" s="326"/>
      <c r="CE29" s="326"/>
      <c r="CF29" s="326"/>
      <c r="CG29" s="326"/>
      <c r="CH29" s="326"/>
      <c r="CI29" s="326"/>
      <c r="CJ29" s="326"/>
      <c r="CK29" s="326"/>
      <c r="CL29" s="326"/>
      <c r="CM29" s="326"/>
      <c r="CN29" s="326"/>
      <c r="CO29" s="326"/>
      <c r="CP29" s="326"/>
      <c r="CQ29" s="326"/>
      <c r="CR29" s="326"/>
      <c r="CS29" s="326"/>
      <c r="CT29" s="326"/>
      <c r="CU29" s="326"/>
      <c r="CV29" s="326"/>
      <c r="CW29" s="326"/>
      <c r="CX29" s="326"/>
      <c r="CY29" s="326">
        <v>0</v>
      </c>
      <c r="CZ29" s="326">
        <v>0</v>
      </c>
      <c r="DA29" s="326">
        <v>0</v>
      </c>
      <c r="DB29" s="326">
        <v>0</v>
      </c>
      <c r="DC29" s="326">
        <v>0</v>
      </c>
      <c r="DD29" s="326">
        <v>0</v>
      </c>
      <c r="DE29" s="326">
        <v>0</v>
      </c>
      <c r="DF29" s="326">
        <v>0</v>
      </c>
      <c r="DG29" s="326">
        <v>0</v>
      </c>
      <c r="DH29" s="326">
        <v>0</v>
      </c>
      <c r="DI29" s="326">
        <v>0</v>
      </c>
      <c r="DJ29" s="326">
        <v>0</v>
      </c>
      <c r="DK29" s="326">
        <v>0</v>
      </c>
      <c r="DL29" s="326">
        <v>0</v>
      </c>
      <c r="DM29" s="72" t="s">
        <v>190</v>
      </c>
      <c r="DN29" s="105"/>
    </row>
    <row r="30" spans="1:118" ht="42" customHeight="1" x14ac:dyDescent="0.25">
      <c r="A30" s="105"/>
      <c r="B30" s="433" t="s">
        <v>114</v>
      </c>
      <c r="C30" s="434" t="s">
        <v>115</v>
      </c>
      <c r="D30" s="72" t="s">
        <v>93</v>
      </c>
      <c r="E30" s="326">
        <v>0</v>
      </c>
      <c r="F30" s="326">
        <v>0</v>
      </c>
      <c r="G30" s="326">
        <v>0</v>
      </c>
      <c r="H30" s="326">
        <v>0</v>
      </c>
      <c r="I30" s="326">
        <v>0</v>
      </c>
      <c r="J30" s="326">
        <v>0</v>
      </c>
      <c r="K30" s="326">
        <v>0</v>
      </c>
      <c r="L30" s="326">
        <v>0</v>
      </c>
      <c r="M30" s="326">
        <v>0</v>
      </c>
      <c r="N30" s="326">
        <v>0</v>
      </c>
      <c r="O30" s="326">
        <v>0</v>
      </c>
      <c r="P30" s="326">
        <v>0</v>
      </c>
      <c r="Q30" s="326">
        <v>0</v>
      </c>
      <c r="R30" s="326">
        <v>0</v>
      </c>
      <c r="S30" s="326">
        <v>0</v>
      </c>
      <c r="T30" s="326">
        <v>0</v>
      </c>
      <c r="U30" s="326">
        <v>0</v>
      </c>
      <c r="V30" s="326">
        <v>0</v>
      </c>
      <c r="W30" s="326">
        <v>0</v>
      </c>
      <c r="X30" s="326">
        <v>0</v>
      </c>
      <c r="Y30" s="326">
        <v>0</v>
      </c>
      <c r="Z30" s="326">
        <v>0</v>
      </c>
      <c r="AA30" s="326">
        <v>0</v>
      </c>
      <c r="AB30" s="326">
        <v>0</v>
      </c>
      <c r="AC30" s="326">
        <v>0</v>
      </c>
      <c r="AD30" s="326">
        <v>0</v>
      </c>
      <c r="AE30" s="326">
        <v>0</v>
      </c>
      <c r="AF30" s="326">
        <v>0</v>
      </c>
      <c r="AG30" s="326">
        <v>0</v>
      </c>
      <c r="AH30" s="326">
        <v>0</v>
      </c>
      <c r="AI30" s="326">
        <v>0</v>
      </c>
      <c r="AJ30" s="326">
        <v>0</v>
      </c>
      <c r="AK30" s="326">
        <v>0</v>
      </c>
      <c r="AL30" s="326">
        <v>0</v>
      </c>
      <c r="AM30" s="326">
        <v>0</v>
      </c>
      <c r="AN30" s="326">
        <v>0</v>
      </c>
      <c r="AO30" s="326">
        <v>0</v>
      </c>
      <c r="AP30" s="326">
        <v>0</v>
      </c>
      <c r="AQ30" s="326">
        <v>0</v>
      </c>
      <c r="AR30" s="326">
        <v>0</v>
      </c>
      <c r="AS30" s="326">
        <v>0</v>
      </c>
      <c r="AT30" s="326">
        <v>0</v>
      </c>
      <c r="AU30" s="326">
        <v>0</v>
      </c>
      <c r="AV30" s="326">
        <v>0</v>
      </c>
      <c r="AW30" s="326">
        <v>0</v>
      </c>
      <c r="AX30" s="326">
        <v>0</v>
      </c>
      <c r="AY30" s="326">
        <v>0</v>
      </c>
      <c r="AZ30" s="326">
        <v>0</v>
      </c>
      <c r="BA30" s="326">
        <v>0</v>
      </c>
      <c r="BB30" s="326">
        <v>0</v>
      </c>
      <c r="BC30" s="326">
        <v>0</v>
      </c>
      <c r="BD30" s="326">
        <v>0</v>
      </c>
      <c r="BE30" s="326">
        <v>0</v>
      </c>
      <c r="BF30" s="326">
        <v>0</v>
      </c>
      <c r="BG30" s="326">
        <v>0</v>
      </c>
      <c r="BH30" s="326">
        <v>0</v>
      </c>
      <c r="BI30" s="326">
        <v>0</v>
      </c>
      <c r="BJ30" s="326">
        <v>0</v>
      </c>
      <c r="BK30" s="326">
        <v>0</v>
      </c>
      <c r="BL30" s="326">
        <v>0</v>
      </c>
      <c r="BM30" s="326">
        <v>0</v>
      </c>
      <c r="BN30" s="326">
        <v>0</v>
      </c>
      <c r="BO30" s="326">
        <v>0</v>
      </c>
      <c r="BP30" s="326">
        <v>0</v>
      </c>
      <c r="BQ30" s="326">
        <v>0</v>
      </c>
      <c r="BR30" s="326">
        <v>0</v>
      </c>
      <c r="BS30" s="326">
        <v>0</v>
      </c>
      <c r="BT30" s="326">
        <v>0</v>
      </c>
      <c r="BU30" s="326">
        <v>0</v>
      </c>
      <c r="BV30" s="326">
        <v>0</v>
      </c>
      <c r="BW30" s="326"/>
      <c r="BX30" s="326"/>
      <c r="BY30" s="326"/>
      <c r="BZ30" s="326"/>
      <c r="CA30" s="326"/>
      <c r="CB30" s="326"/>
      <c r="CC30" s="326"/>
      <c r="CD30" s="326"/>
      <c r="CE30" s="326"/>
      <c r="CF30" s="326"/>
      <c r="CG30" s="326"/>
      <c r="CH30" s="326"/>
      <c r="CI30" s="326"/>
      <c r="CJ30" s="326"/>
      <c r="CK30" s="326"/>
      <c r="CL30" s="326"/>
      <c r="CM30" s="326"/>
      <c r="CN30" s="326"/>
      <c r="CO30" s="326"/>
      <c r="CP30" s="326"/>
      <c r="CQ30" s="326"/>
      <c r="CR30" s="326"/>
      <c r="CS30" s="326"/>
      <c r="CT30" s="326"/>
      <c r="CU30" s="326"/>
      <c r="CV30" s="326"/>
      <c r="CW30" s="326"/>
      <c r="CX30" s="326"/>
      <c r="CY30" s="326">
        <v>0</v>
      </c>
      <c r="CZ30" s="326">
        <v>0</v>
      </c>
      <c r="DA30" s="326">
        <v>0</v>
      </c>
      <c r="DB30" s="326">
        <v>0</v>
      </c>
      <c r="DC30" s="326">
        <v>0</v>
      </c>
      <c r="DD30" s="326">
        <v>0</v>
      </c>
      <c r="DE30" s="326">
        <v>0</v>
      </c>
      <c r="DF30" s="326">
        <v>0</v>
      </c>
      <c r="DG30" s="326">
        <v>0</v>
      </c>
      <c r="DH30" s="326">
        <v>0</v>
      </c>
      <c r="DI30" s="326">
        <v>0</v>
      </c>
      <c r="DJ30" s="326">
        <v>0</v>
      </c>
      <c r="DK30" s="326">
        <v>0</v>
      </c>
      <c r="DL30" s="326">
        <v>0</v>
      </c>
      <c r="DM30" s="72" t="s">
        <v>190</v>
      </c>
      <c r="DN30" s="105"/>
    </row>
    <row r="31" spans="1:118" ht="42" customHeight="1" x14ac:dyDescent="0.25">
      <c r="A31" s="105"/>
      <c r="B31" s="433" t="s">
        <v>116</v>
      </c>
      <c r="C31" s="434" t="s">
        <v>117</v>
      </c>
      <c r="D31" s="72" t="s">
        <v>93</v>
      </c>
      <c r="E31" s="326">
        <v>0</v>
      </c>
      <c r="F31" s="326">
        <v>0</v>
      </c>
      <c r="G31" s="326">
        <v>0</v>
      </c>
      <c r="H31" s="326">
        <v>0</v>
      </c>
      <c r="I31" s="326">
        <v>0</v>
      </c>
      <c r="J31" s="326">
        <v>0</v>
      </c>
      <c r="K31" s="326">
        <v>0</v>
      </c>
      <c r="L31" s="326">
        <v>0</v>
      </c>
      <c r="M31" s="326">
        <v>0</v>
      </c>
      <c r="N31" s="326">
        <v>0</v>
      </c>
      <c r="O31" s="326">
        <v>0</v>
      </c>
      <c r="P31" s="326">
        <v>0</v>
      </c>
      <c r="Q31" s="326">
        <v>0</v>
      </c>
      <c r="R31" s="326">
        <v>0</v>
      </c>
      <c r="S31" s="326">
        <v>0</v>
      </c>
      <c r="T31" s="326">
        <v>0</v>
      </c>
      <c r="U31" s="326">
        <v>0</v>
      </c>
      <c r="V31" s="326">
        <v>0</v>
      </c>
      <c r="W31" s="326">
        <v>0</v>
      </c>
      <c r="X31" s="326">
        <v>0</v>
      </c>
      <c r="Y31" s="326">
        <v>0</v>
      </c>
      <c r="Z31" s="326">
        <v>0</v>
      </c>
      <c r="AA31" s="326">
        <v>0</v>
      </c>
      <c r="AB31" s="326">
        <v>0</v>
      </c>
      <c r="AC31" s="326">
        <v>0</v>
      </c>
      <c r="AD31" s="326">
        <v>0</v>
      </c>
      <c r="AE31" s="326">
        <v>0</v>
      </c>
      <c r="AF31" s="326">
        <v>0</v>
      </c>
      <c r="AG31" s="326">
        <v>0</v>
      </c>
      <c r="AH31" s="326">
        <v>0</v>
      </c>
      <c r="AI31" s="326">
        <v>0</v>
      </c>
      <c r="AJ31" s="326">
        <v>0</v>
      </c>
      <c r="AK31" s="326">
        <v>0</v>
      </c>
      <c r="AL31" s="326">
        <v>0</v>
      </c>
      <c r="AM31" s="326">
        <v>0</v>
      </c>
      <c r="AN31" s="326">
        <v>0</v>
      </c>
      <c r="AO31" s="326">
        <v>0</v>
      </c>
      <c r="AP31" s="326">
        <v>0</v>
      </c>
      <c r="AQ31" s="326">
        <v>0</v>
      </c>
      <c r="AR31" s="326">
        <v>0</v>
      </c>
      <c r="AS31" s="326">
        <v>0</v>
      </c>
      <c r="AT31" s="326">
        <v>0</v>
      </c>
      <c r="AU31" s="326">
        <v>0</v>
      </c>
      <c r="AV31" s="326">
        <v>0</v>
      </c>
      <c r="AW31" s="326">
        <v>0</v>
      </c>
      <c r="AX31" s="326">
        <v>0</v>
      </c>
      <c r="AY31" s="326">
        <v>0</v>
      </c>
      <c r="AZ31" s="326">
        <v>0</v>
      </c>
      <c r="BA31" s="326">
        <v>0</v>
      </c>
      <c r="BB31" s="326">
        <v>0</v>
      </c>
      <c r="BC31" s="326">
        <v>0</v>
      </c>
      <c r="BD31" s="326">
        <v>0</v>
      </c>
      <c r="BE31" s="326">
        <v>0</v>
      </c>
      <c r="BF31" s="326">
        <v>0</v>
      </c>
      <c r="BG31" s="326">
        <v>0</v>
      </c>
      <c r="BH31" s="326">
        <v>0</v>
      </c>
      <c r="BI31" s="326">
        <v>0</v>
      </c>
      <c r="BJ31" s="326">
        <v>0</v>
      </c>
      <c r="BK31" s="326">
        <v>0</v>
      </c>
      <c r="BL31" s="326">
        <v>0</v>
      </c>
      <c r="BM31" s="326">
        <v>0</v>
      </c>
      <c r="BN31" s="326">
        <v>0</v>
      </c>
      <c r="BO31" s="326">
        <v>0</v>
      </c>
      <c r="BP31" s="326">
        <v>0</v>
      </c>
      <c r="BQ31" s="326">
        <v>0</v>
      </c>
      <c r="BR31" s="326">
        <v>0</v>
      </c>
      <c r="BS31" s="326">
        <v>0</v>
      </c>
      <c r="BT31" s="326">
        <v>0</v>
      </c>
      <c r="BU31" s="326">
        <v>0</v>
      </c>
      <c r="BV31" s="326">
        <v>0</v>
      </c>
      <c r="BW31" s="326"/>
      <c r="BX31" s="326"/>
      <c r="BY31" s="326"/>
      <c r="BZ31" s="326"/>
      <c r="CA31" s="326"/>
      <c r="CB31" s="326"/>
      <c r="CC31" s="326"/>
      <c r="CD31" s="326"/>
      <c r="CE31" s="326"/>
      <c r="CF31" s="326"/>
      <c r="CG31" s="326"/>
      <c r="CH31" s="326"/>
      <c r="CI31" s="326"/>
      <c r="CJ31" s="326"/>
      <c r="CK31" s="326"/>
      <c r="CL31" s="326"/>
      <c r="CM31" s="326"/>
      <c r="CN31" s="326"/>
      <c r="CO31" s="326"/>
      <c r="CP31" s="326"/>
      <c r="CQ31" s="326"/>
      <c r="CR31" s="326"/>
      <c r="CS31" s="326"/>
      <c r="CT31" s="326"/>
      <c r="CU31" s="326"/>
      <c r="CV31" s="326"/>
      <c r="CW31" s="326"/>
      <c r="CX31" s="326"/>
      <c r="CY31" s="326">
        <v>0</v>
      </c>
      <c r="CZ31" s="326">
        <v>0</v>
      </c>
      <c r="DA31" s="326">
        <v>0</v>
      </c>
      <c r="DB31" s="326">
        <v>0</v>
      </c>
      <c r="DC31" s="326">
        <v>0</v>
      </c>
      <c r="DD31" s="326">
        <v>0</v>
      </c>
      <c r="DE31" s="326">
        <v>0</v>
      </c>
      <c r="DF31" s="326">
        <v>0</v>
      </c>
      <c r="DG31" s="326">
        <v>0</v>
      </c>
      <c r="DH31" s="326">
        <v>0</v>
      </c>
      <c r="DI31" s="326">
        <v>0</v>
      </c>
      <c r="DJ31" s="326">
        <v>0</v>
      </c>
      <c r="DK31" s="326">
        <v>0</v>
      </c>
      <c r="DL31" s="326">
        <v>0</v>
      </c>
      <c r="DM31" s="72" t="s">
        <v>190</v>
      </c>
      <c r="DN31" s="105"/>
    </row>
    <row r="32" spans="1:118" s="117" customFormat="1" ht="48" customHeight="1" x14ac:dyDescent="0.25">
      <c r="A32" s="105"/>
      <c r="B32" s="427" t="s">
        <v>118</v>
      </c>
      <c r="C32" s="432" t="s">
        <v>119</v>
      </c>
      <c r="D32" s="427" t="s">
        <v>93</v>
      </c>
      <c r="E32" s="384">
        <f>E33+E34</f>
        <v>0</v>
      </c>
      <c r="F32" s="384">
        <f t="shared" ref="F32:BQ32" si="36">F33+F34</f>
        <v>0</v>
      </c>
      <c r="G32" s="384">
        <f t="shared" si="36"/>
        <v>0</v>
      </c>
      <c r="H32" s="384">
        <f t="shared" si="36"/>
        <v>0</v>
      </c>
      <c r="I32" s="384">
        <f t="shared" si="36"/>
        <v>0</v>
      </c>
      <c r="J32" s="384">
        <f t="shared" si="36"/>
        <v>0</v>
      </c>
      <c r="K32" s="384">
        <f t="shared" si="36"/>
        <v>0</v>
      </c>
      <c r="L32" s="384">
        <f t="shared" si="36"/>
        <v>0</v>
      </c>
      <c r="M32" s="384">
        <f t="shared" si="36"/>
        <v>0</v>
      </c>
      <c r="N32" s="384">
        <f t="shared" si="36"/>
        <v>0</v>
      </c>
      <c r="O32" s="384">
        <f t="shared" si="36"/>
        <v>0</v>
      </c>
      <c r="P32" s="384">
        <f t="shared" si="36"/>
        <v>0</v>
      </c>
      <c r="Q32" s="384">
        <f t="shared" si="36"/>
        <v>0</v>
      </c>
      <c r="R32" s="384">
        <f t="shared" si="36"/>
        <v>0</v>
      </c>
      <c r="S32" s="384">
        <f t="shared" si="36"/>
        <v>0</v>
      </c>
      <c r="T32" s="384">
        <f t="shared" si="36"/>
        <v>0</v>
      </c>
      <c r="U32" s="384">
        <f t="shared" si="36"/>
        <v>0</v>
      </c>
      <c r="V32" s="384">
        <f t="shared" si="36"/>
        <v>0</v>
      </c>
      <c r="W32" s="384">
        <f t="shared" si="36"/>
        <v>0</v>
      </c>
      <c r="X32" s="384">
        <f t="shared" si="36"/>
        <v>0</v>
      </c>
      <c r="Y32" s="384">
        <f t="shared" si="36"/>
        <v>0</v>
      </c>
      <c r="Z32" s="384">
        <f t="shared" si="36"/>
        <v>0</v>
      </c>
      <c r="AA32" s="384">
        <f t="shared" si="36"/>
        <v>0</v>
      </c>
      <c r="AB32" s="384">
        <f t="shared" si="36"/>
        <v>0</v>
      </c>
      <c r="AC32" s="384">
        <f t="shared" si="36"/>
        <v>0</v>
      </c>
      <c r="AD32" s="384">
        <f t="shared" si="36"/>
        <v>0</v>
      </c>
      <c r="AE32" s="384">
        <f t="shared" si="36"/>
        <v>0</v>
      </c>
      <c r="AF32" s="384">
        <f t="shared" si="36"/>
        <v>0</v>
      </c>
      <c r="AG32" s="384">
        <f t="shared" si="36"/>
        <v>0</v>
      </c>
      <c r="AH32" s="384">
        <f t="shared" si="36"/>
        <v>0</v>
      </c>
      <c r="AI32" s="384">
        <f t="shared" si="36"/>
        <v>0</v>
      </c>
      <c r="AJ32" s="384">
        <f t="shared" si="36"/>
        <v>0</v>
      </c>
      <c r="AK32" s="384">
        <f t="shared" si="36"/>
        <v>0</v>
      </c>
      <c r="AL32" s="384">
        <f t="shared" si="36"/>
        <v>0</v>
      </c>
      <c r="AM32" s="384">
        <f t="shared" si="36"/>
        <v>0</v>
      </c>
      <c r="AN32" s="384">
        <f t="shared" si="36"/>
        <v>0</v>
      </c>
      <c r="AO32" s="384">
        <f t="shared" si="36"/>
        <v>0</v>
      </c>
      <c r="AP32" s="384">
        <f t="shared" si="36"/>
        <v>0</v>
      </c>
      <c r="AQ32" s="384">
        <f t="shared" si="36"/>
        <v>0</v>
      </c>
      <c r="AR32" s="384">
        <f t="shared" si="36"/>
        <v>0</v>
      </c>
      <c r="AS32" s="384">
        <f t="shared" si="36"/>
        <v>0</v>
      </c>
      <c r="AT32" s="384">
        <f t="shared" si="36"/>
        <v>0</v>
      </c>
      <c r="AU32" s="384">
        <f t="shared" si="36"/>
        <v>0</v>
      </c>
      <c r="AV32" s="384">
        <f t="shared" si="36"/>
        <v>0</v>
      </c>
      <c r="AW32" s="384">
        <f t="shared" si="36"/>
        <v>0</v>
      </c>
      <c r="AX32" s="384">
        <f t="shared" si="36"/>
        <v>0</v>
      </c>
      <c r="AY32" s="384">
        <f t="shared" si="36"/>
        <v>0</v>
      </c>
      <c r="AZ32" s="384">
        <f t="shared" si="36"/>
        <v>0</v>
      </c>
      <c r="BA32" s="384">
        <f t="shared" si="36"/>
        <v>0</v>
      </c>
      <c r="BB32" s="384">
        <f t="shared" si="36"/>
        <v>0</v>
      </c>
      <c r="BC32" s="384">
        <f t="shared" si="36"/>
        <v>0</v>
      </c>
      <c r="BD32" s="384">
        <f t="shared" si="36"/>
        <v>0</v>
      </c>
      <c r="BE32" s="384">
        <f t="shared" si="36"/>
        <v>0</v>
      </c>
      <c r="BF32" s="384">
        <f t="shared" si="36"/>
        <v>0</v>
      </c>
      <c r="BG32" s="384">
        <f t="shared" si="36"/>
        <v>0</v>
      </c>
      <c r="BH32" s="384">
        <f t="shared" si="36"/>
        <v>0</v>
      </c>
      <c r="BI32" s="384">
        <f t="shared" si="36"/>
        <v>0</v>
      </c>
      <c r="BJ32" s="384">
        <f t="shared" si="36"/>
        <v>0</v>
      </c>
      <c r="BK32" s="384">
        <f t="shared" si="36"/>
        <v>0</v>
      </c>
      <c r="BL32" s="384">
        <f t="shared" si="36"/>
        <v>0</v>
      </c>
      <c r="BM32" s="384">
        <f t="shared" si="36"/>
        <v>0</v>
      </c>
      <c r="BN32" s="384">
        <f t="shared" si="36"/>
        <v>0</v>
      </c>
      <c r="BO32" s="384">
        <f t="shared" si="36"/>
        <v>0</v>
      </c>
      <c r="BP32" s="384">
        <f t="shared" si="36"/>
        <v>0</v>
      </c>
      <c r="BQ32" s="384">
        <f t="shared" si="36"/>
        <v>0</v>
      </c>
      <c r="BR32" s="384">
        <f t="shared" ref="BR32:DL32" si="37">BR33+BR34</f>
        <v>0</v>
      </c>
      <c r="BS32" s="384">
        <f t="shared" si="37"/>
        <v>0</v>
      </c>
      <c r="BT32" s="384">
        <f t="shared" si="37"/>
        <v>0</v>
      </c>
      <c r="BU32" s="384">
        <f t="shared" si="37"/>
        <v>0</v>
      </c>
      <c r="BV32" s="384">
        <f t="shared" si="37"/>
        <v>0</v>
      </c>
      <c r="BW32" s="384">
        <f t="shared" si="37"/>
        <v>0</v>
      </c>
      <c r="BX32" s="384">
        <f t="shared" si="37"/>
        <v>0</v>
      </c>
      <c r="BY32" s="384">
        <f t="shared" si="37"/>
        <v>0</v>
      </c>
      <c r="BZ32" s="384">
        <f t="shared" si="37"/>
        <v>0</v>
      </c>
      <c r="CA32" s="384">
        <f t="shared" si="37"/>
        <v>0</v>
      </c>
      <c r="CB32" s="384">
        <f t="shared" si="37"/>
        <v>0</v>
      </c>
      <c r="CC32" s="384">
        <f t="shared" si="37"/>
        <v>0</v>
      </c>
      <c r="CD32" s="384">
        <f t="shared" si="37"/>
        <v>0</v>
      </c>
      <c r="CE32" s="384">
        <f t="shared" si="37"/>
        <v>0</v>
      </c>
      <c r="CF32" s="384">
        <f t="shared" si="37"/>
        <v>0</v>
      </c>
      <c r="CG32" s="384">
        <f t="shared" si="37"/>
        <v>0</v>
      </c>
      <c r="CH32" s="384">
        <f t="shared" si="37"/>
        <v>0</v>
      </c>
      <c r="CI32" s="384">
        <f t="shared" si="37"/>
        <v>0</v>
      </c>
      <c r="CJ32" s="384">
        <f t="shared" si="37"/>
        <v>0</v>
      </c>
      <c r="CK32" s="384">
        <f t="shared" si="37"/>
        <v>0</v>
      </c>
      <c r="CL32" s="384">
        <f t="shared" si="37"/>
        <v>0</v>
      </c>
      <c r="CM32" s="384">
        <f t="shared" si="37"/>
        <v>0</v>
      </c>
      <c r="CN32" s="384">
        <f t="shared" si="37"/>
        <v>0</v>
      </c>
      <c r="CO32" s="384">
        <f t="shared" si="37"/>
        <v>0</v>
      </c>
      <c r="CP32" s="384">
        <f t="shared" si="37"/>
        <v>0</v>
      </c>
      <c r="CQ32" s="384">
        <f t="shared" si="37"/>
        <v>0</v>
      </c>
      <c r="CR32" s="384">
        <f t="shared" si="37"/>
        <v>0</v>
      </c>
      <c r="CS32" s="384">
        <f t="shared" si="37"/>
        <v>0</v>
      </c>
      <c r="CT32" s="384">
        <f t="shared" si="37"/>
        <v>0</v>
      </c>
      <c r="CU32" s="384">
        <f t="shared" si="37"/>
        <v>0</v>
      </c>
      <c r="CV32" s="384">
        <f t="shared" si="37"/>
        <v>0</v>
      </c>
      <c r="CW32" s="384">
        <f t="shared" si="37"/>
        <v>0</v>
      </c>
      <c r="CX32" s="384">
        <f t="shared" si="37"/>
        <v>0</v>
      </c>
      <c r="CY32" s="384">
        <f t="shared" si="37"/>
        <v>0</v>
      </c>
      <c r="CZ32" s="384">
        <f t="shared" si="37"/>
        <v>0</v>
      </c>
      <c r="DA32" s="384">
        <f t="shared" si="37"/>
        <v>0</v>
      </c>
      <c r="DB32" s="384">
        <f t="shared" si="37"/>
        <v>0</v>
      </c>
      <c r="DC32" s="384">
        <f t="shared" si="37"/>
        <v>0</v>
      </c>
      <c r="DD32" s="384">
        <f t="shared" si="37"/>
        <v>0</v>
      </c>
      <c r="DE32" s="384">
        <f t="shared" si="37"/>
        <v>0</v>
      </c>
      <c r="DF32" s="384">
        <f t="shared" si="37"/>
        <v>0</v>
      </c>
      <c r="DG32" s="384">
        <f t="shared" si="37"/>
        <v>0</v>
      </c>
      <c r="DH32" s="384">
        <f t="shared" si="37"/>
        <v>0</v>
      </c>
      <c r="DI32" s="384">
        <f t="shared" si="37"/>
        <v>0</v>
      </c>
      <c r="DJ32" s="384">
        <f t="shared" si="37"/>
        <v>0</v>
      </c>
      <c r="DK32" s="384">
        <f t="shared" si="37"/>
        <v>0</v>
      </c>
      <c r="DL32" s="384">
        <f t="shared" si="37"/>
        <v>0</v>
      </c>
      <c r="DM32" s="386" t="s">
        <v>190</v>
      </c>
      <c r="DN32" s="105"/>
    </row>
    <row r="33" spans="1:118" s="117" customFormat="1" ht="42" customHeight="1" x14ac:dyDescent="0.25">
      <c r="A33" s="105"/>
      <c r="B33" s="434" t="s">
        <v>120</v>
      </c>
      <c r="C33" s="434" t="s">
        <v>121</v>
      </c>
      <c r="D33" s="72" t="s">
        <v>93</v>
      </c>
      <c r="E33" s="326">
        <v>0</v>
      </c>
      <c r="F33" s="326">
        <v>0</v>
      </c>
      <c r="G33" s="326">
        <v>0</v>
      </c>
      <c r="H33" s="326">
        <v>0</v>
      </c>
      <c r="I33" s="326">
        <v>0</v>
      </c>
      <c r="J33" s="326">
        <v>0</v>
      </c>
      <c r="K33" s="326">
        <v>0</v>
      </c>
      <c r="L33" s="326">
        <v>0</v>
      </c>
      <c r="M33" s="326">
        <v>0</v>
      </c>
      <c r="N33" s="326">
        <v>0</v>
      </c>
      <c r="O33" s="326">
        <v>0</v>
      </c>
      <c r="P33" s="326">
        <v>0</v>
      </c>
      <c r="Q33" s="326">
        <v>0</v>
      </c>
      <c r="R33" s="326">
        <v>0</v>
      </c>
      <c r="S33" s="326">
        <v>0</v>
      </c>
      <c r="T33" s="326">
        <v>0</v>
      </c>
      <c r="U33" s="326">
        <v>0</v>
      </c>
      <c r="V33" s="326">
        <v>0</v>
      </c>
      <c r="W33" s="326">
        <v>0</v>
      </c>
      <c r="X33" s="326">
        <v>0</v>
      </c>
      <c r="Y33" s="326">
        <v>0</v>
      </c>
      <c r="Z33" s="326">
        <v>0</v>
      </c>
      <c r="AA33" s="326">
        <v>0</v>
      </c>
      <c r="AB33" s="326">
        <v>0</v>
      </c>
      <c r="AC33" s="326">
        <v>0</v>
      </c>
      <c r="AD33" s="326">
        <v>0</v>
      </c>
      <c r="AE33" s="326">
        <v>0</v>
      </c>
      <c r="AF33" s="326">
        <v>0</v>
      </c>
      <c r="AG33" s="326">
        <v>0</v>
      </c>
      <c r="AH33" s="326">
        <v>0</v>
      </c>
      <c r="AI33" s="326">
        <v>0</v>
      </c>
      <c r="AJ33" s="326">
        <v>0</v>
      </c>
      <c r="AK33" s="326">
        <v>0</v>
      </c>
      <c r="AL33" s="326">
        <v>0</v>
      </c>
      <c r="AM33" s="326">
        <v>0</v>
      </c>
      <c r="AN33" s="326">
        <v>0</v>
      </c>
      <c r="AO33" s="326">
        <v>0</v>
      </c>
      <c r="AP33" s="326">
        <v>0</v>
      </c>
      <c r="AQ33" s="326">
        <v>0</v>
      </c>
      <c r="AR33" s="326">
        <v>0</v>
      </c>
      <c r="AS33" s="326">
        <v>0</v>
      </c>
      <c r="AT33" s="326">
        <v>0</v>
      </c>
      <c r="AU33" s="326">
        <v>0</v>
      </c>
      <c r="AV33" s="326">
        <v>0</v>
      </c>
      <c r="AW33" s="326">
        <v>0</v>
      </c>
      <c r="AX33" s="326">
        <v>0</v>
      </c>
      <c r="AY33" s="326">
        <v>0</v>
      </c>
      <c r="AZ33" s="326">
        <v>0</v>
      </c>
      <c r="BA33" s="326">
        <v>0</v>
      </c>
      <c r="BB33" s="326">
        <v>0</v>
      </c>
      <c r="BC33" s="326">
        <v>0</v>
      </c>
      <c r="BD33" s="326">
        <v>0</v>
      </c>
      <c r="BE33" s="326">
        <v>0</v>
      </c>
      <c r="BF33" s="326">
        <v>0</v>
      </c>
      <c r="BG33" s="326">
        <v>0</v>
      </c>
      <c r="BH33" s="326">
        <v>0</v>
      </c>
      <c r="BI33" s="326">
        <v>0</v>
      </c>
      <c r="BJ33" s="326">
        <v>0</v>
      </c>
      <c r="BK33" s="326">
        <v>0</v>
      </c>
      <c r="BL33" s="326">
        <v>0</v>
      </c>
      <c r="BM33" s="326">
        <v>0</v>
      </c>
      <c r="BN33" s="326">
        <v>0</v>
      </c>
      <c r="BO33" s="326">
        <v>0</v>
      </c>
      <c r="BP33" s="326">
        <v>0</v>
      </c>
      <c r="BQ33" s="326">
        <v>0</v>
      </c>
      <c r="BR33" s="326">
        <v>0</v>
      </c>
      <c r="BS33" s="326">
        <v>0</v>
      </c>
      <c r="BT33" s="326">
        <v>0</v>
      </c>
      <c r="BU33" s="326">
        <v>0</v>
      </c>
      <c r="BV33" s="326">
        <v>0</v>
      </c>
      <c r="BW33" s="326"/>
      <c r="BX33" s="326"/>
      <c r="BY33" s="326"/>
      <c r="BZ33" s="326"/>
      <c r="CA33" s="326"/>
      <c r="CB33" s="326"/>
      <c r="CC33" s="326"/>
      <c r="CD33" s="326"/>
      <c r="CE33" s="326"/>
      <c r="CF33" s="326"/>
      <c r="CG33" s="326"/>
      <c r="CH33" s="326"/>
      <c r="CI33" s="326"/>
      <c r="CJ33" s="326"/>
      <c r="CK33" s="326"/>
      <c r="CL33" s="326"/>
      <c r="CM33" s="326"/>
      <c r="CN33" s="326"/>
      <c r="CO33" s="326"/>
      <c r="CP33" s="326"/>
      <c r="CQ33" s="326"/>
      <c r="CR33" s="326"/>
      <c r="CS33" s="326"/>
      <c r="CT33" s="326"/>
      <c r="CU33" s="326"/>
      <c r="CV33" s="326"/>
      <c r="CW33" s="326"/>
      <c r="CX33" s="326"/>
      <c r="CY33" s="326">
        <v>0</v>
      </c>
      <c r="CZ33" s="326">
        <v>0</v>
      </c>
      <c r="DA33" s="326">
        <v>0</v>
      </c>
      <c r="DB33" s="326">
        <v>0</v>
      </c>
      <c r="DC33" s="326">
        <v>0</v>
      </c>
      <c r="DD33" s="326">
        <v>0</v>
      </c>
      <c r="DE33" s="326">
        <v>0</v>
      </c>
      <c r="DF33" s="326">
        <v>0</v>
      </c>
      <c r="DG33" s="326">
        <v>0</v>
      </c>
      <c r="DH33" s="326">
        <v>0</v>
      </c>
      <c r="DI33" s="326">
        <v>0</v>
      </c>
      <c r="DJ33" s="326">
        <v>0</v>
      </c>
      <c r="DK33" s="326">
        <v>0</v>
      </c>
      <c r="DL33" s="326">
        <v>0</v>
      </c>
      <c r="DM33" s="326" t="s">
        <v>190</v>
      </c>
      <c r="DN33" s="105"/>
    </row>
    <row r="34" spans="1:118" ht="42" customHeight="1" x14ac:dyDescent="0.25">
      <c r="A34" s="105"/>
      <c r="B34" s="433" t="s">
        <v>122</v>
      </c>
      <c r="C34" s="434" t="s">
        <v>123</v>
      </c>
      <c r="D34" s="72" t="s">
        <v>93</v>
      </c>
      <c r="E34" s="326">
        <v>0</v>
      </c>
      <c r="F34" s="326">
        <v>0</v>
      </c>
      <c r="G34" s="326">
        <v>0</v>
      </c>
      <c r="H34" s="326">
        <v>0</v>
      </c>
      <c r="I34" s="326">
        <v>0</v>
      </c>
      <c r="J34" s="326">
        <v>0</v>
      </c>
      <c r="K34" s="326">
        <v>0</v>
      </c>
      <c r="L34" s="326">
        <v>0</v>
      </c>
      <c r="M34" s="326">
        <v>0</v>
      </c>
      <c r="N34" s="326">
        <v>0</v>
      </c>
      <c r="O34" s="326">
        <v>0</v>
      </c>
      <c r="P34" s="326">
        <v>0</v>
      </c>
      <c r="Q34" s="326">
        <v>0</v>
      </c>
      <c r="R34" s="326">
        <v>0</v>
      </c>
      <c r="S34" s="326">
        <v>0</v>
      </c>
      <c r="T34" s="326">
        <v>0</v>
      </c>
      <c r="U34" s="326">
        <v>0</v>
      </c>
      <c r="V34" s="326">
        <v>0</v>
      </c>
      <c r="W34" s="326">
        <v>0</v>
      </c>
      <c r="X34" s="326">
        <v>0</v>
      </c>
      <c r="Y34" s="326">
        <v>0</v>
      </c>
      <c r="Z34" s="326">
        <v>0</v>
      </c>
      <c r="AA34" s="326">
        <v>0</v>
      </c>
      <c r="AB34" s="326">
        <v>0</v>
      </c>
      <c r="AC34" s="326">
        <v>0</v>
      </c>
      <c r="AD34" s="326">
        <v>0</v>
      </c>
      <c r="AE34" s="326">
        <v>0</v>
      </c>
      <c r="AF34" s="326">
        <v>0</v>
      </c>
      <c r="AG34" s="326">
        <v>0</v>
      </c>
      <c r="AH34" s="326">
        <v>0</v>
      </c>
      <c r="AI34" s="326">
        <v>0</v>
      </c>
      <c r="AJ34" s="326">
        <v>0</v>
      </c>
      <c r="AK34" s="326">
        <v>0</v>
      </c>
      <c r="AL34" s="326">
        <v>0</v>
      </c>
      <c r="AM34" s="326">
        <v>0</v>
      </c>
      <c r="AN34" s="326">
        <v>0</v>
      </c>
      <c r="AO34" s="326">
        <v>0</v>
      </c>
      <c r="AP34" s="326">
        <v>0</v>
      </c>
      <c r="AQ34" s="326">
        <v>0</v>
      </c>
      <c r="AR34" s="326">
        <v>0</v>
      </c>
      <c r="AS34" s="326">
        <v>0</v>
      </c>
      <c r="AT34" s="326">
        <v>0</v>
      </c>
      <c r="AU34" s="326">
        <v>0</v>
      </c>
      <c r="AV34" s="326">
        <v>0</v>
      </c>
      <c r="AW34" s="326">
        <v>0</v>
      </c>
      <c r="AX34" s="326">
        <v>0</v>
      </c>
      <c r="AY34" s="326">
        <v>0</v>
      </c>
      <c r="AZ34" s="326">
        <v>0</v>
      </c>
      <c r="BA34" s="326">
        <v>0</v>
      </c>
      <c r="BB34" s="326">
        <v>0</v>
      </c>
      <c r="BC34" s="326">
        <v>0</v>
      </c>
      <c r="BD34" s="326">
        <v>0</v>
      </c>
      <c r="BE34" s="326">
        <v>0</v>
      </c>
      <c r="BF34" s="326">
        <v>0</v>
      </c>
      <c r="BG34" s="326">
        <v>0</v>
      </c>
      <c r="BH34" s="326">
        <v>0</v>
      </c>
      <c r="BI34" s="326">
        <v>0</v>
      </c>
      <c r="BJ34" s="326">
        <v>0</v>
      </c>
      <c r="BK34" s="326">
        <v>0</v>
      </c>
      <c r="BL34" s="326">
        <v>0</v>
      </c>
      <c r="BM34" s="326">
        <v>0</v>
      </c>
      <c r="BN34" s="326">
        <v>0</v>
      </c>
      <c r="BO34" s="326">
        <v>0</v>
      </c>
      <c r="BP34" s="326">
        <v>0</v>
      </c>
      <c r="BQ34" s="326">
        <v>0</v>
      </c>
      <c r="BR34" s="326">
        <v>0</v>
      </c>
      <c r="BS34" s="326">
        <v>0</v>
      </c>
      <c r="BT34" s="326">
        <v>0</v>
      </c>
      <c r="BU34" s="326">
        <v>0</v>
      </c>
      <c r="BV34" s="326">
        <v>0</v>
      </c>
      <c r="BW34" s="326"/>
      <c r="BX34" s="326"/>
      <c r="BY34" s="326"/>
      <c r="BZ34" s="326"/>
      <c r="CA34" s="326"/>
      <c r="CB34" s="326"/>
      <c r="CC34" s="326"/>
      <c r="CD34" s="326"/>
      <c r="CE34" s="326"/>
      <c r="CF34" s="326"/>
      <c r="CG34" s="326"/>
      <c r="CH34" s="326"/>
      <c r="CI34" s="326"/>
      <c r="CJ34" s="326"/>
      <c r="CK34" s="326"/>
      <c r="CL34" s="326"/>
      <c r="CM34" s="326"/>
      <c r="CN34" s="326"/>
      <c r="CO34" s="326"/>
      <c r="CP34" s="326"/>
      <c r="CQ34" s="326"/>
      <c r="CR34" s="326"/>
      <c r="CS34" s="326"/>
      <c r="CT34" s="326"/>
      <c r="CU34" s="326"/>
      <c r="CV34" s="326"/>
      <c r="CW34" s="326"/>
      <c r="CX34" s="326"/>
      <c r="CY34" s="326">
        <v>0</v>
      </c>
      <c r="CZ34" s="326">
        <v>0</v>
      </c>
      <c r="DA34" s="326">
        <v>0</v>
      </c>
      <c r="DB34" s="326">
        <v>0</v>
      </c>
      <c r="DC34" s="326">
        <v>0</v>
      </c>
      <c r="DD34" s="326">
        <v>0</v>
      </c>
      <c r="DE34" s="326">
        <v>0</v>
      </c>
      <c r="DF34" s="326">
        <v>0</v>
      </c>
      <c r="DG34" s="326">
        <v>0</v>
      </c>
      <c r="DH34" s="326">
        <v>0</v>
      </c>
      <c r="DI34" s="326">
        <v>0</v>
      </c>
      <c r="DJ34" s="326">
        <v>0</v>
      </c>
      <c r="DK34" s="326">
        <v>0</v>
      </c>
      <c r="DL34" s="326">
        <v>0</v>
      </c>
      <c r="DM34" s="326" t="s">
        <v>190</v>
      </c>
      <c r="DN34" s="105"/>
    </row>
    <row r="35" spans="1:118" ht="48" customHeight="1" x14ac:dyDescent="0.25">
      <c r="A35" s="105"/>
      <c r="B35" s="427" t="s">
        <v>124</v>
      </c>
      <c r="C35" s="427" t="s">
        <v>125</v>
      </c>
      <c r="D35" s="427" t="s">
        <v>93</v>
      </c>
      <c r="E35" s="384">
        <v>0</v>
      </c>
      <c r="F35" s="384">
        <v>0</v>
      </c>
      <c r="G35" s="384">
        <v>0</v>
      </c>
      <c r="H35" s="384">
        <v>0</v>
      </c>
      <c r="I35" s="384">
        <v>0</v>
      </c>
      <c r="J35" s="384">
        <v>0</v>
      </c>
      <c r="K35" s="384">
        <v>0</v>
      </c>
      <c r="L35" s="384">
        <v>0</v>
      </c>
      <c r="M35" s="384">
        <v>0</v>
      </c>
      <c r="N35" s="384">
        <v>0</v>
      </c>
      <c r="O35" s="384">
        <v>0</v>
      </c>
      <c r="P35" s="384">
        <v>0</v>
      </c>
      <c r="Q35" s="384">
        <v>0</v>
      </c>
      <c r="R35" s="384">
        <v>0</v>
      </c>
      <c r="S35" s="384">
        <v>0</v>
      </c>
      <c r="T35" s="384">
        <v>0</v>
      </c>
      <c r="U35" s="384">
        <v>0</v>
      </c>
      <c r="V35" s="384">
        <v>0</v>
      </c>
      <c r="W35" s="384">
        <v>0</v>
      </c>
      <c r="X35" s="384">
        <v>0</v>
      </c>
      <c r="Y35" s="384">
        <v>0</v>
      </c>
      <c r="Z35" s="384">
        <v>0</v>
      </c>
      <c r="AA35" s="384">
        <v>0</v>
      </c>
      <c r="AB35" s="384">
        <v>0</v>
      </c>
      <c r="AC35" s="384">
        <v>0</v>
      </c>
      <c r="AD35" s="384">
        <v>0</v>
      </c>
      <c r="AE35" s="384">
        <v>0</v>
      </c>
      <c r="AF35" s="384">
        <v>0</v>
      </c>
      <c r="AG35" s="384">
        <v>0</v>
      </c>
      <c r="AH35" s="384">
        <v>0</v>
      </c>
      <c r="AI35" s="384">
        <v>0</v>
      </c>
      <c r="AJ35" s="384">
        <v>0</v>
      </c>
      <c r="AK35" s="384">
        <v>0</v>
      </c>
      <c r="AL35" s="384">
        <v>0</v>
      </c>
      <c r="AM35" s="384">
        <v>0</v>
      </c>
      <c r="AN35" s="384">
        <v>0</v>
      </c>
      <c r="AO35" s="384">
        <v>0</v>
      </c>
      <c r="AP35" s="384">
        <v>0</v>
      </c>
      <c r="AQ35" s="384">
        <v>0</v>
      </c>
      <c r="AR35" s="384">
        <v>0</v>
      </c>
      <c r="AS35" s="384">
        <v>0</v>
      </c>
      <c r="AT35" s="384">
        <v>0</v>
      </c>
      <c r="AU35" s="384">
        <v>0</v>
      </c>
      <c r="AV35" s="384">
        <v>0</v>
      </c>
      <c r="AW35" s="384">
        <v>0</v>
      </c>
      <c r="AX35" s="384">
        <v>0</v>
      </c>
      <c r="AY35" s="384">
        <v>0</v>
      </c>
      <c r="AZ35" s="384">
        <v>0</v>
      </c>
      <c r="BA35" s="384">
        <v>0</v>
      </c>
      <c r="BB35" s="384">
        <v>0</v>
      </c>
      <c r="BC35" s="384">
        <v>0</v>
      </c>
      <c r="BD35" s="384">
        <v>0</v>
      </c>
      <c r="BE35" s="384">
        <v>0</v>
      </c>
      <c r="BF35" s="384">
        <v>0</v>
      </c>
      <c r="BG35" s="384">
        <v>0</v>
      </c>
      <c r="BH35" s="384">
        <v>0</v>
      </c>
      <c r="BI35" s="384">
        <v>0</v>
      </c>
      <c r="BJ35" s="384">
        <v>0</v>
      </c>
      <c r="BK35" s="384">
        <v>0</v>
      </c>
      <c r="BL35" s="384">
        <v>0</v>
      </c>
      <c r="BM35" s="384">
        <v>0</v>
      </c>
      <c r="BN35" s="384">
        <v>0</v>
      </c>
      <c r="BO35" s="384">
        <v>0</v>
      </c>
      <c r="BP35" s="384">
        <v>0</v>
      </c>
      <c r="BQ35" s="384">
        <v>0</v>
      </c>
      <c r="BR35" s="384">
        <v>0</v>
      </c>
      <c r="BS35" s="384">
        <v>0</v>
      </c>
      <c r="BT35" s="384">
        <v>0</v>
      </c>
      <c r="BU35" s="384">
        <v>0</v>
      </c>
      <c r="BV35" s="384">
        <v>0</v>
      </c>
      <c r="BW35" s="384">
        <v>0</v>
      </c>
      <c r="BX35" s="384">
        <v>0</v>
      </c>
      <c r="BY35" s="384">
        <v>0</v>
      </c>
      <c r="BZ35" s="384">
        <v>0</v>
      </c>
      <c r="CA35" s="384">
        <v>0</v>
      </c>
      <c r="CB35" s="384">
        <v>0</v>
      </c>
      <c r="CC35" s="384">
        <v>0</v>
      </c>
      <c r="CD35" s="384">
        <v>0</v>
      </c>
      <c r="CE35" s="384">
        <v>0</v>
      </c>
      <c r="CF35" s="384">
        <v>0</v>
      </c>
      <c r="CG35" s="384">
        <v>0</v>
      </c>
      <c r="CH35" s="384">
        <v>0</v>
      </c>
      <c r="CI35" s="384">
        <v>0</v>
      </c>
      <c r="CJ35" s="384">
        <v>0</v>
      </c>
      <c r="CK35" s="384">
        <v>0</v>
      </c>
      <c r="CL35" s="384">
        <v>0</v>
      </c>
      <c r="CM35" s="384">
        <v>0</v>
      </c>
      <c r="CN35" s="384">
        <v>0</v>
      </c>
      <c r="CO35" s="384">
        <v>0</v>
      </c>
      <c r="CP35" s="384">
        <v>0</v>
      </c>
      <c r="CQ35" s="384">
        <v>0</v>
      </c>
      <c r="CR35" s="384">
        <v>0</v>
      </c>
      <c r="CS35" s="384">
        <v>0</v>
      </c>
      <c r="CT35" s="384">
        <v>0</v>
      </c>
      <c r="CU35" s="384">
        <v>0</v>
      </c>
      <c r="CV35" s="384">
        <v>0</v>
      </c>
      <c r="CW35" s="384">
        <v>0</v>
      </c>
      <c r="CX35" s="384">
        <v>0</v>
      </c>
      <c r="CY35" s="384">
        <v>0</v>
      </c>
      <c r="CZ35" s="384">
        <v>0</v>
      </c>
      <c r="DA35" s="384">
        <v>0</v>
      </c>
      <c r="DB35" s="384">
        <v>0</v>
      </c>
      <c r="DC35" s="384">
        <v>0</v>
      </c>
      <c r="DD35" s="384">
        <v>0</v>
      </c>
      <c r="DE35" s="384">
        <v>0</v>
      </c>
      <c r="DF35" s="384">
        <v>0</v>
      </c>
      <c r="DG35" s="384">
        <v>0</v>
      </c>
      <c r="DH35" s="384">
        <v>0</v>
      </c>
      <c r="DI35" s="384">
        <v>0</v>
      </c>
      <c r="DJ35" s="384">
        <v>0</v>
      </c>
      <c r="DK35" s="384">
        <v>0</v>
      </c>
      <c r="DL35" s="384">
        <v>0</v>
      </c>
      <c r="DM35" s="384" t="s">
        <v>190</v>
      </c>
      <c r="DN35" s="105"/>
    </row>
    <row r="36" spans="1:118" ht="48" customHeight="1" x14ac:dyDescent="0.25">
      <c r="A36" s="105"/>
      <c r="B36" s="396" t="s">
        <v>126</v>
      </c>
      <c r="C36" s="427" t="s">
        <v>127</v>
      </c>
      <c r="D36" s="427" t="s">
        <v>93</v>
      </c>
      <c r="E36" s="384">
        <f t="shared" ref="E36:AJ36" si="38">E37+E38</f>
        <v>0</v>
      </c>
      <c r="F36" s="384">
        <f t="shared" si="38"/>
        <v>0</v>
      </c>
      <c r="G36" s="384">
        <f t="shared" si="38"/>
        <v>0</v>
      </c>
      <c r="H36" s="384">
        <f t="shared" si="38"/>
        <v>0</v>
      </c>
      <c r="I36" s="384">
        <f t="shared" si="38"/>
        <v>0</v>
      </c>
      <c r="J36" s="384">
        <f t="shared" si="38"/>
        <v>0</v>
      </c>
      <c r="K36" s="384">
        <f t="shared" si="38"/>
        <v>0</v>
      </c>
      <c r="L36" s="384">
        <f t="shared" si="38"/>
        <v>0</v>
      </c>
      <c r="M36" s="384">
        <f t="shared" si="38"/>
        <v>0</v>
      </c>
      <c r="N36" s="384">
        <f t="shared" si="38"/>
        <v>0</v>
      </c>
      <c r="O36" s="384">
        <f t="shared" si="38"/>
        <v>0</v>
      </c>
      <c r="P36" s="384">
        <f t="shared" si="38"/>
        <v>0</v>
      </c>
      <c r="Q36" s="384">
        <f t="shared" si="38"/>
        <v>0</v>
      </c>
      <c r="R36" s="384">
        <f t="shared" si="38"/>
        <v>0</v>
      </c>
      <c r="S36" s="384">
        <f t="shared" si="38"/>
        <v>0</v>
      </c>
      <c r="T36" s="384">
        <f t="shared" si="38"/>
        <v>0</v>
      </c>
      <c r="U36" s="384">
        <f t="shared" si="38"/>
        <v>0</v>
      </c>
      <c r="V36" s="384">
        <f t="shared" si="38"/>
        <v>0</v>
      </c>
      <c r="W36" s="384">
        <f t="shared" si="38"/>
        <v>0</v>
      </c>
      <c r="X36" s="384">
        <f t="shared" si="38"/>
        <v>0</v>
      </c>
      <c r="Y36" s="384">
        <f t="shared" si="38"/>
        <v>0</v>
      </c>
      <c r="Z36" s="384">
        <f t="shared" si="38"/>
        <v>0</v>
      </c>
      <c r="AA36" s="384">
        <f t="shared" si="38"/>
        <v>0</v>
      </c>
      <c r="AB36" s="384">
        <f t="shared" si="38"/>
        <v>0</v>
      </c>
      <c r="AC36" s="384">
        <f t="shared" si="38"/>
        <v>0</v>
      </c>
      <c r="AD36" s="384">
        <f t="shared" si="38"/>
        <v>0</v>
      </c>
      <c r="AE36" s="384">
        <f t="shared" si="38"/>
        <v>0</v>
      </c>
      <c r="AF36" s="384">
        <f t="shared" si="38"/>
        <v>0</v>
      </c>
      <c r="AG36" s="384">
        <f t="shared" si="38"/>
        <v>0</v>
      </c>
      <c r="AH36" s="384">
        <f t="shared" si="38"/>
        <v>0</v>
      </c>
      <c r="AI36" s="384">
        <f t="shared" si="38"/>
        <v>0</v>
      </c>
      <c r="AJ36" s="384">
        <f t="shared" si="38"/>
        <v>0</v>
      </c>
      <c r="AK36" s="384">
        <f t="shared" ref="AK36:BP36" si="39">AK37+AK38</f>
        <v>0</v>
      </c>
      <c r="AL36" s="384">
        <f t="shared" si="39"/>
        <v>0</v>
      </c>
      <c r="AM36" s="384">
        <f t="shared" si="39"/>
        <v>0</v>
      </c>
      <c r="AN36" s="384">
        <f t="shared" si="39"/>
        <v>0</v>
      </c>
      <c r="AO36" s="384">
        <f t="shared" si="39"/>
        <v>0</v>
      </c>
      <c r="AP36" s="384">
        <f t="shared" si="39"/>
        <v>0</v>
      </c>
      <c r="AQ36" s="384">
        <f t="shared" si="39"/>
        <v>0</v>
      </c>
      <c r="AR36" s="384">
        <f t="shared" si="39"/>
        <v>0</v>
      </c>
      <c r="AS36" s="384">
        <f t="shared" si="39"/>
        <v>0</v>
      </c>
      <c r="AT36" s="384">
        <f t="shared" si="39"/>
        <v>0</v>
      </c>
      <c r="AU36" s="384">
        <f t="shared" si="39"/>
        <v>0</v>
      </c>
      <c r="AV36" s="384">
        <f t="shared" si="39"/>
        <v>0</v>
      </c>
      <c r="AW36" s="384">
        <f t="shared" si="39"/>
        <v>0</v>
      </c>
      <c r="AX36" s="384">
        <f t="shared" si="39"/>
        <v>0</v>
      </c>
      <c r="AY36" s="384">
        <f t="shared" si="39"/>
        <v>0</v>
      </c>
      <c r="AZ36" s="384">
        <f t="shared" si="39"/>
        <v>0</v>
      </c>
      <c r="BA36" s="384">
        <f t="shared" si="39"/>
        <v>0</v>
      </c>
      <c r="BB36" s="384">
        <f t="shared" si="39"/>
        <v>0</v>
      </c>
      <c r="BC36" s="384">
        <f t="shared" si="39"/>
        <v>0</v>
      </c>
      <c r="BD36" s="384">
        <f t="shared" si="39"/>
        <v>0</v>
      </c>
      <c r="BE36" s="384">
        <f t="shared" si="39"/>
        <v>0</v>
      </c>
      <c r="BF36" s="384">
        <f t="shared" si="39"/>
        <v>0</v>
      </c>
      <c r="BG36" s="384">
        <f t="shared" si="39"/>
        <v>0</v>
      </c>
      <c r="BH36" s="384">
        <f t="shared" si="39"/>
        <v>0</v>
      </c>
      <c r="BI36" s="384">
        <f t="shared" si="39"/>
        <v>0</v>
      </c>
      <c r="BJ36" s="384">
        <f t="shared" si="39"/>
        <v>0</v>
      </c>
      <c r="BK36" s="384">
        <f t="shared" si="39"/>
        <v>0</v>
      </c>
      <c r="BL36" s="384">
        <f t="shared" si="39"/>
        <v>0</v>
      </c>
      <c r="BM36" s="384">
        <f t="shared" si="39"/>
        <v>0</v>
      </c>
      <c r="BN36" s="384">
        <f t="shared" si="39"/>
        <v>0</v>
      </c>
      <c r="BO36" s="384">
        <f t="shared" si="39"/>
        <v>0</v>
      </c>
      <c r="BP36" s="384">
        <f t="shared" si="39"/>
        <v>0</v>
      </c>
      <c r="BQ36" s="384">
        <f t="shared" ref="BQ36:DL36" si="40">BQ37+BQ38</f>
        <v>0</v>
      </c>
      <c r="BR36" s="384">
        <f t="shared" si="40"/>
        <v>0</v>
      </c>
      <c r="BS36" s="384">
        <f t="shared" si="40"/>
        <v>0</v>
      </c>
      <c r="BT36" s="384">
        <f t="shared" si="40"/>
        <v>0</v>
      </c>
      <c r="BU36" s="384">
        <f t="shared" si="40"/>
        <v>0</v>
      </c>
      <c r="BV36" s="384">
        <f t="shared" si="40"/>
        <v>0</v>
      </c>
      <c r="BW36" s="384">
        <f t="shared" si="40"/>
        <v>0</v>
      </c>
      <c r="BX36" s="384">
        <f t="shared" si="40"/>
        <v>0</v>
      </c>
      <c r="BY36" s="384">
        <f t="shared" si="40"/>
        <v>0</v>
      </c>
      <c r="BZ36" s="384">
        <f t="shared" si="40"/>
        <v>0</v>
      </c>
      <c r="CA36" s="384">
        <f t="shared" si="40"/>
        <v>0</v>
      </c>
      <c r="CB36" s="384">
        <f t="shared" si="40"/>
        <v>0</v>
      </c>
      <c r="CC36" s="384">
        <f t="shared" si="40"/>
        <v>0</v>
      </c>
      <c r="CD36" s="384">
        <f t="shared" si="40"/>
        <v>0</v>
      </c>
      <c r="CE36" s="384">
        <f t="shared" ref="CE36:CX36" si="41">CE37+CE38</f>
        <v>0</v>
      </c>
      <c r="CF36" s="384">
        <f t="shared" si="41"/>
        <v>0</v>
      </c>
      <c r="CG36" s="384">
        <f t="shared" si="41"/>
        <v>0</v>
      </c>
      <c r="CH36" s="384">
        <f t="shared" si="41"/>
        <v>0</v>
      </c>
      <c r="CI36" s="384">
        <f t="shared" si="41"/>
        <v>0</v>
      </c>
      <c r="CJ36" s="384">
        <f t="shared" si="41"/>
        <v>0</v>
      </c>
      <c r="CK36" s="384">
        <f t="shared" si="41"/>
        <v>0</v>
      </c>
      <c r="CL36" s="384">
        <f t="shared" si="41"/>
        <v>0</v>
      </c>
      <c r="CM36" s="384">
        <f t="shared" si="41"/>
        <v>0</v>
      </c>
      <c r="CN36" s="384">
        <f t="shared" si="41"/>
        <v>0</v>
      </c>
      <c r="CO36" s="384">
        <f t="shared" si="41"/>
        <v>0</v>
      </c>
      <c r="CP36" s="384">
        <f t="shared" si="41"/>
        <v>0</v>
      </c>
      <c r="CQ36" s="384">
        <f t="shared" si="41"/>
        <v>0</v>
      </c>
      <c r="CR36" s="384">
        <f t="shared" si="41"/>
        <v>0</v>
      </c>
      <c r="CS36" s="384">
        <f t="shared" si="41"/>
        <v>0</v>
      </c>
      <c r="CT36" s="384">
        <f t="shared" si="41"/>
        <v>0</v>
      </c>
      <c r="CU36" s="384">
        <f t="shared" si="41"/>
        <v>0</v>
      </c>
      <c r="CV36" s="384">
        <f t="shared" si="41"/>
        <v>0</v>
      </c>
      <c r="CW36" s="384">
        <f t="shared" si="41"/>
        <v>0</v>
      </c>
      <c r="CX36" s="384">
        <f t="shared" si="41"/>
        <v>0</v>
      </c>
      <c r="CY36" s="384">
        <f t="shared" si="40"/>
        <v>0</v>
      </c>
      <c r="CZ36" s="384">
        <f t="shared" si="40"/>
        <v>0</v>
      </c>
      <c r="DA36" s="384">
        <f t="shared" si="40"/>
        <v>0</v>
      </c>
      <c r="DB36" s="384">
        <f t="shared" si="40"/>
        <v>0</v>
      </c>
      <c r="DC36" s="384">
        <f t="shared" si="40"/>
        <v>0</v>
      </c>
      <c r="DD36" s="384">
        <f t="shared" si="40"/>
        <v>0</v>
      </c>
      <c r="DE36" s="384">
        <f t="shared" si="40"/>
        <v>0</v>
      </c>
      <c r="DF36" s="384">
        <f t="shared" si="40"/>
        <v>0</v>
      </c>
      <c r="DG36" s="384">
        <f t="shared" si="40"/>
        <v>0</v>
      </c>
      <c r="DH36" s="384">
        <f t="shared" si="40"/>
        <v>0</v>
      </c>
      <c r="DI36" s="384">
        <f t="shared" si="40"/>
        <v>0</v>
      </c>
      <c r="DJ36" s="384">
        <f t="shared" si="40"/>
        <v>0</v>
      </c>
      <c r="DK36" s="384">
        <f t="shared" si="40"/>
        <v>0</v>
      </c>
      <c r="DL36" s="384">
        <f t="shared" si="40"/>
        <v>0</v>
      </c>
      <c r="DM36" s="384" t="s">
        <v>190</v>
      </c>
      <c r="DN36" s="105"/>
    </row>
    <row r="37" spans="1:118" ht="42" customHeight="1" x14ac:dyDescent="0.25">
      <c r="A37" s="105"/>
      <c r="B37" s="437" t="s">
        <v>277</v>
      </c>
      <c r="C37" s="72" t="s">
        <v>278</v>
      </c>
      <c r="D37" s="72" t="s">
        <v>93</v>
      </c>
      <c r="E37" s="326">
        <v>0</v>
      </c>
      <c r="F37" s="326">
        <v>0</v>
      </c>
      <c r="G37" s="326">
        <v>0</v>
      </c>
      <c r="H37" s="326">
        <v>0</v>
      </c>
      <c r="I37" s="326">
        <v>0</v>
      </c>
      <c r="J37" s="326">
        <v>0</v>
      </c>
      <c r="K37" s="326">
        <v>0</v>
      </c>
      <c r="L37" s="326">
        <v>0</v>
      </c>
      <c r="M37" s="326">
        <v>0</v>
      </c>
      <c r="N37" s="326">
        <v>0</v>
      </c>
      <c r="O37" s="326">
        <v>0</v>
      </c>
      <c r="P37" s="326">
        <v>0</v>
      </c>
      <c r="Q37" s="326">
        <v>0</v>
      </c>
      <c r="R37" s="326">
        <v>0</v>
      </c>
      <c r="S37" s="326">
        <v>0</v>
      </c>
      <c r="T37" s="326">
        <v>0</v>
      </c>
      <c r="U37" s="326">
        <v>0</v>
      </c>
      <c r="V37" s="326">
        <v>0</v>
      </c>
      <c r="W37" s="326">
        <v>0</v>
      </c>
      <c r="X37" s="326">
        <v>0</v>
      </c>
      <c r="Y37" s="326">
        <v>0</v>
      </c>
      <c r="Z37" s="326">
        <v>0</v>
      </c>
      <c r="AA37" s="326">
        <v>0</v>
      </c>
      <c r="AB37" s="326">
        <v>0</v>
      </c>
      <c r="AC37" s="326">
        <v>0</v>
      </c>
      <c r="AD37" s="326">
        <v>0</v>
      </c>
      <c r="AE37" s="326">
        <v>0</v>
      </c>
      <c r="AF37" s="326">
        <v>0</v>
      </c>
      <c r="AG37" s="326">
        <v>0</v>
      </c>
      <c r="AH37" s="326">
        <v>0</v>
      </c>
      <c r="AI37" s="326">
        <v>0</v>
      </c>
      <c r="AJ37" s="326">
        <v>0</v>
      </c>
      <c r="AK37" s="326">
        <v>0</v>
      </c>
      <c r="AL37" s="326">
        <v>0</v>
      </c>
      <c r="AM37" s="326">
        <v>0</v>
      </c>
      <c r="AN37" s="326">
        <v>0</v>
      </c>
      <c r="AO37" s="326">
        <v>0</v>
      </c>
      <c r="AP37" s="326">
        <v>0</v>
      </c>
      <c r="AQ37" s="326">
        <v>0</v>
      </c>
      <c r="AR37" s="326">
        <v>0</v>
      </c>
      <c r="AS37" s="326">
        <v>0</v>
      </c>
      <c r="AT37" s="326">
        <v>0</v>
      </c>
      <c r="AU37" s="326">
        <v>0</v>
      </c>
      <c r="AV37" s="326">
        <v>0</v>
      </c>
      <c r="AW37" s="326">
        <v>0</v>
      </c>
      <c r="AX37" s="326">
        <v>0</v>
      </c>
      <c r="AY37" s="326">
        <v>0</v>
      </c>
      <c r="AZ37" s="326">
        <v>0</v>
      </c>
      <c r="BA37" s="326">
        <v>0</v>
      </c>
      <c r="BB37" s="326">
        <v>0</v>
      </c>
      <c r="BC37" s="326">
        <v>0</v>
      </c>
      <c r="BD37" s="326">
        <v>0</v>
      </c>
      <c r="BE37" s="326">
        <v>0</v>
      </c>
      <c r="BF37" s="326">
        <v>0</v>
      </c>
      <c r="BG37" s="326">
        <v>0</v>
      </c>
      <c r="BH37" s="326">
        <v>0</v>
      </c>
      <c r="BI37" s="326">
        <v>0</v>
      </c>
      <c r="BJ37" s="326">
        <v>0</v>
      </c>
      <c r="BK37" s="326">
        <v>0</v>
      </c>
      <c r="BL37" s="326">
        <v>0</v>
      </c>
      <c r="BM37" s="326">
        <v>0</v>
      </c>
      <c r="BN37" s="326">
        <v>0</v>
      </c>
      <c r="BO37" s="326">
        <v>0</v>
      </c>
      <c r="BP37" s="326">
        <v>0</v>
      </c>
      <c r="BQ37" s="326">
        <v>0</v>
      </c>
      <c r="BR37" s="326">
        <v>0</v>
      </c>
      <c r="BS37" s="326">
        <v>0</v>
      </c>
      <c r="BT37" s="326">
        <v>0</v>
      </c>
      <c r="BU37" s="326">
        <v>0</v>
      </c>
      <c r="BV37" s="326">
        <v>0</v>
      </c>
      <c r="BW37" s="326"/>
      <c r="BX37" s="326"/>
      <c r="BY37" s="326"/>
      <c r="BZ37" s="326"/>
      <c r="CA37" s="326"/>
      <c r="CB37" s="326"/>
      <c r="CC37" s="326"/>
      <c r="CD37" s="326"/>
      <c r="CE37" s="326"/>
      <c r="CF37" s="326"/>
      <c r="CG37" s="326"/>
      <c r="CH37" s="326"/>
      <c r="CI37" s="326"/>
      <c r="CJ37" s="326"/>
      <c r="CK37" s="326"/>
      <c r="CL37" s="326"/>
      <c r="CM37" s="326"/>
      <c r="CN37" s="326"/>
      <c r="CO37" s="326"/>
      <c r="CP37" s="326"/>
      <c r="CQ37" s="326"/>
      <c r="CR37" s="326"/>
      <c r="CS37" s="326"/>
      <c r="CT37" s="326"/>
      <c r="CU37" s="326"/>
      <c r="CV37" s="326"/>
      <c r="CW37" s="326"/>
      <c r="CX37" s="326"/>
      <c r="CY37" s="326">
        <v>0</v>
      </c>
      <c r="CZ37" s="326">
        <v>0</v>
      </c>
      <c r="DA37" s="326">
        <v>0</v>
      </c>
      <c r="DB37" s="326">
        <v>0</v>
      </c>
      <c r="DC37" s="326">
        <v>0</v>
      </c>
      <c r="DD37" s="326">
        <v>0</v>
      </c>
      <c r="DE37" s="326">
        <v>0</v>
      </c>
      <c r="DF37" s="326">
        <v>0</v>
      </c>
      <c r="DG37" s="326">
        <v>0</v>
      </c>
      <c r="DH37" s="326">
        <v>0</v>
      </c>
      <c r="DI37" s="326">
        <v>0</v>
      </c>
      <c r="DJ37" s="326">
        <v>0</v>
      </c>
      <c r="DK37" s="326">
        <v>0</v>
      </c>
      <c r="DL37" s="326">
        <v>0</v>
      </c>
      <c r="DM37" s="326" t="s">
        <v>190</v>
      </c>
      <c r="DN37" s="105"/>
    </row>
    <row r="38" spans="1:118" ht="42" customHeight="1" x14ac:dyDescent="0.25">
      <c r="A38" s="105"/>
      <c r="B38" s="408" t="s">
        <v>128</v>
      </c>
      <c r="C38" s="409" t="s">
        <v>129</v>
      </c>
      <c r="D38" s="431" t="s">
        <v>93</v>
      </c>
      <c r="E38" s="326">
        <v>0</v>
      </c>
      <c r="F38" s="326">
        <v>0</v>
      </c>
      <c r="G38" s="326">
        <v>0</v>
      </c>
      <c r="H38" s="326">
        <v>0</v>
      </c>
      <c r="I38" s="326">
        <v>0</v>
      </c>
      <c r="J38" s="326">
        <v>0</v>
      </c>
      <c r="K38" s="326">
        <v>0</v>
      </c>
      <c r="L38" s="326">
        <v>0</v>
      </c>
      <c r="M38" s="326">
        <v>0</v>
      </c>
      <c r="N38" s="326">
        <v>0</v>
      </c>
      <c r="O38" s="326">
        <v>0</v>
      </c>
      <c r="P38" s="326">
        <v>0</v>
      </c>
      <c r="Q38" s="326">
        <v>0</v>
      </c>
      <c r="R38" s="326">
        <v>0</v>
      </c>
      <c r="S38" s="326">
        <v>0</v>
      </c>
      <c r="T38" s="326">
        <v>0</v>
      </c>
      <c r="U38" s="326">
        <v>0</v>
      </c>
      <c r="V38" s="326">
        <v>0</v>
      </c>
      <c r="W38" s="326">
        <v>0</v>
      </c>
      <c r="X38" s="326">
        <v>0</v>
      </c>
      <c r="Y38" s="326">
        <v>0</v>
      </c>
      <c r="Z38" s="326">
        <v>0</v>
      </c>
      <c r="AA38" s="326">
        <v>0</v>
      </c>
      <c r="AB38" s="326">
        <v>0</v>
      </c>
      <c r="AC38" s="326">
        <v>0</v>
      </c>
      <c r="AD38" s="326">
        <v>0</v>
      </c>
      <c r="AE38" s="326">
        <v>0</v>
      </c>
      <c r="AF38" s="326">
        <v>0</v>
      </c>
      <c r="AG38" s="326">
        <v>0</v>
      </c>
      <c r="AH38" s="326">
        <v>0</v>
      </c>
      <c r="AI38" s="326">
        <v>0</v>
      </c>
      <c r="AJ38" s="326">
        <v>0</v>
      </c>
      <c r="AK38" s="326">
        <v>0</v>
      </c>
      <c r="AL38" s="326">
        <v>0</v>
      </c>
      <c r="AM38" s="326">
        <v>0</v>
      </c>
      <c r="AN38" s="326">
        <v>0</v>
      </c>
      <c r="AO38" s="326">
        <v>0</v>
      </c>
      <c r="AP38" s="326">
        <v>0</v>
      </c>
      <c r="AQ38" s="326">
        <v>0</v>
      </c>
      <c r="AR38" s="326">
        <v>0</v>
      </c>
      <c r="AS38" s="326">
        <v>0</v>
      </c>
      <c r="AT38" s="326">
        <v>0</v>
      </c>
      <c r="AU38" s="326">
        <v>0</v>
      </c>
      <c r="AV38" s="326">
        <v>0</v>
      </c>
      <c r="AW38" s="326">
        <v>0</v>
      </c>
      <c r="AX38" s="326">
        <v>0</v>
      </c>
      <c r="AY38" s="326">
        <v>0</v>
      </c>
      <c r="AZ38" s="326">
        <v>0</v>
      </c>
      <c r="BA38" s="326">
        <v>0</v>
      </c>
      <c r="BB38" s="326">
        <v>0</v>
      </c>
      <c r="BC38" s="326">
        <v>0</v>
      </c>
      <c r="BD38" s="326">
        <v>0</v>
      </c>
      <c r="BE38" s="326">
        <v>0</v>
      </c>
      <c r="BF38" s="326">
        <v>0</v>
      </c>
      <c r="BG38" s="326">
        <v>0</v>
      </c>
      <c r="BH38" s="326">
        <v>0</v>
      </c>
      <c r="BI38" s="326">
        <v>0</v>
      </c>
      <c r="BJ38" s="326">
        <v>0</v>
      </c>
      <c r="BK38" s="326">
        <v>0</v>
      </c>
      <c r="BL38" s="326">
        <v>0</v>
      </c>
      <c r="BM38" s="326">
        <v>0</v>
      </c>
      <c r="BN38" s="326">
        <v>0</v>
      </c>
      <c r="BO38" s="326">
        <v>0</v>
      </c>
      <c r="BP38" s="326">
        <v>0</v>
      </c>
      <c r="BQ38" s="326">
        <v>0</v>
      </c>
      <c r="BR38" s="326">
        <v>0</v>
      </c>
      <c r="BS38" s="326">
        <v>0</v>
      </c>
      <c r="BT38" s="326">
        <v>0</v>
      </c>
      <c r="BU38" s="326">
        <v>0</v>
      </c>
      <c r="BV38" s="326">
        <v>0</v>
      </c>
      <c r="BW38" s="326"/>
      <c r="BX38" s="326"/>
      <c r="BY38" s="326"/>
      <c r="BZ38" s="326"/>
      <c r="CA38" s="326"/>
      <c r="CB38" s="326"/>
      <c r="CC38" s="326"/>
      <c r="CD38" s="326"/>
      <c r="CE38" s="326"/>
      <c r="CF38" s="326"/>
      <c r="CG38" s="326"/>
      <c r="CH38" s="326"/>
      <c r="CI38" s="326"/>
      <c r="CJ38" s="326"/>
      <c r="CK38" s="326"/>
      <c r="CL38" s="326"/>
      <c r="CM38" s="326"/>
      <c r="CN38" s="326"/>
      <c r="CO38" s="326"/>
      <c r="CP38" s="326"/>
      <c r="CQ38" s="326"/>
      <c r="CR38" s="326"/>
      <c r="CS38" s="326"/>
      <c r="CT38" s="326"/>
      <c r="CU38" s="326"/>
      <c r="CV38" s="326"/>
      <c r="CW38" s="326"/>
      <c r="CX38" s="326"/>
      <c r="CY38" s="326">
        <v>0</v>
      </c>
      <c r="CZ38" s="326">
        <v>0</v>
      </c>
      <c r="DA38" s="326">
        <v>0</v>
      </c>
      <c r="DB38" s="326">
        <v>0</v>
      </c>
      <c r="DC38" s="326">
        <v>0</v>
      </c>
      <c r="DD38" s="326">
        <v>0</v>
      </c>
      <c r="DE38" s="326">
        <v>0</v>
      </c>
      <c r="DF38" s="326">
        <v>0</v>
      </c>
      <c r="DG38" s="326">
        <v>0</v>
      </c>
      <c r="DH38" s="326">
        <v>0</v>
      </c>
      <c r="DI38" s="326">
        <v>0</v>
      </c>
      <c r="DJ38" s="326">
        <v>0</v>
      </c>
      <c r="DK38" s="326">
        <v>0</v>
      </c>
      <c r="DL38" s="326">
        <v>0</v>
      </c>
      <c r="DM38" s="326" t="s">
        <v>190</v>
      </c>
      <c r="DN38" s="105"/>
    </row>
    <row r="39" spans="1:118" ht="48" customHeight="1" x14ac:dyDescent="0.25">
      <c r="A39" s="105"/>
      <c r="B39" s="382" t="s">
        <v>130</v>
      </c>
      <c r="C39" s="383" t="s">
        <v>131</v>
      </c>
      <c r="D39" s="428" t="s">
        <v>93</v>
      </c>
      <c r="E39" s="384">
        <f t="shared" ref="E39:AJ39" si="42">E40+E56+E60+E70</f>
        <v>0</v>
      </c>
      <c r="F39" s="384">
        <f t="shared" si="42"/>
        <v>0</v>
      </c>
      <c r="G39" s="384">
        <f t="shared" si="42"/>
        <v>0</v>
      </c>
      <c r="H39" s="384">
        <f t="shared" si="42"/>
        <v>0</v>
      </c>
      <c r="I39" s="384">
        <f t="shared" si="42"/>
        <v>0</v>
      </c>
      <c r="J39" s="384">
        <f t="shared" si="42"/>
        <v>0</v>
      </c>
      <c r="K39" s="384">
        <f t="shared" si="42"/>
        <v>0</v>
      </c>
      <c r="L39" s="384">
        <f t="shared" si="42"/>
        <v>0</v>
      </c>
      <c r="M39" s="384">
        <f t="shared" si="42"/>
        <v>0</v>
      </c>
      <c r="N39" s="384">
        <f t="shared" si="42"/>
        <v>0</v>
      </c>
      <c r="O39" s="384">
        <f t="shared" si="42"/>
        <v>0</v>
      </c>
      <c r="P39" s="384">
        <f t="shared" si="42"/>
        <v>0</v>
      </c>
      <c r="Q39" s="384">
        <f t="shared" si="42"/>
        <v>0</v>
      </c>
      <c r="R39" s="384">
        <f t="shared" si="42"/>
        <v>0</v>
      </c>
      <c r="S39" s="384">
        <f t="shared" si="42"/>
        <v>0</v>
      </c>
      <c r="T39" s="384">
        <f t="shared" si="42"/>
        <v>0</v>
      </c>
      <c r="U39" s="384">
        <f t="shared" si="42"/>
        <v>0</v>
      </c>
      <c r="V39" s="384">
        <f t="shared" si="42"/>
        <v>0</v>
      </c>
      <c r="W39" s="384">
        <f t="shared" si="42"/>
        <v>0</v>
      </c>
      <c r="X39" s="384">
        <f t="shared" si="42"/>
        <v>0</v>
      </c>
      <c r="Y39" s="384">
        <f t="shared" si="42"/>
        <v>0</v>
      </c>
      <c r="Z39" s="384">
        <f t="shared" si="42"/>
        <v>0</v>
      </c>
      <c r="AA39" s="384">
        <f t="shared" si="42"/>
        <v>0</v>
      </c>
      <c r="AB39" s="384">
        <f t="shared" si="42"/>
        <v>0</v>
      </c>
      <c r="AC39" s="384">
        <f t="shared" si="42"/>
        <v>0</v>
      </c>
      <c r="AD39" s="384">
        <f t="shared" si="42"/>
        <v>0</v>
      </c>
      <c r="AE39" s="384">
        <f t="shared" si="42"/>
        <v>0</v>
      </c>
      <c r="AF39" s="384">
        <f t="shared" si="42"/>
        <v>0</v>
      </c>
      <c r="AG39" s="384">
        <f t="shared" si="42"/>
        <v>1.28</v>
      </c>
      <c r="AH39" s="384">
        <f t="shared" si="42"/>
        <v>0</v>
      </c>
      <c r="AI39" s="384">
        <f t="shared" si="42"/>
        <v>0</v>
      </c>
      <c r="AJ39" s="384">
        <f t="shared" si="42"/>
        <v>0</v>
      </c>
      <c r="AK39" s="384">
        <f t="shared" ref="AK39:BP39" si="43">AK40+AK56+AK60+AK70</f>
        <v>0</v>
      </c>
      <c r="AL39" s="384">
        <f t="shared" si="43"/>
        <v>0</v>
      </c>
      <c r="AM39" s="384">
        <f t="shared" si="43"/>
        <v>0</v>
      </c>
      <c r="AN39" s="384">
        <f t="shared" si="43"/>
        <v>0</v>
      </c>
      <c r="AO39" s="384">
        <f t="shared" si="43"/>
        <v>0</v>
      </c>
      <c r="AP39" s="384">
        <f t="shared" si="43"/>
        <v>0</v>
      </c>
      <c r="AQ39" s="384">
        <f t="shared" si="43"/>
        <v>0</v>
      </c>
      <c r="AR39" s="384">
        <f t="shared" si="43"/>
        <v>0</v>
      </c>
      <c r="AS39" s="384">
        <f t="shared" si="43"/>
        <v>0</v>
      </c>
      <c r="AT39" s="384">
        <f t="shared" si="43"/>
        <v>0</v>
      </c>
      <c r="AU39" s="384">
        <f t="shared" si="43"/>
        <v>2.25</v>
      </c>
      <c r="AV39" s="384">
        <f t="shared" si="43"/>
        <v>0</v>
      </c>
      <c r="AW39" s="384">
        <f t="shared" si="43"/>
        <v>0</v>
      </c>
      <c r="AX39" s="384">
        <f t="shared" si="43"/>
        <v>0</v>
      </c>
      <c r="AY39" s="384">
        <f t="shared" si="43"/>
        <v>0</v>
      </c>
      <c r="AZ39" s="384">
        <f t="shared" si="43"/>
        <v>0</v>
      </c>
      <c r="BA39" s="384">
        <f t="shared" si="43"/>
        <v>0</v>
      </c>
      <c r="BB39" s="384">
        <f t="shared" si="43"/>
        <v>0</v>
      </c>
      <c r="BC39" s="384">
        <f t="shared" si="43"/>
        <v>0</v>
      </c>
      <c r="BD39" s="384">
        <f t="shared" si="43"/>
        <v>0</v>
      </c>
      <c r="BE39" s="384">
        <f t="shared" si="43"/>
        <v>0</v>
      </c>
      <c r="BF39" s="384">
        <f t="shared" si="43"/>
        <v>0</v>
      </c>
      <c r="BG39" s="384">
        <f t="shared" si="43"/>
        <v>0</v>
      </c>
      <c r="BH39" s="384">
        <f t="shared" si="43"/>
        <v>0</v>
      </c>
      <c r="BI39" s="384">
        <f t="shared" si="43"/>
        <v>0.5</v>
      </c>
      <c r="BJ39" s="384">
        <f t="shared" si="43"/>
        <v>0</v>
      </c>
      <c r="BK39" s="384">
        <f t="shared" si="43"/>
        <v>0</v>
      </c>
      <c r="BL39" s="384">
        <f t="shared" si="43"/>
        <v>0</v>
      </c>
      <c r="BM39" s="384">
        <f t="shared" si="43"/>
        <v>0</v>
      </c>
      <c r="BN39" s="384">
        <f t="shared" si="43"/>
        <v>0</v>
      </c>
      <c r="BO39" s="384">
        <f t="shared" si="43"/>
        <v>0</v>
      </c>
      <c r="BP39" s="384">
        <f t="shared" si="43"/>
        <v>0</v>
      </c>
      <c r="BQ39" s="384">
        <f t="shared" ref="BQ39:CV39" si="44">BQ40+BQ56+BQ60+BQ70</f>
        <v>0</v>
      </c>
      <c r="BR39" s="384">
        <f t="shared" si="44"/>
        <v>0</v>
      </c>
      <c r="BS39" s="384">
        <f t="shared" si="44"/>
        <v>0</v>
      </c>
      <c r="BT39" s="384">
        <f t="shared" si="44"/>
        <v>0</v>
      </c>
      <c r="BU39" s="384">
        <f t="shared" si="44"/>
        <v>0</v>
      </c>
      <c r="BV39" s="384">
        <f t="shared" si="44"/>
        <v>0</v>
      </c>
      <c r="BW39" s="384">
        <f t="shared" si="44"/>
        <v>0.75</v>
      </c>
      <c r="BX39" s="384">
        <f t="shared" si="44"/>
        <v>0</v>
      </c>
      <c r="BY39" s="384">
        <f t="shared" si="44"/>
        <v>0</v>
      </c>
      <c r="BZ39" s="384">
        <f t="shared" si="44"/>
        <v>0</v>
      </c>
      <c r="CA39" s="384">
        <f t="shared" si="44"/>
        <v>0</v>
      </c>
      <c r="CB39" s="384">
        <f t="shared" si="44"/>
        <v>0</v>
      </c>
      <c r="CC39" s="384">
        <f t="shared" si="44"/>
        <v>0</v>
      </c>
      <c r="CD39" s="384">
        <f t="shared" si="44"/>
        <v>0</v>
      </c>
      <c r="CE39" s="384">
        <f t="shared" si="44"/>
        <v>0</v>
      </c>
      <c r="CF39" s="384">
        <f t="shared" si="44"/>
        <v>0</v>
      </c>
      <c r="CG39" s="384">
        <f t="shared" si="44"/>
        <v>0</v>
      </c>
      <c r="CH39" s="384">
        <f t="shared" si="44"/>
        <v>0</v>
      </c>
      <c r="CI39" s="384">
        <f t="shared" si="44"/>
        <v>0</v>
      </c>
      <c r="CJ39" s="384">
        <f t="shared" si="44"/>
        <v>0</v>
      </c>
      <c r="CK39" s="384">
        <f t="shared" si="44"/>
        <v>2</v>
      </c>
      <c r="CL39" s="384">
        <f t="shared" si="44"/>
        <v>0</v>
      </c>
      <c r="CM39" s="384">
        <f t="shared" si="44"/>
        <v>0</v>
      </c>
      <c r="CN39" s="384">
        <f t="shared" si="44"/>
        <v>0</v>
      </c>
      <c r="CO39" s="384">
        <f t="shared" si="44"/>
        <v>0</v>
      </c>
      <c r="CP39" s="384">
        <f t="shared" si="44"/>
        <v>0</v>
      </c>
      <c r="CQ39" s="384">
        <f t="shared" si="44"/>
        <v>0</v>
      </c>
      <c r="CR39" s="384">
        <f t="shared" si="44"/>
        <v>0</v>
      </c>
      <c r="CS39" s="384">
        <f t="shared" si="44"/>
        <v>0</v>
      </c>
      <c r="CT39" s="384">
        <f t="shared" si="44"/>
        <v>0</v>
      </c>
      <c r="CU39" s="384">
        <f t="shared" si="44"/>
        <v>0</v>
      </c>
      <c r="CV39" s="384">
        <f t="shared" si="44"/>
        <v>0</v>
      </c>
      <c r="CW39" s="384">
        <f t="shared" ref="CW39:DL39" si="45">CW40+CW56+CW60+CW70</f>
        <v>0</v>
      </c>
      <c r="CX39" s="384">
        <f t="shared" si="45"/>
        <v>0</v>
      </c>
      <c r="CY39" s="384">
        <f t="shared" si="45"/>
        <v>6.78</v>
      </c>
      <c r="CZ39" s="384">
        <f t="shared" si="45"/>
        <v>0</v>
      </c>
      <c r="DA39" s="384">
        <f t="shared" si="45"/>
        <v>0</v>
      </c>
      <c r="DB39" s="384">
        <f t="shared" si="45"/>
        <v>0</v>
      </c>
      <c r="DC39" s="384">
        <f t="shared" si="45"/>
        <v>0</v>
      </c>
      <c r="DD39" s="384">
        <f t="shared" si="45"/>
        <v>0</v>
      </c>
      <c r="DE39" s="384">
        <f t="shared" si="45"/>
        <v>0</v>
      </c>
      <c r="DF39" s="384">
        <f t="shared" si="45"/>
        <v>0</v>
      </c>
      <c r="DG39" s="384">
        <f t="shared" si="45"/>
        <v>0</v>
      </c>
      <c r="DH39" s="384">
        <f t="shared" si="45"/>
        <v>0</v>
      </c>
      <c r="DI39" s="384">
        <f t="shared" si="45"/>
        <v>0</v>
      </c>
      <c r="DJ39" s="384">
        <f t="shared" si="45"/>
        <v>0</v>
      </c>
      <c r="DK39" s="384">
        <f t="shared" si="45"/>
        <v>0</v>
      </c>
      <c r="DL39" s="384">
        <f t="shared" si="45"/>
        <v>0</v>
      </c>
      <c r="DM39" s="384" t="s">
        <v>190</v>
      </c>
      <c r="DN39" s="105"/>
    </row>
    <row r="40" spans="1:118" ht="48" customHeight="1" x14ac:dyDescent="0.25">
      <c r="A40" s="105"/>
      <c r="B40" s="382" t="s">
        <v>132</v>
      </c>
      <c r="C40" s="383" t="s">
        <v>133</v>
      </c>
      <c r="D40" s="382" t="s">
        <v>93</v>
      </c>
      <c r="E40" s="384">
        <f>E41</f>
        <v>0</v>
      </c>
      <c r="F40" s="384">
        <v>0</v>
      </c>
      <c r="G40" s="384">
        <v>0</v>
      </c>
      <c r="H40" s="384">
        <v>0</v>
      </c>
      <c r="I40" s="384">
        <v>0</v>
      </c>
      <c r="J40" s="384">
        <v>0</v>
      </c>
      <c r="K40" s="384">
        <v>0</v>
      </c>
      <c r="L40" s="384">
        <f>L41</f>
        <v>0</v>
      </c>
      <c r="M40" s="384">
        <v>0</v>
      </c>
      <c r="N40" s="384">
        <v>0</v>
      </c>
      <c r="O40" s="384">
        <v>0</v>
      </c>
      <c r="P40" s="384">
        <v>0</v>
      </c>
      <c r="Q40" s="384">
        <v>0</v>
      </c>
      <c r="R40" s="384">
        <v>0</v>
      </c>
      <c r="S40" s="384">
        <f t="shared" ref="S40:DF40" si="46">S41+S44</f>
        <v>0</v>
      </c>
      <c r="T40" s="384">
        <f t="shared" si="46"/>
        <v>0</v>
      </c>
      <c r="U40" s="384">
        <f t="shared" si="46"/>
        <v>0</v>
      </c>
      <c r="V40" s="384">
        <f t="shared" si="46"/>
        <v>0</v>
      </c>
      <c r="W40" s="384">
        <f t="shared" si="46"/>
        <v>0</v>
      </c>
      <c r="X40" s="384">
        <f t="shared" si="46"/>
        <v>0</v>
      </c>
      <c r="Y40" s="384">
        <f t="shared" si="46"/>
        <v>0</v>
      </c>
      <c r="Z40" s="384">
        <f t="shared" si="46"/>
        <v>0</v>
      </c>
      <c r="AA40" s="384">
        <f t="shared" si="46"/>
        <v>0</v>
      </c>
      <c r="AB40" s="384">
        <f t="shared" si="46"/>
        <v>0</v>
      </c>
      <c r="AC40" s="384">
        <f t="shared" si="46"/>
        <v>0</v>
      </c>
      <c r="AD40" s="384">
        <f t="shared" si="46"/>
        <v>0</v>
      </c>
      <c r="AE40" s="384">
        <f t="shared" si="46"/>
        <v>0</v>
      </c>
      <c r="AF40" s="384">
        <f t="shared" si="46"/>
        <v>0</v>
      </c>
      <c r="AG40" s="384">
        <f t="shared" si="46"/>
        <v>1.28</v>
      </c>
      <c r="AH40" s="384">
        <f t="shared" si="46"/>
        <v>0</v>
      </c>
      <c r="AI40" s="384">
        <f t="shared" si="46"/>
        <v>0</v>
      </c>
      <c r="AJ40" s="384">
        <f t="shared" si="46"/>
        <v>0</v>
      </c>
      <c r="AK40" s="384">
        <f t="shared" si="46"/>
        <v>0</v>
      </c>
      <c r="AL40" s="384">
        <f t="shared" si="46"/>
        <v>0</v>
      </c>
      <c r="AM40" s="384">
        <f t="shared" si="46"/>
        <v>0</v>
      </c>
      <c r="AN40" s="384">
        <f t="shared" si="46"/>
        <v>0</v>
      </c>
      <c r="AO40" s="384">
        <f t="shared" si="46"/>
        <v>0</v>
      </c>
      <c r="AP40" s="384">
        <f t="shared" si="46"/>
        <v>0</v>
      </c>
      <c r="AQ40" s="384">
        <f t="shared" si="46"/>
        <v>0</v>
      </c>
      <c r="AR40" s="384">
        <f t="shared" si="46"/>
        <v>0</v>
      </c>
      <c r="AS40" s="384">
        <f t="shared" si="46"/>
        <v>0</v>
      </c>
      <c r="AT40" s="384">
        <f t="shared" si="46"/>
        <v>0</v>
      </c>
      <c r="AU40" s="384">
        <f t="shared" si="46"/>
        <v>2.25</v>
      </c>
      <c r="AV40" s="384">
        <f t="shared" si="46"/>
        <v>0</v>
      </c>
      <c r="AW40" s="384">
        <f t="shared" si="46"/>
        <v>0</v>
      </c>
      <c r="AX40" s="384">
        <f t="shared" si="46"/>
        <v>0</v>
      </c>
      <c r="AY40" s="384">
        <f t="shared" si="46"/>
        <v>0</v>
      </c>
      <c r="AZ40" s="384">
        <f t="shared" si="46"/>
        <v>0</v>
      </c>
      <c r="BA40" s="384">
        <f t="shared" si="46"/>
        <v>0</v>
      </c>
      <c r="BB40" s="384">
        <f t="shared" si="46"/>
        <v>0</v>
      </c>
      <c r="BC40" s="384">
        <f t="shared" si="46"/>
        <v>0</v>
      </c>
      <c r="BD40" s="384">
        <f t="shared" si="46"/>
        <v>0</v>
      </c>
      <c r="BE40" s="384">
        <f t="shared" si="46"/>
        <v>0</v>
      </c>
      <c r="BF40" s="384">
        <f t="shared" si="46"/>
        <v>0</v>
      </c>
      <c r="BG40" s="384">
        <f t="shared" si="46"/>
        <v>0</v>
      </c>
      <c r="BH40" s="384">
        <f t="shared" si="46"/>
        <v>0</v>
      </c>
      <c r="BI40" s="384">
        <f t="shared" si="46"/>
        <v>0.5</v>
      </c>
      <c r="BJ40" s="384">
        <f t="shared" si="46"/>
        <v>0</v>
      </c>
      <c r="BK40" s="384">
        <f t="shared" si="46"/>
        <v>0</v>
      </c>
      <c r="BL40" s="384">
        <f t="shared" si="46"/>
        <v>0</v>
      </c>
      <c r="BM40" s="384">
        <f t="shared" si="46"/>
        <v>0</v>
      </c>
      <c r="BN40" s="384">
        <f t="shared" si="46"/>
        <v>0</v>
      </c>
      <c r="BO40" s="384">
        <f t="shared" si="46"/>
        <v>0</v>
      </c>
      <c r="BP40" s="384">
        <f t="shared" si="46"/>
        <v>0</v>
      </c>
      <c r="BQ40" s="384">
        <f t="shared" si="46"/>
        <v>0</v>
      </c>
      <c r="BR40" s="384">
        <f t="shared" si="46"/>
        <v>0</v>
      </c>
      <c r="BS40" s="384">
        <f t="shared" si="46"/>
        <v>0</v>
      </c>
      <c r="BT40" s="384">
        <f t="shared" si="46"/>
        <v>0</v>
      </c>
      <c r="BU40" s="384">
        <f t="shared" si="46"/>
        <v>0</v>
      </c>
      <c r="BV40" s="384">
        <f t="shared" si="46"/>
        <v>0</v>
      </c>
      <c r="BW40" s="384">
        <f t="shared" ref="BW40:CX40" si="47">BW41+BW44</f>
        <v>0.75</v>
      </c>
      <c r="BX40" s="384">
        <f t="shared" si="47"/>
        <v>0</v>
      </c>
      <c r="BY40" s="384">
        <f t="shared" si="47"/>
        <v>0</v>
      </c>
      <c r="BZ40" s="384">
        <f t="shared" si="47"/>
        <v>0</v>
      </c>
      <c r="CA40" s="384">
        <f t="shared" si="47"/>
        <v>0</v>
      </c>
      <c r="CB40" s="384">
        <f t="shared" si="47"/>
        <v>0</v>
      </c>
      <c r="CC40" s="384">
        <f t="shared" si="47"/>
        <v>0</v>
      </c>
      <c r="CD40" s="384">
        <f t="shared" si="47"/>
        <v>0</v>
      </c>
      <c r="CE40" s="384">
        <f t="shared" si="47"/>
        <v>0</v>
      </c>
      <c r="CF40" s="384">
        <f t="shared" si="47"/>
        <v>0</v>
      </c>
      <c r="CG40" s="384">
        <f t="shared" si="47"/>
        <v>0</v>
      </c>
      <c r="CH40" s="384">
        <f t="shared" si="47"/>
        <v>0</v>
      </c>
      <c r="CI40" s="384">
        <f t="shared" si="47"/>
        <v>0</v>
      </c>
      <c r="CJ40" s="384">
        <f t="shared" si="47"/>
        <v>0</v>
      </c>
      <c r="CK40" s="384">
        <f t="shared" si="47"/>
        <v>2</v>
      </c>
      <c r="CL40" s="384">
        <f t="shared" si="47"/>
        <v>0</v>
      </c>
      <c r="CM40" s="384">
        <f t="shared" si="47"/>
        <v>0</v>
      </c>
      <c r="CN40" s="384">
        <f t="shared" si="47"/>
        <v>0</v>
      </c>
      <c r="CO40" s="384">
        <f t="shared" si="47"/>
        <v>0</v>
      </c>
      <c r="CP40" s="384">
        <f t="shared" si="47"/>
        <v>0</v>
      </c>
      <c r="CQ40" s="384">
        <f t="shared" si="47"/>
        <v>0</v>
      </c>
      <c r="CR40" s="384">
        <f t="shared" si="47"/>
        <v>0</v>
      </c>
      <c r="CS40" s="384">
        <f t="shared" si="47"/>
        <v>0</v>
      </c>
      <c r="CT40" s="384">
        <f t="shared" si="47"/>
        <v>0</v>
      </c>
      <c r="CU40" s="384">
        <f t="shared" si="47"/>
        <v>0</v>
      </c>
      <c r="CV40" s="384">
        <f t="shared" si="47"/>
        <v>0</v>
      </c>
      <c r="CW40" s="384">
        <f t="shared" si="47"/>
        <v>0</v>
      </c>
      <c r="CX40" s="384">
        <f t="shared" si="47"/>
        <v>0</v>
      </c>
      <c r="CY40" s="384">
        <f t="shared" si="46"/>
        <v>6.78</v>
      </c>
      <c r="CZ40" s="384">
        <f t="shared" si="46"/>
        <v>0</v>
      </c>
      <c r="DA40" s="384">
        <f t="shared" si="46"/>
        <v>0</v>
      </c>
      <c r="DB40" s="384">
        <f t="shared" si="46"/>
        <v>0</v>
      </c>
      <c r="DC40" s="384">
        <f t="shared" si="46"/>
        <v>0</v>
      </c>
      <c r="DD40" s="384">
        <f t="shared" si="46"/>
        <v>0</v>
      </c>
      <c r="DE40" s="384">
        <f t="shared" si="46"/>
        <v>0</v>
      </c>
      <c r="DF40" s="384">
        <f t="shared" si="46"/>
        <v>0</v>
      </c>
      <c r="DG40" s="384">
        <f t="shared" ref="DG40:DL40" si="48">DG41+DG44</f>
        <v>0</v>
      </c>
      <c r="DH40" s="384">
        <f t="shared" si="48"/>
        <v>0</v>
      </c>
      <c r="DI40" s="384">
        <f t="shared" si="48"/>
        <v>0</v>
      </c>
      <c r="DJ40" s="384">
        <f t="shared" si="48"/>
        <v>0</v>
      </c>
      <c r="DK40" s="384">
        <f t="shared" si="48"/>
        <v>0</v>
      </c>
      <c r="DL40" s="384">
        <f t="shared" si="48"/>
        <v>0</v>
      </c>
      <c r="DM40" s="384" t="s">
        <v>190</v>
      </c>
      <c r="DN40" s="105"/>
    </row>
    <row r="41" spans="1:118" ht="42" customHeight="1" x14ac:dyDescent="0.25">
      <c r="A41" s="105"/>
      <c r="B41" s="411" t="s">
        <v>134</v>
      </c>
      <c r="C41" s="412" t="s">
        <v>135</v>
      </c>
      <c r="D41" s="411" t="s">
        <v>93</v>
      </c>
      <c r="E41" s="413">
        <f t="shared" ref="E41:AJ41" si="49">SUM(E42:E43)</f>
        <v>0</v>
      </c>
      <c r="F41" s="413">
        <f t="shared" si="49"/>
        <v>0</v>
      </c>
      <c r="G41" s="413">
        <f t="shared" si="49"/>
        <v>0</v>
      </c>
      <c r="H41" s="413">
        <f t="shared" si="49"/>
        <v>0</v>
      </c>
      <c r="I41" s="413">
        <f t="shared" si="49"/>
        <v>0</v>
      </c>
      <c r="J41" s="413">
        <f t="shared" si="49"/>
        <v>0</v>
      </c>
      <c r="K41" s="413">
        <f t="shared" si="49"/>
        <v>0</v>
      </c>
      <c r="L41" s="413">
        <f t="shared" si="49"/>
        <v>0</v>
      </c>
      <c r="M41" s="413">
        <f t="shared" si="49"/>
        <v>0</v>
      </c>
      <c r="N41" s="413">
        <f t="shared" si="49"/>
        <v>0</v>
      </c>
      <c r="O41" s="413">
        <f t="shared" si="49"/>
        <v>0</v>
      </c>
      <c r="P41" s="413">
        <f t="shared" si="49"/>
        <v>0</v>
      </c>
      <c r="Q41" s="413">
        <f t="shared" si="49"/>
        <v>0</v>
      </c>
      <c r="R41" s="413">
        <f t="shared" si="49"/>
        <v>0</v>
      </c>
      <c r="S41" s="413">
        <f t="shared" si="49"/>
        <v>0</v>
      </c>
      <c r="T41" s="413">
        <f t="shared" si="49"/>
        <v>0</v>
      </c>
      <c r="U41" s="413">
        <f t="shared" si="49"/>
        <v>0</v>
      </c>
      <c r="V41" s="413">
        <f t="shared" si="49"/>
        <v>0</v>
      </c>
      <c r="W41" s="413">
        <f t="shared" si="49"/>
        <v>0</v>
      </c>
      <c r="X41" s="413">
        <f t="shared" si="49"/>
        <v>0</v>
      </c>
      <c r="Y41" s="413">
        <f t="shared" si="49"/>
        <v>0</v>
      </c>
      <c r="Z41" s="413">
        <f t="shared" si="49"/>
        <v>0</v>
      </c>
      <c r="AA41" s="413">
        <f t="shared" si="49"/>
        <v>0</v>
      </c>
      <c r="AB41" s="413">
        <f t="shared" si="49"/>
        <v>0</v>
      </c>
      <c r="AC41" s="413">
        <f t="shared" si="49"/>
        <v>0</v>
      </c>
      <c r="AD41" s="413">
        <f t="shared" si="49"/>
        <v>0</v>
      </c>
      <c r="AE41" s="413">
        <f t="shared" si="49"/>
        <v>0</v>
      </c>
      <c r="AF41" s="413">
        <f t="shared" si="49"/>
        <v>0</v>
      </c>
      <c r="AG41" s="413">
        <f t="shared" si="49"/>
        <v>0</v>
      </c>
      <c r="AH41" s="413">
        <f t="shared" si="49"/>
        <v>0</v>
      </c>
      <c r="AI41" s="413">
        <f t="shared" si="49"/>
        <v>0</v>
      </c>
      <c r="AJ41" s="413">
        <f t="shared" si="49"/>
        <v>0</v>
      </c>
      <c r="AK41" s="413">
        <f t="shared" ref="AK41:DL41" si="50">SUM(AK42:AK43)</f>
        <v>0</v>
      </c>
      <c r="AL41" s="413">
        <f t="shared" si="50"/>
        <v>0</v>
      </c>
      <c r="AM41" s="413">
        <f t="shared" si="50"/>
        <v>0</v>
      </c>
      <c r="AN41" s="413">
        <f t="shared" si="50"/>
        <v>0</v>
      </c>
      <c r="AO41" s="413">
        <f t="shared" si="50"/>
        <v>0</v>
      </c>
      <c r="AP41" s="413">
        <f t="shared" si="50"/>
        <v>0</v>
      </c>
      <c r="AQ41" s="413">
        <f t="shared" si="50"/>
        <v>0</v>
      </c>
      <c r="AR41" s="413">
        <f t="shared" si="50"/>
        <v>0</v>
      </c>
      <c r="AS41" s="413">
        <f t="shared" si="50"/>
        <v>0</v>
      </c>
      <c r="AT41" s="413">
        <f t="shared" si="50"/>
        <v>0</v>
      </c>
      <c r="AU41" s="413">
        <f t="shared" si="50"/>
        <v>0</v>
      </c>
      <c r="AV41" s="413">
        <f t="shared" si="50"/>
        <v>0</v>
      </c>
      <c r="AW41" s="413">
        <f t="shared" si="50"/>
        <v>0</v>
      </c>
      <c r="AX41" s="413">
        <f t="shared" si="50"/>
        <v>0</v>
      </c>
      <c r="AY41" s="413">
        <f t="shared" si="50"/>
        <v>0</v>
      </c>
      <c r="AZ41" s="413">
        <f t="shared" si="50"/>
        <v>0</v>
      </c>
      <c r="BA41" s="413">
        <f t="shared" si="50"/>
        <v>0</v>
      </c>
      <c r="BB41" s="413">
        <f t="shared" si="50"/>
        <v>0</v>
      </c>
      <c r="BC41" s="413">
        <f t="shared" si="50"/>
        <v>0</v>
      </c>
      <c r="BD41" s="413">
        <f t="shared" si="50"/>
        <v>0</v>
      </c>
      <c r="BE41" s="413">
        <f t="shared" si="50"/>
        <v>0</v>
      </c>
      <c r="BF41" s="413">
        <f t="shared" si="50"/>
        <v>0</v>
      </c>
      <c r="BG41" s="413">
        <f t="shared" si="50"/>
        <v>0</v>
      </c>
      <c r="BH41" s="413">
        <f t="shared" si="50"/>
        <v>0</v>
      </c>
      <c r="BI41" s="413">
        <f t="shared" si="50"/>
        <v>0</v>
      </c>
      <c r="BJ41" s="413">
        <f t="shared" si="50"/>
        <v>0</v>
      </c>
      <c r="BK41" s="413">
        <f t="shared" si="50"/>
        <v>0</v>
      </c>
      <c r="BL41" s="413">
        <f t="shared" si="50"/>
        <v>0</v>
      </c>
      <c r="BM41" s="413">
        <f t="shared" si="50"/>
        <v>0</v>
      </c>
      <c r="BN41" s="413">
        <f t="shared" si="50"/>
        <v>0</v>
      </c>
      <c r="BO41" s="413">
        <f t="shared" si="50"/>
        <v>0</v>
      </c>
      <c r="BP41" s="413">
        <f t="shared" si="50"/>
        <v>0</v>
      </c>
      <c r="BQ41" s="413">
        <f t="shared" si="50"/>
        <v>0</v>
      </c>
      <c r="BR41" s="413">
        <f t="shared" si="50"/>
        <v>0</v>
      </c>
      <c r="BS41" s="413">
        <f t="shared" si="50"/>
        <v>0</v>
      </c>
      <c r="BT41" s="413">
        <f t="shared" si="50"/>
        <v>0</v>
      </c>
      <c r="BU41" s="413">
        <f t="shared" si="50"/>
        <v>0</v>
      </c>
      <c r="BV41" s="413">
        <f t="shared" si="50"/>
        <v>0</v>
      </c>
      <c r="BW41" s="413">
        <f t="shared" si="50"/>
        <v>0</v>
      </c>
      <c r="BX41" s="413">
        <f t="shared" si="50"/>
        <v>0</v>
      </c>
      <c r="BY41" s="413">
        <f t="shared" si="50"/>
        <v>0</v>
      </c>
      <c r="BZ41" s="413">
        <f t="shared" si="50"/>
        <v>0</v>
      </c>
      <c r="CA41" s="413">
        <f t="shared" si="50"/>
        <v>0</v>
      </c>
      <c r="CB41" s="413">
        <f t="shared" si="50"/>
        <v>0</v>
      </c>
      <c r="CC41" s="413">
        <f t="shared" si="50"/>
        <v>0</v>
      </c>
      <c r="CD41" s="413">
        <f t="shared" si="50"/>
        <v>0</v>
      </c>
      <c r="CE41" s="413">
        <f t="shared" si="50"/>
        <v>0</v>
      </c>
      <c r="CF41" s="413">
        <f t="shared" si="50"/>
        <v>0</v>
      </c>
      <c r="CG41" s="413">
        <f t="shared" si="50"/>
        <v>0</v>
      </c>
      <c r="CH41" s="413">
        <f t="shared" si="50"/>
        <v>0</v>
      </c>
      <c r="CI41" s="413">
        <f t="shared" si="50"/>
        <v>0</v>
      </c>
      <c r="CJ41" s="413">
        <f t="shared" si="50"/>
        <v>0</v>
      </c>
      <c r="CK41" s="413">
        <f t="shared" si="50"/>
        <v>0</v>
      </c>
      <c r="CL41" s="413">
        <f t="shared" si="50"/>
        <v>0</v>
      </c>
      <c r="CM41" s="413">
        <f t="shared" si="50"/>
        <v>0</v>
      </c>
      <c r="CN41" s="413">
        <f t="shared" si="50"/>
        <v>0</v>
      </c>
      <c r="CO41" s="413">
        <f t="shared" si="50"/>
        <v>0</v>
      </c>
      <c r="CP41" s="413">
        <f t="shared" si="50"/>
        <v>0</v>
      </c>
      <c r="CQ41" s="413">
        <f t="shared" si="50"/>
        <v>0</v>
      </c>
      <c r="CR41" s="413">
        <f t="shared" si="50"/>
        <v>0</v>
      </c>
      <c r="CS41" s="413">
        <f t="shared" si="50"/>
        <v>0</v>
      </c>
      <c r="CT41" s="413">
        <f t="shared" si="50"/>
        <v>0</v>
      </c>
      <c r="CU41" s="413">
        <f t="shared" si="50"/>
        <v>0</v>
      </c>
      <c r="CV41" s="413">
        <f t="shared" si="50"/>
        <v>0</v>
      </c>
      <c r="CW41" s="413">
        <f t="shared" si="50"/>
        <v>0</v>
      </c>
      <c r="CX41" s="413">
        <f t="shared" si="50"/>
        <v>0</v>
      </c>
      <c r="CY41" s="413">
        <f t="shared" si="50"/>
        <v>0</v>
      </c>
      <c r="CZ41" s="413">
        <f t="shared" si="50"/>
        <v>0</v>
      </c>
      <c r="DA41" s="413">
        <f t="shared" si="50"/>
        <v>0</v>
      </c>
      <c r="DB41" s="413">
        <f t="shared" si="50"/>
        <v>0</v>
      </c>
      <c r="DC41" s="413">
        <f t="shared" si="50"/>
        <v>0</v>
      </c>
      <c r="DD41" s="413">
        <f t="shared" si="50"/>
        <v>0</v>
      </c>
      <c r="DE41" s="413">
        <f t="shared" si="50"/>
        <v>0</v>
      </c>
      <c r="DF41" s="413">
        <f t="shared" si="50"/>
        <v>0</v>
      </c>
      <c r="DG41" s="413">
        <f t="shared" si="50"/>
        <v>0</v>
      </c>
      <c r="DH41" s="413">
        <f t="shared" si="50"/>
        <v>0</v>
      </c>
      <c r="DI41" s="413">
        <f t="shared" si="50"/>
        <v>0</v>
      </c>
      <c r="DJ41" s="413">
        <f t="shared" si="50"/>
        <v>0</v>
      </c>
      <c r="DK41" s="413">
        <f t="shared" si="50"/>
        <v>0</v>
      </c>
      <c r="DL41" s="413">
        <f t="shared" si="50"/>
        <v>0</v>
      </c>
      <c r="DM41" s="413" t="s">
        <v>190</v>
      </c>
      <c r="DN41" s="105"/>
    </row>
    <row r="42" spans="1:118" ht="31.5" hidden="1" x14ac:dyDescent="0.25">
      <c r="A42" s="105"/>
      <c r="B42" s="400" t="s">
        <v>136</v>
      </c>
      <c r="C42" s="404" t="s">
        <v>137</v>
      </c>
      <c r="D42" s="401" t="s">
        <v>138</v>
      </c>
      <c r="E42" s="78">
        <f>AG42+AU42+BI42</f>
        <v>0</v>
      </c>
      <c r="F42" s="78">
        <f t="shared" ref="F42:L43" si="51">AH42+AV42+BJ42</f>
        <v>0</v>
      </c>
      <c r="G42" s="78">
        <f t="shared" si="51"/>
        <v>0</v>
      </c>
      <c r="H42" s="78">
        <f t="shared" si="51"/>
        <v>0</v>
      </c>
      <c r="I42" s="78">
        <f t="shared" si="51"/>
        <v>0</v>
      </c>
      <c r="J42" s="78">
        <f t="shared" si="51"/>
        <v>0</v>
      </c>
      <c r="K42" s="78">
        <f t="shared" si="51"/>
        <v>0</v>
      </c>
      <c r="L42" s="77">
        <f>AN42+BB42+BP42</f>
        <v>0</v>
      </c>
      <c r="M42" s="78">
        <f t="shared" ref="M42:R43" si="52">AO42+BC42+BQ42</f>
        <v>0</v>
      </c>
      <c r="N42" s="78">
        <f t="shared" si="52"/>
        <v>0</v>
      </c>
      <c r="O42" s="78">
        <f t="shared" si="52"/>
        <v>0</v>
      </c>
      <c r="P42" s="78">
        <f t="shared" si="52"/>
        <v>0</v>
      </c>
      <c r="Q42" s="78">
        <f t="shared" si="52"/>
        <v>0</v>
      </c>
      <c r="R42" s="78">
        <f t="shared" si="52"/>
        <v>0</v>
      </c>
      <c r="S42" s="78">
        <v>0</v>
      </c>
      <c r="T42" s="78">
        <v>0</v>
      </c>
      <c r="U42" s="78">
        <v>0</v>
      </c>
      <c r="V42" s="78">
        <v>0</v>
      </c>
      <c r="W42" s="78">
        <v>0</v>
      </c>
      <c r="X42" s="78">
        <v>0</v>
      </c>
      <c r="Y42" s="78">
        <v>0</v>
      </c>
      <c r="Z42" s="78">
        <v>0</v>
      </c>
      <c r="AA42" s="78">
        <v>0</v>
      </c>
      <c r="AB42" s="78">
        <v>0</v>
      </c>
      <c r="AC42" s="78">
        <v>0</v>
      </c>
      <c r="AD42" s="78">
        <v>0</v>
      </c>
      <c r="AE42" s="78">
        <v>0</v>
      </c>
      <c r="AF42" s="78">
        <v>0</v>
      </c>
      <c r="AG42" s="78"/>
      <c r="AH42" s="78">
        <v>0</v>
      </c>
      <c r="AI42" s="78">
        <v>0</v>
      </c>
      <c r="AJ42" s="78">
        <v>0</v>
      </c>
      <c r="AK42" s="78">
        <v>0</v>
      </c>
      <c r="AL42" s="78">
        <v>0</v>
      </c>
      <c r="AM42" s="78">
        <v>0</v>
      </c>
      <c r="AN42" s="78"/>
      <c r="AO42" s="78">
        <v>0</v>
      </c>
      <c r="AP42" s="78">
        <v>0</v>
      </c>
      <c r="AQ42" s="78">
        <v>0</v>
      </c>
      <c r="AR42" s="78">
        <v>0</v>
      </c>
      <c r="AS42" s="78">
        <v>0</v>
      </c>
      <c r="AT42" s="78">
        <v>0</v>
      </c>
      <c r="AU42" s="78">
        <v>0</v>
      </c>
      <c r="AV42" s="78">
        <v>0</v>
      </c>
      <c r="AW42" s="78">
        <v>0</v>
      </c>
      <c r="AX42" s="78">
        <v>0</v>
      </c>
      <c r="AY42" s="78">
        <v>0</v>
      </c>
      <c r="AZ42" s="78">
        <v>0</v>
      </c>
      <c r="BA42" s="78">
        <v>0</v>
      </c>
      <c r="BB42" s="78">
        <v>0</v>
      </c>
      <c r="BC42" s="78">
        <v>0</v>
      </c>
      <c r="BD42" s="78">
        <v>0</v>
      </c>
      <c r="BE42" s="78">
        <v>0</v>
      </c>
      <c r="BF42" s="78">
        <v>0</v>
      </c>
      <c r="BG42" s="78">
        <v>0</v>
      </c>
      <c r="BH42" s="78">
        <v>0</v>
      </c>
      <c r="BI42" s="403">
        <v>0</v>
      </c>
      <c r="BJ42" s="403">
        <v>0</v>
      </c>
      <c r="BK42" s="403">
        <v>0</v>
      </c>
      <c r="BL42" s="203">
        <v>0</v>
      </c>
      <c r="BM42" s="203">
        <v>0</v>
      </c>
      <c r="BN42" s="203">
        <v>0</v>
      </c>
      <c r="BO42" s="203">
        <v>0</v>
      </c>
      <c r="BP42" s="403">
        <v>0</v>
      </c>
      <c r="BQ42" s="203">
        <v>0</v>
      </c>
      <c r="BR42" s="203">
        <v>0</v>
      </c>
      <c r="BS42" s="203">
        <v>0</v>
      </c>
      <c r="BT42" s="203">
        <v>0</v>
      </c>
      <c r="BU42" s="203">
        <v>0</v>
      </c>
      <c r="BV42" s="203">
        <v>0</v>
      </c>
      <c r="BW42" s="203"/>
      <c r="BX42" s="203"/>
      <c r="BY42" s="203"/>
      <c r="BZ42" s="203"/>
      <c r="CA42" s="203"/>
      <c r="CB42" s="203"/>
      <c r="CC42" s="203"/>
      <c r="CD42" s="203"/>
      <c r="CE42" s="203"/>
      <c r="CF42" s="203"/>
      <c r="CG42" s="203"/>
      <c r="CH42" s="203"/>
      <c r="CI42" s="203"/>
      <c r="CJ42" s="203"/>
      <c r="CK42" s="203"/>
      <c r="CL42" s="203"/>
      <c r="CM42" s="203"/>
      <c r="CN42" s="203"/>
      <c r="CO42" s="203"/>
      <c r="CP42" s="203"/>
      <c r="CQ42" s="203"/>
      <c r="CR42" s="203"/>
      <c r="CS42" s="203"/>
      <c r="CT42" s="203"/>
      <c r="CU42" s="203"/>
      <c r="CV42" s="203"/>
      <c r="CW42" s="203"/>
      <c r="CX42" s="203"/>
      <c r="CY42" s="204">
        <f t="shared" ref="CY42:DL43" si="53">BI42+AU42+AG42+S42</f>
        <v>0</v>
      </c>
      <c r="CZ42" s="204">
        <f t="shared" si="53"/>
        <v>0</v>
      </c>
      <c r="DA42" s="204">
        <f t="shared" si="53"/>
        <v>0</v>
      </c>
      <c r="DB42" s="204">
        <f t="shared" si="53"/>
        <v>0</v>
      </c>
      <c r="DC42" s="204">
        <f t="shared" si="53"/>
        <v>0</v>
      </c>
      <c r="DD42" s="204">
        <f t="shared" si="53"/>
        <v>0</v>
      </c>
      <c r="DE42" s="204">
        <f t="shared" si="53"/>
        <v>0</v>
      </c>
      <c r="DF42" s="204">
        <f t="shared" si="53"/>
        <v>0</v>
      </c>
      <c r="DG42" s="204">
        <f t="shared" si="53"/>
        <v>0</v>
      </c>
      <c r="DH42" s="204">
        <f t="shared" si="53"/>
        <v>0</v>
      </c>
      <c r="DI42" s="204">
        <f t="shared" si="53"/>
        <v>0</v>
      </c>
      <c r="DJ42" s="204">
        <f t="shared" si="53"/>
        <v>0</v>
      </c>
      <c r="DK42" s="204">
        <f t="shared" si="53"/>
        <v>0</v>
      </c>
      <c r="DL42" s="204">
        <f t="shared" si="53"/>
        <v>0</v>
      </c>
      <c r="DM42" s="78" t="s">
        <v>190</v>
      </c>
      <c r="DN42" s="99"/>
    </row>
    <row r="43" spans="1:118" hidden="1" x14ac:dyDescent="0.25">
      <c r="A43" s="105"/>
      <c r="B43" s="400" t="s">
        <v>191</v>
      </c>
      <c r="C43" s="479"/>
      <c r="D43" s="369"/>
      <c r="E43" s="78">
        <f>AG43+AU43+BI43</f>
        <v>0</v>
      </c>
      <c r="F43" s="78">
        <f t="shared" si="51"/>
        <v>0</v>
      </c>
      <c r="G43" s="78">
        <f t="shared" si="51"/>
        <v>0</v>
      </c>
      <c r="H43" s="78">
        <f t="shared" si="51"/>
        <v>0</v>
      </c>
      <c r="I43" s="78">
        <f t="shared" si="51"/>
        <v>0</v>
      </c>
      <c r="J43" s="78">
        <f t="shared" si="51"/>
        <v>0</v>
      </c>
      <c r="K43" s="78">
        <f t="shared" si="51"/>
        <v>0</v>
      </c>
      <c r="L43" s="77">
        <f t="shared" si="51"/>
        <v>0</v>
      </c>
      <c r="M43" s="78">
        <f t="shared" si="52"/>
        <v>0</v>
      </c>
      <c r="N43" s="78">
        <f t="shared" si="52"/>
        <v>0</v>
      </c>
      <c r="O43" s="78">
        <f t="shared" si="52"/>
        <v>0</v>
      </c>
      <c r="P43" s="78">
        <f t="shared" si="52"/>
        <v>0</v>
      </c>
      <c r="Q43" s="78">
        <f t="shared" si="52"/>
        <v>0</v>
      </c>
      <c r="R43" s="78">
        <f t="shared" si="52"/>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K43" s="78">
        <v>0</v>
      </c>
      <c r="AL43" s="78">
        <v>0</v>
      </c>
      <c r="AM43" s="78">
        <v>0</v>
      </c>
      <c r="AN43" s="78">
        <v>0</v>
      </c>
      <c r="AO43" s="78">
        <v>0</v>
      </c>
      <c r="AP43" s="78">
        <v>0</v>
      </c>
      <c r="AQ43" s="78">
        <v>0</v>
      </c>
      <c r="AR43" s="78">
        <v>0</v>
      </c>
      <c r="AS43" s="78">
        <v>0</v>
      </c>
      <c r="AT43" s="78">
        <v>0</v>
      </c>
      <c r="AU43" s="78">
        <v>0</v>
      </c>
      <c r="AV43" s="78">
        <v>0</v>
      </c>
      <c r="AW43" s="78">
        <v>0</v>
      </c>
      <c r="AX43" s="78">
        <v>0</v>
      </c>
      <c r="AY43" s="78">
        <v>0</v>
      </c>
      <c r="AZ43" s="78">
        <v>0</v>
      </c>
      <c r="BA43" s="78">
        <v>0</v>
      </c>
      <c r="BB43" s="78">
        <f>AU43</f>
        <v>0</v>
      </c>
      <c r="BC43" s="78">
        <v>0</v>
      </c>
      <c r="BD43" s="78">
        <v>0</v>
      </c>
      <c r="BE43" s="78">
        <v>0</v>
      </c>
      <c r="BF43" s="78">
        <v>0</v>
      </c>
      <c r="BG43" s="78">
        <v>0</v>
      </c>
      <c r="BH43" s="78">
        <v>0</v>
      </c>
      <c r="BI43" s="203">
        <v>0</v>
      </c>
      <c r="BJ43" s="203">
        <v>0</v>
      </c>
      <c r="BK43" s="203">
        <v>0</v>
      </c>
      <c r="BL43" s="203">
        <v>0</v>
      </c>
      <c r="BM43" s="203">
        <v>0</v>
      </c>
      <c r="BN43" s="203">
        <v>0</v>
      </c>
      <c r="BO43" s="203">
        <v>0</v>
      </c>
      <c r="BP43" s="203">
        <f>BI43</f>
        <v>0</v>
      </c>
      <c r="BQ43" s="203">
        <v>0</v>
      </c>
      <c r="BR43" s="203">
        <v>0</v>
      </c>
      <c r="BS43" s="203">
        <v>0</v>
      </c>
      <c r="BT43" s="203">
        <v>0</v>
      </c>
      <c r="BU43" s="203">
        <v>0</v>
      </c>
      <c r="BV43" s="203">
        <v>0</v>
      </c>
      <c r="BW43" s="203"/>
      <c r="BX43" s="203"/>
      <c r="BY43" s="203"/>
      <c r="BZ43" s="203"/>
      <c r="CA43" s="203"/>
      <c r="CB43" s="203"/>
      <c r="CC43" s="203"/>
      <c r="CD43" s="203"/>
      <c r="CE43" s="203"/>
      <c r="CF43" s="203"/>
      <c r="CG43" s="203"/>
      <c r="CH43" s="203"/>
      <c r="CI43" s="203"/>
      <c r="CJ43" s="203"/>
      <c r="CK43" s="203"/>
      <c r="CL43" s="203"/>
      <c r="CM43" s="203"/>
      <c r="CN43" s="203"/>
      <c r="CO43" s="203"/>
      <c r="CP43" s="203"/>
      <c r="CQ43" s="203"/>
      <c r="CR43" s="203"/>
      <c r="CS43" s="203"/>
      <c r="CT43" s="203"/>
      <c r="CU43" s="203"/>
      <c r="CV43" s="203"/>
      <c r="CW43" s="203"/>
      <c r="CX43" s="203"/>
      <c r="CY43" s="204">
        <f t="shared" si="53"/>
        <v>0</v>
      </c>
      <c r="CZ43" s="204">
        <f t="shared" si="53"/>
        <v>0</v>
      </c>
      <c r="DA43" s="204">
        <f t="shared" si="53"/>
        <v>0</v>
      </c>
      <c r="DB43" s="204">
        <f t="shared" si="53"/>
        <v>0</v>
      </c>
      <c r="DC43" s="204">
        <f t="shared" si="53"/>
        <v>0</v>
      </c>
      <c r="DD43" s="204">
        <f t="shared" si="53"/>
        <v>0</v>
      </c>
      <c r="DE43" s="204">
        <f t="shared" si="53"/>
        <v>0</v>
      </c>
      <c r="DF43" s="204">
        <f t="shared" si="53"/>
        <v>0</v>
      </c>
      <c r="DG43" s="204">
        <f t="shared" si="53"/>
        <v>0</v>
      </c>
      <c r="DH43" s="204">
        <f t="shared" si="53"/>
        <v>0</v>
      </c>
      <c r="DI43" s="204">
        <f t="shared" si="53"/>
        <v>0</v>
      </c>
      <c r="DJ43" s="204">
        <f t="shared" si="53"/>
        <v>0</v>
      </c>
      <c r="DK43" s="204">
        <f t="shared" si="53"/>
        <v>0</v>
      </c>
      <c r="DL43" s="204">
        <f t="shared" si="53"/>
        <v>0</v>
      </c>
      <c r="DM43" s="78" t="s">
        <v>190</v>
      </c>
      <c r="DN43" s="99"/>
    </row>
    <row r="44" spans="1:118" ht="42" customHeight="1" x14ac:dyDescent="0.25">
      <c r="A44" s="105"/>
      <c r="B44" s="411" t="s">
        <v>139</v>
      </c>
      <c r="C44" s="412" t="s">
        <v>140</v>
      </c>
      <c r="D44" s="411" t="s">
        <v>93</v>
      </c>
      <c r="E44" s="413">
        <f>SUBTOTAL(9,E45:E55)</f>
        <v>0</v>
      </c>
      <c r="F44" s="413">
        <f t="shared" ref="F44:BQ44" si="54">SUBTOTAL(9,F45:F55)</f>
        <v>0</v>
      </c>
      <c r="G44" s="413">
        <f t="shared" si="54"/>
        <v>0</v>
      </c>
      <c r="H44" s="413">
        <f t="shared" si="54"/>
        <v>0</v>
      </c>
      <c r="I44" s="413">
        <f t="shared" si="54"/>
        <v>0</v>
      </c>
      <c r="J44" s="413">
        <f t="shared" si="54"/>
        <v>0</v>
      </c>
      <c r="K44" s="413">
        <f t="shared" si="54"/>
        <v>0</v>
      </c>
      <c r="L44" s="413">
        <f t="shared" si="54"/>
        <v>0</v>
      </c>
      <c r="M44" s="413">
        <f t="shared" si="54"/>
        <v>0</v>
      </c>
      <c r="N44" s="413">
        <f t="shared" si="54"/>
        <v>0</v>
      </c>
      <c r="O44" s="413">
        <f t="shared" si="54"/>
        <v>0</v>
      </c>
      <c r="P44" s="413">
        <f t="shared" si="54"/>
        <v>0</v>
      </c>
      <c r="Q44" s="413">
        <f t="shared" si="54"/>
        <v>0</v>
      </c>
      <c r="R44" s="413">
        <f t="shared" si="54"/>
        <v>0</v>
      </c>
      <c r="S44" s="413">
        <f t="shared" si="54"/>
        <v>0</v>
      </c>
      <c r="T44" s="413">
        <f t="shared" si="54"/>
        <v>0</v>
      </c>
      <c r="U44" s="413">
        <f t="shared" si="54"/>
        <v>0</v>
      </c>
      <c r="V44" s="413">
        <f t="shared" si="54"/>
        <v>0</v>
      </c>
      <c r="W44" s="413">
        <f t="shared" si="54"/>
        <v>0</v>
      </c>
      <c r="X44" s="413">
        <f t="shared" si="54"/>
        <v>0</v>
      </c>
      <c r="Y44" s="413">
        <f t="shared" si="54"/>
        <v>0</v>
      </c>
      <c r="Z44" s="413">
        <f t="shared" si="54"/>
        <v>0</v>
      </c>
      <c r="AA44" s="413">
        <f t="shared" si="54"/>
        <v>0</v>
      </c>
      <c r="AB44" s="413">
        <f t="shared" si="54"/>
        <v>0</v>
      </c>
      <c r="AC44" s="413">
        <f t="shared" si="54"/>
        <v>0</v>
      </c>
      <c r="AD44" s="413">
        <f t="shared" si="54"/>
        <v>0</v>
      </c>
      <c r="AE44" s="413">
        <f t="shared" si="54"/>
        <v>0</v>
      </c>
      <c r="AF44" s="413">
        <f t="shared" si="54"/>
        <v>0</v>
      </c>
      <c r="AG44" s="413">
        <f t="shared" si="54"/>
        <v>1.28</v>
      </c>
      <c r="AH44" s="413">
        <f t="shared" si="54"/>
        <v>0</v>
      </c>
      <c r="AI44" s="413">
        <f t="shared" si="54"/>
        <v>0</v>
      </c>
      <c r="AJ44" s="413">
        <f t="shared" si="54"/>
        <v>0</v>
      </c>
      <c r="AK44" s="413">
        <f t="shared" si="54"/>
        <v>0</v>
      </c>
      <c r="AL44" s="413">
        <f t="shared" si="54"/>
        <v>0</v>
      </c>
      <c r="AM44" s="413">
        <f t="shared" si="54"/>
        <v>0</v>
      </c>
      <c r="AN44" s="413">
        <f t="shared" si="54"/>
        <v>0</v>
      </c>
      <c r="AO44" s="413">
        <f t="shared" si="54"/>
        <v>0</v>
      </c>
      <c r="AP44" s="413">
        <f t="shared" si="54"/>
        <v>0</v>
      </c>
      <c r="AQ44" s="413">
        <f t="shared" si="54"/>
        <v>0</v>
      </c>
      <c r="AR44" s="413">
        <f t="shared" si="54"/>
        <v>0</v>
      </c>
      <c r="AS44" s="413">
        <f t="shared" si="54"/>
        <v>0</v>
      </c>
      <c r="AT44" s="413">
        <f t="shared" si="54"/>
        <v>0</v>
      </c>
      <c r="AU44" s="413">
        <f t="shared" si="54"/>
        <v>2.25</v>
      </c>
      <c r="AV44" s="413">
        <f t="shared" si="54"/>
        <v>0</v>
      </c>
      <c r="AW44" s="413">
        <f t="shared" si="54"/>
        <v>0</v>
      </c>
      <c r="AX44" s="413">
        <f t="shared" si="54"/>
        <v>0</v>
      </c>
      <c r="AY44" s="413">
        <f t="shared" si="54"/>
        <v>0</v>
      </c>
      <c r="AZ44" s="413">
        <f t="shared" si="54"/>
        <v>0</v>
      </c>
      <c r="BA44" s="413">
        <f t="shared" si="54"/>
        <v>0</v>
      </c>
      <c r="BB44" s="413">
        <f t="shared" si="54"/>
        <v>0</v>
      </c>
      <c r="BC44" s="413">
        <f t="shared" si="54"/>
        <v>0</v>
      </c>
      <c r="BD44" s="413">
        <f t="shared" si="54"/>
        <v>0</v>
      </c>
      <c r="BE44" s="413">
        <f t="shared" si="54"/>
        <v>0</v>
      </c>
      <c r="BF44" s="413">
        <f t="shared" si="54"/>
        <v>0</v>
      </c>
      <c r="BG44" s="413">
        <f t="shared" si="54"/>
        <v>0</v>
      </c>
      <c r="BH44" s="413">
        <f t="shared" si="54"/>
        <v>0</v>
      </c>
      <c r="BI44" s="413">
        <f t="shared" si="54"/>
        <v>0.5</v>
      </c>
      <c r="BJ44" s="413">
        <f t="shared" si="54"/>
        <v>0</v>
      </c>
      <c r="BK44" s="413">
        <f t="shared" si="54"/>
        <v>0</v>
      </c>
      <c r="BL44" s="413">
        <f t="shared" si="54"/>
        <v>0</v>
      </c>
      <c r="BM44" s="413">
        <f t="shared" si="54"/>
        <v>0</v>
      </c>
      <c r="BN44" s="413">
        <f t="shared" si="54"/>
        <v>0</v>
      </c>
      <c r="BO44" s="413">
        <f t="shared" si="54"/>
        <v>0</v>
      </c>
      <c r="BP44" s="413">
        <f t="shared" si="54"/>
        <v>0</v>
      </c>
      <c r="BQ44" s="413">
        <f t="shared" si="54"/>
        <v>0</v>
      </c>
      <c r="BR44" s="413">
        <f t="shared" ref="BR44:DL44" si="55">SUBTOTAL(9,BR45:BR55)</f>
        <v>0</v>
      </c>
      <c r="BS44" s="413">
        <f t="shared" si="55"/>
        <v>0</v>
      </c>
      <c r="BT44" s="413">
        <f t="shared" si="55"/>
        <v>0</v>
      </c>
      <c r="BU44" s="413">
        <f t="shared" si="55"/>
        <v>0</v>
      </c>
      <c r="BV44" s="413">
        <f t="shared" si="55"/>
        <v>0</v>
      </c>
      <c r="BW44" s="413">
        <f t="shared" si="55"/>
        <v>0.75</v>
      </c>
      <c r="BX44" s="413">
        <f t="shared" si="55"/>
        <v>0</v>
      </c>
      <c r="BY44" s="413">
        <f t="shared" si="55"/>
        <v>0</v>
      </c>
      <c r="BZ44" s="413">
        <f t="shared" si="55"/>
        <v>0</v>
      </c>
      <c r="CA44" s="413">
        <f t="shared" si="55"/>
        <v>0</v>
      </c>
      <c r="CB44" s="413">
        <f t="shared" si="55"/>
        <v>0</v>
      </c>
      <c r="CC44" s="413">
        <f t="shared" si="55"/>
        <v>0</v>
      </c>
      <c r="CD44" s="413">
        <f t="shared" si="55"/>
        <v>0</v>
      </c>
      <c r="CE44" s="413">
        <f t="shared" si="55"/>
        <v>0</v>
      </c>
      <c r="CF44" s="413">
        <f t="shared" si="55"/>
        <v>0</v>
      </c>
      <c r="CG44" s="413">
        <f t="shared" si="55"/>
        <v>0</v>
      </c>
      <c r="CH44" s="413">
        <f t="shared" si="55"/>
        <v>0</v>
      </c>
      <c r="CI44" s="413">
        <f t="shared" si="55"/>
        <v>0</v>
      </c>
      <c r="CJ44" s="413">
        <f t="shared" si="55"/>
        <v>0</v>
      </c>
      <c r="CK44" s="413">
        <f t="shared" si="55"/>
        <v>2</v>
      </c>
      <c r="CL44" s="413">
        <f t="shared" si="55"/>
        <v>0</v>
      </c>
      <c r="CM44" s="413">
        <f t="shared" si="55"/>
        <v>0</v>
      </c>
      <c r="CN44" s="413">
        <f t="shared" si="55"/>
        <v>0</v>
      </c>
      <c r="CO44" s="413">
        <f t="shared" si="55"/>
        <v>0</v>
      </c>
      <c r="CP44" s="413">
        <f t="shared" si="55"/>
        <v>0</v>
      </c>
      <c r="CQ44" s="413">
        <f t="shared" si="55"/>
        <v>0</v>
      </c>
      <c r="CR44" s="413">
        <f t="shared" si="55"/>
        <v>0</v>
      </c>
      <c r="CS44" s="413">
        <f t="shared" si="55"/>
        <v>0</v>
      </c>
      <c r="CT44" s="413">
        <f t="shared" si="55"/>
        <v>0</v>
      </c>
      <c r="CU44" s="413">
        <f t="shared" si="55"/>
        <v>0</v>
      </c>
      <c r="CV44" s="413">
        <f t="shared" si="55"/>
        <v>0</v>
      </c>
      <c r="CW44" s="413">
        <f t="shared" si="55"/>
        <v>0</v>
      </c>
      <c r="CX44" s="413">
        <f t="shared" si="55"/>
        <v>0</v>
      </c>
      <c r="CY44" s="413">
        <f t="shared" si="55"/>
        <v>6.78</v>
      </c>
      <c r="CZ44" s="413">
        <f t="shared" si="55"/>
        <v>0</v>
      </c>
      <c r="DA44" s="413">
        <f t="shared" si="55"/>
        <v>0</v>
      </c>
      <c r="DB44" s="413">
        <f t="shared" si="55"/>
        <v>0</v>
      </c>
      <c r="DC44" s="413">
        <f t="shared" si="55"/>
        <v>0</v>
      </c>
      <c r="DD44" s="413">
        <f t="shared" si="55"/>
        <v>0</v>
      </c>
      <c r="DE44" s="413">
        <f t="shared" si="55"/>
        <v>0</v>
      </c>
      <c r="DF44" s="413">
        <f t="shared" si="55"/>
        <v>0</v>
      </c>
      <c r="DG44" s="413">
        <f t="shared" si="55"/>
        <v>0</v>
      </c>
      <c r="DH44" s="413">
        <f t="shared" si="55"/>
        <v>0</v>
      </c>
      <c r="DI44" s="413">
        <f t="shared" si="55"/>
        <v>0</v>
      </c>
      <c r="DJ44" s="413">
        <f t="shared" si="55"/>
        <v>0</v>
      </c>
      <c r="DK44" s="413">
        <f t="shared" si="55"/>
        <v>0</v>
      </c>
      <c r="DL44" s="413">
        <f t="shared" si="55"/>
        <v>0</v>
      </c>
      <c r="DM44" s="413" t="s">
        <v>190</v>
      </c>
      <c r="DN44" s="99"/>
    </row>
    <row r="45" spans="1:118" s="494" customFormat="1" ht="33" customHeight="1" x14ac:dyDescent="0.25">
      <c r="B45" s="76" t="s">
        <v>139</v>
      </c>
      <c r="C45" s="387" t="s">
        <v>1551</v>
      </c>
      <c r="D45" s="76" t="s">
        <v>1658</v>
      </c>
      <c r="E45" s="373"/>
      <c r="F45" s="373"/>
      <c r="G45" s="373"/>
      <c r="H45" s="373"/>
      <c r="I45" s="373"/>
      <c r="J45" s="373"/>
      <c r="K45" s="373"/>
      <c r="L45" s="373"/>
      <c r="M45" s="373"/>
      <c r="N45" s="373"/>
      <c r="O45" s="373"/>
      <c r="P45" s="373"/>
      <c r="Q45" s="373"/>
      <c r="R45" s="373"/>
      <c r="S45" s="373"/>
      <c r="T45" s="373"/>
      <c r="U45" s="373"/>
      <c r="V45" s="373"/>
      <c r="W45" s="373"/>
      <c r="X45" s="373"/>
      <c r="Y45" s="373"/>
      <c r="Z45" s="373"/>
      <c r="AA45" s="373"/>
      <c r="AB45" s="373"/>
      <c r="AC45" s="373"/>
      <c r="AD45" s="373"/>
      <c r="AE45" s="373"/>
      <c r="AF45" s="373"/>
      <c r="AG45" s="373"/>
      <c r="AH45" s="373"/>
      <c r="AI45" s="373"/>
      <c r="AJ45" s="373"/>
      <c r="AK45" s="373"/>
      <c r="AL45" s="373"/>
      <c r="AM45" s="373"/>
      <c r="AN45" s="373"/>
      <c r="AO45" s="373"/>
      <c r="AP45" s="373"/>
      <c r="AQ45" s="373"/>
      <c r="AR45" s="373"/>
      <c r="AS45" s="373"/>
      <c r="AT45" s="373"/>
      <c r="AU45" s="373">
        <f>'С № 6'!AD44</f>
        <v>0.8</v>
      </c>
      <c r="AV45" s="373"/>
      <c r="AW45" s="373"/>
      <c r="AX45" s="373"/>
      <c r="AY45" s="373"/>
      <c r="AZ45" s="373"/>
      <c r="BA45" s="373"/>
      <c r="BB45" s="373"/>
      <c r="BC45" s="373"/>
      <c r="BD45" s="373"/>
      <c r="BE45" s="373"/>
      <c r="BF45" s="373"/>
      <c r="BG45" s="373"/>
      <c r="BH45" s="373"/>
      <c r="BI45" s="373"/>
      <c r="BJ45" s="373"/>
      <c r="BK45" s="373"/>
      <c r="BL45" s="373"/>
      <c r="BM45" s="373"/>
      <c r="BN45" s="373"/>
      <c r="BO45" s="373"/>
      <c r="BP45" s="373"/>
      <c r="BQ45" s="373"/>
      <c r="BR45" s="373"/>
      <c r="BS45" s="373"/>
      <c r="BT45" s="373"/>
      <c r="BU45" s="373"/>
      <c r="BV45" s="373"/>
      <c r="BW45" s="373"/>
      <c r="BX45" s="373"/>
      <c r="BY45" s="373"/>
      <c r="BZ45" s="373"/>
      <c r="CA45" s="373"/>
      <c r="CB45" s="373"/>
      <c r="CC45" s="373"/>
      <c r="CD45" s="373"/>
      <c r="CE45" s="373"/>
      <c r="CF45" s="373"/>
      <c r="CG45" s="373"/>
      <c r="CH45" s="373"/>
      <c r="CI45" s="373"/>
      <c r="CJ45" s="373"/>
      <c r="CK45" s="373"/>
      <c r="CL45" s="373"/>
      <c r="CM45" s="373"/>
      <c r="CN45" s="373"/>
      <c r="CO45" s="373"/>
      <c r="CP45" s="373"/>
      <c r="CQ45" s="373"/>
      <c r="CR45" s="373"/>
      <c r="CS45" s="373"/>
      <c r="CT45" s="373"/>
      <c r="CU45" s="373"/>
      <c r="CV45" s="373"/>
      <c r="CW45" s="373"/>
      <c r="CX45" s="373"/>
      <c r="CY45" s="373">
        <f>BI45+AU45+AG45+BW45+CK45</f>
        <v>0.8</v>
      </c>
      <c r="CZ45" s="373">
        <f t="shared" ref="CZ45:CZ55" si="56">BJ45+AV45+AH45+BX45+CL45</f>
        <v>0</v>
      </c>
      <c r="DA45" s="373">
        <f t="shared" ref="DA45:DA55" si="57">BK45+AW45+AI45+BY45+CM45</f>
        <v>0</v>
      </c>
      <c r="DB45" s="373">
        <f t="shared" ref="DB45:DB55" si="58">BL45+AX45+AJ45+BZ45+CN45</f>
        <v>0</v>
      </c>
      <c r="DC45" s="373">
        <f t="shared" ref="DC45:DC55" si="59">BM45+AY45+AK45+CA45+CO45</f>
        <v>0</v>
      </c>
      <c r="DD45" s="373">
        <f t="shared" ref="DD45:DD55" si="60">BN45+AZ45+AL45+CB45+CP45</f>
        <v>0</v>
      </c>
      <c r="DE45" s="373">
        <f t="shared" ref="DE45:DE55" si="61">BO45+BA45+AM45+CC45+CQ45</f>
        <v>0</v>
      </c>
      <c r="DF45" s="373"/>
      <c r="DG45" s="373"/>
      <c r="DH45" s="373"/>
      <c r="DI45" s="373"/>
      <c r="DJ45" s="373"/>
      <c r="DK45" s="373"/>
      <c r="DL45" s="373"/>
      <c r="DM45" s="373"/>
      <c r="DN45" s="97"/>
    </row>
    <row r="46" spans="1:118" s="941" customFormat="1" ht="33" customHeight="1" x14ac:dyDescent="0.25">
      <c r="B46" s="76" t="s">
        <v>139</v>
      </c>
      <c r="C46" s="387" t="s">
        <v>692</v>
      </c>
      <c r="D46" s="76" t="s">
        <v>1616</v>
      </c>
      <c r="E46" s="373"/>
      <c r="F46" s="373"/>
      <c r="G46" s="373"/>
      <c r="H46" s="373"/>
      <c r="I46" s="373"/>
      <c r="J46" s="373"/>
      <c r="K46" s="373"/>
      <c r="L46" s="373"/>
      <c r="M46" s="373"/>
      <c r="N46" s="373"/>
      <c r="O46" s="373"/>
      <c r="P46" s="373"/>
      <c r="Q46" s="373"/>
      <c r="R46" s="373"/>
      <c r="S46" s="373"/>
      <c r="T46" s="373"/>
      <c r="U46" s="373"/>
      <c r="V46" s="373"/>
      <c r="W46" s="373"/>
      <c r="X46" s="373"/>
      <c r="Y46" s="373"/>
      <c r="Z46" s="373"/>
      <c r="AA46" s="373"/>
      <c r="AB46" s="373"/>
      <c r="AC46" s="373"/>
      <c r="AD46" s="373"/>
      <c r="AE46" s="373"/>
      <c r="AF46" s="373"/>
      <c r="AG46" s="373"/>
      <c r="AH46" s="373"/>
      <c r="AI46" s="373"/>
      <c r="AJ46" s="373"/>
      <c r="AK46" s="373"/>
      <c r="AL46" s="373"/>
      <c r="AM46" s="373"/>
      <c r="AN46" s="373"/>
      <c r="AO46" s="373"/>
      <c r="AP46" s="373"/>
      <c r="AQ46" s="373"/>
      <c r="AR46" s="373"/>
      <c r="AS46" s="373"/>
      <c r="AT46" s="373"/>
      <c r="AU46" s="373">
        <f>'С № 6'!AD45</f>
        <v>0.4</v>
      </c>
      <c r="AV46" s="373"/>
      <c r="AW46" s="373"/>
      <c r="AX46" s="373"/>
      <c r="AY46" s="373"/>
      <c r="AZ46" s="373"/>
      <c r="BA46" s="373"/>
      <c r="BB46" s="373"/>
      <c r="BC46" s="373"/>
      <c r="BD46" s="373"/>
      <c r="BE46" s="373"/>
      <c r="BF46" s="373"/>
      <c r="BG46" s="373"/>
      <c r="BH46" s="373"/>
      <c r="BI46" s="373"/>
      <c r="BJ46" s="373"/>
      <c r="BK46" s="373"/>
      <c r="BL46" s="373"/>
      <c r="BM46" s="373"/>
      <c r="BN46" s="373"/>
      <c r="BO46" s="373"/>
      <c r="BP46" s="373"/>
      <c r="BQ46" s="373"/>
      <c r="BR46" s="373"/>
      <c r="BS46" s="373"/>
      <c r="BT46" s="373"/>
      <c r="BU46" s="373"/>
      <c r="BV46" s="373"/>
      <c r="BW46" s="373"/>
      <c r="BX46" s="373"/>
      <c r="BY46" s="373"/>
      <c r="BZ46" s="373"/>
      <c r="CA46" s="373"/>
      <c r="CB46" s="373"/>
      <c r="CC46" s="373"/>
      <c r="CD46" s="373"/>
      <c r="CE46" s="373"/>
      <c r="CF46" s="373"/>
      <c r="CG46" s="373"/>
      <c r="CH46" s="373"/>
      <c r="CI46" s="373"/>
      <c r="CJ46" s="373"/>
      <c r="CK46" s="373"/>
      <c r="CL46" s="373"/>
      <c r="CM46" s="373"/>
      <c r="CN46" s="373"/>
      <c r="CO46" s="373"/>
      <c r="CP46" s="373"/>
      <c r="CQ46" s="373"/>
      <c r="CR46" s="373"/>
      <c r="CS46" s="373"/>
      <c r="CT46" s="373"/>
      <c r="CU46" s="373"/>
      <c r="CV46" s="373"/>
      <c r="CW46" s="373"/>
      <c r="CX46" s="373"/>
      <c r="CY46" s="373">
        <f t="shared" ref="CY46:CY55" si="62">BI46+AU46+AG46+BW46+CK46</f>
        <v>0.4</v>
      </c>
      <c r="CZ46" s="373">
        <f t="shared" si="56"/>
        <v>0</v>
      </c>
      <c r="DA46" s="373">
        <f t="shared" si="57"/>
        <v>0</v>
      </c>
      <c r="DB46" s="373">
        <f t="shared" si="58"/>
        <v>0</v>
      </c>
      <c r="DC46" s="373">
        <f t="shared" si="59"/>
        <v>0</v>
      </c>
      <c r="DD46" s="373">
        <f t="shared" si="60"/>
        <v>0</v>
      </c>
      <c r="DE46" s="373">
        <f t="shared" si="61"/>
        <v>0</v>
      </c>
      <c r="DF46" s="373"/>
      <c r="DG46" s="373"/>
      <c r="DH46" s="373"/>
      <c r="DI46" s="373"/>
      <c r="DJ46" s="373"/>
      <c r="DK46" s="373"/>
      <c r="DL46" s="373"/>
      <c r="DM46" s="373"/>
      <c r="DN46" s="97"/>
    </row>
    <row r="47" spans="1:118" s="941" customFormat="1" ht="33" customHeight="1" x14ac:dyDescent="0.25">
      <c r="B47" s="76" t="s">
        <v>139</v>
      </c>
      <c r="C47" s="387" t="s">
        <v>1527</v>
      </c>
      <c r="D47" s="76" t="s">
        <v>1603</v>
      </c>
      <c r="E47" s="373"/>
      <c r="F47" s="373"/>
      <c r="G47" s="373"/>
      <c r="H47" s="373"/>
      <c r="I47" s="373"/>
      <c r="J47" s="373"/>
      <c r="K47" s="373"/>
      <c r="L47" s="373"/>
      <c r="M47" s="373"/>
      <c r="N47" s="373"/>
      <c r="O47" s="373"/>
      <c r="P47" s="373"/>
      <c r="Q47" s="373"/>
      <c r="R47" s="373"/>
      <c r="S47" s="373"/>
      <c r="T47" s="373"/>
      <c r="U47" s="373"/>
      <c r="V47" s="373"/>
      <c r="W47" s="373"/>
      <c r="X47" s="373"/>
      <c r="Y47" s="373"/>
      <c r="Z47" s="373"/>
      <c r="AA47" s="373"/>
      <c r="AB47" s="373"/>
      <c r="AC47" s="373"/>
      <c r="AD47" s="373"/>
      <c r="AE47" s="373"/>
      <c r="AF47" s="373"/>
      <c r="AG47" s="373">
        <f>'С № 6'!R46</f>
        <v>0.65</v>
      </c>
      <c r="AH47" s="373"/>
      <c r="AI47" s="373"/>
      <c r="AJ47" s="373"/>
      <c r="AK47" s="373"/>
      <c r="AL47" s="373"/>
      <c r="AM47" s="373"/>
      <c r="AN47" s="373"/>
      <c r="AO47" s="373"/>
      <c r="AP47" s="373"/>
      <c r="AQ47" s="373"/>
      <c r="AR47" s="373"/>
      <c r="AS47" s="373"/>
      <c r="AT47" s="373"/>
      <c r="AU47" s="373"/>
      <c r="AV47" s="373"/>
      <c r="AW47" s="373"/>
      <c r="AX47" s="373"/>
      <c r="AY47" s="373"/>
      <c r="AZ47" s="373"/>
      <c r="BA47" s="373"/>
      <c r="BB47" s="373"/>
      <c r="BC47" s="373"/>
      <c r="BD47" s="373"/>
      <c r="BE47" s="373"/>
      <c r="BF47" s="373"/>
      <c r="BG47" s="373"/>
      <c r="BH47" s="373"/>
      <c r="BI47" s="373"/>
      <c r="BJ47" s="373"/>
      <c r="BK47" s="373"/>
      <c r="BL47" s="373"/>
      <c r="BM47" s="373"/>
      <c r="BN47" s="373"/>
      <c r="BO47" s="373"/>
      <c r="BP47" s="373"/>
      <c r="BQ47" s="373"/>
      <c r="BR47" s="373"/>
      <c r="BS47" s="373"/>
      <c r="BT47" s="373"/>
      <c r="BU47" s="373"/>
      <c r="BV47" s="373"/>
      <c r="BW47" s="373"/>
      <c r="BX47" s="373"/>
      <c r="BY47" s="373"/>
      <c r="BZ47" s="373"/>
      <c r="CA47" s="373"/>
      <c r="CB47" s="373"/>
      <c r="CC47" s="373"/>
      <c r="CD47" s="373"/>
      <c r="CE47" s="373"/>
      <c r="CF47" s="373"/>
      <c r="CG47" s="373"/>
      <c r="CH47" s="373"/>
      <c r="CI47" s="373"/>
      <c r="CJ47" s="373"/>
      <c r="CK47" s="373"/>
      <c r="CL47" s="373"/>
      <c r="CM47" s="373"/>
      <c r="CN47" s="373"/>
      <c r="CO47" s="373"/>
      <c r="CP47" s="373"/>
      <c r="CQ47" s="373"/>
      <c r="CR47" s="373"/>
      <c r="CS47" s="373"/>
      <c r="CT47" s="373"/>
      <c r="CU47" s="373"/>
      <c r="CV47" s="373"/>
      <c r="CW47" s="373"/>
      <c r="CX47" s="373"/>
      <c r="CY47" s="373">
        <f t="shared" si="62"/>
        <v>0.65</v>
      </c>
      <c r="CZ47" s="373">
        <f t="shared" si="56"/>
        <v>0</v>
      </c>
      <c r="DA47" s="373">
        <f t="shared" si="57"/>
        <v>0</v>
      </c>
      <c r="DB47" s="373">
        <f t="shared" si="58"/>
        <v>0</v>
      </c>
      <c r="DC47" s="373">
        <f t="shared" si="59"/>
        <v>0</v>
      </c>
      <c r="DD47" s="373">
        <f t="shared" si="60"/>
        <v>0</v>
      </c>
      <c r="DE47" s="373">
        <f t="shared" si="61"/>
        <v>0</v>
      </c>
      <c r="DF47" s="373"/>
      <c r="DG47" s="373"/>
      <c r="DH47" s="373"/>
      <c r="DI47" s="373"/>
      <c r="DJ47" s="373"/>
      <c r="DK47" s="373"/>
      <c r="DL47" s="373"/>
      <c r="DM47" s="373"/>
      <c r="DN47" s="97"/>
    </row>
    <row r="48" spans="1:118" s="941" customFormat="1" ht="33" customHeight="1" x14ac:dyDescent="0.25">
      <c r="B48" s="76" t="s">
        <v>139</v>
      </c>
      <c r="C48" s="387" t="s">
        <v>1552</v>
      </c>
      <c r="D48" s="76" t="s">
        <v>1604</v>
      </c>
      <c r="E48" s="373"/>
      <c r="F48" s="373"/>
      <c r="G48" s="373"/>
      <c r="H48" s="373"/>
      <c r="I48" s="373"/>
      <c r="J48" s="373"/>
      <c r="K48" s="373"/>
      <c r="L48" s="373"/>
      <c r="M48" s="373"/>
      <c r="N48" s="373"/>
      <c r="O48" s="373"/>
      <c r="P48" s="373"/>
      <c r="Q48" s="373"/>
      <c r="R48" s="373"/>
      <c r="S48" s="373"/>
      <c r="T48" s="373"/>
      <c r="U48" s="373"/>
      <c r="V48" s="373"/>
      <c r="W48" s="373"/>
      <c r="X48" s="373"/>
      <c r="Y48" s="373"/>
      <c r="Z48" s="373"/>
      <c r="AA48" s="373"/>
      <c r="AB48" s="373"/>
      <c r="AC48" s="373"/>
      <c r="AD48" s="373"/>
      <c r="AE48" s="373"/>
      <c r="AF48" s="373"/>
      <c r="AG48" s="373">
        <f>'С № 6'!R47</f>
        <v>0.63</v>
      </c>
      <c r="AH48" s="373"/>
      <c r="AI48" s="373"/>
      <c r="AJ48" s="373"/>
      <c r="AK48" s="373"/>
      <c r="AL48" s="373"/>
      <c r="AM48" s="373"/>
      <c r="AN48" s="373"/>
      <c r="AO48" s="373"/>
      <c r="AP48" s="373"/>
      <c r="AQ48" s="373"/>
      <c r="AR48" s="373"/>
      <c r="AS48" s="373"/>
      <c r="AT48" s="373"/>
      <c r="AU48" s="373"/>
      <c r="AV48" s="373"/>
      <c r="AW48" s="373"/>
      <c r="AX48" s="373"/>
      <c r="AY48" s="373"/>
      <c r="AZ48" s="373"/>
      <c r="BA48" s="373"/>
      <c r="BB48" s="373"/>
      <c r="BC48" s="373"/>
      <c r="BD48" s="373"/>
      <c r="BE48" s="373"/>
      <c r="BF48" s="373"/>
      <c r="BG48" s="373"/>
      <c r="BH48" s="373"/>
      <c r="BI48" s="373"/>
      <c r="BJ48" s="373"/>
      <c r="BK48" s="373"/>
      <c r="BL48" s="373"/>
      <c r="BM48" s="373"/>
      <c r="BN48" s="373"/>
      <c r="BO48" s="373"/>
      <c r="BP48" s="373"/>
      <c r="BQ48" s="373"/>
      <c r="BR48" s="373"/>
      <c r="BS48" s="373"/>
      <c r="BT48" s="373"/>
      <c r="BU48" s="373"/>
      <c r="BV48" s="373"/>
      <c r="BW48" s="373"/>
      <c r="BX48" s="373"/>
      <c r="BY48" s="373"/>
      <c r="BZ48" s="373"/>
      <c r="CA48" s="373"/>
      <c r="CB48" s="373"/>
      <c r="CC48" s="373"/>
      <c r="CD48" s="373"/>
      <c r="CE48" s="373"/>
      <c r="CF48" s="373"/>
      <c r="CG48" s="373"/>
      <c r="CH48" s="373"/>
      <c r="CI48" s="373"/>
      <c r="CJ48" s="373"/>
      <c r="CK48" s="373"/>
      <c r="CL48" s="373"/>
      <c r="CM48" s="373"/>
      <c r="CN48" s="373"/>
      <c r="CO48" s="373"/>
      <c r="CP48" s="373"/>
      <c r="CQ48" s="373"/>
      <c r="CR48" s="373"/>
      <c r="CS48" s="373"/>
      <c r="CT48" s="373"/>
      <c r="CU48" s="373"/>
      <c r="CV48" s="373"/>
      <c r="CW48" s="373"/>
      <c r="CX48" s="373"/>
      <c r="CY48" s="373">
        <f t="shared" si="62"/>
        <v>0.63</v>
      </c>
      <c r="CZ48" s="373">
        <f t="shared" si="56"/>
        <v>0</v>
      </c>
      <c r="DA48" s="373">
        <f t="shared" si="57"/>
        <v>0</v>
      </c>
      <c r="DB48" s="373">
        <f t="shared" si="58"/>
        <v>0</v>
      </c>
      <c r="DC48" s="373">
        <f t="shared" si="59"/>
        <v>0</v>
      </c>
      <c r="DD48" s="373">
        <f t="shared" si="60"/>
        <v>0</v>
      </c>
      <c r="DE48" s="373">
        <f t="shared" si="61"/>
        <v>0</v>
      </c>
      <c r="DF48" s="373"/>
      <c r="DG48" s="373"/>
      <c r="DH48" s="373"/>
      <c r="DI48" s="373"/>
      <c r="DJ48" s="373"/>
      <c r="DK48" s="373"/>
      <c r="DL48" s="373"/>
      <c r="DM48" s="373"/>
      <c r="DN48" s="97"/>
    </row>
    <row r="49" spans="1:118" s="941" customFormat="1" ht="33" customHeight="1" x14ac:dyDescent="0.25">
      <c r="B49" s="76" t="s">
        <v>139</v>
      </c>
      <c r="C49" s="387" t="s">
        <v>1553</v>
      </c>
      <c r="D49" s="76" t="s">
        <v>1660</v>
      </c>
      <c r="E49" s="373"/>
      <c r="F49" s="373"/>
      <c r="G49" s="373"/>
      <c r="H49" s="373"/>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373"/>
      <c r="AK49" s="373"/>
      <c r="AL49" s="373"/>
      <c r="AM49" s="373"/>
      <c r="AN49" s="373"/>
      <c r="AO49" s="373"/>
      <c r="AP49" s="373"/>
      <c r="AQ49" s="373"/>
      <c r="AR49" s="373"/>
      <c r="AS49" s="373"/>
      <c r="AT49" s="373"/>
      <c r="AU49" s="373">
        <f>'С № 6'!AD48</f>
        <v>0.8</v>
      </c>
      <c r="AV49" s="373"/>
      <c r="AW49" s="373"/>
      <c r="AX49" s="373"/>
      <c r="AY49" s="373"/>
      <c r="AZ49" s="373"/>
      <c r="BA49" s="373"/>
      <c r="BB49" s="373"/>
      <c r="BC49" s="373"/>
      <c r="BD49" s="373"/>
      <c r="BE49" s="373"/>
      <c r="BF49" s="373"/>
      <c r="BG49" s="373"/>
      <c r="BH49" s="373"/>
      <c r="BI49" s="373"/>
      <c r="BJ49" s="373"/>
      <c r="BK49" s="373"/>
      <c r="BL49" s="373"/>
      <c r="BM49" s="373"/>
      <c r="BN49" s="373"/>
      <c r="BO49" s="373"/>
      <c r="BP49" s="373"/>
      <c r="BQ49" s="373"/>
      <c r="BR49" s="373"/>
      <c r="BS49" s="373"/>
      <c r="BT49" s="373"/>
      <c r="BU49" s="373"/>
      <c r="BV49" s="373"/>
      <c r="BW49" s="373"/>
      <c r="BX49" s="373"/>
      <c r="BY49" s="373"/>
      <c r="BZ49" s="373"/>
      <c r="CA49" s="373"/>
      <c r="CB49" s="373"/>
      <c r="CC49" s="373"/>
      <c r="CD49" s="373"/>
      <c r="CE49" s="373"/>
      <c r="CF49" s="373"/>
      <c r="CG49" s="373"/>
      <c r="CH49" s="373"/>
      <c r="CI49" s="373"/>
      <c r="CJ49" s="373"/>
      <c r="CK49" s="373"/>
      <c r="CL49" s="373"/>
      <c r="CM49" s="373"/>
      <c r="CN49" s="373"/>
      <c r="CO49" s="373"/>
      <c r="CP49" s="373"/>
      <c r="CQ49" s="373"/>
      <c r="CR49" s="373"/>
      <c r="CS49" s="373"/>
      <c r="CT49" s="373"/>
      <c r="CU49" s="373"/>
      <c r="CV49" s="373"/>
      <c r="CW49" s="373"/>
      <c r="CX49" s="373"/>
      <c r="CY49" s="373">
        <f t="shared" si="62"/>
        <v>0.8</v>
      </c>
      <c r="CZ49" s="373">
        <f t="shared" si="56"/>
        <v>0</v>
      </c>
      <c r="DA49" s="373">
        <f t="shared" si="57"/>
        <v>0</v>
      </c>
      <c r="DB49" s="373">
        <f t="shared" si="58"/>
        <v>0</v>
      </c>
      <c r="DC49" s="373">
        <f t="shared" si="59"/>
        <v>0</v>
      </c>
      <c r="DD49" s="373">
        <f t="shared" si="60"/>
        <v>0</v>
      </c>
      <c r="DE49" s="373">
        <f t="shared" si="61"/>
        <v>0</v>
      </c>
      <c r="DF49" s="373"/>
      <c r="DG49" s="373"/>
      <c r="DH49" s="373"/>
      <c r="DI49" s="373"/>
      <c r="DJ49" s="373"/>
      <c r="DK49" s="373"/>
      <c r="DL49" s="373"/>
      <c r="DM49" s="373"/>
      <c r="DN49" s="97"/>
    </row>
    <row r="50" spans="1:118" s="494" customFormat="1" ht="33" customHeight="1" x14ac:dyDescent="0.25">
      <c r="B50" s="76" t="s">
        <v>139</v>
      </c>
      <c r="C50" s="387" t="s">
        <v>1554</v>
      </c>
      <c r="D50" s="76" t="s">
        <v>1659</v>
      </c>
      <c r="E50" s="373"/>
      <c r="F50" s="373"/>
      <c r="G50" s="373"/>
      <c r="H50" s="373"/>
      <c r="I50" s="373"/>
      <c r="J50" s="373"/>
      <c r="K50" s="373"/>
      <c r="L50" s="373"/>
      <c r="M50" s="373"/>
      <c r="N50" s="373"/>
      <c r="O50" s="373"/>
      <c r="P50" s="373"/>
      <c r="Q50" s="373"/>
      <c r="R50" s="373"/>
      <c r="S50" s="373"/>
      <c r="T50" s="373"/>
      <c r="U50" s="373"/>
      <c r="V50" s="373"/>
      <c r="W50" s="373"/>
      <c r="X50" s="373"/>
      <c r="Y50" s="373"/>
      <c r="Z50" s="373"/>
      <c r="AA50" s="373"/>
      <c r="AB50" s="373"/>
      <c r="AC50" s="373"/>
      <c r="AD50" s="373"/>
      <c r="AE50" s="373"/>
      <c r="AF50" s="373"/>
      <c r="AG50" s="373"/>
      <c r="AH50" s="373"/>
      <c r="AI50" s="373"/>
      <c r="AJ50" s="373"/>
      <c r="AK50" s="373"/>
      <c r="AL50" s="373"/>
      <c r="AM50" s="373"/>
      <c r="AN50" s="373"/>
      <c r="AO50" s="373"/>
      <c r="AP50" s="373"/>
      <c r="AQ50" s="373"/>
      <c r="AR50" s="373"/>
      <c r="AS50" s="373"/>
      <c r="AT50" s="373"/>
      <c r="AU50" s="373">
        <f>'С № 6'!AD49</f>
        <v>0.25</v>
      </c>
      <c r="AV50" s="373"/>
      <c r="AW50" s="373"/>
      <c r="AX50" s="373"/>
      <c r="AY50" s="373"/>
      <c r="AZ50" s="373"/>
      <c r="BA50" s="373"/>
      <c r="BB50" s="373"/>
      <c r="BC50" s="373"/>
      <c r="BD50" s="373"/>
      <c r="BE50" s="373"/>
      <c r="BF50" s="373"/>
      <c r="BG50" s="373"/>
      <c r="BH50" s="373"/>
      <c r="BI50" s="373"/>
      <c r="BJ50" s="373"/>
      <c r="BK50" s="373"/>
      <c r="BL50" s="373"/>
      <c r="BM50" s="373"/>
      <c r="BN50" s="373"/>
      <c r="BO50" s="373"/>
      <c r="BP50" s="373"/>
      <c r="BQ50" s="373"/>
      <c r="BR50" s="373"/>
      <c r="BS50" s="373"/>
      <c r="BT50" s="373"/>
      <c r="BU50" s="373"/>
      <c r="BV50" s="373"/>
      <c r="BW50" s="373"/>
      <c r="BX50" s="373"/>
      <c r="BY50" s="373"/>
      <c r="BZ50" s="373"/>
      <c r="CA50" s="373"/>
      <c r="CB50" s="373"/>
      <c r="CC50" s="373"/>
      <c r="CD50" s="373"/>
      <c r="CE50" s="373"/>
      <c r="CF50" s="373"/>
      <c r="CG50" s="373"/>
      <c r="CH50" s="373"/>
      <c r="CI50" s="373"/>
      <c r="CJ50" s="373"/>
      <c r="CK50" s="373"/>
      <c r="CL50" s="373"/>
      <c r="CM50" s="373"/>
      <c r="CN50" s="373"/>
      <c r="CO50" s="373"/>
      <c r="CP50" s="373"/>
      <c r="CQ50" s="373"/>
      <c r="CR50" s="373"/>
      <c r="CS50" s="373"/>
      <c r="CT50" s="373"/>
      <c r="CU50" s="373"/>
      <c r="CV50" s="373"/>
      <c r="CW50" s="373"/>
      <c r="CX50" s="373"/>
      <c r="CY50" s="373">
        <f t="shared" si="62"/>
        <v>0.25</v>
      </c>
      <c r="CZ50" s="373">
        <f t="shared" si="56"/>
        <v>0</v>
      </c>
      <c r="DA50" s="373">
        <f t="shared" si="57"/>
        <v>0</v>
      </c>
      <c r="DB50" s="373">
        <f t="shared" si="58"/>
        <v>0</v>
      </c>
      <c r="DC50" s="373">
        <f t="shared" si="59"/>
        <v>0</v>
      </c>
      <c r="DD50" s="373">
        <f t="shared" si="60"/>
        <v>0</v>
      </c>
      <c r="DE50" s="373">
        <f t="shared" si="61"/>
        <v>0</v>
      </c>
      <c r="DF50" s="373"/>
      <c r="DG50" s="373"/>
      <c r="DH50" s="373"/>
      <c r="DI50" s="373"/>
      <c r="DJ50" s="373"/>
      <c r="DK50" s="373"/>
      <c r="DL50" s="373"/>
      <c r="DM50" s="373"/>
      <c r="DN50" s="97"/>
    </row>
    <row r="51" spans="1:118" s="494" customFormat="1" ht="33" customHeight="1" x14ac:dyDescent="0.25">
      <c r="B51" s="76" t="s">
        <v>139</v>
      </c>
      <c r="C51" s="387" t="s">
        <v>1555</v>
      </c>
      <c r="D51" s="76" t="s">
        <v>1661</v>
      </c>
      <c r="E51" s="373"/>
      <c r="F51" s="373"/>
      <c r="G51" s="373"/>
      <c r="H51" s="373"/>
      <c r="I51" s="373"/>
      <c r="J51" s="373"/>
      <c r="K51" s="373"/>
      <c r="L51" s="373"/>
      <c r="M51" s="373"/>
      <c r="N51" s="373"/>
      <c r="O51" s="373"/>
      <c r="P51" s="373"/>
      <c r="Q51" s="373"/>
      <c r="R51" s="373"/>
      <c r="S51" s="373"/>
      <c r="T51" s="373"/>
      <c r="U51" s="373"/>
      <c r="V51" s="373"/>
      <c r="W51" s="373"/>
      <c r="X51" s="373"/>
      <c r="Y51" s="373"/>
      <c r="Z51" s="373"/>
      <c r="AA51" s="373"/>
      <c r="AB51" s="373"/>
      <c r="AC51" s="373"/>
      <c r="AD51" s="373"/>
      <c r="AE51" s="373"/>
      <c r="AF51" s="373"/>
      <c r="AG51" s="373"/>
      <c r="AH51" s="373"/>
      <c r="AI51" s="373"/>
      <c r="AJ51" s="373"/>
      <c r="AK51" s="373"/>
      <c r="AL51" s="373"/>
      <c r="AM51" s="373"/>
      <c r="AN51" s="373"/>
      <c r="AO51" s="373"/>
      <c r="AP51" s="373"/>
      <c r="AQ51" s="373"/>
      <c r="AR51" s="373"/>
      <c r="AS51" s="373"/>
      <c r="AT51" s="373"/>
      <c r="AU51" s="373"/>
      <c r="AV51" s="373"/>
      <c r="AW51" s="373"/>
      <c r="AX51" s="373"/>
      <c r="AY51" s="373"/>
      <c r="AZ51" s="373"/>
      <c r="BA51" s="373"/>
      <c r="BB51" s="373"/>
      <c r="BC51" s="373"/>
      <c r="BD51" s="373"/>
      <c r="BE51" s="373"/>
      <c r="BF51" s="373"/>
      <c r="BG51" s="373"/>
      <c r="BH51" s="373"/>
      <c r="BI51" s="373">
        <f>'С № 6'!AP50</f>
        <v>0.25</v>
      </c>
      <c r="BJ51" s="373"/>
      <c r="BK51" s="373"/>
      <c r="BL51" s="373"/>
      <c r="BM51" s="373"/>
      <c r="BN51" s="373"/>
      <c r="BO51" s="373"/>
      <c r="BP51" s="373"/>
      <c r="BQ51" s="373"/>
      <c r="BR51" s="373"/>
      <c r="BS51" s="373"/>
      <c r="BT51" s="373"/>
      <c r="BU51" s="373"/>
      <c r="BV51" s="373"/>
      <c r="BW51" s="373"/>
      <c r="BX51" s="373"/>
      <c r="BY51" s="373"/>
      <c r="BZ51" s="373"/>
      <c r="CA51" s="373"/>
      <c r="CB51" s="373"/>
      <c r="CC51" s="373"/>
      <c r="CD51" s="373"/>
      <c r="CE51" s="373"/>
      <c r="CF51" s="373"/>
      <c r="CG51" s="373"/>
      <c r="CH51" s="373"/>
      <c r="CI51" s="373"/>
      <c r="CJ51" s="373"/>
      <c r="CK51" s="373"/>
      <c r="CL51" s="373"/>
      <c r="CM51" s="373"/>
      <c r="CN51" s="373"/>
      <c r="CO51" s="373"/>
      <c r="CP51" s="373"/>
      <c r="CQ51" s="373"/>
      <c r="CR51" s="373"/>
      <c r="CS51" s="373"/>
      <c r="CT51" s="373"/>
      <c r="CU51" s="373"/>
      <c r="CV51" s="373"/>
      <c r="CW51" s="373"/>
      <c r="CX51" s="373"/>
      <c r="CY51" s="373">
        <f t="shared" si="62"/>
        <v>0.25</v>
      </c>
      <c r="CZ51" s="373">
        <f t="shared" si="56"/>
        <v>0</v>
      </c>
      <c r="DA51" s="373">
        <f t="shared" si="57"/>
        <v>0</v>
      </c>
      <c r="DB51" s="373">
        <f t="shared" si="58"/>
        <v>0</v>
      </c>
      <c r="DC51" s="373">
        <f t="shared" si="59"/>
        <v>0</v>
      </c>
      <c r="DD51" s="373">
        <f t="shared" si="60"/>
        <v>0</v>
      </c>
      <c r="DE51" s="373">
        <f t="shared" si="61"/>
        <v>0</v>
      </c>
      <c r="DF51" s="373"/>
      <c r="DG51" s="373"/>
      <c r="DH51" s="373"/>
      <c r="DI51" s="373"/>
      <c r="DJ51" s="373"/>
      <c r="DK51" s="373"/>
      <c r="DL51" s="373"/>
      <c r="DM51" s="373"/>
      <c r="DN51" s="97"/>
    </row>
    <row r="52" spans="1:118" s="494" customFormat="1" ht="33" customHeight="1" x14ac:dyDescent="0.25">
      <c r="B52" s="76" t="s">
        <v>139</v>
      </c>
      <c r="C52" s="387" t="s">
        <v>1556</v>
      </c>
      <c r="D52" s="76" t="s">
        <v>1662</v>
      </c>
      <c r="E52" s="373"/>
      <c r="F52" s="373"/>
      <c r="G52" s="373"/>
      <c r="H52" s="373"/>
      <c r="I52" s="373"/>
      <c r="J52" s="373"/>
      <c r="K52" s="373"/>
      <c r="L52" s="373"/>
      <c r="M52" s="373"/>
      <c r="N52" s="373"/>
      <c r="O52" s="373"/>
      <c r="P52" s="373"/>
      <c r="Q52" s="373"/>
      <c r="R52" s="373"/>
      <c r="S52" s="373"/>
      <c r="T52" s="373"/>
      <c r="U52" s="373"/>
      <c r="V52" s="373"/>
      <c r="W52" s="373"/>
      <c r="X52" s="373"/>
      <c r="Y52" s="373"/>
      <c r="Z52" s="373"/>
      <c r="AA52" s="373"/>
      <c r="AB52" s="373"/>
      <c r="AC52" s="373"/>
      <c r="AD52" s="373"/>
      <c r="AE52" s="373"/>
      <c r="AF52" s="373"/>
      <c r="AG52" s="373"/>
      <c r="AH52" s="373"/>
      <c r="AI52" s="373"/>
      <c r="AJ52" s="373"/>
      <c r="AK52" s="373"/>
      <c r="AL52" s="373"/>
      <c r="AM52" s="373"/>
      <c r="AN52" s="373"/>
      <c r="AO52" s="373"/>
      <c r="AP52" s="373"/>
      <c r="AQ52" s="373"/>
      <c r="AR52" s="373"/>
      <c r="AS52" s="373"/>
      <c r="AT52" s="373"/>
      <c r="AU52" s="373"/>
      <c r="AV52" s="373"/>
      <c r="AW52" s="373"/>
      <c r="AX52" s="373"/>
      <c r="AY52" s="373"/>
      <c r="AZ52" s="373"/>
      <c r="BA52" s="373"/>
      <c r="BB52" s="373"/>
      <c r="BC52" s="373"/>
      <c r="BD52" s="373"/>
      <c r="BE52" s="373"/>
      <c r="BF52" s="373"/>
      <c r="BG52" s="373"/>
      <c r="BH52" s="373"/>
      <c r="BI52" s="373">
        <f>'С № 6'!AP51</f>
        <v>0.25</v>
      </c>
      <c r="BJ52" s="373"/>
      <c r="BK52" s="373"/>
      <c r="BL52" s="373"/>
      <c r="BM52" s="373"/>
      <c r="BN52" s="373"/>
      <c r="BO52" s="373"/>
      <c r="BP52" s="373"/>
      <c r="BQ52" s="373"/>
      <c r="BR52" s="373"/>
      <c r="BS52" s="373"/>
      <c r="BT52" s="373"/>
      <c r="BU52" s="373"/>
      <c r="BV52" s="373"/>
      <c r="BW52" s="373"/>
      <c r="BX52" s="373"/>
      <c r="BY52" s="373"/>
      <c r="BZ52" s="373"/>
      <c r="CA52" s="373"/>
      <c r="CB52" s="373"/>
      <c r="CC52" s="373"/>
      <c r="CD52" s="373"/>
      <c r="CE52" s="373"/>
      <c r="CF52" s="373"/>
      <c r="CG52" s="373"/>
      <c r="CH52" s="373"/>
      <c r="CI52" s="373"/>
      <c r="CJ52" s="373"/>
      <c r="CK52" s="373"/>
      <c r="CL52" s="373"/>
      <c r="CM52" s="373"/>
      <c r="CN52" s="373"/>
      <c r="CO52" s="373"/>
      <c r="CP52" s="373"/>
      <c r="CQ52" s="373"/>
      <c r="CR52" s="373"/>
      <c r="CS52" s="373"/>
      <c r="CT52" s="373"/>
      <c r="CU52" s="373"/>
      <c r="CV52" s="373"/>
      <c r="CW52" s="373"/>
      <c r="CX52" s="373"/>
      <c r="CY52" s="373">
        <f t="shared" si="62"/>
        <v>0.25</v>
      </c>
      <c r="CZ52" s="373">
        <f t="shared" si="56"/>
        <v>0</v>
      </c>
      <c r="DA52" s="373">
        <f t="shared" si="57"/>
        <v>0</v>
      </c>
      <c r="DB52" s="373">
        <f t="shared" si="58"/>
        <v>0</v>
      </c>
      <c r="DC52" s="373">
        <f t="shared" si="59"/>
        <v>0</v>
      </c>
      <c r="DD52" s="373">
        <f t="shared" si="60"/>
        <v>0</v>
      </c>
      <c r="DE52" s="373">
        <f t="shared" si="61"/>
        <v>0</v>
      </c>
      <c r="DF52" s="373"/>
      <c r="DG52" s="373"/>
      <c r="DH52" s="373"/>
      <c r="DI52" s="373"/>
      <c r="DJ52" s="373"/>
      <c r="DK52" s="373"/>
      <c r="DL52" s="373"/>
      <c r="DM52" s="373"/>
      <c r="DN52" s="97"/>
    </row>
    <row r="53" spans="1:118" s="494" customFormat="1" ht="33" customHeight="1" x14ac:dyDescent="0.25">
      <c r="B53" s="76" t="s">
        <v>139</v>
      </c>
      <c r="C53" s="387" t="s">
        <v>1557</v>
      </c>
      <c r="D53" s="76" t="s">
        <v>1663</v>
      </c>
      <c r="E53" s="373"/>
      <c r="F53" s="373"/>
      <c r="G53" s="373"/>
      <c r="H53" s="373"/>
      <c r="I53" s="373"/>
      <c r="J53" s="373"/>
      <c r="K53" s="373"/>
      <c r="L53" s="373"/>
      <c r="M53" s="373"/>
      <c r="N53" s="373"/>
      <c r="O53" s="373"/>
      <c r="P53" s="373"/>
      <c r="Q53" s="373"/>
      <c r="R53" s="373"/>
      <c r="S53" s="373"/>
      <c r="T53" s="373"/>
      <c r="U53" s="373"/>
      <c r="V53" s="373"/>
      <c r="W53" s="373"/>
      <c r="X53" s="373"/>
      <c r="Y53" s="373"/>
      <c r="Z53" s="373"/>
      <c r="AA53" s="373"/>
      <c r="AB53" s="373"/>
      <c r="AC53" s="373"/>
      <c r="AD53" s="373"/>
      <c r="AE53" s="373"/>
      <c r="AF53" s="373"/>
      <c r="AG53" s="373"/>
      <c r="AH53" s="373"/>
      <c r="AI53" s="373"/>
      <c r="AJ53" s="373"/>
      <c r="AK53" s="373"/>
      <c r="AL53" s="373"/>
      <c r="AM53" s="373"/>
      <c r="AN53" s="373"/>
      <c r="AO53" s="373"/>
      <c r="AP53" s="373"/>
      <c r="AQ53" s="373"/>
      <c r="AR53" s="373"/>
      <c r="AS53" s="373"/>
      <c r="AT53" s="373"/>
      <c r="AU53" s="373"/>
      <c r="AV53" s="373"/>
      <c r="AW53" s="373"/>
      <c r="AX53" s="373"/>
      <c r="AY53" s="373"/>
      <c r="AZ53" s="373"/>
      <c r="BA53" s="373"/>
      <c r="BB53" s="373"/>
      <c r="BC53" s="373"/>
      <c r="BD53" s="373"/>
      <c r="BE53" s="373"/>
      <c r="BF53" s="373"/>
      <c r="BG53" s="373"/>
      <c r="BH53" s="373"/>
      <c r="BI53" s="373"/>
      <c r="BJ53" s="373"/>
      <c r="BK53" s="373"/>
      <c r="BL53" s="373"/>
      <c r="BM53" s="373"/>
      <c r="BN53" s="373"/>
      <c r="BO53" s="373"/>
      <c r="BP53" s="373"/>
      <c r="BQ53" s="373"/>
      <c r="BR53" s="373"/>
      <c r="BS53" s="373"/>
      <c r="BT53" s="373"/>
      <c r="BU53" s="373"/>
      <c r="BV53" s="373"/>
      <c r="BW53" s="373">
        <f>'С № 6'!BB52</f>
        <v>0.25</v>
      </c>
      <c r="BX53" s="373"/>
      <c r="BY53" s="373"/>
      <c r="BZ53" s="373"/>
      <c r="CA53" s="373"/>
      <c r="CB53" s="373"/>
      <c r="CC53" s="373"/>
      <c r="CD53" s="373"/>
      <c r="CE53" s="373"/>
      <c r="CF53" s="373"/>
      <c r="CG53" s="373"/>
      <c r="CH53" s="373"/>
      <c r="CI53" s="373"/>
      <c r="CJ53" s="373"/>
      <c r="CK53" s="373"/>
      <c r="CL53" s="373"/>
      <c r="CM53" s="373"/>
      <c r="CN53" s="373"/>
      <c r="CO53" s="373"/>
      <c r="CP53" s="373"/>
      <c r="CQ53" s="373"/>
      <c r="CR53" s="373"/>
      <c r="CS53" s="373"/>
      <c r="CT53" s="373"/>
      <c r="CU53" s="373"/>
      <c r="CV53" s="373"/>
      <c r="CW53" s="373"/>
      <c r="CX53" s="373"/>
      <c r="CY53" s="373">
        <f t="shared" si="62"/>
        <v>0.25</v>
      </c>
      <c r="CZ53" s="373">
        <f t="shared" si="56"/>
        <v>0</v>
      </c>
      <c r="DA53" s="373">
        <f t="shared" si="57"/>
        <v>0</v>
      </c>
      <c r="DB53" s="373">
        <f t="shared" si="58"/>
        <v>0</v>
      </c>
      <c r="DC53" s="373">
        <f t="shared" si="59"/>
        <v>0</v>
      </c>
      <c r="DD53" s="373">
        <f t="shared" si="60"/>
        <v>0</v>
      </c>
      <c r="DE53" s="373">
        <f t="shared" si="61"/>
        <v>0</v>
      </c>
      <c r="DF53" s="373"/>
      <c r="DG53" s="373"/>
      <c r="DH53" s="373"/>
      <c r="DI53" s="373"/>
      <c r="DJ53" s="373"/>
      <c r="DK53" s="373"/>
      <c r="DL53" s="373"/>
      <c r="DM53" s="373"/>
      <c r="DN53" s="97"/>
    </row>
    <row r="54" spans="1:118" s="894" customFormat="1" ht="33" customHeight="1" x14ac:dyDescent="0.25">
      <c r="B54" s="655" t="s">
        <v>139</v>
      </c>
      <c r="C54" s="621" t="s">
        <v>1558</v>
      </c>
      <c r="D54" s="655" t="s">
        <v>1664</v>
      </c>
      <c r="E54" s="373"/>
      <c r="F54" s="373"/>
      <c r="G54" s="373"/>
      <c r="H54" s="373"/>
      <c r="I54" s="373"/>
      <c r="J54" s="373"/>
      <c r="K54" s="373"/>
      <c r="L54" s="373"/>
      <c r="M54" s="373"/>
      <c r="N54" s="373"/>
      <c r="O54" s="373"/>
      <c r="P54" s="373"/>
      <c r="Q54" s="373"/>
      <c r="R54" s="373"/>
      <c r="S54" s="373"/>
      <c r="T54" s="373"/>
      <c r="U54" s="373"/>
      <c r="V54" s="373"/>
      <c r="W54" s="373"/>
      <c r="X54" s="373"/>
      <c r="Y54" s="373"/>
      <c r="Z54" s="373"/>
      <c r="AA54" s="373"/>
      <c r="AB54" s="373"/>
      <c r="AC54" s="373"/>
      <c r="AD54" s="373"/>
      <c r="AE54" s="373"/>
      <c r="AF54" s="373"/>
      <c r="AG54" s="373"/>
      <c r="AH54" s="373"/>
      <c r="AI54" s="373"/>
      <c r="AJ54" s="373"/>
      <c r="AK54" s="373"/>
      <c r="AL54" s="373"/>
      <c r="AM54" s="373"/>
      <c r="AN54" s="373"/>
      <c r="AO54" s="373"/>
      <c r="AP54" s="373"/>
      <c r="AQ54" s="373"/>
      <c r="AR54" s="373"/>
      <c r="AS54" s="373"/>
      <c r="AT54" s="373"/>
      <c r="AU54" s="373"/>
      <c r="AV54" s="373"/>
      <c r="AW54" s="373"/>
      <c r="AX54" s="373"/>
      <c r="AY54" s="373"/>
      <c r="AZ54" s="373"/>
      <c r="BA54" s="373"/>
      <c r="BB54" s="373"/>
      <c r="BC54" s="373"/>
      <c r="BD54" s="373"/>
      <c r="BE54" s="373"/>
      <c r="BF54" s="373"/>
      <c r="BG54" s="373"/>
      <c r="BH54" s="373"/>
      <c r="BI54" s="373"/>
      <c r="BJ54" s="373"/>
      <c r="BK54" s="373"/>
      <c r="BL54" s="373"/>
      <c r="BM54" s="373"/>
      <c r="BN54" s="373"/>
      <c r="BO54" s="373"/>
      <c r="BP54" s="373"/>
      <c r="BQ54" s="373"/>
      <c r="BR54" s="373"/>
      <c r="BS54" s="373"/>
      <c r="BT54" s="373"/>
      <c r="BU54" s="373"/>
      <c r="BV54" s="373"/>
      <c r="BW54" s="373">
        <f>'С № 6'!BB53</f>
        <v>0.5</v>
      </c>
      <c r="BX54" s="373"/>
      <c r="BY54" s="373"/>
      <c r="BZ54" s="373"/>
      <c r="CA54" s="373"/>
      <c r="CB54" s="373"/>
      <c r="CC54" s="373"/>
      <c r="CD54" s="373"/>
      <c r="CE54" s="373"/>
      <c r="CF54" s="373"/>
      <c r="CG54" s="373"/>
      <c r="CH54" s="373"/>
      <c r="CI54" s="373"/>
      <c r="CJ54" s="373"/>
      <c r="CK54" s="373"/>
      <c r="CL54" s="373"/>
      <c r="CM54" s="373"/>
      <c r="CN54" s="373"/>
      <c r="CO54" s="373"/>
      <c r="CP54" s="373"/>
      <c r="CQ54" s="373"/>
      <c r="CR54" s="373"/>
      <c r="CS54" s="373"/>
      <c r="CT54" s="373"/>
      <c r="CU54" s="373"/>
      <c r="CV54" s="373"/>
      <c r="CW54" s="373"/>
      <c r="CX54" s="373"/>
      <c r="CY54" s="373">
        <f t="shared" si="62"/>
        <v>0.5</v>
      </c>
      <c r="CZ54" s="373">
        <f t="shared" si="56"/>
        <v>0</v>
      </c>
      <c r="DA54" s="373">
        <f t="shared" si="57"/>
        <v>0</v>
      </c>
      <c r="DB54" s="373">
        <f t="shared" si="58"/>
        <v>0</v>
      </c>
      <c r="DC54" s="373">
        <f t="shared" si="59"/>
        <v>0</v>
      </c>
      <c r="DD54" s="373">
        <f t="shared" si="60"/>
        <v>0</v>
      </c>
      <c r="DE54" s="373">
        <f t="shared" si="61"/>
        <v>0</v>
      </c>
      <c r="DF54" s="373"/>
      <c r="DG54" s="373"/>
      <c r="DH54" s="373"/>
      <c r="DI54" s="373"/>
      <c r="DJ54" s="373"/>
      <c r="DK54" s="373"/>
      <c r="DL54" s="373"/>
      <c r="DM54" s="373"/>
      <c r="DN54" s="97"/>
    </row>
    <row r="55" spans="1:118" s="894" customFormat="1" ht="33" customHeight="1" x14ac:dyDescent="0.25">
      <c r="B55" s="655" t="s">
        <v>139</v>
      </c>
      <c r="C55" s="621" t="s">
        <v>1559</v>
      </c>
      <c r="D55" s="655" t="s">
        <v>1665</v>
      </c>
      <c r="E55" s="373"/>
      <c r="F55" s="373"/>
      <c r="G55" s="373"/>
      <c r="H55" s="373"/>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c r="BV55" s="373"/>
      <c r="BW55" s="373"/>
      <c r="BX55" s="373"/>
      <c r="BY55" s="373"/>
      <c r="BZ55" s="373"/>
      <c r="CA55" s="373"/>
      <c r="CB55" s="373"/>
      <c r="CC55" s="373"/>
      <c r="CD55" s="373"/>
      <c r="CE55" s="373"/>
      <c r="CF55" s="373"/>
      <c r="CG55" s="373"/>
      <c r="CH55" s="373"/>
      <c r="CI55" s="373"/>
      <c r="CJ55" s="373"/>
      <c r="CK55" s="373">
        <f>'С № 6'!BN54</f>
        <v>2</v>
      </c>
      <c r="CL55" s="373"/>
      <c r="CM55" s="373"/>
      <c r="CN55" s="373"/>
      <c r="CO55" s="373"/>
      <c r="CP55" s="373"/>
      <c r="CQ55" s="373"/>
      <c r="CR55" s="373"/>
      <c r="CS55" s="373"/>
      <c r="CT55" s="373"/>
      <c r="CU55" s="373"/>
      <c r="CV55" s="373"/>
      <c r="CW55" s="373"/>
      <c r="CX55" s="373"/>
      <c r="CY55" s="373">
        <f t="shared" si="62"/>
        <v>2</v>
      </c>
      <c r="CZ55" s="373">
        <f t="shared" si="56"/>
        <v>0</v>
      </c>
      <c r="DA55" s="373">
        <f t="shared" si="57"/>
        <v>0</v>
      </c>
      <c r="DB55" s="373">
        <f t="shared" si="58"/>
        <v>0</v>
      </c>
      <c r="DC55" s="373">
        <f t="shared" si="59"/>
        <v>0</v>
      </c>
      <c r="DD55" s="373">
        <f t="shared" si="60"/>
        <v>0</v>
      </c>
      <c r="DE55" s="373">
        <f t="shared" si="61"/>
        <v>0</v>
      </c>
      <c r="DF55" s="373"/>
      <c r="DG55" s="373"/>
      <c r="DH55" s="373"/>
      <c r="DI55" s="373"/>
      <c r="DJ55" s="373"/>
      <c r="DK55" s="373"/>
      <c r="DL55" s="373"/>
      <c r="DM55" s="373"/>
      <c r="DN55" s="97"/>
    </row>
    <row r="56" spans="1:118" ht="48" customHeight="1" x14ac:dyDescent="0.25">
      <c r="A56" s="105"/>
      <c r="B56" s="382" t="s">
        <v>141</v>
      </c>
      <c r="C56" s="383" t="s">
        <v>142</v>
      </c>
      <c r="D56" s="382" t="s">
        <v>93</v>
      </c>
      <c r="E56" s="384">
        <f t="shared" ref="E56:BP56" si="63">E57+E59</f>
        <v>0</v>
      </c>
      <c r="F56" s="384">
        <f t="shared" si="63"/>
        <v>0</v>
      </c>
      <c r="G56" s="384">
        <f t="shared" si="63"/>
        <v>0</v>
      </c>
      <c r="H56" s="384">
        <f t="shared" si="63"/>
        <v>0</v>
      </c>
      <c r="I56" s="384">
        <f t="shared" si="63"/>
        <v>0</v>
      </c>
      <c r="J56" s="384">
        <f t="shared" si="63"/>
        <v>0</v>
      </c>
      <c r="K56" s="384">
        <f t="shared" si="63"/>
        <v>0</v>
      </c>
      <c r="L56" s="384">
        <f t="shared" si="63"/>
        <v>0</v>
      </c>
      <c r="M56" s="384">
        <f t="shared" si="63"/>
        <v>0</v>
      </c>
      <c r="N56" s="384">
        <f t="shared" si="63"/>
        <v>0</v>
      </c>
      <c r="O56" s="384">
        <f t="shared" si="63"/>
        <v>0</v>
      </c>
      <c r="P56" s="384">
        <f t="shared" si="63"/>
        <v>0</v>
      </c>
      <c r="Q56" s="384">
        <f t="shared" si="63"/>
        <v>0</v>
      </c>
      <c r="R56" s="384">
        <f t="shared" si="63"/>
        <v>0</v>
      </c>
      <c r="S56" s="384">
        <f t="shared" si="63"/>
        <v>0</v>
      </c>
      <c r="T56" s="384">
        <f t="shared" si="63"/>
        <v>0</v>
      </c>
      <c r="U56" s="384">
        <f t="shared" si="63"/>
        <v>0</v>
      </c>
      <c r="V56" s="384">
        <f t="shared" si="63"/>
        <v>0</v>
      </c>
      <c r="W56" s="384">
        <f t="shared" si="63"/>
        <v>0</v>
      </c>
      <c r="X56" s="384">
        <f t="shared" si="63"/>
        <v>0</v>
      </c>
      <c r="Y56" s="384">
        <f t="shared" si="63"/>
        <v>0</v>
      </c>
      <c r="Z56" s="384">
        <f t="shared" si="63"/>
        <v>0</v>
      </c>
      <c r="AA56" s="384">
        <f t="shared" si="63"/>
        <v>0</v>
      </c>
      <c r="AB56" s="384">
        <f t="shared" si="63"/>
        <v>0</v>
      </c>
      <c r="AC56" s="384">
        <f t="shared" si="63"/>
        <v>0</v>
      </c>
      <c r="AD56" s="384">
        <f t="shared" si="63"/>
        <v>0</v>
      </c>
      <c r="AE56" s="384">
        <f t="shared" si="63"/>
        <v>0</v>
      </c>
      <c r="AF56" s="384">
        <f t="shared" si="63"/>
        <v>0</v>
      </c>
      <c r="AG56" s="384">
        <f t="shared" si="63"/>
        <v>0</v>
      </c>
      <c r="AH56" s="384">
        <f t="shared" si="63"/>
        <v>0</v>
      </c>
      <c r="AI56" s="384">
        <f t="shared" si="63"/>
        <v>0</v>
      </c>
      <c r="AJ56" s="384">
        <f t="shared" si="63"/>
        <v>0</v>
      </c>
      <c r="AK56" s="384">
        <f t="shared" si="63"/>
        <v>0</v>
      </c>
      <c r="AL56" s="384">
        <f t="shared" si="63"/>
        <v>0</v>
      </c>
      <c r="AM56" s="384">
        <f t="shared" si="63"/>
        <v>0</v>
      </c>
      <c r="AN56" s="384">
        <f t="shared" si="63"/>
        <v>0</v>
      </c>
      <c r="AO56" s="384">
        <f t="shared" si="63"/>
        <v>0</v>
      </c>
      <c r="AP56" s="384">
        <f t="shared" si="63"/>
        <v>0</v>
      </c>
      <c r="AQ56" s="384">
        <f t="shared" si="63"/>
        <v>0</v>
      </c>
      <c r="AR56" s="384">
        <f t="shared" si="63"/>
        <v>0</v>
      </c>
      <c r="AS56" s="384">
        <f t="shared" si="63"/>
        <v>0</v>
      </c>
      <c r="AT56" s="384">
        <f t="shared" si="63"/>
        <v>0</v>
      </c>
      <c r="AU56" s="384">
        <f t="shared" si="63"/>
        <v>0</v>
      </c>
      <c r="AV56" s="384">
        <f t="shared" si="63"/>
        <v>0</v>
      </c>
      <c r="AW56" s="384">
        <f t="shared" si="63"/>
        <v>0</v>
      </c>
      <c r="AX56" s="384">
        <f t="shared" si="63"/>
        <v>0</v>
      </c>
      <c r="AY56" s="384">
        <f t="shared" si="63"/>
        <v>0</v>
      </c>
      <c r="AZ56" s="384">
        <f t="shared" si="63"/>
        <v>0</v>
      </c>
      <c r="BA56" s="384">
        <f t="shared" si="63"/>
        <v>0</v>
      </c>
      <c r="BB56" s="384">
        <f t="shared" si="63"/>
        <v>0</v>
      </c>
      <c r="BC56" s="384">
        <f t="shared" si="63"/>
        <v>0</v>
      </c>
      <c r="BD56" s="384">
        <f t="shared" si="63"/>
        <v>0</v>
      </c>
      <c r="BE56" s="384">
        <f t="shared" si="63"/>
        <v>0</v>
      </c>
      <c r="BF56" s="384">
        <f t="shared" si="63"/>
        <v>0</v>
      </c>
      <c r="BG56" s="384">
        <f t="shared" si="63"/>
        <v>0</v>
      </c>
      <c r="BH56" s="384">
        <f t="shared" si="63"/>
        <v>0</v>
      </c>
      <c r="BI56" s="384">
        <f t="shared" si="63"/>
        <v>0</v>
      </c>
      <c r="BJ56" s="384">
        <f t="shared" si="63"/>
        <v>0</v>
      </c>
      <c r="BK56" s="384">
        <f t="shared" si="63"/>
        <v>0</v>
      </c>
      <c r="BL56" s="384">
        <f t="shared" si="63"/>
        <v>0</v>
      </c>
      <c r="BM56" s="384">
        <f t="shared" si="63"/>
        <v>0</v>
      </c>
      <c r="BN56" s="384">
        <f t="shared" si="63"/>
        <v>0</v>
      </c>
      <c r="BO56" s="384">
        <f t="shared" si="63"/>
        <v>0</v>
      </c>
      <c r="BP56" s="384">
        <f t="shared" si="63"/>
        <v>0</v>
      </c>
      <c r="BQ56" s="384">
        <f t="shared" ref="BQ56:DL56" si="64">BQ57+BQ59</f>
        <v>0</v>
      </c>
      <c r="BR56" s="384">
        <f t="shared" si="64"/>
        <v>0</v>
      </c>
      <c r="BS56" s="384">
        <f t="shared" si="64"/>
        <v>0</v>
      </c>
      <c r="BT56" s="384">
        <f t="shared" si="64"/>
        <v>0</v>
      </c>
      <c r="BU56" s="384">
        <f t="shared" si="64"/>
        <v>0</v>
      </c>
      <c r="BV56" s="384">
        <f t="shared" si="64"/>
        <v>0</v>
      </c>
      <c r="BW56" s="384"/>
      <c r="BX56" s="384"/>
      <c r="BY56" s="384"/>
      <c r="BZ56" s="384"/>
      <c r="CA56" s="384"/>
      <c r="CB56" s="384"/>
      <c r="CC56" s="384"/>
      <c r="CD56" s="384"/>
      <c r="CE56" s="384"/>
      <c r="CF56" s="384"/>
      <c r="CG56" s="384"/>
      <c r="CH56" s="384"/>
      <c r="CI56" s="384"/>
      <c r="CJ56" s="384"/>
      <c r="CK56" s="384"/>
      <c r="CL56" s="384"/>
      <c r="CM56" s="384"/>
      <c r="CN56" s="384"/>
      <c r="CO56" s="384"/>
      <c r="CP56" s="384"/>
      <c r="CQ56" s="384"/>
      <c r="CR56" s="384"/>
      <c r="CS56" s="384"/>
      <c r="CT56" s="384"/>
      <c r="CU56" s="384"/>
      <c r="CV56" s="384"/>
      <c r="CW56" s="384"/>
      <c r="CX56" s="384"/>
      <c r="CY56" s="384">
        <f t="shared" si="64"/>
        <v>0</v>
      </c>
      <c r="CZ56" s="384">
        <f t="shared" si="64"/>
        <v>0</v>
      </c>
      <c r="DA56" s="384">
        <f t="shared" si="64"/>
        <v>0</v>
      </c>
      <c r="DB56" s="384">
        <f t="shared" si="64"/>
        <v>0</v>
      </c>
      <c r="DC56" s="384">
        <f t="shared" si="64"/>
        <v>0</v>
      </c>
      <c r="DD56" s="384">
        <f t="shared" si="64"/>
        <v>0</v>
      </c>
      <c r="DE56" s="384">
        <f t="shared" si="64"/>
        <v>0</v>
      </c>
      <c r="DF56" s="384">
        <f t="shared" si="64"/>
        <v>0</v>
      </c>
      <c r="DG56" s="384">
        <f t="shared" si="64"/>
        <v>0</v>
      </c>
      <c r="DH56" s="384">
        <f t="shared" si="64"/>
        <v>0</v>
      </c>
      <c r="DI56" s="384">
        <f t="shared" si="64"/>
        <v>0</v>
      </c>
      <c r="DJ56" s="384">
        <f t="shared" si="64"/>
        <v>0</v>
      </c>
      <c r="DK56" s="384">
        <f t="shared" si="64"/>
        <v>0</v>
      </c>
      <c r="DL56" s="384">
        <f t="shared" si="64"/>
        <v>0</v>
      </c>
      <c r="DM56" s="384" t="s">
        <v>190</v>
      </c>
      <c r="DN56" s="105"/>
    </row>
    <row r="57" spans="1:118" ht="35.25" customHeight="1" x14ac:dyDescent="0.25">
      <c r="A57" s="105"/>
      <c r="B57" s="411" t="s">
        <v>143</v>
      </c>
      <c r="C57" s="412" t="s">
        <v>144</v>
      </c>
      <c r="D57" s="411" t="s">
        <v>93</v>
      </c>
      <c r="E57" s="413">
        <f t="shared" ref="E57:BP57" si="65">SUM(E58:E58)</f>
        <v>0</v>
      </c>
      <c r="F57" s="413">
        <f t="shared" si="65"/>
        <v>0</v>
      </c>
      <c r="G57" s="413">
        <f t="shared" si="65"/>
        <v>0</v>
      </c>
      <c r="H57" s="413">
        <f t="shared" si="65"/>
        <v>0</v>
      </c>
      <c r="I57" s="413">
        <f t="shared" si="65"/>
        <v>0</v>
      </c>
      <c r="J57" s="413">
        <f t="shared" si="65"/>
        <v>0</v>
      </c>
      <c r="K57" s="413">
        <f t="shared" si="65"/>
        <v>0</v>
      </c>
      <c r="L57" s="413">
        <f t="shared" si="65"/>
        <v>0</v>
      </c>
      <c r="M57" s="413">
        <f t="shared" si="65"/>
        <v>0</v>
      </c>
      <c r="N57" s="413">
        <f t="shared" si="65"/>
        <v>0</v>
      </c>
      <c r="O57" s="413">
        <f t="shared" si="65"/>
        <v>0</v>
      </c>
      <c r="P57" s="413">
        <f t="shared" si="65"/>
        <v>0</v>
      </c>
      <c r="Q57" s="413">
        <f t="shared" si="65"/>
        <v>0</v>
      </c>
      <c r="R57" s="413">
        <f t="shared" si="65"/>
        <v>0</v>
      </c>
      <c r="S57" s="413">
        <f t="shared" si="65"/>
        <v>0</v>
      </c>
      <c r="T57" s="413">
        <f t="shared" si="65"/>
        <v>0</v>
      </c>
      <c r="U57" s="413">
        <f t="shared" si="65"/>
        <v>0</v>
      </c>
      <c r="V57" s="413">
        <f t="shared" si="65"/>
        <v>0</v>
      </c>
      <c r="W57" s="413">
        <f t="shared" si="65"/>
        <v>0</v>
      </c>
      <c r="X57" s="413">
        <f t="shared" si="65"/>
        <v>0</v>
      </c>
      <c r="Y57" s="413">
        <f t="shared" si="65"/>
        <v>0</v>
      </c>
      <c r="Z57" s="413">
        <f t="shared" si="65"/>
        <v>0</v>
      </c>
      <c r="AA57" s="413">
        <f t="shared" si="65"/>
        <v>0</v>
      </c>
      <c r="AB57" s="413">
        <f t="shared" si="65"/>
        <v>0</v>
      </c>
      <c r="AC57" s="413">
        <f t="shared" si="65"/>
        <v>0</v>
      </c>
      <c r="AD57" s="413">
        <f t="shared" si="65"/>
        <v>0</v>
      </c>
      <c r="AE57" s="413">
        <f t="shared" si="65"/>
        <v>0</v>
      </c>
      <c r="AF57" s="413">
        <f t="shared" si="65"/>
        <v>0</v>
      </c>
      <c r="AG57" s="413">
        <f t="shared" si="65"/>
        <v>0</v>
      </c>
      <c r="AH57" s="413">
        <f t="shared" si="65"/>
        <v>0</v>
      </c>
      <c r="AI57" s="413">
        <f t="shared" si="65"/>
        <v>0</v>
      </c>
      <c r="AJ57" s="413">
        <f t="shared" si="65"/>
        <v>0</v>
      </c>
      <c r="AK57" s="413">
        <f t="shared" si="65"/>
        <v>0</v>
      </c>
      <c r="AL57" s="413">
        <f t="shared" si="65"/>
        <v>0</v>
      </c>
      <c r="AM57" s="413">
        <f t="shared" si="65"/>
        <v>0</v>
      </c>
      <c r="AN57" s="413">
        <f t="shared" si="65"/>
        <v>0</v>
      </c>
      <c r="AO57" s="413">
        <f t="shared" si="65"/>
        <v>0</v>
      </c>
      <c r="AP57" s="413">
        <f t="shared" si="65"/>
        <v>0</v>
      </c>
      <c r="AQ57" s="413">
        <f t="shared" si="65"/>
        <v>0</v>
      </c>
      <c r="AR57" s="413">
        <f t="shared" si="65"/>
        <v>0</v>
      </c>
      <c r="AS57" s="413">
        <f t="shared" si="65"/>
        <v>0</v>
      </c>
      <c r="AT57" s="413">
        <f t="shared" si="65"/>
        <v>0</v>
      </c>
      <c r="AU57" s="413">
        <f t="shared" si="65"/>
        <v>0</v>
      </c>
      <c r="AV57" s="413">
        <f t="shared" si="65"/>
        <v>0</v>
      </c>
      <c r="AW57" s="413">
        <f t="shared" si="65"/>
        <v>0</v>
      </c>
      <c r="AX57" s="413">
        <f t="shared" si="65"/>
        <v>0</v>
      </c>
      <c r="AY57" s="413">
        <f t="shared" si="65"/>
        <v>0</v>
      </c>
      <c r="AZ57" s="413">
        <f t="shared" si="65"/>
        <v>0</v>
      </c>
      <c r="BA57" s="413">
        <f t="shared" si="65"/>
        <v>0</v>
      </c>
      <c r="BB57" s="413">
        <f t="shared" si="65"/>
        <v>0</v>
      </c>
      <c r="BC57" s="413">
        <f t="shared" si="65"/>
        <v>0</v>
      </c>
      <c r="BD57" s="413">
        <f t="shared" si="65"/>
        <v>0</v>
      </c>
      <c r="BE57" s="413">
        <f t="shared" si="65"/>
        <v>0</v>
      </c>
      <c r="BF57" s="413">
        <f t="shared" si="65"/>
        <v>0</v>
      </c>
      <c r="BG57" s="413">
        <f t="shared" si="65"/>
        <v>0</v>
      </c>
      <c r="BH57" s="413">
        <f t="shared" si="65"/>
        <v>0</v>
      </c>
      <c r="BI57" s="413">
        <f t="shared" si="65"/>
        <v>0</v>
      </c>
      <c r="BJ57" s="413">
        <f t="shared" si="65"/>
        <v>0</v>
      </c>
      <c r="BK57" s="413">
        <f t="shared" si="65"/>
        <v>0</v>
      </c>
      <c r="BL57" s="413">
        <f t="shared" si="65"/>
        <v>0</v>
      </c>
      <c r="BM57" s="413">
        <f t="shared" si="65"/>
        <v>0</v>
      </c>
      <c r="BN57" s="413">
        <f t="shared" si="65"/>
        <v>0</v>
      </c>
      <c r="BO57" s="413">
        <f t="shared" si="65"/>
        <v>0</v>
      </c>
      <c r="BP57" s="413">
        <f t="shared" si="65"/>
        <v>0</v>
      </c>
      <c r="BQ57" s="413">
        <f t="shared" ref="BQ57:DL57" si="66">SUM(BQ58:BQ58)</f>
        <v>0</v>
      </c>
      <c r="BR57" s="413">
        <f t="shared" si="66"/>
        <v>0</v>
      </c>
      <c r="BS57" s="413">
        <f t="shared" si="66"/>
        <v>0</v>
      </c>
      <c r="BT57" s="413">
        <f t="shared" si="66"/>
        <v>0</v>
      </c>
      <c r="BU57" s="413">
        <f t="shared" si="66"/>
        <v>0</v>
      </c>
      <c r="BV57" s="413">
        <f t="shared" si="66"/>
        <v>0</v>
      </c>
      <c r="BW57" s="413"/>
      <c r="BX57" s="413"/>
      <c r="BY57" s="413"/>
      <c r="BZ57" s="413"/>
      <c r="CA57" s="413"/>
      <c r="CB57" s="413"/>
      <c r="CC57" s="413"/>
      <c r="CD57" s="413"/>
      <c r="CE57" s="413"/>
      <c r="CF57" s="413"/>
      <c r="CG57" s="413"/>
      <c r="CH57" s="413"/>
      <c r="CI57" s="413"/>
      <c r="CJ57" s="413"/>
      <c r="CK57" s="413"/>
      <c r="CL57" s="413"/>
      <c r="CM57" s="413"/>
      <c r="CN57" s="413"/>
      <c r="CO57" s="413"/>
      <c r="CP57" s="413"/>
      <c r="CQ57" s="413"/>
      <c r="CR57" s="413"/>
      <c r="CS57" s="413"/>
      <c r="CT57" s="413"/>
      <c r="CU57" s="413"/>
      <c r="CV57" s="413"/>
      <c r="CW57" s="413"/>
      <c r="CX57" s="413"/>
      <c r="CY57" s="413">
        <f t="shared" si="66"/>
        <v>0</v>
      </c>
      <c r="CZ57" s="413">
        <f t="shared" si="66"/>
        <v>0</v>
      </c>
      <c r="DA57" s="413">
        <f t="shared" si="66"/>
        <v>0</v>
      </c>
      <c r="DB57" s="413">
        <f t="shared" si="66"/>
        <v>0</v>
      </c>
      <c r="DC57" s="413">
        <f t="shared" si="66"/>
        <v>0</v>
      </c>
      <c r="DD57" s="413">
        <f t="shared" si="66"/>
        <v>0</v>
      </c>
      <c r="DE57" s="413">
        <f t="shared" si="66"/>
        <v>0</v>
      </c>
      <c r="DF57" s="413">
        <f t="shared" si="66"/>
        <v>0</v>
      </c>
      <c r="DG57" s="413">
        <f t="shared" si="66"/>
        <v>0</v>
      </c>
      <c r="DH57" s="413">
        <f t="shared" si="66"/>
        <v>0</v>
      </c>
      <c r="DI57" s="413">
        <f t="shared" si="66"/>
        <v>0</v>
      </c>
      <c r="DJ57" s="413">
        <f t="shared" si="66"/>
        <v>0</v>
      </c>
      <c r="DK57" s="413">
        <f t="shared" si="66"/>
        <v>0</v>
      </c>
      <c r="DL57" s="413">
        <f t="shared" si="66"/>
        <v>0</v>
      </c>
      <c r="DM57" s="413" t="s">
        <v>190</v>
      </c>
      <c r="DN57" s="105"/>
    </row>
    <row r="58" spans="1:118" ht="47.25" hidden="1" x14ac:dyDescent="0.25">
      <c r="A58" s="105"/>
      <c r="B58" s="400" t="s">
        <v>145</v>
      </c>
      <c r="C58" s="474" t="s">
        <v>146</v>
      </c>
      <c r="D58" s="454" t="s">
        <v>147</v>
      </c>
      <c r="E58" s="78">
        <f>AG58+AU58+BI58</f>
        <v>0</v>
      </c>
      <c r="F58" s="78">
        <f t="shared" ref="F58:R58" si="67">AH58+AV58+BJ58</f>
        <v>0</v>
      </c>
      <c r="G58" s="78">
        <f t="shared" si="67"/>
        <v>0</v>
      </c>
      <c r="H58" s="78">
        <f t="shared" si="67"/>
        <v>0</v>
      </c>
      <c r="I58" s="78">
        <f t="shared" si="67"/>
        <v>0</v>
      </c>
      <c r="J58" s="78">
        <f t="shared" si="67"/>
        <v>0</v>
      </c>
      <c r="K58" s="78">
        <f t="shared" si="67"/>
        <v>0</v>
      </c>
      <c r="L58" s="77">
        <f t="shared" si="67"/>
        <v>0</v>
      </c>
      <c r="M58" s="78">
        <f t="shared" si="67"/>
        <v>0</v>
      </c>
      <c r="N58" s="78">
        <f t="shared" si="67"/>
        <v>0</v>
      </c>
      <c r="O58" s="78">
        <f t="shared" si="67"/>
        <v>0</v>
      </c>
      <c r="P58" s="78">
        <f t="shared" si="67"/>
        <v>0</v>
      </c>
      <c r="Q58" s="78">
        <f t="shared" si="67"/>
        <v>0</v>
      </c>
      <c r="R58" s="78">
        <f t="shared" si="67"/>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K58" s="78">
        <v>0</v>
      </c>
      <c r="AL58" s="78">
        <v>0</v>
      </c>
      <c r="AM58" s="78">
        <v>0</v>
      </c>
      <c r="AN58" s="78">
        <v>0</v>
      </c>
      <c r="AO58" s="78">
        <v>0</v>
      </c>
      <c r="AP58" s="78">
        <v>0</v>
      </c>
      <c r="AQ58" s="78">
        <v>0</v>
      </c>
      <c r="AR58" s="78">
        <v>0</v>
      </c>
      <c r="AS58" s="78">
        <v>0</v>
      </c>
      <c r="AT58" s="78">
        <v>0</v>
      </c>
      <c r="AU58" s="78">
        <v>0</v>
      </c>
      <c r="AV58" s="78">
        <v>0</v>
      </c>
      <c r="AW58" s="78">
        <v>0</v>
      </c>
      <c r="AX58" s="78">
        <v>0</v>
      </c>
      <c r="AY58" s="78">
        <v>0</v>
      </c>
      <c r="AZ58" s="78">
        <v>0</v>
      </c>
      <c r="BA58" s="78">
        <v>0</v>
      </c>
      <c r="BB58" s="78">
        <v>0</v>
      </c>
      <c r="BC58" s="78">
        <v>0</v>
      </c>
      <c r="BD58" s="78">
        <v>0</v>
      </c>
      <c r="BE58" s="78">
        <v>0</v>
      </c>
      <c r="BF58" s="78">
        <v>0</v>
      </c>
      <c r="BG58" s="78">
        <v>0</v>
      </c>
      <c r="BH58" s="78">
        <v>0</v>
      </c>
      <c r="BI58" s="204">
        <v>0</v>
      </c>
      <c r="BJ58" s="204">
        <v>0</v>
      </c>
      <c r="BK58" s="204">
        <v>0</v>
      </c>
      <c r="BL58" s="204">
        <v>0</v>
      </c>
      <c r="BM58" s="204"/>
      <c r="BN58" s="204">
        <v>0</v>
      </c>
      <c r="BO58" s="204">
        <v>0</v>
      </c>
      <c r="BP58" s="204">
        <v>0</v>
      </c>
      <c r="BQ58" s="204">
        <v>0</v>
      </c>
      <c r="BR58" s="204">
        <v>0</v>
      </c>
      <c r="BS58" s="204">
        <v>0</v>
      </c>
      <c r="BT58" s="204">
        <f>BM58</f>
        <v>0</v>
      </c>
      <c r="BU58" s="204">
        <v>0</v>
      </c>
      <c r="BV58" s="204">
        <v>0</v>
      </c>
      <c r="BW58" s="204"/>
      <c r="BX58" s="204"/>
      <c r="BY58" s="204"/>
      <c r="BZ58" s="204"/>
      <c r="CA58" s="204"/>
      <c r="CB58" s="204"/>
      <c r="CC58" s="204"/>
      <c r="CD58" s="204"/>
      <c r="CE58" s="204"/>
      <c r="CF58" s="204"/>
      <c r="CG58" s="204"/>
      <c r="CH58" s="204"/>
      <c r="CI58" s="204"/>
      <c r="CJ58" s="204"/>
      <c r="CK58" s="204"/>
      <c r="CL58" s="204"/>
      <c r="CM58" s="204"/>
      <c r="CN58" s="204"/>
      <c r="CO58" s="204"/>
      <c r="CP58" s="204"/>
      <c r="CQ58" s="204"/>
      <c r="CR58" s="204"/>
      <c r="CS58" s="204"/>
      <c r="CT58" s="204"/>
      <c r="CU58" s="204"/>
      <c r="CV58" s="204"/>
      <c r="CW58" s="204"/>
      <c r="CX58" s="204"/>
      <c r="CY58" s="204">
        <f t="shared" ref="CY58:DL58" si="68">BI58+AU58+AG58+S58</f>
        <v>0</v>
      </c>
      <c r="CZ58" s="204">
        <f t="shared" si="68"/>
        <v>0</v>
      </c>
      <c r="DA58" s="204">
        <f t="shared" si="68"/>
        <v>0</v>
      </c>
      <c r="DB58" s="204">
        <f t="shared" si="68"/>
        <v>0</v>
      </c>
      <c r="DC58" s="203">
        <f t="shared" si="68"/>
        <v>0</v>
      </c>
      <c r="DD58" s="204">
        <f t="shared" si="68"/>
        <v>0</v>
      </c>
      <c r="DE58" s="204">
        <f t="shared" si="68"/>
        <v>0</v>
      </c>
      <c r="DF58" s="204">
        <f t="shared" si="68"/>
        <v>0</v>
      </c>
      <c r="DG58" s="204">
        <f t="shared" si="68"/>
        <v>0</v>
      </c>
      <c r="DH58" s="204">
        <f t="shared" si="68"/>
        <v>0</v>
      </c>
      <c r="DI58" s="204">
        <f t="shared" si="68"/>
        <v>0</v>
      </c>
      <c r="DJ58" s="204">
        <f t="shared" si="68"/>
        <v>0</v>
      </c>
      <c r="DK58" s="204">
        <f t="shared" si="68"/>
        <v>0</v>
      </c>
      <c r="DL58" s="204">
        <f t="shared" si="68"/>
        <v>0</v>
      </c>
      <c r="DM58" s="78" t="s">
        <v>190</v>
      </c>
      <c r="DN58" s="105"/>
    </row>
    <row r="59" spans="1:118" ht="31.5" x14ac:dyDescent="0.25">
      <c r="A59" s="105"/>
      <c r="B59" s="411" t="s">
        <v>148</v>
      </c>
      <c r="C59" s="412" t="s">
        <v>149</v>
      </c>
      <c r="D59" s="411" t="s">
        <v>93</v>
      </c>
      <c r="E59" s="413">
        <v>0</v>
      </c>
      <c r="F59" s="413">
        <v>0</v>
      </c>
      <c r="G59" s="413">
        <v>0</v>
      </c>
      <c r="H59" s="413">
        <v>0</v>
      </c>
      <c r="I59" s="413">
        <v>0</v>
      </c>
      <c r="J59" s="413">
        <v>0</v>
      </c>
      <c r="K59" s="413">
        <v>0</v>
      </c>
      <c r="L59" s="413">
        <v>0</v>
      </c>
      <c r="M59" s="413">
        <v>0</v>
      </c>
      <c r="N59" s="413">
        <v>0</v>
      </c>
      <c r="O59" s="413">
        <v>0</v>
      </c>
      <c r="P59" s="413">
        <v>0</v>
      </c>
      <c r="Q59" s="413">
        <v>0</v>
      </c>
      <c r="R59" s="413">
        <v>0</v>
      </c>
      <c r="S59" s="413">
        <v>0</v>
      </c>
      <c r="T59" s="413">
        <v>0</v>
      </c>
      <c r="U59" s="413">
        <v>0</v>
      </c>
      <c r="V59" s="413">
        <v>0</v>
      </c>
      <c r="W59" s="413">
        <v>0</v>
      </c>
      <c r="X59" s="413">
        <v>0</v>
      </c>
      <c r="Y59" s="413">
        <v>0</v>
      </c>
      <c r="Z59" s="413">
        <v>0</v>
      </c>
      <c r="AA59" s="413">
        <v>0</v>
      </c>
      <c r="AB59" s="413">
        <v>0</v>
      </c>
      <c r="AC59" s="413">
        <v>0</v>
      </c>
      <c r="AD59" s="413">
        <v>0</v>
      </c>
      <c r="AE59" s="413">
        <v>0</v>
      </c>
      <c r="AF59" s="413">
        <v>0</v>
      </c>
      <c r="AG59" s="413">
        <v>0</v>
      </c>
      <c r="AH59" s="413">
        <v>0</v>
      </c>
      <c r="AI59" s="413">
        <v>0</v>
      </c>
      <c r="AJ59" s="413">
        <v>0</v>
      </c>
      <c r="AK59" s="413">
        <v>0</v>
      </c>
      <c r="AL59" s="413">
        <v>0</v>
      </c>
      <c r="AM59" s="413">
        <v>0</v>
      </c>
      <c r="AN59" s="413">
        <v>0</v>
      </c>
      <c r="AO59" s="413">
        <v>0</v>
      </c>
      <c r="AP59" s="413">
        <v>0</v>
      </c>
      <c r="AQ59" s="413">
        <v>0</v>
      </c>
      <c r="AR59" s="413">
        <v>0</v>
      </c>
      <c r="AS59" s="413">
        <v>0</v>
      </c>
      <c r="AT59" s="413">
        <v>0</v>
      </c>
      <c r="AU59" s="413">
        <v>0</v>
      </c>
      <c r="AV59" s="413">
        <v>0</v>
      </c>
      <c r="AW59" s="413">
        <v>0</v>
      </c>
      <c r="AX59" s="413">
        <v>0</v>
      </c>
      <c r="AY59" s="413">
        <v>0</v>
      </c>
      <c r="AZ59" s="413">
        <v>0</v>
      </c>
      <c r="BA59" s="413">
        <v>0</v>
      </c>
      <c r="BB59" s="413">
        <v>0</v>
      </c>
      <c r="BC59" s="413">
        <v>0</v>
      </c>
      <c r="BD59" s="413">
        <v>0</v>
      </c>
      <c r="BE59" s="413">
        <v>0</v>
      </c>
      <c r="BF59" s="413">
        <v>0</v>
      </c>
      <c r="BG59" s="413">
        <v>0</v>
      </c>
      <c r="BH59" s="413">
        <v>0</v>
      </c>
      <c r="BI59" s="413">
        <v>0</v>
      </c>
      <c r="BJ59" s="413">
        <v>0</v>
      </c>
      <c r="BK59" s="413">
        <v>0</v>
      </c>
      <c r="BL59" s="413">
        <v>0</v>
      </c>
      <c r="BM59" s="413">
        <v>0</v>
      </c>
      <c r="BN59" s="413">
        <v>0</v>
      </c>
      <c r="BO59" s="413">
        <v>0</v>
      </c>
      <c r="BP59" s="413">
        <v>0</v>
      </c>
      <c r="BQ59" s="413">
        <v>0</v>
      </c>
      <c r="BR59" s="413">
        <v>0</v>
      </c>
      <c r="BS59" s="413">
        <v>0</v>
      </c>
      <c r="BT59" s="413">
        <v>0</v>
      </c>
      <c r="BU59" s="413">
        <v>0</v>
      </c>
      <c r="BV59" s="413">
        <v>0</v>
      </c>
      <c r="BW59" s="413"/>
      <c r="BX59" s="413"/>
      <c r="BY59" s="413"/>
      <c r="BZ59" s="413"/>
      <c r="CA59" s="413"/>
      <c r="CB59" s="413"/>
      <c r="CC59" s="413"/>
      <c r="CD59" s="413"/>
      <c r="CE59" s="413"/>
      <c r="CF59" s="413"/>
      <c r="CG59" s="413"/>
      <c r="CH59" s="413"/>
      <c r="CI59" s="413"/>
      <c r="CJ59" s="413"/>
      <c r="CK59" s="413"/>
      <c r="CL59" s="413"/>
      <c r="CM59" s="413"/>
      <c r="CN59" s="413"/>
      <c r="CO59" s="413"/>
      <c r="CP59" s="413"/>
      <c r="CQ59" s="413"/>
      <c r="CR59" s="413"/>
      <c r="CS59" s="413"/>
      <c r="CT59" s="413"/>
      <c r="CU59" s="413"/>
      <c r="CV59" s="413"/>
      <c r="CW59" s="413"/>
      <c r="CX59" s="413"/>
      <c r="CY59" s="413">
        <v>0</v>
      </c>
      <c r="CZ59" s="413">
        <v>0</v>
      </c>
      <c r="DA59" s="413">
        <v>0</v>
      </c>
      <c r="DB59" s="413">
        <v>0</v>
      </c>
      <c r="DC59" s="413">
        <v>0</v>
      </c>
      <c r="DD59" s="413">
        <v>0</v>
      </c>
      <c r="DE59" s="413">
        <v>0</v>
      </c>
      <c r="DF59" s="413">
        <v>0</v>
      </c>
      <c r="DG59" s="413">
        <v>0</v>
      </c>
      <c r="DH59" s="413">
        <v>0</v>
      </c>
      <c r="DI59" s="413">
        <v>0</v>
      </c>
      <c r="DJ59" s="413">
        <v>0</v>
      </c>
      <c r="DK59" s="413">
        <v>0</v>
      </c>
      <c r="DL59" s="413">
        <v>0</v>
      </c>
      <c r="DM59" s="413" t="s">
        <v>190</v>
      </c>
      <c r="DN59" s="105"/>
    </row>
    <row r="60" spans="1:118" ht="48" customHeight="1" x14ac:dyDescent="0.25">
      <c r="A60" s="105"/>
      <c r="B60" s="382" t="s">
        <v>150</v>
      </c>
      <c r="C60" s="383" t="s">
        <v>151</v>
      </c>
      <c r="D60" s="382" t="s">
        <v>93</v>
      </c>
      <c r="E60" s="384">
        <f t="shared" ref="E60:AJ60" si="69">E61+E62+E63+E64+E65+E67+E68+E69</f>
        <v>0</v>
      </c>
      <c r="F60" s="384">
        <f t="shared" si="69"/>
        <v>0</v>
      </c>
      <c r="G60" s="384">
        <f t="shared" si="69"/>
        <v>0</v>
      </c>
      <c r="H60" s="384">
        <f t="shared" si="69"/>
        <v>0</v>
      </c>
      <c r="I60" s="384">
        <f t="shared" si="69"/>
        <v>0</v>
      </c>
      <c r="J60" s="384">
        <f t="shared" si="69"/>
        <v>0</v>
      </c>
      <c r="K60" s="384">
        <f t="shared" si="69"/>
        <v>0</v>
      </c>
      <c r="L60" s="384">
        <f t="shared" si="69"/>
        <v>0</v>
      </c>
      <c r="M60" s="384">
        <f t="shared" si="69"/>
        <v>0</v>
      </c>
      <c r="N60" s="384">
        <f t="shared" si="69"/>
        <v>0</v>
      </c>
      <c r="O60" s="384">
        <f t="shared" si="69"/>
        <v>0</v>
      </c>
      <c r="P60" s="384">
        <f t="shared" si="69"/>
        <v>0</v>
      </c>
      <c r="Q60" s="384">
        <f t="shared" si="69"/>
        <v>0</v>
      </c>
      <c r="R60" s="384">
        <f t="shared" si="69"/>
        <v>0</v>
      </c>
      <c r="S60" s="384">
        <f t="shared" si="69"/>
        <v>0</v>
      </c>
      <c r="T60" s="384">
        <f t="shared" si="69"/>
        <v>0</v>
      </c>
      <c r="U60" s="384">
        <f t="shared" si="69"/>
        <v>0</v>
      </c>
      <c r="V60" s="384">
        <f t="shared" si="69"/>
        <v>0</v>
      </c>
      <c r="W60" s="384">
        <f t="shared" si="69"/>
        <v>0</v>
      </c>
      <c r="X60" s="384">
        <f t="shared" si="69"/>
        <v>0</v>
      </c>
      <c r="Y60" s="384">
        <f t="shared" si="69"/>
        <v>0</v>
      </c>
      <c r="Z60" s="384">
        <f t="shared" si="69"/>
        <v>0</v>
      </c>
      <c r="AA60" s="384">
        <f t="shared" si="69"/>
        <v>0</v>
      </c>
      <c r="AB60" s="384">
        <f t="shared" si="69"/>
        <v>0</v>
      </c>
      <c r="AC60" s="384">
        <f t="shared" si="69"/>
        <v>0</v>
      </c>
      <c r="AD60" s="384">
        <f t="shared" si="69"/>
        <v>0</v>
      </c>
      <c r="AE60" s="384">
        <f t="shared" si="69"/>
        <v>0</v>
      </c>
      <c r="AF60" s="384">
        <f t="shared" si="69"/>
        <v>0</v>
      </c>
      <c r="AG60" s="384">
        <f t="shared" si="69"/>
        <v>0</v>
      </c>
      <c r="AH60" s="384">
        <f t="shared" si="69"/>
        <v>0</v>
      </c>
      <c r="AI60" s="384">
        <f t="shared" si="69"/>
        <v>0</v>
      </c>
      <c r="AJ60" s="384">
        <f t="shared" si="69"/>
        <v>0</v>
      </c>
      <c r="AK60" s="384">
        <f t="shared" ref="AK60:BP60" si="70">AK61+AK62+AK63+AK64+AK65+AK67+AK68+AK69</f>
        <v>0</v>
      </c>
      <c r="AL60" s="384">
        <f t="shared" si="70"/>
        <v>0</v>
      </c>
      <c r="AM60" s="384">
        <f t="shared" si="70"/>
        <v>0</v>
      </c>
      <c r="AN60" s="384">
        <f t="shared" si="70"/>
        <v>0</v>
      </c>
      <c r="AO60" s="384">
        <f t="shared" si="70"/>
        <v>0</v>
      </c>
      <c r="AP60" s="384">
        <f t="shared" si="70"/>
        <v>0</v>
      </c>
      <c r="AQ60" s="384">
        <f t="shared" si="70"/>
        <v>0</v>
      </c>
      <c r="AR60" s="384">
        <f t="shared" si="70"/>
        <v>0</v>
      </c>
      <c r="AS60" s="384">
        <f t="shared" si="70"/>
        <v>0</v>
      </c>
      <c r="AT60" s="384">
        <f t="shared" si="70"/>
        <v>0</v>
      </c>
      <c r="AU60" s="384">
        <f t="shared" si="70"/>
        <v>0</v>
      </c>
      <c r="AV60" s="384">
        <f t="shared" si="70"/>
        <v>0</v>
      </c>
      <c r="AW60" s="384">
        <f t="shared" si="70"/>
        <v>0</v>
      </c>
      <c r="AX60" s="384">
        <f t="shared" si="70"/>
        <v>0</v>
      </c>
      <c r="AY60" s="384">
        <f t="shared" si="70"/>
        <v>0</v>
      </c>
      <c r="AZ60" s="384">
        <f t="shared" si="70"/>
        <v>0</v>
      </c>
      <c r="BA60" s="384">
        <f t="shared" si="70"/>
        <v>0</v>
      </c>
      <c r="BB60" s="384">
        <f t="shared" si="70"/>
        <v>0</v>
      </c>
      <c r="BC60" s="384">
        <f t="shared" si="70"/>
        <v>0</v>
      </c>
      <c r="BD60" s="384">
        <f t="shared" si="70"/>
        <v>0</v>
      </c>
      <c r="BE60" s="384">
        <f t="shared" si="70"/>
        <v>0</v>
      </c>
      <c r="BF60" s="384">
        <f t="shared" si="70"/>
        <v>0</v>
      </c>
      <c r="BG60" s="384">
        <f t="shared" si="70"/>
        <v>0</v>
      </c>
      <c r="BH60" s="384">
        <f t="shared" si="70"/>
        <v>0</v>
      </c>
      <c r="BI60" s="384">
        <f t="shared" si="70"/>
        <v>0</v>
      </c>
      <c r="BJ60" s="384">
        <f t="shared" si="70"/>
        <v>0</v>
      </c>
      <c r="BK60" s="384">
        <f t="shared" si="70"/>
        <v>0</v>
      </c>
      <c r="BL60" s="384">
        <f t="shared" si="70"/>
        <v>0</v>
      </c>
      <c r="BM60" s="384">
        <f t="shared" si="70"/>
        <v>0</v>
      </c>
      <c r="BN60" s="384">
        <f t="shared" si="70"/>
        <v>0</v>
      </c>
      <c r="BO60" s="384">
        <f t="shared" si="70"/>
        <v>0</v>
      </c>
      <c r="BP60" s="384">
        <f t="shared" si="70"/>
        <v>0</v>
      </c>
      <c r="BQ60" s="384">
        <f t="shared" ref="BQ60:BV60" si="71">BQ61+BQ62+BQ63+BQ64+BQ65+BQ67+BQ68+BQ69</f>
        <v>0</v>
      </c>
      <c r="BR60" s="384">
        <f t="shared" si="71"/>
        <v>0</v>
      </c>
      <c r="BS60" s="384">
        <f t="shared" si="71"/>
        <v>0</v>
      </c>
      <c r="BT60" s="384">
        <f t="shared" si="71"/>
        <v>0</v>
      </c>
      <c r="BU60" s="384">
        <f t="shared" si="71"/>
        <v>0</v>
      </c>
      <c r="BV60" s="384">
        <f t="shared" si="71"/>
        <v>0</v>
      </c>
      <c r="BW60" s="384"/>
      <c r="BX60" s="384"/>
      <c r="BY60" s="384"/>
      <c r="BZ60" s="384"/>
      <c r="CA60" s="384"/>
      <c r="CB60" s="384"/>
      <c r="CC60" s="384"/>
      <c r="CD60" s="384"/>
      <c r="CE60" s="384"/>
      <c r="CF60" s="384"/>
      <c r="CG60" s="384"/>
      <c r="CH60" s="384"/>
      <c r="CI60" s="384"/>
      <c r="CJ60" s="384"/>
      <c r="CK60" s="384"/>
      <c r="CL60" s="384"/>
      <c r="CM60" s="384"/>
      <c r="CN60" s="384"/>
      <c r="CO60" s="384"/>
      <c r="CP60" s="384"/>
      <c r="CQ60" s="384"/>
      <c r="CR60" s="384"/>
      <c r="CS60" s="384"/>
      <c r="CT60" s="384"/>
      <c r="CU60" s="384"/>
      <c r="CV60" s="384"/>
      <c r="CW60" s="384"/>
      <c r="CX60" s="384"/>
      <c r="CY60" s="384">
        <f t="shared" ref="CY60:DL60" si="72">CY61+CY62+CY63+CY64+CY65+CY67+CY68+CY69</f>
        <v>0</v>
      </c>
      <c r="CZ60" s="384">
        <f t="shared" si="72"/>
        <v>0</v>
      </c>
      <c r="DA60" s="384">
        <f t="shared" si="72"/>
        <v>0</v>
      </c>
      <c r="DB60" s="384">
        <f t="shared" si="72"/>
        <v>0</v>
      </c>
      <c r="DC60" s="384">
        <f t="shared" si="72"/>
        <v>0</v>
      </c>
      <c r="DD60" s="384">
        <f t="shared" si="72"/>
        <v>0</v>
      </c>
      <c r="DE60" s="384">
        <f t="shared" si="72"/>
        <v>0</v>
      </c>
      <c r="DF60" s="384">
        <f t="shared" si="72"/>
        <v>0</v>
      </c>
      <c r="DG60" s="384">
        <f t="shared" si="72"/>
        <v>0</v>
      </c>
      <c r="DH60" s="384">
        <f t="shared" si="72"/>
        <v>0</v>
      </c>
      <c r="DI60" s="384">
        <f t="shared" si="72"/>
        <v>0</v>
      </c>
      <c r="DJ60" s="384">
        <f t="shared" si="72"/>
        <v>0</v>
      </c>
      <c r="DK60" s="384">
        <f t="shared" si="72"/>
        <v>0</v>
      </c>
      <c r="DL60" s="384">
        <f t="shared" si="72"/>
        <v>0</v>
      </c>
      <c r="DM60" s="384" t="s">
        <v>190</v>
      </c>
      <c r="DN60" s="105"/>
    </row>
    <row r="61" spans="1:118" s="117" customFormat="1" ht="42" customHeight="1" x14ac:dyDescent="0.25">
      <c r="A61" s="105"/>
      <c r="B61" s="437" t="s">
        <v>152</v>
      </c>
      <c r="C61" s="443" t="s">
        <v>153</v>
      </c>
      <c r="D61" s="408" t="s">
        <v>93</v>
      </c>
      <c r="E61" s="326">
        <v>0</v>
      </c>
      <c r="F61" s="326">
        <v>0</v>
      </c>
      <c r="G61" s="326">
        <v>0</v>
      </c>
      <c r="H61" s="326">
        <v>0</v>
      </c>
      <c r="I61" s="326">
        <v>0</v>
      </c>
      <c r="J61" s="326">
        <v>0</v>
      </c>
      <c r="K61" s="326">
        <v>0</v>
      </c>
      <c r="L61" s="326">
        <v>0</v>
      </c>
      <c r="M61" s="326">
        <v>0</v>
      </c>
      <c r="N61" s="326">
        <v>0</v>
      </c>
      <c r="O61" s="326">
        <v>0</v>
      </c>
      <c r="P61" s="326">
        <v>0</v>
      </c>
      <c r="Q61" s="326">
        <v>0</v>
      </c>
      <c r="R61" s="326">
        <v>0</v>
      </c>
      <c r="S61" s="326">
        <v>0</v>
      </c>
      <c r="T61" s="326">
        <v>0</v>
      </c>
      <c r="U61" s="326">
        <v>0</v>
      </c>
      <c r="V61" s="326">
        <v>0</v>
      </c>
      <c r="W61" s="326">
        <v>0</v>
      </c>
      <c r="X61" s="326">
        <v>0</v>
      </c>
      <c r="Y61" s="326">
        <v>0</v>
      </c>
      <c r="Z61" s="326">
        <v>0</v>
      </c>
      <c r="AA61" s="326">
        <v>0</v>
      </c>
      <c r="AB61" s="326">
        <v>0</v>
      </c>
      <c r="AC61" s="326">
        <v>0</v>
      </c>
      <c r="AD61" s="326">
        <v>0</v>
      </c>
      <c r="AE61" s="326">
        <v>0</v>
      </c>
      <c r="AF61" s="326">
        <v>0</v>
      </c>
      <c r="AG61" s="326">
        <v>0</v>
      </c>
      <c r="AH61" s="326">
        <v>0</v>
      </c>
      <c r="AI61" s="326">
        <v>0</v>
      </c>
      <c r="AJ61" s="326">
        <v>0</v>
      </c>
      <c r="AK61" s="326">
        <v>0</v>
      </c>
      <c r="AL61" s="326">
        <v>0</v>
      </c>
      <c r="AM61" s="326">
        <v>0</v>
      </c>
      <c r="AN61" s="326">
        <v>0</v>
      </c>
      <c r="AO61" s="326">
        <v>0</v>
      </c>
      <c r="AP61" s="326">
        <v>0</v>
      </c>
      <c r="AQ61" s="326">
        <v>0</v>
      </c>
      <c r="AR61" s="326">
        <v>0</v>
      </c>
      <c r="AS61" s="326">
        <v>0</v>
      </c>
      <c r="AT61" s="326">
        <v>0</v>
      </c>
      <c r="AU61" s="326">
        <v>0</v>
      </c>
      <c r="AV61" s="326">
        <v>0</v>
      </c>
      <c r="AW61" s="326">
        <v>0</v>
      </c>
      <c r="AX61" s="326">
        <v>0</v>
      </c>
      <c r="AY61" s="326">
        <v>0</v>
      </c>
      <c r="AZ61" s="326">
        <v>0</v>
      </c>
      <c r="BA61" s="326">
        <v>0</v>
      </c>
      <c r="BB61" s="326">
        <v>0</v>
      </c>
      <c r="BC61" s="326">
        <v>0</v>
      </c>
      <c r="BD61" s="326">
        <v>0</v>
      </c>
      <c r="BE61" s="326">
        <v>0</v>
      </c>
      <c r="BF61" s="326">
        <v>0</v>
      </c>
      <c r="BG61" s="326">
        <v>0</v>
      </c>
      <c r="BH61" s="326">
        <v>0</v>
      </c>
      <c r="BI61" s="326">
        <v>0</v>
      </c>
      <c r="BJ61" s="326">
        <v>0</v>
      </c>
      <c r="BK61" s="326">
        <v>0</v>
      </c>
      <c r="BL61" s="326">
        <v>0</v>
      </c>
      <c r="BM61" s="326">
        <v>0</v>
      </c>
      <c r="BN61" s="326">
        <v>0</v>
      </c>
      <c r="BO61" s="326">
        <v>0</v>
      </c>
      <c r="BP61" s="326">
        <v>0</v>
      </c>
      <c r="BQ61" s="326">
        <v>0</v>
      </c>
      <c r="BR61" s="326">
        <v>0</v>
      </c>
      <c r="BS61" s="326">
        <v>0</v>
      </c>
      <c r="BT61" s="326">
        <v>0</v>
      </c>
      <c r="BU61" s="326">
        <v>0</v>
      </c>
      <c r="BV61" s="326">
        <v>0</v>
      </c>
      <c r="BW61" s="326"/>
      <c r="BX61" s="326"/>
      <c r="BY61" s="326"/>
      <c r="BZ61" s="326"/>
      <c r="CA61" s="326"/>
      <c r="CB61" s="326"/>
      <c r="CC61" s="326"/>
      <c r="CD61" s="326"/>
      <c r="CE61" s="326"/>
      <c r="CF61" s="326"/>
      <c r="CG61" s="326"/>
      <c r="CH61" s="326"/>
      <c r="CI61" s="326"/>
      <c r="CJ61" s="326"/>
      <c r="CK61" s="326"/>
      <c r="CL61" s="326"/>
      <c r="CM61" s="326"/>
      <c r="CN61" s="326"/>
      <c r="CO61" s="326"/>
      <c r="CP61" s="326"/>
      <c r="CQ61" s="326"/>
      <c r="CR61" s="326"/>
      <c r="CS61" s="326"/>
      <c r="CT61" s="326"/>
      <c r="CU61" s="326"/>
      <c r="CV61" s="326"/>
      <c r="CW61" s="326"/>
      <c r="CX61" s="326"/>
      <c r="CY61" s="326">
        <v>0</v>
      </c>
      <c r="CZ61" s="326">
        <v>0</v>
      </c>
      <c r="DA61" s="326">
        <v>0</v>
      </c>
      <c r="DB61" s="326">
        <v>0</v>
      </c>
      <c r="DC61" s="326">
        <v>0</v>
      </c>
      <c r="DD61" s="326">
        <v>0</v>
      </c>
      <c r="DE61" s="326">
        <v>0</v>
      </c>
      <c r="DF61" s="326">
        <v>0</v>
      </c>
      <c r="DG61" s="326">
        <v>0</v>
      </c>
      <c r="DH61" s="326">
        <v>0</v>
      </c>
      <c r="DI61" s="326">
        <v>0</v>
      </c>
      <c r="DJ61" s="326">
        <v>0</v>
      </c>
      <c r="DK61" s="326">
        <v>0</v>
      </c>
      <c r="DL61" s="326">
        <v>0</v>
      </c>
      <c r="DM61" s="326" t="s">
        <v>190</v>
      </c>
      <c r="DN61" s="105"/>
    </row>
    <row r="62" spans="1:118" ht="42" customHeight="1" x14ac:dyDescent="0.25">
      <c r="A62" s="105"/>
      <c r="B62" s="437" t="s">
        <v>154</v>
      </c>
      <c r="C62" s="443" t="s">
        <v>155</v>
      </c>
      <c r="D62" s="408" t="s">
        <v>93</v>
      </c>
      <c r="E62" s="326">
        <v>0</v>
      </c>
      <c r="F62" s="326">
        <v>0</v>
      </c>
      <c r="G62" s="326">
        <v>0</v>
      </c>
      <c r="H62" s="326">
        <v>0</v>
      </c>
      <c r="I62" s="326">
        <v>0</v>
      </c>
      <c r="J62" s="326">
        <v>0</v>
      </c>
      <c r="K62" s="326">
        <v>0</v>
      </c>
      <c r="L62" s="326">
        <v>0</v>
      </c>
      <c r="M62" s="326">
        <v>0</v>
      </c>
      <c r="N62" s="326">
        <v>0</v>
      </c>
      <c r="O62" s="326">
        <v>0</v>
      </c>
      <c r="P62" s="326">
        <v>0</v>
      </c>
      <c r="Q62" s="326">
        <v>0</v>
      </c>
      <c r="R62" s="326">
        <v>0</v>
      </c>
      <c r="S62" s="326">
        <v>0</v>
      </c>
      <c r="T62" s="326">
        <v>0</v>
      </c>
      <c r="U62" s="326">
        <v>0</v>
      </c>
      <c r="V62" s="326">
        <v>0</v>
      </c>
      <c r="W62" s="326">
        <v>0</v>
      </c>
      <c r="X62" s="326">
        <v>0</v>
      </c>
      <c r="Y62" s="326">
        <v>0</v>
      </c>
      <c r="Z62" s="326">
        <v>0</v>
      </c>
      <c r="AA62" s="326">
        <v>0</v>
      </c>
      <c r="AB62" s="326">
        <v>0</v>
      </c>
      <c r="AC62" s="326">
        <v>0</v>
      </c>
      <c r="AD62" s="326">
        <v>0</v>
      </c>
      <c r="AE62" s="326">
        <v>0</v>
      </c>
      <c r="AF62" s="326">
        <v>0</v>
      </c>
      <c r="AG62" s="326">
        <v>0</v>
      </c>
      <c r="AH62" s="326">
        <v>0</v>
      </c>
      <c r="AI62" s="326">
        <v>0</v>
      </c>
      <c r="AJ62" s="326">
        <v>0</v>
      </c>
      <c r="AK62" s="326">
        <v>0</v>
      </c>
      <c r="AL62" s="326">
        <v>0</v>
      </c>
      <c r="AM62" s="326">
        <v>0</v>
      </c>
      <c r="AN62" s="326">
        <v>0</v>
      </c>
      <c r="AO62" s="326">
        <v>0</v>
      </c>
      <c r="AP62" s="326">
        <v>0</v>
      </c>
      <c r="AQ62" s="326">
        <v>0</v>
      </c>
      <c r="AR62" s="326">
        <v>0</v>
      </c>
      <c r="AS62" s="326">
        <v>0</v>
      </c>
      <c r="AT62" s="326">
        <v>0</v>
      </c>
      <c r="AU62" s="326">
        <v>0</v>
      </c>
      <c r="AV62" s="326">
        <v>0</v>
      </c>
      <c r="AW62" s="326">
        <v>0</v>
      </c>
      <c r="AX62" s="326">
        <v>0</v>
      </c>
      <c r="AY62" s="326">
        <v>0</v>
      </c>
      <c r="AZ62" s="326">
        <v>0</v>
      </c>
      <c r="BA62" s="326">
        <v>0</v>
      </c>
      <c r="BB62" s="326">
        <v>0</v>
      </c>
      <c r="BC62" s="326">
        <v>0</v>
      </c>
      <c r="BD62" s="326">
        <v>0</v>
      </c>
      <c r="BE62" s="326">
        <v>0</v>
      </c>
      <c r="BF62" s="326">
        <v>0</v>
      </c>
      <c r="BG62" s="326">
        <v>0</v>
      </c>
      <c r="BH62" s="326">
        <v>0</v>
      </c>
      <c r="BI62" s="326">
        <v>0</v>
      </c>
      <c r="BJ62" s="326">
        <v>0</v>
      </c>
      <c r="BK62" s="326">
        <v>0</v>
      </c>
      <c r="BL62" s="326">
        <v>0</v>
      </c>
      <c r="BM62" s="326">
        <v>0</v>
      </c>
      <c r="BN62" s="326">
        <v>0</v>
      </c>
      <c r="BO62" s="326">
        <v>0</v>
      </c>
      <c r="BP62" s="326">
        <v>0</v>
      </c>
      <c r="BQ62" s="326">
        <v>0</v>
      </c>
      <c r="BR62" s="326">
        <v>0</v>
      </c>
      <c r="BS62" s="326">
        <v>0</v>
      </c>
      <c r="BT62" s="326">
        <v>0</v>
      </c>
      <c r="BU62" s="326">
        <v>0</v>
      </c>
      <c r="BV62" s="326">
        <v>0</v>
      </c>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c r="CS62" s="326"/>
      <c r="CT62" s="326"/>
      <c r="CU62" s="326"/>
      <c r="CV62" s="326"/>
      <c r="CW62" s="326"/>
      <c r="CX62" s="326"/>
      <c r="CY62" s="326">
        <v>0</v>
      </c>
      <c r="CZ62" s="326">
        <v>0</v>
      </c>
      <c r="DA62" s="326">
        <v>0</v>
      </c>
      <c r="DB62" s="326">
        <v>0</v>
      </c>
      <c r="DC62" s="326">
        <v>0</v>
      </c>
      <c r="DD62" s="326">
        <v>0</v>
      </c>
      <c r="DE62" s="326">
        <v>0</v>
      </c>
      <c r="DF62" s="326">
        <v>0</v>
      </c>
      <c r="DG62" s="326">
        <v>0</v>
      </c>
      <c r="DH62" s="326">
        <v>0</v>
      </c>
      <c r="DI62" s="326">
        <v>0</v>
      </c>
      <c r="DJ62" s="326">
        <v>0</v>
      </c>
      <c r="DK62" s="326">
        <v>0</v>
      </c>
      <c r="DL62" s="326">
        <v>0</v>
      </c>
      <c r="DM62" s="326" t="s">
        <v>190</v>
      </c>
      <c r="DN62" s="105"/>
    </row>
    <row r="63" spans="1:118" ht="42" customHeight="1" x14ac:dyDescent="0.25">
      <c r="A63" s="105"/>
      <c r="B63" s="408" t="s">
        <v>156</v>
      </c>
      <c r="C63" s="409" t="s">
        <v>157</v>
      </c>
      <c r="D63" s="408" t="s">
        <v>93</v>
      </c>
      <c r="E63" s="326">
        <v>0</v>
      </c>
      <c r="F63" s="326">
        <v>0</v>
      </c>
      <c r="G63" s="326">
        <v>0</v>
      </c>
      <c r="H63" s="326">
        <v>0</v>
      </c>
      <c r="I63" s="326">
        <v>0</v>
      </c>
      <c r="J63" s="326">
        <v>0</v>
      </c>
      <c r="K63" s="326">
        <v>0</v>
      </c>
      <c r="L63" s="326">
        <v>0</v>
      </c>
      <c r="M63" s="326">
        <v>0</v>
      </c>
      <c r="N63" s="326">
        <v>0</v>
      </c>
      <c r="O63" s="326">
        <v>0</v>
      </c>
      <c r="P63" s="326">
        <v>0</v>
      </c>
      <c r="Q63" s="326">
        <v>0</v>
      </c>
      <c r="R63" s="326">
        <v>0</v>
      </c>
      <c r="S63" s="326">
        <v>0</v>
      </c>
      <c r="T63" s="326">
        <v>0</v>
      </c>
      <c r="U63" s="326">
        <v>0</v>
      </c>
      <c r="V63" s="326">
        <v>0</v>
      </c>
      <c r="W63" s="326">
        <v>0</v>
      </c>
      <c r="X63" s="326">
        <v>0</v>
      </c>
      <c r="Y63" s="326">
        <v>0</v>
      </c>
      <c r="Z63" s="326">
        <v>0</v>
      </c>
      <c r="AA63" s="326">
        <v>0</v>
      </c>
      <c r="AB63" s="326">
        <v>0</v>
      </c>
      <c r="AC63" s="326">
        <v>0</v>
      </c>
      <c r="AD63" s="326">
        <v>0</v>
      </c>
      <c r="AE63" s="326">
        <v>0</v>
      </c>
      <c r="AF63" s="326">
        <v>0</v>
      </c>
      <c r="AG63" s="326">
        <v>0</v>
      </c>
      <c r="AH63" s="326">
        <v>0</v>
      </c>
      <c r="AI63" s="326">
        <v>0</v>
      </c>
      <c r="AJ63" s="326">
        <v>0</v>
      </c>
      <c r="AK63" s="326">
        <v>0</v>
      </c>
      <c r="AL63" s="326">
        <v>0</v>
      </c>
      <c r="AM63" s="326">
        <v>0</v>
      </c>
      <c r="AN63" s="326">
        <v>0</v>
      </c>
      <c r="AO63" s="326">
        <v>0</v>
      </c>
      <c r="AP63" s="326">
        <v>0</v>
      </c>
      <c r="AQ63" s="326">
        <v>0</v>
      </c>
      <c r="AR63" s="326">
        <v>0</v>
      </c>
      <c r="AS63" s="326">
        <v>0</v>
      </c>
      <c r="AT63" s="326">
        <v>0</v>
      </c>
      <c r="AU63" s="326">
        <v>0</v>
      </c>
      <c r="AV63" s="326">
        <v>0</v>
      </c>
      <c r="AW63" s="326">
        <v>0</v>
      </c>
      <c r="AX63" s="326">
        <v>0</v>
      </c>
      <c r="AY63" s="326">
        <v>0</v>
      </c>
      <c r="AZ63" s="326">
        <v>0</v>
      </c>
      <c r="BA63" s="326">
        <v>0</v>
      </c>
      <c r="BB63" s="326">
        <v>0</v>
      </c>
      <c r="BC63" s="326">
        <v>0</v>
      </c>
      <c r="BD63" s="326">
        <v>0</v>
      </c>
      <c r="BE63" s="326">
        <v>0</v>
      </c>
      <c r="BF63" s="326">
        <v>0</v>
      </c>
      <c r="BG63" s="326">
        <v>0</v>
      </c>
      <c r="BH63" s="326">
        <v>0</v>
      </c>
      <c r="BI63" s="326">
        <v>0</v>
      </c>
      <c r="BJ63" s="326">
        <v>0</v>
      </c>
      <c r="BK63" s="326">
        <v>0</v>
      </c>
      <c r="BL63" s="326">
        <v>0</v>
      </c>
      <c r="BM63" s="326">
        <v>0</v>
      </c>
      <c r="BN63" s="326">
        <v>0</v>
      </c>
      <c r="BO63" s="326">
        <v>0</v>
      </c>
      <c r="BP63" s="326">
        <v>0</v>
      </c>
      <c r="BQ63" s="326">
        <v>0</v>
      </c>
      <c r="BR63" s="326">
        <v>0</v>
      </c>
      <c r="BS63" s="326">
        <v>0</v>
      </c>
      <c r="BT63" s="326">
        <v>0</v>
      </c>
      <c r="BU63" s="326">
        <v>0</v>
      </c>
      <c r="BV63" s="326">
        <v>0</v>
      </c>
      <c r="BW63" s="326"/>
      <c r="BX63" s="326"/>
      <c r="BY63" s="326"/>
      <c r="BZ63" s="326"/>
      <c r="CA63" s="326"/>
      <c r="CB63" s="326"/>
      <c r="CC63" s="326"/>
      <c r="CD63" s="326"/>
      <c r="CE63" s="326"/>
      <c r="CF63" s="326"/>
      <c r="CG63" s="326"/>
      <c r="CH63" s="326"/>
      <c r="CI63" s="326"/>
      <c r="CJ63" s="326"/>
      <c r="CK63" s="326"/>
      <c r="CL63" s="326"/>
      <c r="CM63" s="326"/>
      <c r="CN63" s="326"/>
      <c r="CO63" s="326"/>
      <c r="CP63" s="326"/>
      <c r="CQ63" s="326"/>
      <c r="CR63" s="326"/>
      <c r="CS63" s="326"/>
      <c r="CT63" s="326"/>
      <c r="CU63" s="326"/>
      <c r="CV63" s="326"/>
      <c r="CW63" s="326"/>
      <c r="CX63" s="326"/>
      <c r="CY63" s="326">
        <v>0</v>
      </c>
      <c r="CZ63" s="326">
        <v>0</v>
      </c>
      <c r="DA63" s="326">
        <v>0</v>
      </c>
      <c r="DB63" s="326">
        <v>0</v>
      </c>
      <c r="DC63" s="326">
        <v>0</v>
      </c>
      <c r="DD63" s="326">
        <v>0</v>
      </c>
      <c r="DE63" s="326">
        <v>0</v>
      </c>
      <c r="DF63" s="326">
        <v>0</v>
      </c>
      <c r="DG63" s="326">
        <v>0</v>
      </c>
      <c r="DH63" s="326">
        <v>0</v>
      </c>
      <c r="DI63" s="326">
        <v>0</v>
      </c>
      <c r="DJ63" s="326">
        <v>0</v>
      </c>
      <c r="DK63" s="326">
        <v>0</v>
      </c>
      <c r="DL63" s="326">
        <v>0</v>
      </c>
      <c r="DM63" s="410" t="s">
        <v>190</v>
      </c>
      <c r="DN63" s="105"/>
    </row>
    <row r="64" spans="1:118" ht="42" customHeight="1" x14ac:dyDescent="0.25">
      <c r="A64" s="105"/>
      <c r="B64" s="408" t="s">
        <v>158</v>
      </c>
      <c r="C64" s="409" t="s">
        <v>159</v>
      </c>
      <c r="D64" s="408" t="s">
        <v>93</v>
      </c>
      <c r="E64" s="326">
        <v>0</v>
      </c>
      <c r="F64" s="326">
        <v>0</v>
      </c>
      <c r="G64" s="326">
        <v>0</v>
      </c>
      <c r="H64" s="326">
        <v>0</v>
      </c>
      <c r="I64" s="326">
        <v>0</v>
      </c>
      <c r="J64" s="326">
        <v>0</v>
      </c>
      <c r="K64" s="326">
        <v>0</v>
      </c>
      <c r="L64" s="326">
        <v>0</v>
      </c>
      <c r="M64" s="326">
        <v>0</v>
      </c>
      <c r="N64" s="326">
        <v>0</v>
      </c>
      <c r="O64" s="326">
        <v>0</v>
      </c>
      <c r="P64" s="326">
        <v>0</v>
      </c>
      <c r="Q64" s="326">
        <v>0</v>
      </c>
      <c r="R64" s="326">
        <v>0</v>
      </c>
      <c r="S64" s="326">
        <v>0</v>
      </c>
      <c r="T64" s="326">
        <v>0</v>
      </c>
      <c r="U64" s="326">
        <v>0</v>
      </c>
      <c r="V64" s="326">
        <v>0</v>
      </c>
      <c r="W64" s="326">
        <v>0</v>
      </c>
      <c r="X64" s="326">
        <v>0</v>
      </c>
      <c r="Y64" s="326">
        <v>0</v>
      </c>
      <c r="Z64" s="326">
        <v>0</v>
      </c>
      <c r="AA64" s="326">
        <v>0</v>
      </c>
      <c r="AB64" s="326">
        <v>0</v>
      </c>
      <c r="AC64" s="326">
        <v>0</v>
      </c>
      <c r="AD64" s="326">
        <v>0</v>
      </c>
      <c r="AE64" s="326">
        <v>0</v>
      </c>
      <c r="AF64" s="326">
        <v>0</v>
      </c>
      <c r="AG64" s="326">
        <v>0</v>
      </c>
      <c r="AH64" s="326">
        <v>0</v>
      </c>
      <c r="AI64" s="326">
        <v>0</v>
      </c>
      <c r="AJ64" s="326">
        <v>0</v>
      </c>
      <c r="AK64" s="326">
        <v>0</v>
      </c>
      <c r="AL64" s="326">
        <v>0</v>
      </c>
      <c r="AM64" s="326">
        <v>0</v>
      </c>
      <c r="AN64" s="326">
        <v>0</v>
      </c>
      <c r="AO64" s="326">
        <v>0</v>
      </c>
      <c r="AP64" s="326">
        <v>0</v>
      </c>
      <c r="AQ64" s="326">
        <v>0</v>
      </c>
      <c r="AR64" s="326">
        <v>0</v>
      </c>
      <c r="AS64" s="326">
        <v>0</v>
      </c>
      <c r="AT64" s="326">
        <v>0</v>
      </c>
      <c r="AU64" s="326">
        <v>0</v>
      </c>
      <c r="AV64" s="326">
        <v>0</v>
      </c>
      <c r="AW64" s="326">
        <v>0</v>
      </c>
      <c r="AX64" s="326">
        <v>0</v>
      </c>
      <c r="AY64" s="326">
        <v>0</v>
      </c>
      <c r="AZ64" s="326">
        <v>0</v>
      </c>
      <c r="BA64" s="326">
        <v>0</v>
      </c>
      <c r="BB64" s="326">
        <v>0</v>
      </c>
      <c r="BC64" s="326">
        <v>0</v>
      </c>
      <c r="BD64" s="326">
        <v>0</v>
      </c>
      <c r="BE64" s="326">
        <v>0</v>
      </c>
      <c r="BF64" s="326">
        <v>0</v>
      </c>
      <c r="BG64" s="326">
        <v>0</v>
      </c>
      <c r="BH64" s="326">
        <v>0</v>
      </c>
      <c r="BI64" s="326">
        <v>0</v>
      </c>
      <c r="BJ64" s="326">
        <v>0</v>
      </c>
      <c r="BK64" s="326">
        <v>0</v>
      </c>
      <c r="BL64" s="326">
        <v>0</v>
      </c>
      <c r="BM64" s="326">
        <v>0</v>
      </c>
      <c r="BN64" s="326">
        <v>0</v>
      </c>
      <c r="BO64" s="326">
        <v>0</v>
      </c>
      <c r="BP64" s="326">
        <v>0</v>
      </c>
      <c r="BQ64" s="326">
        <v>0</v>
      </c>
      <c r="BR64" s="326">
        <v>0</v>
      </c>
      <c r="BS64" s="326">
        <v>0</v>
      </c>
      <c r="BT64" s="326">
        <v>0</v>
      </c>
      <c r="BU64" s="326">
        <v>0</v>
      </c>
      <c r="BV64" s="326">
        <v>0</v>
      </c>
      <c r="BW64" s="326"/>
      <c r="BX64" s="326"/>
      <c r="BY64" s="326"/>
      <c r="BZ64" s="326"/>
      <c r="CA64" s="326"/>
      <c r="CB64" s="326"/>
      <c r="CC64" s="326"/>
      <c r="CD64" s="326"/>
      <c r="CE64" s="326"/>
      <c r="CF64" s="326"/>
      <c r="CG64" s="326"/>
      <c r="CH64" s="326"/>
      <c r="CI64" s="326"/>
      <c r="CJ64" s="326"/>
      <c r="CK64" s="326"/>
      <c r="CL64" s="326"/>
      <c r="CM64" s="326"/>
      <c r="CN64" s="326"/>
      <c r="CO64" s="326"/>
      <c r="CP64" s="326"/>
      <c r="CQ64" s="326"/>
      <c r="CR64" s="326"/>
      <c r="CS64" s="326"/>
      <c r="CT64" s="326"/>
      <c r="CU64" s="326"/>
      <c r="CV64" s="326"/>
      <c r="CW64" s="326"/>
      <c r="CX64" s="326"/>
      <c r="CY64" s="326">
        <v>0</v>
      </c>
      <c r="CZ64" s="326">
        <v>0</v>
      </c>
      <c r="DA64" s="326">
        <v>0</v>
      </c>
      <c r="DB64" s="326">
        <v>0</v>
      </c>
      <c r="DC64" s="326">
        <v>0</v>
      </c>
      <c r="DD64" s="326">
        <v>0</v>
      </c>
      <c r="DE64" s="326">
        <v>0</v>
      </c>
      <c r="DF64" s="326">
        <v>0</v>
      </c>
      <c r="DG64" s="326">
        <v>0</v>
      </c>
      <c r="DH64" s="326">
        <v>0</v>
      </c>
      <c r="DI64" s="326">
        <v>0</v>
      </c>
      <c r="DJ64" s="326">
        <v>0</v>
      </c>
      <c r="DK64" s="326">
        <v>0</v>
      </c>
      <c r="DL64" s="326">
        <v>0</v>
      </c>
      <c r="DM64" s="326" t="s">
        <v>190</v>
      </c>
      <c r="DN64" s="105"/>
    </row>
    <row r="65" spans="1:145" ht="42" customHeight="1" x14ac:dyDescent="0.25">
      <c r="A65" s="105"/>
      <c r="B65" s="408" t="s">
        <v>165</v>
      </c>
      <c r="C65" s="409" t="s">
        <v>166</v>
      </c>
      <c r="D65" s="408" t="s">
        <v>93</v>
      </c>
      <c r="E65" s="326">
        <v>0</v>
      </c>
      <c r="F65" s="326">
        <v>0</v>
      </c>
      <c r="G65" s="326">
        <v>0</v>
      </c>
      <c r="H65" s="326">
        <v>0</v>
      </c>
      <c r="I65" s="326">
        <v>0</v>
      </c>
      <c r="J65" s="326">
        <v>0</v>
      </c>
      <c r="K65" s="326">
        <v>0</v>
      </c>
      <c r="L65" s="326">
        <v>0</v>
      </c>
      <c r="M65" s="326">
        <v>0</v>
      </c>
      <c r="N65" s="326">
        <v>0</v>
      </c>
      <c r="O65" s="326">
        <v>0</v>
      </c>
      <c r="P65" s="326">
        <v>0</v>
      </c>
      <c r="Q65" s="326">
        <v>0</v>
      </c>
      <c r="R65" s="326">
        <v>0</v>
      </c>
      <c r="S65" s="326">
        <f t="shared" ref="S65:DF65" si="73">S66</f>
        <v>0</v>
      </c>
      <c r="T65" s="326">
        <f t="shared" si="73"/>
        <v>0</v>
      </c>
      <c r="U65" s="326">
        <f t="shared" si="73"/>
        <v>0</v>
      </c>
      <c r="V65" s="326">
        <f t="shared" si="73"/>
        <v>0</v>
      </c>
      <c r="W65" s="326">
        <f t="shared" si="73"/>
        <v>0</v>
      </c>
      <c r="X65" s="326">
        <f t="shared" si="73"/>
        <v>0</v>
      </c>
      <c r="Y65" s="326">
        <f t="shared" si="73"/>
        <v>0</v>
      </c>
      <c r="Z65" s="326">
        <f t="shared" si="73"/>
        <v>0</v>
      </c>
      <c r="AA65" s="326">
        <f t="shared" si="73"/>
        <v>0</v>
      </c>
      <c r="AB65" s="326">
        <f t="shared" si="73"/>
        <v>0</v>
      </c>
      <c r="AC65" s="326">
        <f t="shared" si="73"/>
        <v>0</v>
      </c>
      <c r="AD65" s="326">
        <f t="shared" si="73"/>
        <v>0</v>
      </c>
      <c r="AE65" s="326">
        <f t="shared" si="73"/>
        <v>0</v>
      </c>
      <c r="AF65" s="326">
        <f t="shared" si="73"/>
        <v>0</v>
      </c>
      <c r="AG65" s="326">
        <f t="shared" si="73"/>
        <v>0</v>
      </c>
      <c r="AH65" s="326">
        <f t="shared" si="73"/>
        <v>0</v>
      </c>
      <c r="AI65" s="326">
        <f t="shared" si="73"/>
        <v>0</v>
      </c>
      <c r="AJ65" s="326">
        <f t="shared" si="73"/>
        <v>0</v>
      </c>
      <c r="AK65" s="326">
        <f t="shared" si="73"/>
        <v>0</v>
      </c>
      <c r="AL65" s="326">
        <f t="shared" si="73"/>
        <v>0</v>
      </c>
      <c r="AM65" s="326">
        <f t="shared" si="73"/>
        <v>0</v>
      </c>
      <c r="AN65" s="326">
        <f t="shared" si="73"/>
        <v>0</v>
      </c>
      <c r="AO65" s="326">
        <f t="shared" si="73"/>
        <v>0</v>
      </c>
      <c r="AP65" s="326">
        <f t="shared" si="73"/>
        <v>0</v>
      </c>
      <c r="AQ65" s="326">
        <f t="shared" si="73"/>
        <v>0</v>
      </c>
      <c r="AR65" s="326">
        <f t="shared" si="73"/>
        <v>0</v>
      </c>
      <c r="AS65" s="326">
        <f t="shared" si="73"/>
        <v>0</v>
      </c>
      <c r="AT65" s="326">
        <f t="shared" si="73"/>
        <v>0</v>
      </c>
      <c r="AU65" s="326">
        <f t="shared" si="73"/>
        <v>0</v>
      </c>
      <c r="AV65" s="326">
        <f t="shared" si="73"/>
        <v>0</v>
      </c>
      <c r="AW65" s="326">
        <f t="shared" si="73"/>
        <v>0</v>
      </c>
      <c r="AX65" s="326">
        <f t="shared" si="73"/>
        <v>0</v>
      </c>
      <c r="AY65" s="326">
        <f t="shared" si="73"/>
        <v>0</v>
      </c>
      <c r="AZ65" s="326">
        <f t="shared" si="73"/>
        <v>0</v>
      </c>
      <c r="BA65" s="326">
        <f t="shared" si="73"/>
        <v>0</v>
      </c>
      <c r="BB65" s="326">
        <v>0</v>
      </c>
      <c r="BC65" s="326">
        <v>0</v>
      </c>
      <c r="BD65" s="326">
        <v>0</v>
      </c>
      <c r="BE65" s="326">
        <v>0</v>
      </c>
      <c r="BF65" s="326">
        <v>0</v>
      </c>
      <c r="BG65" s="326">
        <f t="shared" si="73"/>
        <v>0</v>
      </c>
      <c r="BH65" s="326">
        <f t="shared" si="73"/>
        <v>0</v>
      </c>
      <c r="BI65" s="326">
        <f t="shared" si="73"/>
        <v>0</v>
      </c>
      <c r="BJ65" s="326">
        <f t="shared" si="73"/>
        <v>0</v>
      </c>
      <c r="BK65" s="326">
        <f t="shared" si="73"/>
        <v>0</v>
      </c>
      <c r="BL65" s="326">
        <f t="shared" si="73"/>
        <v>0</v>
      </c>
      <c r="BM65" s="326">
        <f t="shared" si="73"/>
        <v>0</v>
      </c>
      <c r="BN65" s="326">
        <f t="shared" si="73"/>
        <v>0</v>
      </c>
      <c r="BO65" s="326">
        <f t="shared" si="73"/>
        <v>0</v>
      </c>
      <c r="BP65" s="326">
        <f t="shared" si="73"/>
        <v>0</v>
      </c>
      <c r="BQ65" s="326">
        <f t="shared" si="73"/>
        <v>0</v>
      </c>
      <c r="BR65" s="326">
        <f t="shared" si="73"/>
        <v>0</v>
      </c>
      <c r="BS65" s="326">
        <f t="shared" si="73"/>
        <v>0</v>
      </c>
      <c r="BT65" s="326">
        <f t="shared" si="73"/>
        <v>0</v>
      </c>
      <c r="BU65" s="326">
        <f t="shared" si="73"/>
        <v>0</v>
      </c>
      <c r="BV65" s="326">
        <f t="shared" si="73"/>
        <v>0</v>
      </c>
      <c r="BW65" s="326"/>
      <c r="BX65" s="326"/>
      <c r="BY65" s="326"/>
      <c r="BZ65" s="326"/>
      <c r="CA65" s="326"/>
      <c r="CB65" s="326"/>
      <c r="CC65" s="326"/>
      <c r="CD65" s="326"/>
      <c r="CE65" s="326"/>
      <c r="CF65" s="326"/>
      <c r="CG65" s="326"/>
      <c r="CH65" s="326"/>
      <c r="CI65" s="326"/>
      <c r="CJ65" s="326"/>
      <c r="CK65" s="326"/>
      <c r="CL65" s="326"/>
      <c r="CM65" s="326"/>
      <c r="CN65" s="326"/>
      <c r="CO65" s="326"/>
      <c r="CP65" s="326"/>
      <c r="CQ65" s="326"/>
      <c r="CR65" s="326"/>
      <c r="CS65" s="326"/>
      <c r="CT65" s="326"/>
      <c r="CU65" s="326"/>
      <c r="CV65" s="326"/>
      <c r="CW65" s="326"/>
      <c r="CX65" s="326"/>
      <c r="CY65" s="326">
        <f t="shared" si="73"/>
        <v>0</v>
      </c>
      <c r="CZ65" s="326">
        <f t="shared" si="73"/>
        <v>0</v>
      </c>
      <c r="DA65" s="326">
        <f t="shared" si="73"/>
        <v>0</v>
      </c>
      <c r="DB65" s="326">
        <f t="shared" si="73"/>
        <v>0</v>
      </c>
      <c r="DC65" s="326">
        <f t="shared" si="73"/>
        <v>0</v>
      </c>
      <c r="DD65" s="326">
        <f t="shared" si="73"/>
        <v>0</v>
      </c>
      <c r="DE65" s="326">
        <f t="shared" si="73"/>
        <v>0</v>
      </c>
      <c r="DF65" s="326">
        <f t="shared" si="73"/>
        <v>0</v>
      </c>
      <c r="DG65" s="326">
        <f t="shared" ref="DG65:EN65" si="74">DG66</f>
        <v>0</v>
      </c>
      <c r="DH65" s="326">
        <f t="shared" si="74"/>
        <v>0</v>
      </c>
      <c r="DI65" s="326">
        <f t="shared" si="74"/>
        <v>0</v>
      </c>
      <c r="DJ65" s="326">
        <f t="shared" si="74"/>
        <v>0</v>
      </c>
      <c r="DK65" s="326">
        <f t="shared" si="74"/>
        <v>0</v>
      </c>
      <c r="DL65" s="326">
        <f t="shared" si="74"/>
        <v>0</v>
      </c>
      <c r="DM65" s="326" t="str">
        <f t="shared" si="74"/>
        <v>нд</v>
      </c>
      <c r="DN65" s="105">
        <f t="shared" si="74"/>
        <v>0</v>
      </c>
      <c r="DO65" s="104">
        <f t="shared" si="74"/>
        <v>0</v>
      </c>
      <c r="DP65" s="104">
        <f t="shared" si="74"/>
        <v>0</v>
      </c>
      <c r="DQ65" s="104">
        <f t="shared" si="74"/>
        <v>0</v>
      </c>
      <c r="DR65" s="104">
        <f t="shared" si="74"/>
        <v>0</v>
      </c>
      <c r="DS65" s="104">
        <f t="shared" si="74"/>
        <v>0</v>
      </c>
      <c r="DT65" s="104">
        <f t="shared" si="74"/>
        <v>0</v>
      </c>
      <c r="DU65" s="104">
        <f t="shared" si="74"/>
        <v>0</v>
      </c>
      <c r="DV65" s="104">
        <f t="shared" si="74"/>
        <v>0</v>
      </c>
      <c r="DW65" s="104">
        <f t="shared" si="74"/>
        <v>0</v>
      </c>
      <c r="DX65" s="104">
        <f t="shared" si="74"/>
        <v>0</v>
      </c>
      <c r="DY65" s="104">
        <f t="shared" si="74"/>
        <v>0</v>
      </c>
      <c r="DZ65" s="104">
        <f t="shared" si="74"/>
        <v>0</v>
      </c>
      <c r="EA65" s="104">
        <f t="shared" si="74"/>
        <v>0</v>
      </c>
      <c r="EB65" s="104">
        <f t="shared" si="74"/>
        <v>0</v>
      </c>
      <c r="EC65" s="104">
        <f t="shared" si="74"/>
        <v>0</v>
      </c>
      <c r="ED65" s="104">
        <f t="shared" si="74"/>
        <v>0</v>
      </c>
      <c r="EE65" s="104">
        <f t="shared" si="74"/>
        <v>0</v>
      </c>
      <c r="EF65" s="104">
        <f t="shared" si="74"/>
        <v>0</v>
      </c>
      <c r="EG65" s="104">
        <f t="shared" si="74"/>
        <v>0</v>
      </c>
      <c r="EH65" s="104">
        <f t="shared" si="74"/>
        <v>0</v>
      </c>
      <c r="EI65" s="104">
        <f t="shared" si="74"/>
        <v>0</v>
      </c>
      <c r="EJ65" s="104">
        <f t="shared" si="74"/>
        <v>0</v>
      </c>
      <c r="EK65" s="104">
        <f t="shared" si="74"/>
        <v>0</v>
      </c>
      <c r="EL65" s="104">
        <f t="shared" si="74"/>
        <v>0</v>
      </c>
      <c r="EM65" s="104">
        <f t="shared" si="74"/>
        <v>0</v>
      </c>
      <c r="EN65" s="104">
        <f t="shared" si="74"/>
        <v>0</v>
      </c>
      <c r="EO65" s="104" t="s">
        <v>190</v>
      </c>
    </row>
    <row r="66" spans="1:145" ht="31.5" hidden="1" x14ac:dyDescent="0.25">
      <c r="A66" s="105"/>
      <c r="B66" s="400" t="s">
        <v>162</v>
      </c>
      <c r="C66" s="474" t="s">
        <v>163</v>
      </c>
      <c r="D66" s="454" t="s">
        <v>164</v>
      </c>
      <c r="E66" s="78">
        <f>AG66+AU66+BI66</f>
        <v>0</v>
      </c>
      <c r="F66" s="78">
        <f t="shared" ref="F66:R66" si="75">AH66+AV66+BJ66+CZ66+DN66</f>
        <v>0</v>
      </c>
      <c r="G66" s="78">
        <f t="shared" si="75"/>
        <v>0</v>
      </c>
      <c r="H66" s="78">
        <f t="shared" si="75"/>
        <v>0</v>
      </c>
      <c r="I66" s="78">
        <f t="shared" si="75"/>
        <v>0</v>
      </c>
      <c r="J66" s="78">
        <f t="shared" si="75"/>
        <v>0</v>
      </c>
      <c r="K66" s="78">
        <f t="shared" si="75"/>
        <v>0</v>
      </c>
      <c r="L66" s="77">
        <f t="shared" si="75"/>
        <v>0</v>
      </c>
      <c r="M66" s="78">
        <f t="shared" si="75"/>
        <v>0</v>
      </c>
      <c r="N66" s="78">
        <f t="shared" si="75"/>
        <v>0</v>
      </c>
      <c r="O66" s="78">
        <f t="shared" si="75"/>
        <v>0</v>
      </c>
      <c r="P66" s="78">
        <f t="shared" si="75"/>
        <v>0</v>
      </c>
      <c r="Q66" s="78">
        <f t="shared" si="75"/>
        <v>0</v>
      </c>
      <c r="R66" s="78">
        <f t="shared" si="75"/>
        <v>0</v>
      </c>
      <c r="S66" s="78">
        <v>0</v>
      </c>
      <c r="T66" s="78">
        <v>0</v>
      </c>
      <c r="U66" s="78">
        <v>0</v>
      </c>
      <c r="V66" s="78">
        <v>0</v>
      </c>
      <c r="W66" s="78">
        <v>0</v>
      </c>
      <c r="X66" s="78">
        <v>0</v>
      </c>
      <c r="Y66" s="78">
        <v>0</v>
      </c>
      <c r="Z66" s="78">
        <v>0</v>
      </c>
      <c r="AA66" s="78">
        <v>0</v>
      </c>
      <c r="AB66" s="78">
        <v>0</v>
      </c>
      <c r="AC66" s="78">
        <v>0</v>
      </c>
      <c r="AD66" s="78">
        <v>0</v>
      </c>
      <c r="AE66" s="78">
        <v>0</v>
      </c>
      <c r="AF66" s="78">
        <v>0</v>
      </c>
      <c r="AG66" s="78">
        <v>0</v>
      </c>
      <c r="AH66" s="78">
        <v>0</v>
      </c>
      <c r="AI66" s="78">
        <v>0</v>
      </c>
      <c r="AJ66" s="78">
        <v>0</v>
      </c>
      <c r="AK66" s="78">
        <v>0</v>
      </c>
      <c r="AL66" s="78">
        <v>0</v>
      </c>
      <c r="AM66" s="78">
        <v>0</v>
      </c>
      <c r="AN66" s="78">
        <v>0</v>
      </c>
      <c r="AO66" s="78">
        <v>0</v>
      </c>
      <c r="AP66" s="78">
        <v>0</v>
      </c>
      <c r="AQ66" s="78">
        <v>0</v>
      </c>
      <c r="AR66" s="78">
        <v>0</v>
      </c>
      <c r="AS66" s="78">
        <v>0</v>
      </c>
      <c r="AT66" s="78">
        <v>0</v>
      </c>
      <c r="AU66" s="78">
        <v>0</v>
      </c>
      <c r="AV66" s="78">
        <v>0</v>
      </c>
      <c r="AW66" s="78">
        <v>0</v>
      </c>
      <c r="AX66" s="78">
        <v>0</v>
      </c>
      <c r="AY66" s="78">
        <v>0</v>
      </c>
      <c r="AZ66" s="78">
        <v>0</v>
      </c>
      <c r="BA66" s="78">
        <v>0</v>
      </c>
      <c r="BB66" s="78">
        <v>0</v>
      </c>
      <c r="BC66" s="78">
        <v>0</v>
      </c>
      <c r="BD66" s="78">
        <v>0</v>
      </c>
      <c r="BE66" s="78">
        <v>0</v>
      </c>
      <c r="BF66" s="78">
        <v>0</v>
      </c>
      <c r="BG66" s="78">
        <v>0</v>
      </c>
      <c r="BH66" s="78">
        <v>0</v>
      </c>
      <c r="BI66" s="204">
        <v>0</v>
      </c>
      <c r="BJ66" s="204">
        <v>0</v>
      </c>
      <c r="BK66" s="204">
        <v>0</v>
      </c>
      <c r="BL66" s="204">
        <v>0</v>
      </c>
      <c r="BM66" s="204">
        <v>0</v>
      </c>
      <c r="BN66" s="204">
        <v>0</v>
      </c>
      <c r="BO66" s="204">
        <v>0</v>
      </c>
      <c r="BP66" s="204">
        <v>0</v>
      </c>
      <c r="BQ66" s="204">
        <v>0</v>
      </c>
      <c r="BR66" s="204">
        <v>0</v>
      </c>
      <c r="BS66" s="204">
        <v>0</v>
      </c>
      <c r="BT66" s="204">
        <v>0</v>
      </c>
      <c r="BU66" s="204">
        <v>0</v>
      </c>
      <c r="BV66" s="204">
        <v>0</v>
      </c>
      <c r="BW66" s="204"/>
      <c r="BX66" s="204"/>
      <c r="BY66" s="204"/>
      <c r="BZ66" s="204"/>
      <c r="CA66" s="204"/>
      <c r="CB66" s="204"/>
      <c r="CC66" s="204"/>
      <c r="CD66" s="204"/>
      <c r="CE66" s="204"/>
      <c r="CF66" s="204"/>
      <c r="CG66" s="204"/>
      <c r="CH66" s="204"/>
      <c r="CI66" s="204"/>
      <c r="CJ66" s="204"/>
      <c r="CK66" s="204"/>
      <c r="CL66" s="204"/>
      <c r="CM66" s="204"/>
      <c r="CN66" s="204"/>
      <c r="CO66" s="204"/>
      <c r="CP66" s="204"/>
      <c r="CQ66" s="204"/>
      <c r="CR66" s="204"/>
      <c r="CS66" s="204"/>
      <c r="CT66" s="204"/>
      <c r="CU66" s="204"/>
      <c r="CV66" s="204"/>
      <c r="CW66" s="204"/>
      <c r="CX66" s="204"/>
      <c r="CY66" s="204">
        <v>0</v>
      </c>
      <c r="CZ66" s="204">
        <v>0</v>
      </c>
      <c r="DA66" s="204">
        <v>0</v>
      </c>
      <c r="DB66" s="204">
        <v>0</v>
      </c>
      <c r="DC66" s="203">
        <v>0</v>
      </c>
      <c r="DD66" s="204">
        <v>0</v>
      </c>
      <c r="DE66" s="204">
        <v>0</v>
      </c>
      <c r="DF66" s="204">
        <v>0</v>
      </c>
      <c r="DG66" s="204">
        <v>0</v>
      </c>
      <c r="DH66" s="204">
        <v>0</v>
      </c>
      <c r="DI66" s="204">
        <v>0</v>
      </c>
      <c r="DJ66" s="204">
        <v>0</v>
      </c>
      <c r="DK66" s="204">
        <v>0</v>
      </c>
      <c r="DL66" s="204">
        <v>0</v>
      </c>
      <c r="DM66" s="78" t="s">
        <v>190</v>
      </c>
      <c r="DN66" s="105"/>
      <c r="DQ66" s="104">
        <v>0</v>
      </c>
      <c r="DR66" s="104">
        <v>0</v>
      </c>
      <c r="EE66" s="104">
        <f t="shared" ref="EE66:EN66" si="76">DC66+BM66+AY66+AK66+W66+DQ66</f>
        <v>0</v>
      </c>
      <c r="EF66" s="104">
        <f t="shared" si="76"/>
        <v>0</v>
      </c>
      <c r="EG66" s="104">
        <f t="shared" si="76"/>
        <v>0</v>
      </c>
      <c r="EH66" s="104">
        <f t="shared" si="76"/>
        <v>0</v>
      </c>
      <c r="EI66" s="104">
        <f t="shared" si="76"/>
        <v>0</v>
      </c>
      <c r="EJ66" s="104">
        <f t="shared" si="76"/>
        <v>0</v>
      </c>
      <c r="EK66" s="104">
        <f t="shared" si="76"/>
        <v>0</v>
      </c>
      <c r="EL66" s="104">
        <f t="shared" si="76"/>
        <v>0</v>
      </c>
      <c r="EM66" s="104">
        <f t="shared" si="76"/>
        <v>0</v>
      </c>
      <c r="EN66" s="104">
        <f t="shared" si="76"/>
        <v>0</v>
      </c>
      <c r="EO66" s="104" t="s">
        <v>190</v>
      </c>
    </row>
    <row r="67" spans="1:145" ht="31.5" collapsed="1" x14ac:dyDescent="0.25">
      <c r="A67" s="105"/>
      <c r="B67" s="408" t="s">
        <v>165</v>
      </c>
      <c r="C67" s="409" t="s">
        <v>166</v>
      </c>
      <c r="D67" s="408" t="s">
        <v>93</v>
      </c>
      <c r="E67" s="326">
        <v>0</v>
      </c>
      <c r="F67" s="326">
        <v>0</v>
      </c>
      <c r="G67" s="326">
        <v>0</v>
      </c>
      <c r="H67" s="326">
        <v>0</v>
      </c>
      <c r="I67" s="326">
        <v>0</v>
      </c>
      <c r="J67" s="326">
        <v>0</v>
      </c>
      <c r="K67" s="326">
        <v>0</v>
      </c>
      <c r="L67" s="326">
        <v>0</v>
      </c>
      <c r="M67" s="326">
        <v>0</v>
      </c>
      <c r="N67" s="326">
        <v>0</v>
      </c>
      <c r="O67" s="326">
        <v>0</v>
      </c>
      <c r="P67" s="326">
        <v>0</v>
      </c>
      <c r="Q67" s="326">
        <v>0</v>
      </c>
      <c r="R67" s="326">
        <v>0</v>
      </c>
      <c r="S67" s="326">
        <v>0</v>
      </c>
      <c r="T67" s="326">
        <v>0</v>
      </c>
      <c r="U67" s="326">
        <v>0</v>
      </c>
      <c r="V67" s="326">
        <v>0</v>
      </c>
      <c r="W67" s="326">
        <v>0</v>
      </c>
      <c r="X67" s="326">
        <v>0</v>
      </c>
      <c r="Y67" s="326">
        <v>0</v>
      </c>
      <c r="Z67" s="326">
        <v>0</v>
      </c>
      <c r="AA67" s="326">
        <v>0</v>
      </c>
      <c r="AB67" s="326">
        <v>0</v>
      </c>
      <c r="AC67" s="326">
        <v>0</v>
      </c>
      <c r="AD67" s="326">
        <v>0</v>
      </c>
      <c r="AE67" s="326">
        <v>0</v>
      </c>
      <c r="AF67" s="326">
        <v>0</v>
      </c>
      <c r="AG67" s="326">
        <v>0</v>
      </c>
      <c r="AH67" s="326">
        <v>0</v>
      </c>
      <c r="AI67" s="326">
        <v>0</v>
      </c>
      <c r="AJ67" s="326">
        <v>0</v>
      </c>
      <c r="AK67" s="326">
        <v>0</v>
      </c>
      <c r="AL67" s="326">
        <v>0</v>
      </c>
      <c r="AM67" s="326">
        <v>0</v>
      </c>
      <c r="AN67" s="326">
        <v>0</v>
      </c>
      <c r="AO67" s="326">
        <v>0</v>
      </c>
      <c r="AP67" s="326">
        <v>0</v>
      </c>
      <c r="AQ67" s="326">
        <v>0</v>
      </c>
      <c r="AR67" s="326">
        <v>0</v>
      </c>
      <c r="AS67" s="326">
        <v>0</v>
      </c>
      <c r="AT67" s="326">
        <v>0</v>
      </c>
      <c r="AU67" s="326">
        <v>0</v>
      </c>
      <c r="AV67" s="326">
        <v>0</v>
      </c>
      <c r="AW67" s="326">
        <v>0</v>
      </c>
      <c r="AX67" s="326">
        <v>0</v>
      </c>
      <c r="AY67" s="326">
        <v>0</v>
      </c>
      <c r="AZ67" s="326">
        <v>0</v>
      </c>
      <c r="BA67" s="326">
        <v>0</v>
      </c>
      <c r="BB67" s="326">
        <v>0</v>
      </c>
      <c r="BC67" s="326">
        <v>0</v>
      </c>
      <c r="BD67" s="326">
        <v>0</v>
      </c>
      <c r="BE67" s="326">
        <v>0</v>
      </c>
      <c r="BF67" s="326">
        <v>0</v>
      </c>
      <c r="BG67" s="326">
        <v>0</v>
      </c>
      <c r="BH67" s="326">
        <v>0</v>
      </c>
      <c r="BI67" s="326">
        <v>0</v>
      </c>
      <c r="BJ67" s="326">
        <v>0</v>
      </c>
      <c r="BK67" s="326">
        <v>0</v>
      </c>
      <c r="BL67" s="326">
        <v>0</v>
      </c>
      <c r="BM67" s="326">
        <v>0</v>
      </c>
      <c r="BN67" s="326">
        <v>0</v>
      </c>
      <c r="BO67" s="326">
        <v>0</v>
      </c>
      <c r="BP67" s="326">
        <v>0</v>
      </c>
      <c r="BQ67" s="326">
        <v>0</v>
      </c>
      <c r="BR67" s="326">
        <v>0</v>
      </c>
      <c r="BS67" s="326">
        <v>0</v>
      </c>
      <c r="BT67" s="326">
        <v>0</v>
      </c>
      <c r="BU67" s="326">
        <v>0</v>
      </c>
      <c r="BV67" s="326">
        <v>0</v>
      </c>
      <c r="BW67" s="326"/>
      <c r="BX67" s="326"/>
      <c r="BY67" s="326"/>
      <c r="BZ67" s="326"/>
      <c r="CA67" s="326"/>
      <c r="CB67" s="326"/>
      <c r="CC67" s="326"/>
      <c r="CD67" s="326"/>
      <c r="CE67" s="326"/>
      <c r="CF67" s="326"/>
      <c r="CG67" s="326"/>
      <c r="CH67" s="326"/>
      <c r="CI67" s="326"/>
      <c r="CJ67" s="326"/>
      <c r="CK67" s="326"/>
      <c r="CL67" s="326"/>
      <c r="CM67" s="326"/>
      <c r="CN67" s="326"/>
      <c r="CO67" s="326"/>
      <c r="CP67" s="326"/>
      <c r="CQ67" s="326"/>
      <c r="CR67" s="326"/>
      <c r="CS67" s="326"/>
      <c r="CT67" s="326"/>
      <c r="CU67" s="326"/>
      <c r="CV67" s="326"/>
      <c r="CW67" s="326"/>
      <c r="CX67" s="326"/>
      <c r="CY67" s="326">
        <v>0</v>
      </c>
      <c r="CZ67" s="326">
        <v>0</v>
      </c>
      <c r="DA67" s="326">
        <v>0</v>
      </c>
      <c r="DB67" s="326">
        <v>0</v>
      </c>
      <c r="DC67" s="326">
        <v>0</v>
      </c>
      <c r="DD67" s="326">
        <v>0</v>
      </c>
      <c r="DE67" s="326">
        <v>0</v>
      </c>
      <c r="DF67" s="326">
        <v>0</v>
      </c>
      <c r="DG67" s="326">
        <v>0</v>
      </c>
      <c r="DH67" s="326">
        <v>0</v>
      </c>
      <c r="DI67" s="326">
        <v>0</v>
      </c>
      <c r="DJ67" s="326">
        <v>0</v>
      </c>
      <c r="DK67" s="326">
        <v>0</v>
      </c>
      <c r="DL67" s="326">
        <v>0</v>
      </c>
      <c r="DM67" s="326" t="s">
        <v>190</v>
      </c>
      <c r="DN67" s="105"/>
    </row>
    <row r="68" spans="1:145" ht="31.5" x14ac:dyDescent="0.25">
      <c r="A68" s="105"/>
      <c r="B68" s="437" t="s">
        <v>167</v>
      </c>
      <c r="C68" s="443" t="s">
        <v>168</v>
      </c>
      <c r="D68" s="408" t="s">
        <v>93</v>
      </c>
      <c r="E68" s="326">
        <v>0</v>
      </c>
      <c r="F68" s="326">
        <v>0</v>
      </c>
      <c r="G68" s="326">
        <v>0</v>
      </c>
      <c r="H68" s="326">
        <v>0</v>
      </c>
      <c r="I68" s="326">
        <v>0</v>
      </c>
      <c r="J68" s="326">
        <v>0</v>
      </c>
      <c r="K68" s="326">
        <v>0</v>
      </c>
      <c r="L68" s="326">
        <v>0</v>
      </c>
      <c r="M68" s="326">
        <v>0</v>
      </c>
      <c r="N68" s="326">
        <v>0</v>
      </c>
      <c r="O68" s="326">
        <v>0</v>
      </c>
      <c r="P68" s="326">
        <v>0</v>
      </c>
      <c r="Q68" s="326">
        <v>0</v>
      </c>
      <c r="R68" s="326">
        <v>0</v>
      </c>
      <c r="S68" s="326">
        <v>0</v>
      </c>
      <c r="T68" s="326">
        <v>0</v>
      </c>
      <c r="U68" s="326">
        <v>0</v>
      </c>
      <c r="V68" s="326">
        <v>0</v>
      </c>
      <c r="W68" s="326">
        <v>0</v>
      </c>
      <c r="X68" s="326">
        <v>0</v>
      </c>
      <c r="Y68" s="326">
        <v>0</v>
      </c>
      <c r="Z68" s="326">
        <v>0</v>
      </c>
      <c r="AA68" s="326">
        <v>0</v>
      </c>
      <c r="AB68" s="326">
        <v>0</v>
      </c>
      <c r="AC68" s="326">
        <v>0</v>
      </c>
      <c r="AD68" s="326">
        <v>0</v>
      </c>
      <c r="AE68" s="326">
        <v>0</v>
      </c>
      <c r="AF68" s="326">
        <v>0</v>
      </c>
      <c r="AG68" s="326">
        <v>0</v>
      </c>
      <c r="AH68" s="326">
        <v>0</v>
      </c>
      <c r="AI68" s="326">
        <v>0</v>
      </c>
      <c r="AJ68" s="326">
        <v>0</v>
      </c>
      <c r="AK68" s="326">
        <v>0</v>
      </c>
      <c r="AL68" s="326">
        <v>0</v>
      </c>
      <c r="AM68" s="326">
        <v>0</v>
      </c>
      <c r="AN68" s="326">
        <v>0</v>
      </c>
      <c r="AO68" s="326">
        <v>0</v>
      </c>
      <c r="AP68" s="326">
        <v>0</v>
      </c>
      <c r="AQ68" s="326">
        <v>0</v>
      </c>
      <c r="AR68" s="326">
        <v>0</v>
      </c>
      <c r="AS68" s="326">
        <v>0</v>
      </c>
      <c r="AT68" s="326">
        <v>0</v>
      </c>
      <c r="AU68" s="326">
        <v>0</v>
      </c>
      <c r="AV68" s="326">
        <v>0</v>
      </c>
      <c r="AW68" s="326">
        <v>0</v>
      </c>
      <c r="AX68" s="326">
        <v>0</v>
      </c>
      <c r="AY68" s="326">
        <v>0</v>
      </c>
      <c r="AZ68" s="326">
        <v>0</v>
      </c>
      <c r="BA68" s="326">
        <v>0</v>
      </c>
      <c r="BB68" s="326">
        <v>0</v>
      </c>
      <c r="BC68" s="326">
        <v>0</v>
      </c>
      <c r="BD68" s="326">
        <v>0</v>
      </c>
      <c r="BE68" s="326">
        <v>0</v>
      </c>
      <c r="BF68" s="326">
        <v>0</v>
      </c>
      <c r="BG68" s="326">
        <v>0</v>
      </c>
      <c r="BH68" s="326">
        <v>0</v>
      </c>
      <c r="BI68" s="326">
        <v>0</v>
      </c>
      <c r="BJ68" s="326">
        <v>0</v>
      </c>
      <c r="BK68" s="326">
        <v>0</v>
      </c>
      <c r="BL68" s="326">
        <v>0</v>
      </c>
      <c r="BM68" s="326">
        <v>0</v>
      </c>
      <c r="BN68" s="326">
        <v>0</v>
      </c>
      <c r="BO68" s="326">
        <v>0</v>
      </c>
      <c r="BP68" s="326">
        <v>0</v>
      </c>
      <c r="BQ68" s="326">
        <v>0</v>
      </c>
      <c r="BR68" s="326">
        <v>0</v>
      </c>
      <c r="BS68" s="326">
        <v>0</v>
      </c>
      <c r="BT68" s="326">
        <v>0</v>
      </c>
      <c r="BU68" s="326">
        <v>0</v>
      </c>
      <c r="BV68" s="326">
        <v>0</v>
      </c>
      <c r="BW68" s="326"/>
      <c r="BX68" s="326"/>
      <c r="BY68" s="326"/>
      <c r="BZ68" s="326"/>
      <c r="CA68" s="326"/>
      <c r="CB68" s="326"/>
      <c r="CC68" s="326"/>
      <c r="CD68" s="326"/>
      <c r="CE68" s="326"/>
      <c r="CF68" s="326"/>
      <c r="CG68" s="326"/>
      <c r="CH68" s="326"/>
      <c r="CI68" s="326"/>
      <c r="CJ68" s="326"/>
      <c r="CK68" s="326"/>
      <c r="CL68" s="326"/>
      <c r="CM68" s="326"/>
      <c r="CN68" s="326"/>
      <c r="CO68" s="326"/>
      <c r="CP68" s="326"/>
      <c r="CQ68" s="326"/>
      <c r="CR68" s="326"/>
      <c r="CS68" s="326"/>
      <c r="CT68" s="326"/>
      <c r="CU68" s="326"/>
      <c r="CV68" s="326"/>
      <c r="CW68" s="326"/>
      <c r="CX68" s="326"/>
      <c r="CY68" s="326">
        <v>0</v>
      </c>
      <c r="CZ68" s="326">
        <v>0</v>
      </c>
      <c r="DA68" s="326">
        <v>0</v>
      </c>
      <c r="DB68" s="326">
        <v>0</v>
      </c>
      <c r="DC68" s="326">
        <v>0</v>
      </c>
      <c r="DD68" s="326">
        <v>0</v>
      </c>
      <c r="DE68" s="326">
        <v>0</v>
      </c>
      <c r="DF68" s="326">
        <v>0</v>
      </c>
      <c r="DG68" s="326">
        <v>0</v>
      </c>
      <c r="DH68" s="326">
        <v>0</v>
      </c>
      <c r="DI68" s="326">
        <v>0</v>
      </c>
      <c r="DJ68" s="326">
        <v>0</v>
      </c>
      <c r="DK68" s="326">
        <v>0</v>
      </c>
      <c r="DL68" s="326">
        <v>0</v>
      </c>
      <c r="DM68" s="326" t="s">
        <v>190</v>
      </c>
      <c r="DN68" s="105"/>
    </row>
    <row r="69" spans="1:145" ht="31.5" x14ac:dyDescent="0.25">
      <c r="A69" s="105"/>
      <c r="B69" s="437" t="s">
        <v>169</v>
      </c>
      <c r="C69" s="443" t="s">
        <v>170</v>
      </c>
      <c r="D69" s="408" t="s">
        <v>93</v>
      </c>
      <c r="E69" s="326">
        <v>0</v>
      </c>
      <c r="F69" s="326">
        <v>0</v>
      </c>
      <c r="G69" s="326">
        <v>0</v>
      </c>
      <c r="H69" s="326">
        <v>0</v>
      </c>
      <c r="I69" s="326">
        <v>0</v>
      </c>
      <c r="J69" s="326">
        <v>0</v>
      </c>
      <c r="K69" s="326">
        <v>0</v>
      </c>
      <c r="L69" s="326">
        <v>0</v>
      </c>
      <c r="M69" s="326">
        <v>0</v>
      </c>
      <c r="N69" s="326">
        <v>0</v>
      </c>
      <c r="O69" s="326">
        <v>0</v>
      </c>
      <c r="P69" s="326">
        <v>0</v>
      </c>
      <c r="Q69" s="326">
        <v>0</v>
      </c>
      <c r="R69" s="326">
        <v>0</v>
      </c>
      <c r="S69" s="326">
        <v>0</v>
      </c>
      <c r="T69" s="326">
        <v>0</v>
      </c>
      <c r="U69" s="326">
        <v>0</v>
      </c>
      <c r="V69" s="326">
        <v>0</v>
      </c>
      <c r="W69" s="326">
        <v>0</v>
      </c>
      <c r="X69" s="326">
        <v>0</v>
      </c>
      <c r="Y69" s="326">
        <v>0</v>
      </c>
      <c r="Z69" s="326">
        <v>0</v>
      </c>
      <c r="AA69" s="326">
        <v>0</v>
      </c>
      <c r="AB69" s="326">
        <v>0</v>
      </c>
      <c r="AC69" s="326">
        <v>0</v>
      </c>
      <c r="AD69" s="326">
        <v>0</v>
      </c>
      <c r="AE69" s="326">
        <v>0</v>
      </c>
      <c r="AF69" s="326">
        <v>0</v>
      </c>
      <c r="AG69" s="326">
        <v>0</v>
      </c>
      <c r="AH69" s="326">
        <v>0</v>
      </c>
      <c r="AI69" s="326">
        <v>0</v>
      </c>
      <c r="AJ69" s="326">
        <v>0</v>
      </c>
      <c r="AK69" s="326">
        <v>0</v>
      </c>
      <c r="AL69" s="326">
        <v>0</v>
      </c>
      <c r="AM69" s="326">
        <v>0</v>
      </c>
      <c r="AN69" s="326">
        <v>0</v>
      </c>
      <c r="AO69" s="326">
        <v>0</v>
      </c>
      <c r="AP69" s="326">
        <v>0</v>
      </c>
      <c r="AQ69" s="326">
        <v>0</v>
      </c>
      <c r="AR69" s="326">
        <v>0</v>
      </c>
      <c r="AS69" s="326">
        <v>0</v>
      </c>
      <c r="AT69" s="326">
        <v>0</v>
      </c>
      <c r="AU69" s="326">
        <v>0</v>
      </c>
      <c r="AV69" s="326">
        <v>0</v>
      </c>
      <c r="AW69" s="326">
        <v>0</v>
      </c>
      <c r="AX69" s="326">
        <v>0</v>
      </c>
      <c r="AY69" s="326">
        <v>0</v>
      </c>
      <c r="AZ69" s="326">
        <v>0</v>
      </c>
      <c r="BA69" s="326">
        <v>0</v>
      </c>
      <c r="BB69" s="326">
        <v>0</v>
      </c>
      <c r="BC69" s="326">
        <v>0</v>
      </c>
      <c r="BD69" s="326">
        <v>0</v>
      </c>
      <c r="BE69" s="326">
        <v>0</v>
      </c>
      <c r="BF69" s="326">
        <v>0</v>
      </c>
      <c r="BG69" s="326">
        <v>0</v>
      </c>
      <c r="BH69" s="326">
        <v>0</v>
      </c>
      <c r="BI69" s="326">
        <v>0</v>
      </c>
      <c r="BJ69" s="326">
        <v>0</v>
      </c>
      <c r="BK69" s="326">
        <v>0</v>
      </c>
      <c r="BL69" s="326">
        <v>0</v>
      </c>
      <c r="BM69" s="326">
        <v>0</v>
      </c>
      <c r="BN69" s="326">
        <v>0</v>
      </c>
      <c r="BO69" s="326">
        <v>0</v>
      </c>
      <c r="BP69" s="326">
        <v>0</v>
      </c>
      <c r="BQ69" s="326">
        <v>0</v>
      </c>
      <c r="BR69" s="326">
        <v>0</v>
      </c>
      <c r="BS69" s="326">
        <v>0</v>
      </c>
      <c r="BT69" s="326">
        <v>0</v>
      </c>
      <c r="BU69" s="326">
        <v>0</v>
      </c>
      <c r="BV69" s="326">
        <v>0</v>
      </c>
      <c r="BW69" s="326"/>
      <c r="BX69" s="326"/>
      <c r="BY69" s="326"/>
      <c r="BZ69" s="326"/>
      <c r="CA69" s="326"/>
      <c r="CB69" s="326"/>
      <c r="CC69" s="326"/>
      <c r="CD69" s="326"/>
      <c r="CE69" s="326"/>
      <c r="CF69" s="326"/>
      <c r="CG69" s="326"/>
      <c r="CH69" s="326"/>
      <c r="CI69" s="326"/>
      <c r="CJ69" s="326"/>
      <c r="CK69" s="326"/>
      <c r="CL69" s="326"/>
      <c r="CM69" s="326"/>
      <c r="CN69" s="326"/>
      <c r="CO69" s="326"/>
      <c r="CP69" s="326"/>
      <c r="CQ69" s="326"/>
      <c r="CR69" s="326"/>
      <c r="CS69" s="326"/>
      <c r="CT69" s="326"/>
      <c r="CU69" s="326"/>
      <c r="CV69" s="326"/>
      <c r="CW69" s="326"/>
      <c r="CX69" s="326"/>
      <c r="CY69" s="326">
        <v>0</v>
      </c>
      <c r="CZ69" s="326">
        <v>0</v>
      </c>
      <c r="DA69" s="326">
        <v>0</v>
      </c>
      <c r="DB69" s="326">
        <v>0</v>
      </c>
      <c r="DC69" s="326">
        <v>0</v>
      </c>
      <c r="DD69" s="326">
        <v>0</v>
      </c>
      <c r="DE69" s="326">
        <v>0</v>
      </c>
      <c r="DF69" s="326">
        <v>0</v>
      </c>
      <c r="DG69" s="326">
        <v>0</v>
      </c>
      <c r="DH69" s="326">
        <v>0</v>
      </c>
      <c r="DI69" s="326">
        <v>0</v>
      </c>
      <c r="DJ69" s="326">
        <v>0</v>
      </c>
      <c r="DK69" s="326">
        <v>0</v>
      </c>
      <c r="DL69" s="326">
        <v>0</v>
      </c>
      <c r="DM69" s="326" t="s">
        <v>190</v>
      </c>
      <c r="DN69" s="105"/>
    </row>
    <row r="70" spans="1:145" ht="31.5" x14ac:dyDescent="0.25">
      <c r="A70" s="105"/>
      <c r="B70" s="382" t="s">
        <v>171</v>
      </c>
      <c r="C70" s="383" t="s">
        <v>172</v>
      </c>
      <c r="D70" s="382" t="s">
        <v>93</v>
      </c>
      <c r="E70" s="384">
        <f t="shared" ref="E70:BP70" si="77">E71+E72</f>
        <v>0</v>
      </c>
      <c r="F70" s="384">
        <f t="shared" si="77"/>
        <v>0</v>
      </c>
      <c r="G70" s="384">
        <f t="shared" si="77"/>
        <v>0</v>
      </c>
      <c r="H70" s="384">
        <f t="shared" si="77"/>
        <v>0</v>
      </c>
      <c r="I70" s="384">
        <f t="shared" si="77"/>
        <v>0</v>
      </c>
      <c r="J70" s="384">
        <f t="shared" si="77"/>
        <v>0</v>
      </c>
      <c r="K70" s="384">
        <f t="shared" si="77"/>
        <v>0</v>
      </c>
      <c r="L70" s="384">
        <f t="shared" si="77"/>
        <v>0</v>
      </c>
      <c r="M70" s="384">
        <f t="shared" si="77"/>
        <v>0</v>
      </c>
      <c r="N70" s="384">
        <f t="shared" si="77"/>
        <v>0</v>
      </c>
      <c r="O70" s="384">
        <f t="shared" si="77"/>
        <v>0</v>
      </c>
      <c r="P70" s="384">
        <f t="shared" si="77"/>
        <v>0</v>
      </c>
      <c r="Q70" s="384">
        <f t="shared" si="77"/>
        <v>0</v>
      </c>
      <c r="R70" s="384">
        <f t="shared" si="77"/>
        <v>0</v>
      </c>
      <c r="S70" s="384">
        <f t="shared" si="77"/>
        <v>0</v>
      </c>
      <c r="T70" s="384">
        <f t="shared" si="77"/>
        <v>0</v>
      </c>
      <c r="U70" s="384">
        <f t="shared" si="77"/>
        <v>0</v>
      </c>
      <c r="V70" s="384">
        <f t="shared" si="77"/>
        <v>0</v>
      </c>
      <c r="W70" s="384">
        <f t="shared" si="77"/>
        <v>0</v>
      </c>
      <c r="X70" s="384">
        <f t="shared" si="77"/>
        <v>0</v>
      </c>
      <c r="Y70" s="384">
        <f t="shared" si="77"/>
        <v>0</v>
      </c>
      <c r="Z70" s="384">
        <f t="shared" si="77"/>
        <v>0</v>
      </c>
      <c r="AA70" s="384">
        <f t="shared" si="77"/>
        <v>0</v>
      </c>
      <c r="AB70" s="384">
        <f t="shared" si="77"/>
        <v>0</v>
      </c>
      <c r="AC70" s="384">
        <f t="shared" si="77"/>
        <v>0</v>
      </c>
      <c r="AD70" s="384">
        <f t="shared" si="77"/>
        <v>0</v>
      </c>
      <c r="AE70" s="384">
        <f t="shared" si="77"/>
        <v>0</v>
      </c>
      <c r="AF70" s="384">
        <f t="shared" si="77"/>
        <v>0</v>
      </c>
      <c r="AG70" s="384">
        <f t="shared" si="77"/>
        <v>0</v>
      </c>
      <c r="AH70" s="384">
        <f t="shared" si="77"/>
        <v>0</v>
      </c>
      <c r="AI70" s="384">
        <f t="shared" si="77"/>
        <v>0</v>
      </c>
      <c r="AJ70" s="384">
        <f t="shared" si="77"/>
        <v>0</v>
      </c>
      <c r="AK70" s="384">
        <f t="shared" si="77"/>
        <v>0</v>
      </c>
      <c r="AL70" s="384">
        <f t="shared" si="77"/>
        <v>0</v>
      </c>
      <c r="AM70" s="384">
        <f t="shared" si="77"/>
        <v>0</v>
      </c>
      <c r="AN70" s="384">
        <f t="shared" si="77"/>
        <v>0</v>
      </c>
      <c r="AO70" s="384">
        <f t="shared" si="77"/>
        <v>0</v>
      </c>
      <c r="AP70" s="384">
        <f t="shared" si="77"/>
        <v>0</v>
      </c>
      <c r="AQ70" s="384">
        <f t="shared" si="77"/>
        <v>0</v>
      </c>
      <c r="AR70" s="384">
        <f t="shared" si="77"/>
        <v>0</v>
      </c>
      <c r="AS70" s="384">
        <f t="shared" si="77"/>
        <v>0</v>
      </c>
      <c r="AT70" s="384">
        <f t="shared" si="77"/>
        <v>0</v>
      </c>
      <c r="AU70" s="384">
        <f t="shared" si="77"/>
        <v>0</v>
      </c>
      <c r="AV70" s="384">
        <f t="shared" si="77"/>
        <v>0</v>
      </c>
      <c r="AW70" s="384">
        <f t="shared" si="77"/>
        <v>0</v>
      </c>
      <c r="AX70" s="384">
        <f t="shared" si="77"/>
        <v>0</v>
      </c>
      <c r="AY70" s="384">
        <f t="shared" si="77"/>
        <v>0</v>
      </c>
      <c r="AZ70" s="384">
        <f t="shared" si="77"/>
        <v>0</v>
      </c>
      <c r="BA70" s="384">
        <f t="shared" si="77"/>
        <v>0</v>
      </c>
      <c r="BB70" s="384">
        <f t="shared" si="77"/>
        <v>0</v>
      </c>
      <c r="BC70" s="384">
        <f t="shared" si="77"/>
        <v>0</v>
      </c>
      <c r="BD70" s="384">
        <f t="shared" si="77"/>
        <v>0</v>
      </c>
      <c r="BE70" s="384">
        <f t="shared" si="77"/>
        <v>0</v>
      </c>
      <c r="BF70" s="384">
        <f t="shared" si="77"/>
        <v>0</v>
      </c>
      <c r="BG70" s="384">
        <f t="shared" si="77"/>
        <v>0</v>
      </c>
      <c r="BH70" s="384">
        <f t="shared" si="77"/>
        <v>0</v>
      </c>
      <c r="BI70" s="384">
        <f t="shared" si="77"/>
        <v>0</v>
      </c>
      <c r="BJ70" s="384">
        <f t="shared" si="77"/>
        <v>0</v>
      </c>
      <c r="BK70" s="384">
        <f t="shared" si="77"/>
        <v>0</v>
      </c>
      <c r="BL70" s="384">
        <f t="shared" si="77"/>
        <v>0</v>
      </c>
      <c r="BM70" s="384">
        <f t="shared" si="77"/>
        <v>0</v>
      </c>
      <c r="BN70" s="384">
        <f t="shared" si="77"/>
        <v>0</v>
      </c>
      <c r="BO70" s="384">
        <f t="shared" si="77"/>
        <v>0</v>
      </c>
      <c r="BP70" s="384">
        <f t="shared" si="77"/>
        <v>0</v>
      </c>
      <c r="BQ70" s="384">
        <f t="shared" ref="BQ70:DL70" si="78">BQ71+BQ72</f>
        <v>0</v>
      </c>
      <c r="BR70" s="384">
        <f t="shared" si="78"/>
        <v>0</v>
      </c>
      <c r="BS70" s="384">
        <f t="shared" si="78"/>
        <v>0</v>
      </c>
      <c r="BT70" s="384">
        <f t="shared" si="78"/>
        <v>0</v>
      </c>
      <c r="BU70" s="384">
        <f t="shared" si="78"/>
        <v>0</v>
      </c>
      <c r="BV70" s="384">
        <f t="shared" si="78"/>
        <v>0</v>
      </c>
      <c r="BW70" s="384"/>
      <c r="BX70" s="384"/>
      <c r="BY70" s="384"/>
      <c r="BZ70" s="384"/>
      <c r="CA70" s="384"/>
      <c r="CB70" s="384"/>
      <c r="CC70" s="384"/>
      <c r="CD70" s="384"/>
      <c r="CE70" s="384"/>
      <c r="CF70" s="384"/>
      <c r="CG70" s="384"/>
      <c r="CH70" s="384"/>
      <c r="CI70" s="384"/>
      <c r="CJ70" s="384"/>
      <c r="CK70" s="384"/>
      <c r="CL70" s="384"/>
      <c r="CM70" s="384"/>
      <c r="CN70" s="384"/>
      <c r="CO70" s="384"/>
      <c r="CP70" s="384"/>
      <c r="CQ70" s="384"/>
      <c r="CR70" s="384"/>
      <c r="CS70" s="384"/>
      <c r="CT70" s="384"/>
      <c r="CU70" s="384"/>
      <c r="CV70" s="384"/>
      <c r="CW70" s="384"/>
      <c r="CX70" s="384"/>
      <c r="CY70" s="384">
        <f t="shared" si="78"/>
        <v>0</v>
      </c>
      <c r="CZ70" s="384">
        <f t="shared" si="78"/>
        <v>0</v>
      </c>
      <c r="DA70" s="384">
        <f t="shared" si="78"/>
        <v>0</v>
      </c>
      <c r="DB70" s="384">
        <f t="shared" si="78"/>
        <v>0</v>
      </c>
      <c r="DC70" s="384">
        <f t="shared" si="78"/>
        <v>0</v>
      </c>
      <c r="DD70" s="384">
        <f t="shared" si="78"/>
        <v>0</v>
      </c>
      <c r="DE70" s="384">
        <f t="shared" si="78"/>
        <v>0</v>
      </c>
      <c r="DF70" s="384">
        <f t="shared" si="78"/>
        <v>0</v>
      </c>
      <c r="DG70" s="384">
        <f t="shared" si="78"/>
        <v>0</v>
      </c>
      <c r="DH70" s="384">
        <f t="shared" si="78"/>
        <v>0</v>
      </c>
      <c r="DI70" s="384">
        <f t="shared" si="78"/>
        <v>0</v>
      </c>
      <c r="DJ70" s="384">
        <f t="shared" si="78"/>
        <v>0</v>
      </c>
      <c r="DK70" s="384">
        <f t="shared" si="78"/>
        <v>0</v>
      </c>
      <c r="DL70" s="384">
        <f t="shared" si="78"/>
        <v>0</v>
      </c>
      <c r="DM70" s="384" t="s">
        <v>190</v>
      </c>
      <c r="DN70" s="105"/>
    </row>
    <row r="71" spans="1:145" ht="28.5" customHeight="1" x14ac:dyDescent="0.25">
      <c r="A71" s="105"/>
      <c r="B71" s="408" t="s">
        <v>173</v>
      </c>
      <c r="C71" s="409" t="s">
        <v>174</v>
      </c>
      <c r="D71" s="408" t="s">
        <v>93</v>
      </c>
      <c r="E71" s="410">
        <v>0</v>
      </c>
      <c r="F71" s="410">
        <v>0</v>
      </c>
      <c r="G71" s="410">
        <v>0</v>
      </c>
      <c r="H71" s="410">
        <v>0</v>
      </c>
      <c r="I71" s="410">
        <v>0</v>
      </c>
      <c r="J71" s="410">
        <v>0</v>
      </c>
      <c r="K71" s="410">
        <v>0</v>
      </c>
      <c r="L71" s="410">
        <v>0</v>
      </c>
      <c r="M71" s="410">
        <v>0</v>
      </c>
      <c r="N71" s="410">
        <v>0</v>
      </c>
      <c r="O71" s="410">
        <v>0</v>
      </c>
      <c r="P71" s="410">
        <v>0</v>
      </c>
      <c r="Q71" s="410">
        <v>0</v>
      </c>
      <c r="R71" s="410">
        <v>0</v>
      </c>
      <c r="S71" s="410">
        <v>0</v>
      </c>
      <c r="T71" s="410">
        <v>0</v>
      </c>
      <c r="U71" s="410">
        <v>0</v>
      </c>
      <c r="V71" s="410">
        <v>0</v>
      </c>
      <c r="W71" s="410">
        <v>0</v>
      </c>
      <c r="X71" s="410">
        <v>0</v>
      </c>
      <c r="Y71" s="410">
        <v>0</v>
      </c>
      <c r="Z71" s="410">
        <v>0</v>
      </c>
      <c r="AA71" s="410">
        <v>0</v>
      </c>
      <c r="AB71" s="410">
        <v>0</v>
      </c>
      <c r="AC71" s="410">
        <v>0</v>
      </c>
      <c r="AD71" s="410">
        <v>0</v>
      </c>
      <c r="AE71" s="410">
        <v>0</v>
      </c>
      <c r="AF71" s="410">
        <v>0</v>
      </c>
      <c r="AG71" s="410">
        <v>0</v>
      </c>
      <c r="AH71" s="410">
        <v>0</v>
      </c>
      <c r="AI71" s="410">
        <v>0</v>
      </c>
      <c r="AJ71" s="410">
        <v>0</v>
      </c>
      <c r="AK71" s="410">
        <v>0</v>
      </c>
      <c r="AL71" s="410">
        <v>0</v>
      </c>
      <c r="AM71" s="410">
        <v>0</v>
      </c>
      <c r="AN71" s="410">
        <v>0</v>
      </c>
      <c r="AO71" s="410">
        <v>0</v>
      </c>
      <c r="AP71" s="410">
        <v>0</v>
      </c>
      <c r="AQ71" s="410">
        <v>0</v>
      </c>
      <c r="AR71" s="410">
        <v>0</v>
      </c>
      <c r="AS71" s="410">
        <v>0</v>
      </c>
      <c r="AT71" s="410">
        <v>0</v>
      </c>
      <c r="AU71" s="410">
        <v>0</v>
      </c>
      <c r="AV71" s="410">
        <v>0</v>
      </c>
      <c r="AW71" s="410">
        <v>0</v>
      </c>
      <c r="AX71" s="410">
        <v>0</v>
      </c>
      <c r="AY71" s="410">
        <v>0</v>
      </c>
      <c r="AZ71" s="410">
        <v>0</v>
      </c>
      <c r="BA71" s="410">
        <v>0</v>
      </c>
      <c r="BB71" s="410">
        <v>0</v>
      </c>
      <c r="BC71" s="410">
        <v>0</v>
      </c>
      <c r="BD71" s="410">
        <v>0</v>
      </c>
      <c r="BE71" s="410">
        <v>0</v>
      </c>
      <c r="BF71" s="410">
        <v>0</v>
      </c>
      <c r="BG71" s="410">
        <v>0</v>
      </c>
      <c r="BH71" s="410">
        <v>0</v>
      </c>
      <c r="BI71" s="410">
        <v>0</v>
      </c>
      <c r="BJ71" s="410">
        <v>0</v>
      </c>
      <c r="BK71" s="410">
        <v>0</v>
      </c>
      <c r="BL71" s="410">
        <v>0</v>
      </c>
      <c r="BM71" s="410">
        <v>0</v>
      </c>
      <c r="BN71" s="410">
        <v>0</v>
      </c>
      <c r="BO71" s="410">
        <v>0</v>
      </c>
      <c r="BP71" s="410">
        <v>0</v>
      </c>
      <c r="BQ71" s="410">
        <v>0</v>
      </c>
      <c r="BR71" s="410">
        <v>0</v>
      </c>
      <c r="BS71" s="410">
        <v>0</v>
      </c>
      <c r="BT71" s="410">
        <v>0</v>
      </c>
      <c r="BU71" s="410">
        <v>0</v>
      </c>
      <c r="BV71" s="410">
        <v>0</v>
      </c>
      <c r="BW71" s="410"/>
      <c r="BX71" s="410"/>
      <c r="BY71" s="410"/>
      <c r="BZ71" s="410"/>
      <c r="CA71" s="410"/>
      <c r="CB71" s="410"/>
      <c r="CC71" s="410"/>
      <c r="CD71" s="410"/>
      <c r="CE71" s="410"/>
      <c r="CF71" s="410"/>
      <c r="CG71" s="410"/>
      <c r="CH71" s="410"/>
      <c r="CI71" s="410"/>
      <c r="CJ71" s="410"/>
      <c r="CK71" s="410"/>
      <c r="CL71" s="410"/>
      <c r="CM71" s="410"/>
      <c r="CN71" s="410"/>
      <c r="CO71" s="410"/>
      <c r="CP71" s="410"/>
      <c r="CQ71" s="410"/>
      <c r="CR71" s="410"/>
      <c r="CS71" s="410"/>
      <c r="CT71" s="410"/>
      <c r="CU71" s="410"/>
      <c r="CV71" s="410"/>
      <c r="CW71" s="410"/>
      <c r="CX71" s="410"/>
      <c r="CY71" s="410">
        <v>0</v>
      </c>
      <c r="CZ71" s="410">
        <v>0</v>
      </c>
      <c r="DA71" s="410">
        <v>0</v>
      </c>
      <c r="DB71" s="410">
        <v>0</v>
      </c>
      <c r="DC71" s="410">
        <v>0</v>
      </c>
      <c r="DD71" s="410">
        <v>0</v>
      </c>
      <c r="DE71" s="410">
        <v>0</v>
      </c>
      <c r="DF71" s="410">
        <v>0</v>
      </c>
      <c r="DG71" s="410">
        <v>0</v>
      </c>
      <c r="DH71" s="410">
        <v>0</v>
      </c>
      <c r="DI71" s="410">
        <v>0</v>
      </c>
      <c r="DJ71" s="410">
        <v>0</v>
      </c>
      <c r="DK71" s="410">
        <v>0</v>
      </c>
      <c r="DL71" s="410">
        <v>0</v>
      </c>
      <c r="DM71" s="410" t="s">
        <v>190</v>
      </c>
      <c r="DN71" s="105"/>
    </row>
    <row r="72" spans="1:145" ht="31.5" x14ac:dyDescent="0.25">
      <c r="A72" s="105"/>
      <c r="B72" s="408" t="s">
        <v>175</v>
      </c>
      <c r="C72" s="409" t="s">
        <v>176</v>
      </c>
      <c r="D72" s="408" t="s">
        <v>93</v>
      </c>
      <c r="E72" s="410">
        <v>0</v>
      </c>
      <c r="F72" s="410">
        <v>0</v>
      </c>
      <c r="G72" s="410">
        <v>0</v>
      </c>
      <c r="H72" s="410">
        <v>0</v>
      </c>
      <c r="I72" s="410">
        <v>0</v>
      </c>
      <c r="J72" s="410">
        <v>0</v>
      </c>
      <c r="K72" s="410">
        <v>0</v>
      </c>
      <c r="L72" s="410">
        <v>0</v>
      </c>
      <c r="M72" s="410">
        <v>0</v>
      </c>
      <c r="N72" s="410">
        <v>0</v>
      </c>
      <c r="O72" s="410">
        <v>0</v>
      </c>
      <c r="P72" s="410">
        <v>0</v>
      </c>
      <c r="Q72" s="410">
        <v>0</v>
      </c>
      <c r="R72" s="410">
        <v>0</v>
      </c>
      <c r="S72" s="410">
        <v>0</v>
      </c>
      <c r="T72" s="410">
        <v>0</v>
      </c>
      <c r="U72" s="410">
        <v>0</v>
      </c>
      <c r="V72" s="410">
        <v>0</v>
      </c>
      <c r="W72" s="410">
        <v>0</v>
      </c>
      <c r="X72" s="410">
        <v>0</v>
      </c>
      <c r="Y72" s="410">
        <v>0</v>
      </c>
      <c r="Z72" s="410">
        <v>0</v>
      </c>
      <c r="AA72" s="410">
        <v>0</v>
      </c>
      <c r="AB72" s="410">
        <v>0</v>
      </c>
      <c r="AC72" s="410">
        <v>0</v>
      </c>
      <c r="AD72" s="410">
        <v>0</v>
      </c>
      <c r="AE72" s="410">
        <v>0</v>
      </c>
      <c r="AF72" s="410">
        <v>0</v>
      </c>
      <c r="AG72" s="410">
        <v>0</v>
      </c>
      <c r="AH72" s="410">
        <v>0</v>
      </c>
      <c r="AI72" s="410">
        <v>0</v>
      </c>
      <c r="AJ72" s="410">
        <v>0</v>
      </c>
      <c r="AK72" s="410">
        <v>0</v>
      </c>
      <c r="AL72" s="410">
        <v>0</v>
      </c>
      <c r="AM72" s="410">
        <v>0</v>
      </c>
      <c r="AN72" s="410">
        <v>0</v>
      </c>
      <c r="AO72" s="410">
        <v>0</v>
      </c>
      <c r="AP72" s="410">
        <v>0</v>
      </c>
      <c r="AQ72" s="410">
        <v>0</v>
      </c>
      <c r="AR72" s="410">
        <v>0</v>
      </c>
      <c r="AS72" s="410">
        <v>0</v>
      </c>
      <c r="AT72" s="410">
        <v>0</v>
      </c>
      <c r="AU72" s="410">
        <v>0</v>
      </c>
      <c r="AV72" s="410">
        <v>0</v>
      </c>
      <c r="AW72" s="410">
        <v>0</v>
      </c>
      <c r="AX72" s="410">
        <v>0</v>
      </c>
      <c r="AY72" s="410">
        <v>0</v>
      </c>
      <c r="AZ72" s="410">
        <v>0</v>
      </c>
      <c r="BA72" s="410">
        <v>0</v>
      </c>
      <c r="BB72" s="410">
        <v>0</v>
      </c>
      <c r="BC72" s="410">
        <v>0</v>
      </c>
      <c r="BD72" s="410">
        <v>0</v>
      </c>
      <c r="BE72" s="410">
        <v>0</v>
      </c>
      <c r="BF72" s="410">
        <v>0</v>
      </c>
      <c r="BG72" s="410">
        <v>0</v>
      </c>
      <c r="BH72" s="410">
        <v>0</v>
      </c>
      <c r="BI72" s="410">
        <v>0</v>
      </c>
      <c r="BJ72" s="410">
        <v>0</v>
      </c>
      <c r="BK72" s="410">
        <v>0</v>
      </c>
      <c r="BL72" s="410">
        <v>0</v>
      </c>
      <c r="BM72" s="410">
        <v>0</v>
      </c>
      <c r="BN72" s="410">
        <v>0</v>
      </c>
      <c r="BO72" s="410">
        <v>0</v>
      </c>
      <c r="BP72" s="410">
        <v>0</v>
      </c>
      <c r="BQ72" s="410">
        <v>0</v>
      </c>
      <c r="BR72" s="410">
        <v>0</v>
      </c>
      <c r="BS72" s="410">
        <v>0</v>
      </c>
      <c r="BT72" s="410">
        <v>0</v>
      </c>
      <c r="BU72" s="410">
        <v>0</v>
      </c>
      <c r="BV72" s="410">
        <v>0</v>
      </c>
      <c r="BW72" s="410"/>
      <c r="BX72" s="410"/>
      <c r="BY72" s="410"/>
      <c r="BZ72" s="410"/>
      <c r="CA72" s="410"/>
      <c r="CB72" s="410"/>
      <c r="CC72" s="410"/>
      <c r="CD72" s="410"/>
      <c r="CE72" s="410"/>
      <c r="CF72" s="410"/>
      <c r="CG72" s="410"/>
      <c r="CH72" s="410"/>
      <c r="CI72" s="410"/>
      <c r="CJ72" s="410"/>
      <c r="CK72" s="410"/>
      <c r="CL72" s="410"/>
      <c r="CM72" s="410"/>
      <c r="CN72" s="410"/>
      <c r="CO72" s="410"/>
      <c r="CP72" s="410"/>
      <c r="CQ72" s="410"/>
      <c r="CR72" s="410"/>
      <c r="CS72" s="410"/>
      <c r="CT72" s="410"/>
      <c r="CU72" s="410"/>
      <c r="CV72" s="410"/>
      <c r="CW72" s="410"/>
      <c r="CX72" s="410"/>
      <c r="CY72" s="410">
        <v>0</v>
      </c>
      <c r="CZ72" s="410">
        <v>0</v>
      </c>
      <c r="DA72" s="410">
        <v>0</v>
      </c>
      <c r="DB72" s="410">
        <v>0</v>
      </c>
      <c r="DC72" s="410">
        <v>0</v>
      </c>
      <c r="DD72" s="410">
        <v>0</v>
      </c>
      <c r="DE72" s="410">
        <v>0</v>
      </c>
      <c r="DF72" s="410">
        <v>0</v>
      </c>
      <c r="DG72" s="410">
        <v>0</v>
      </c>
      <c r="DH72" s="410">
        <v>0</v>
      </c>
      <c r="DI72" s="410">
        <v>0</v>
      </c>
      <c r="DJ72" s="410">
        <v>0</v>
      </c>
      <c r="DK72" s="410">
        <v>0</v>
      </c>
      <c r="DL72" s="410">
        <v>0</v>
      </c>
      <c r="DM72" s="410" t="s">
        <v>190</v>
      </c>
      <c r="DN72" s="105"/>
    </row>
    <row r="73" spans="1:145" ht="31.5" x14ac:dyDescent="0.25">
      <c r="A73" s="105"/>
      <c r="B73" s="382" t="s">
        <v>177</v>
      </c>
      <c r="C73" s="383" t="s">
        <v>178</v>
      </c>
      <c r="D73" s="427" t="s">
        <v>93</v>
      </c>
      <c r="E73" s="393">
        <v>0</v>
      </c>
      <c r="F73" s="393">
        <v>0</v>
      </c>
      <c r="G73" s="393">
        <v>0</v>
      </c>
      <c r="H73" s="393">
        <v>0</v>
      </c>
      <c r="I73" s="393">
        <v>0</v>
      </c>
      <c r="J73" s="393">
        <v>0</v>
      </c>
      <c r="K73" s="393">
        <v>0</v>
      </c>
      <c r="L73" s="393">
        <v>0</v>
      </c>
      <c r="M73" s="393">
        <v>0</v>
      </c>
      <c r="N73" s="393">
        <v>0</v>
      </c>
      <c r="O73" s="393">
        <v>0</v>
      </c>
      <c r="P73" s="393">
        <v>0</v>
      </c>
      <c r="Q73" s="393">
        <v>0</v>
      </c>
      <c r="R73" s="393">
        <v>0</v>
      </c>
      <c r="S73" s="393">
        <f t="shared" ref="S73:DF73" si="79">SUM(S74:S75)</f>
        <v>0</v>
      </c>
      <c r="T73" s="393">
        <f t="shared" si="79"/>
        <v>0</v>
      </c>
      <c r="U73" s="393">
        <f t="shared" si="79"/>
        <v>0</v>
      </c>
      <c r="V73" s="393">
        <f t="shared" si="79"/>
        <v>0</v>
      </c>
      <c r="W73" s="393">
        <f t="shared" si="79"/>
        <v>0</v>
      </c>
      <c r="X73" s="393">
        <f t="shared" si="79"/>
        <v>0</v>
      </c>
      <c r="Y73" s="393">
        <f t="shared" si="79"/>
        <v>0</v>
      </c>
      <c r="Z73" s="393">
        <f t="shared" si="79"/>
        <v>0</v>
      </c>
      <c r="AA73" s="393">
        <f t="shared" si="79"/>
        <v>0</v>
      </c>
      <c r="AB73" s="393">
        <f t="shared" si="79"/>
        <v>0</v>
      </c>
      <c r="AC73" s="393">
        <f t="shared" si="79"/>
        <v>0</v>
      </c>
      <c r="AD73" s="393">
        <f t="shared" si="79"/>
        <v>0</v>
      </c>
      <c r="AE73" s="393">
        <f t="shared" si="79"/>
        <v>0</v>
      </c>
      <c r="AF73" s="393">
        <f t="shared" si="79"/>
        <v>0</v>
      </c>
      <c r="AG73" s="393">
        <f t="shared" si="79"/>
        <v>0</v>
      </c>
      <c r="AH73" s="393">
        <f t="shared" si="79"/>
        <v>0</v>
      </c>
      <c r="AI73" s="393">
        <f t="shared" si="79"/>
        <v>0</v>
      </c>
      <c r="AJ73" s="393">
        <f t="shared" si="79"/>
        <v>0</v>
      </c>
      <c r="AK73" s="393">
        <f t="shared" si="79"/>
        <v>0</v>
      </c>
      <c r="AL73" s="393">
        <f t="shared" si="79"/>
        <v>0</v>
      </c>
      <c r="AM73" s="393">
        <f t="shared" si="79"/>
        <v>0</v>
      </c>
      <c r="AN73" s="393">
        <f t="shared" si="79"/>
        <v>0</v>
      </c>
      <c r="AO73" s="393">
        <f t="shared" si="79"/>
        <v>0</v>
      </c>
      <c r="AP73" s="393">
        <f t="shared" si="79"/>
        <v>0</v>
      </c>
      <c r="AQ73" s="393">
        <f t="shared" si="79"/>
        <v>0</v>
      </c>
      <c r="AR73" s="393">
        <f t="shared" si="79"/>
        <v>0</v>
      </c>
      <c r="AS73" s="393">
        <f t="shared" si="79"/>
        <v>0</v>
      </c>
      <c r="AT73" s="393">
        <f t="shared" si="79"/>
        <v>0</v>
      </c>
      <c r="AU73" s="393">
        <f t="shared" si="79"/>
        <v>0.8</v>
      </c>
      <c r="AV73" s="393">
        <f t="shared" si="79"/>
        <v>0</v>
      </c>
      <c r="AW73" s="393">
        <f t="shared" si="79"/>
        <v>3.76</v>
      </c>
      <c r="AX73" s="393">
        <f t="shared" si="79"/>
        <v>0</v>
      </c>
      <c r="AY73" s="393">
        <f t="shared" si="79"/>
        <v>0</v>
      </c>
      <c r="AZ73" s="393">
        <f t="shared" si="79"/>
        <v>0</v>
      </c>
      <c r="BA73" s="393">
        <f t="shared" si="79"/>
        <v>0</v>
      </c>
      <c r="BB73" s="393">
        <f t="shared" si="79"/>
        <v>0</v>
      </c>
      <c r="BC73" s="393">
        <f t="shared" si="79"/>
        <v>0</v>
      </c>
      <c r="BD73" s="393">
        <f t="shared" si="79"/>
        <v>0</v>
      </c>
      <c r="BE73" s="393">
        <f t="shared" si="79"/>
        <v>0</v>
      </c>
      <c r="BF73" s="393">
        <f t="shared" si="79"/>
        <v>0</v>
      </c>
      <c r="BG73" s="393">
        <f t="shared" si="79"/>
        <v>0</v>
      </c>
      <c r="BH73" s="393">
        <f t="shared" si="79"/>
        <v>0</v>
      </c>
      <c r="BI73" s="393">
        <f t="shared" si="79"/>
        <v>0</v>
      </c>
      <c r="BJ73" s="393">
        <f t="shared" si="79"/>
        <v>0</v>
      </c>
      <c r="BK73" s="393">
        <f t="shared" si="79"/>
        <v>0</v>
      </c>
      <c r="BL73" s="393">
        <f t="shared" si="79"/>
        <v>0</v>
      </c>
      <c r="BM73" s="393">
        <f t="shared" si="79"/>
        <v>0</v>
      </c>
      <c r="BN73" s="393">
        <f t="shared" si="79"/>
        <v>0</v>
      </c>
      <c r="BO73" s="393">
        <f t="shared" si="79"/>
        <v>0</v>
      </c>
      <c r="BP73" s="393">
        <f t="shared" si="79"/>
        <v>0</v>
      </c>
      <c r="BQ73" s="393">
        <f t="shared" si="79"/>
        <v>0</v>
      </c>
      <c r="BR73" s="393">
        <f t="shared" si="79"/>
        <v>0</v>
      </c>
      <c r="BS73" s="393">
        <f t="shared" si="79"/>
        <v>0</v>
      </c>
      <c r="BT73" s="393">
        <f t="shared" si="79"/>
        <v>0</v>
      </c>
      <c r="BU73" s="393">
        <f t="shared" si="79"/>
        <v>0</v>
      </c>
      <c r="BV73" s="393">
        <f t="shared" si="79"/>
        <v>0</v>
      </c>
      <c r="BW73" s="393"/>
      <c r="BX73" s="393"/>
      <c r="BY73" s="393"/>
      <c r="BZ73" s="393"/>
      <c r="CA73" s="393"/>
      <c r="CB73" s="393"/>
      <c r="CC73" s="393"/>
      <c r="CD73" s="393"/>
      <c r="CE73" s="393"/>
      <c r="CF73" s="393"/>
      <c r="CG73" s="393"/>
      <c r="CH73" s="393"/>
      <c r="CI73" s="393"/>
      <c r="CJ73" s="393"/>
      <c r="CK73" s="393"/>
      <c r="CL73" s="393"/>
      <c r="CM73" s="393"/>
      <c r="CN73" s="393"/>
      <c r="CO73" s="393"/>
      <c r="CP73" s="393"/>
      <c r="CQ73" s="393"/>
      <c r="CR73" s="393"/>
      <c r="CS73" s="393"/>
      <c r="CT73" s="393"/>
      <c r="CU73" s="393"/>
      <c r="CV73" s="393"/>
      <c r="CW73" s="393"/>
      <c r="CX73" s="393"/>
      <c r="CY73" s="393">
        <f t="shared" si="79"/>
        <v>0.8</v>
      </c>
      <c r="CZ73" s="393">
        <f t="shared" si="79"/>
        <v>0</v>
      </c>
      <c r="DA73" s="393">
        <f t="shared" si="79"/>
        <v>3.76</v>
      </c>
      <c r="DB73" s="393">
        <f t="shared" si="79"/>
        <v>0</v>
      </c>
      <c r="DC73" s="393">
        <f t="shared" si="79"/>
        <v>0</v>
      </c>
      <c r="DD73" s="393">
        <f t="shared" si="79"/>
        <v>0</v>
      </c>
      <c r="DE73" s="393">
        <f t="shared" si="79"/>
        <v>0</v>
      </c>
      <c r="DF73" s="393">
        <f t="shared" si="79"/>
        <v>0</v>
      </c>
      <c r="DG73" s="393">
        <f t="shared" ref="DG73:DL73" si="80">SUM(DG74:DG75)</f>
        <v>0</v>
      </c>
      <c r="DH73" s="393">
        <f t="shared" si="80"/>
        <v>0</v>
      </c>
      <c r="DI73" s="393">
        <f t="shared" si="80"/>
        <v>0</v>
      </c>
      <c r="DJ73" s="393">
        <f t="shared" si="80"/>
        <v>0</v>
      </c>
      <c r="DK73" s="393">
        <f t="shared" si="80"/>
        <v>0</v>
      </c>
      <c r="DL73" s="393">
        <f t="shared" si="80"/>
        <v>0</v>
      </c>
      <c r="DM73" s="393" t="s">
        <v>190</v>
      </c>
      <c r="DN73" s="105"/>
    </row>
    <row r="74" spans="1:145" ht="31.5" x14ac:dyDescent="0.25">
      <c r="A74" s="105"/>
      <c r="B74" s="408" t="s">
        <v>179</v>
      </c>
      <c r="C74" s="409" t="s">
        <v>180</v>
      </c>
      <c r="D74" s="408" t="s">
        <v>93</v>
      </c>
      <c r="E74" s="410">
        <v>0</v>
      </c>
      <c r="F74" s="410">
        <v>0</v>
      </c>
      <c r="G74" s="410">
        <v>0</v>
      </c>
      <c r="H74" s="410">
        <v>0</v>
      </c>
      <c r="I74" s="410">
        <v>0</v>
      </c>
      <c r="J74" s="410">
        <v>0</v>
      </c>
      <c r="K74" s="410">
        <v>0</v>
      </c>
      <c r="L74" s="410">
        <v>0</v>
      </c>
      <c r="M74" s="410">
        <v>0</v>
      </c>
      <c r="N74" s="410">
        <v>0</v>
      </c>
      <c r="O74" s="410">
        <v>0</v>
      </c>
      <c r="P74" s="410">
        <v>0</v>
      </c>
      <c r="Q74" s="410">
        <v>0</v>
      </c>
      <c r="R74" s="410">
        <v>0</v>
      </c>
      <c r="S74" s="410">
        <v>0</v>
      </c>
      <c r="T74" s="410">
        <v>0</v>
      </c>
      <c r="U74" s="410">
        <v>0</v>
      </c>
      <c r="V74" s="410">
        <v>0</v>
      </c>
      <c r="W74" s="410">
        <v>0</v>
      </c>
      <c r="X74" s="410">
        <v>0</v>
      </c>
      <c r="Y74" s="410">
        <v>0</v>
      </c>
      <c r="Z74" s="410">
        <v>0</v>
      </c>
      <c r="AA74" s="410">
        <v>0</v>
      </c>
      <c r="AB74" s="410">
        <v>0</v>
      </c>
      <c r="AC74" s="410">
        <v>0</v>
      </c>
      <c r="AD74" s="410">
        <v>0</v>
      </c>
      <c r="AE74" s="410">
        <v>0</v>
      </c>
      <c r="AF74" s="410">
        <v>0</v>
      </c>
      <c r="AG74" s="410">
        <v>0</v>
      </c>
      <c r="AH74" s="410">
        <v>0</v>
      </c>
      <c r="AI74" s="410">
        <v>0</v>
      </c>
      <c r="AJ74" s="410">
        <v>0</v>
      </c>
      <c r="AK74" s="410">
        <v>0</v>
      </c>
      <c r="AL74" s="410">
        <v>0</v>
      </c>
      <c r="AM74" s="410">
        <v>0</v>
      </c>
      <c r="AN74" s="410">
        <v>0</v>
      </c>
      <c r="AO74" s="410">
        <v>0</v>
      </c>
      <c r="AP74" s="410">
        <v>0</v>
      </c>
      <c r="AQ74" s="410">
        <v>0</v>
      </c>
      <c r="AR74" s="410">
        <v>0</v>
      </c>
      <c r="AS74" s="410">
        <v>0</v>
      </c>
      <c r="AT74" s="410">
        <v>0</v>
      </c>
      <c r="AU74" s="410">
        <v>0</v>
      </c>
      <c r="AV74" s="410">
        <v>0</v>
      </c>
      <c r="AW74" s="410">
        <v>0</v>
      </c>
      <c r="AX74" s="410">
        <v>0</v>
      </c>
      <c r="AY74" s="410">
        <v>0</v>
      </c>
      <c r="AZ74" s="410">
        <v>0</v>
      </c>
      <c r="BA74" s="410">
        <v>0</v>
      </c>
      <c r="BB74" s="410">
        <v>0</v>
      </c>
      <c r="BC74" s="410">
        <v>0</v>
      </c>
      <c r="BD74" s="410">
        <v>0</v>
      </c>
      <c r="BE74" s="410">
        <v>0</v>
      </c>
      <c r="BF74" s="410">
        <v>0</v>
      </c>
      <c r="BG74" s="410">
        <v>0</v>
      </c>
      <c r="BH74" s="410">
        <v>0</v>
      </c>
      <c r="BI74" s="500">
        <v>0</v>
      </c>
      <c r="BJ74" s="500">
        <v>0</v>
      </c>
      <c r="BK74" s="500">
        <v>0</v>
      </c>
      <c r="BL74" s="500">
        <v>0</v>
      </c>
      <c r="BM74" s="500">
        <v>0</v>
      </c>
      <c r="BN74" s="500">
        <v>0</v>
      </c>
      <c r="BO74" s="500">
        <v>0</v>
      </c>
      <c r="BP74" s="500">
        <v>0</v>
      </c>
      <c r="BQ74" s="500">
        <v>0</v>
      </c>
      <c r="BR74" s="500">
        <v>0</v>
      </c>
      <c r="BS74" s="500">
        <v>0</v>
      </c>
      <c r="BT74" s="500">
        <v>0</v>
      </c>
      <c r="BU74" s="500">
        <v>0</v>
      </c>
      <c r="BV74" s="500">
        <v>0</v>
      </c>
      <c r="BW74" s="500"/>
      <c r="BX74" s="500"/>
      <c r="BY74" s="500"/>
      <c r="BZ74" s="500"/>
      <c r="CA74" s="500"/>
      <c r="CB74" s="500"/>
      <c r="CC74" s="500"/>
      <c r="CD74" s="500"/>
      <c r="CE74" s="500"/>
      <c r="CF74" s="500"/>
      <c r="CG74" s="500"/>
      <c r="CH74" s="500"/>
      <c r="CI74" s="500"/>
      <c r="CJ74" s="500"/>
      <c r="CK74" s="500"/>
      <c r="CL74" s="500"/>
      <c r="CM74" s="500"/>
      <c r="CN74" s="500"/>
      <c r="CO74" s="500"/>
      <c r="CP74" s="500"/>
      <c r="CQ74" s="500"/>
      <c r="CR74" s="500"/>
      <c r="CS74" s="500"/>
      <c r="CT74" s="500"/>
      <c r="CU74" s="500"/>
      <c r="CV74" s="500"/>
      <c r="CW74" s="500"/>
      <c r="CX74" s="500"/>
      <c r="CY74" s="500">
        <v>0</v>
      </c>
      <c r="CZ74" s="500">
        <v>0</v>
      </c>
      <c r="DA74" s="500">
        <v>0</v>
      </c>
      <c r="DB74" s="500">
        <v>0</v>
      </c>
      <c r="DC74" s="500">
        <v>0</v>
      </c>
      <c r="DD74" s="500">
        <v>0</v>
      </c>
      <c r="DE74" s="500">
        <v>0</v>
      </c>
      <c r="DF74" s="500">
        <v>0</v>
      </c>
      <c r="DG74" s="500">
        <v>0</v>
      </c>
      <c r="DH74" s="500">
        <v>0</v>
      </c>
      <c r="DI74" s="500">
        <v>0</v>
      </c>
      <c r="DJ74" s="500">
        <v>0</v>
      </c>
      <c r="DK74" s="500">
        <v>0</v>
      </c>
      <c r="DL74" s="500">
        <v>0</v>
      </c>
      <c r="DM74" s="410" t="s">
        <v>190</v>
      </c>
      <c r="DN74" s="105"/>
    </row>
    <row r="75" spans="1:145" ht="31.5" x14ac:dyDescent="0.25">
      <c r="A75" s="105"/>
      <c r="B75" s="408" t="s">
        <v>181</v>
      </c>
      <c r="C75" s="409" t="s">
        <v>182</v>
      </c>
      <c r="D75" s="408" t="s">
        <v>93</v>
      </c>
      <c r="E75" s="414">
        <f t="shared" ref="E75:AT75" si="81">SUBTOTAL(9,E76)</f>
        <v>0</v>
      </c>
      <c r="F75" s="414">
        <f t="shared" si="81"/>
        <v>0</v>
      </c>
      <c r="G75" s="414">
        <f t="shared" si="81"/>
        <v>0</v>
      </c>
      <c r="H75" s="414">
        <f t="shared" si="81"/>
        <v>0</v>
      </c>
      <c r="I75" s="414">
        <f t="shared" si="81"/>
        <v>0</v>
      </c>
      <c r="J75" s="414">
        <f t="shared" si="81"/>
        <v>0</v>
      </c>
      <c r="K75" s="414">
        <f t="shared" si="81"/>
        <v>0</v>
      </c>
      <c r="L75" s="414">
        <f t="shared" si="81"/>
        <v>0</v>
      </c>
      <c r="M75" s="414">
        <f t="shared" si="81"/>
        <v>0</v>
      </c>
      <c r="N75" s="414">
        <f t="shared" si="81"/>
        <v>0</v>
      </c>
      <c r="O75" s="414">
        <f t="shared" si="81"/>
        <v>0</v>
      </c>
      <c r="P75" s="414">
        <f t="shared" si="81"/>
        <v>0</v>
      </c>
      <c r="Q75" s="414">
        <f t="shared" si="81"/>
        <v>0</v>
      </c>
      <c r="R75" s="414">
        <f t="shared" si="81"/>
        <v>0</v>
      </c>
      <c r="S75" s="414">
        <f t="shared" si="81"/>
        <v>0</v>
      </c>
      <c r="T75" s="414">
        <f t="shared" si="81"/>
        <v>0</v>
      </c>
      <c r="U75" s="414">
        <f t="shared" si="81"/>
        <v>0</v>
      </c>
      <c r="V75" s="414">
        <f t="shared" si="81"/>
        <v>0</v>
      </c>
      <c r="W75" s="414">
        <f t="shared" si="81"/>
        <v>0</v>
      </c>
      <c r="X75" s="414">
        <f t="shared" si="81"/>
        <v>0</v>
      </c>
      <c r="Y75" s="414">
        <f t="shared" si="81"/>
        <v>0</v>
      </c>
      <c r="Z75" s="414">
        <f t="shared" si="81"/>
        <v>0</v>
      </c>
      <c r="AA75" s="414">
        <f t="shared" si="81"/>
        <v>0</v>
      </c>
      <c r="AB75" s="414">
        <f t="shared" si="81"/>
        <v>0</v>
      </c>
      <c r="AC75" s="414">
        <f t="shared" si="81"/>
        <v>0</v>
      </c>
      <c r="AD75" s="414">
        <f t="shared" si="81"/>
        <v>0</v>
      </c>
      <c r="AE75" s="414">
        <f t="shared" si="81"/>
        <v>0</v>
      </c>
      <c r="AF75" s="414">
        <f t="shared" si="81"/>
        <v>0</v>
      </c>
      <c r="AG75" s="414">
        <f t="shared" si="81"/>
        <v>0</v>
      </c>
      <c r="AH75" s="414">
        <f t="shared" si="81"/>
        <v>0</v>
      </c>
      <c r="AI75" s="414">
        <f t="shared" si="81"/>
        <v>0</v>
      </c>
      <c r="AJ75" s="414">
        <f t="shared" si="81"/>
        <v>0</v>
      </c>
      <c r="AK75" s="414">
        <f t="shared" si="81"/>
        <v>0</v>
      </c>
      <c r="AL75" s="414">
        <f t="shared" si="81"/>
        <v>0</v>
      </c>
      <c r="AM75" s="414">
        <f t="shared" si="81"/>
        <v>0</v>
      </c>
      <c r="AN75" s="414">
        <f t="shared" si="81"/>
        <v>0</v>
      </c>
      <c r="AO75" s="414">
        <f t="shared" si="81"/>
        <v>0</v>
      </c>
      <c r="AP75" s="414">
        <f t="shared" si="81"/>
        <v>0</v>
      </c>
      <c r="AQ75" s="414">
        <f t="shared" si="81"/>
        <v>0</v>
      </c>
      <c r="AR75" s="414">
        <f t="shared" si="81"/>
        <v>0</v>
      </c>
      <c r="AS75" s="414">
        <f t="shared" si="81"/>
        <v>0</v>
      </c>
      <c r="AT75" s="414">
        <f t="shared" si="81"/>
        <v>0</v>
      </c>
      <c r="AU75" s="414">
        <f>SUBTOTAL(9,AU76)</f>
        <v>0.8</v>
      </c>
      <c r="AV75" s="414">
        <f t="shared" ref="AV75:DG75" si="82">SUBTOTAL(9,AV76)</f>
        <v>0</v>
      </c>
      <c r="AW75" s="414">
        <f t="shared" si="82"/>
        <v>3.76</v>
      </c>
      <c r="AX75" s="414">
        <f t="shared" si="82"/>
        <v>0</v>
      </c>
      <c r="AY75" s="414">
        <f t="shared" si="82"/>
        <v>0</v>
      </c>
      <c r="AZ75" s="414">
        <f t="shared" si="82"/>
        <v>0</v>
      </c>
      <c r="BA75" s="414">
        <f t="shared" si="82"/>
        <v>0</v>
      </c>
      <c r="BB75" s="414">
        <f t="shared" si="82"/>
        <v>0</v>
      </c>
      <c r="BC75" s="414">
        <f t="shared" si="82"/>
        <v>0</v>
      </c>
      <c r="BD75" s="414">
        <f t="shared" si="82"/>
        <v>0</v>
      </c>
      <c r="BE75" s="414">
        <f t="shared" si="82"/>
        <v>0</v>
      </c>
      <c r="BF75" s="414">
        <f t="shared" si="82"/>
        <v>0</v>
      </c>
      <c r="BG75" s="414">
        <f t="shared" si="82"/>
        <v>0</v>
      </c>
      <c r="BH75" s="414">
        <f t="shared" si="82"/>
        <v>0</v>
      </c>
      <c r="BI75" s="414">
        <f t="shared" si="82"/>
        <v>0</v>
      </c>
      <c r="BJ75" s="414">
        <f t="shared" si="82"/>
        <v>0</v>
      </c>
      <c r="BK75" s="414">
        <f t="shared" si="82"/>
        <v>0</v>
      </c>
      <c r="BL75" s="414">
        <f t="shared" si="82"/>
        <v>0</v>
      </c>
      <c r="BM75" s="414">
        <f t="shared" si="82"/>
        <v>0</v>
      </c>
      <c r="BN75" s="414">
        <f t="shared" si="82"/>
        <v>0</v>
      </c>
      <c r="BO75" s="414">
        <f t="shared" si="82"/>
        <v>0</v>
      </c>
      <c r="BP75" s="414">
        <f t="shared" si="82"/>
        <v>0</v>
      </c>
      <c r="BQ75" s="414">
        <f t="shared" si="82"/>
        <v>0</v>
      </c>
      <c r="BR75" s="414">
        <f t="shared" si="82"/>
        <v>0</v>
      </c>
      <c r="BS75" s="414">
        <f t="shared" si="82"/>
        <v>0</v>
      </c>
      <c r="BT75" s="414">
        <f t="shared" si="82"/>
        <v>0</v>
      </c>
      <c r="BU75" s="414">
        <f t="shared" si="82"/>
        <v>0</v>
      </c>
      <c r="BV75" s="414">
        <f t="shared" si="82"/>
        <v>0</v>
      </c>
      <c r="BW75" s="414">
        <f t="shared" si="82"/>
        <v>0</v>
      </c>
      <c r="BX75" s="414">
        <f t="shared" si="82"/>
        <v>0</v>
      </c>
      <c r="BY75" s="414">
        <f t="shared" si="82"/>
        <v>0</v>
      </c>
      <c r="BZ75" s="414">
        <f t="shared" si="82"/>
        <v>0</v>
      </c>
      <c r="CA75" s="414">
        <f t="shared" si="82"/>
        <v>0</v>
      </c>
      <c r="CB75" s="414">
        <f t="shared" si="82"/>
        <v>0</v>
      </c>
      <c r="CC75" s="414">
        <f t="shared" si="82"/>
        <v>0</v>
      </c>
      <c r="CD75" s="414">
        <f t="shared" si="82"/>
        <v>0</v>
      </c>
      <c r="CE75" s="414">
        <f t="shared" si="82"/>
        <v>0</v>
      </c>
      <c r="CF75" s="414">
        <f t="shared" si="82"/>
        <v>0</v>
      </c>
      <c r="CG75" s="414">
        <f t="shared" si="82"/>
        <v>0</v>
      </c>
      <c r="CH75" s="414">
        <f t="shared" si="82"/>
        <v>0</v>
      </c>
      <c r="CI75" s="414">
        <f t="shared" si="82"/>
        <v>0</v>
      </c>
      <c r="CJ75" s="414">
        <f t="shared" si="82"/>
        <v>0</v>
      </c>
      <c r="CK75" s="414">
        <f t="shared" si="82"/>
        <v>0</v>
      </c>
      <c r="CL75" s="414">
        <f t="shared" si="82"/>
        <v>0</v>
      </c>
      <c r="CM75" s="414">
        <f t="shared" si="82"/>
        <v>0</v>
      </c>
      <c r="CN75" s="414">
        <f t="shared" si="82"/>
        <v>0</v>
      </c>
      <c r="CO75" s="414">
        <f t="shared" si="82"/>
        <v>0</v>
      </c>
      <c r="CP75" s="414">
        <f t="shared" si="82"/>
        <v>0</v>
      </c>
      <c r="CQ75" s="414">
        <f t="shared" si="82"/>
        <v>0</v>
      </c>
      <c r="CR75" s="414">
        <f t="shared" si="82"/>
        <v>0</v>
      </c>
      <c r="CS75" s="414">
        <f t="shared" si="82"/>
        <v>0</v>
      </c>
      <c r="CT75" s="414">
        <f t="shared" si="82"/>
        <v>0</v>
      </c>
      <c r="CU75" s="414">
        <f t="shared" si="82"/>
        <v>0</v>
      </c>
      <c r="CV75" s="414">
        <f t="shared" si="82"/>
        <v>0</v>
      </c>
      <c r="CW75" s="414">
        <f t="shared" si="82"/>
        <v>0</v>
      </c>
      <c r="CX75" s="414">
        <f t="shared" si="82"/>
        <v>0</v>
      </c>
      <c r="CY75" s="414">
        <f t="shared" si="82"/>
        <v>0.8</v>
      </c>
      <c r="CZ75" s="414">
        <f t="shared" si="82"/>
        <v>0</v>
      </c>
      <c r="DA75" s="414">
        <f t="shared" si="82"/>
        <v>3.76</v>
      </c>
      <c r="DB75" s="414">
        <f t="shared" si="82"/>
        <v>0</v>
      </c>
      <c r="DC75" s="414">
        <f t="shared" si="82"/>
        <v>0</v>
      </c>
      <c r="DD75" s="414">
        <f t="shared" si="82"/>
        <v>0</v>
      </c>
      <c r="DE75" s="414">
        <f t="shared" si="82"/>
        <v>0</v>
      </c>
      <c r="DF75" s="414">
        <f t="shared" si="82"/>
        <v>0</v>
      </c>
      <c r="DG75" s="414">
        <f t="shared" si="82"/>
        <v>0</v>
      </c>
      <c r="DH75" s="414">
        <f t="shared" ref="DH75:DL75" si="83">SUBTOTAL(9,DH76)</f>
        <v>0</v>
      </c>
      <c r="DI75" s="414">
        <f t="shared" si="83"/>
        <v>0</v>
      </c>
      <c r="DJ75" s="414">
        <f t="shared" si="83"/>
        <v>0</v>
      </c>
      <c r="DK75" s="414">
        <f t="shared" si="83"/>
        <v>0</v>
      </c>
      <c r="DL75" s="414">
        <f t="shared" si="83"/>
        <v>0</v>
      </c>
      <c r="DM75" s="410" t="s">
        <v>190</v>
      </c>
      <c r="DN75" s="105"/>
    </row>
    <row r="76" spans="1:145" s="941" customFormat="1" ht="33" customHeight="1" x14ac:dyDescent="0.25">
      <c r="B76" s="76" t="s">
        <v>181</v>
      </c>
      <c r="C76" s="387" t="s">
        <v>1576</v>
      </c>
      <c r="D76" s="76" t="s">
        <v>1666</v>
      </c>
      <c r="E76" s="390"/>
      <c r="F76" s="390"/>
      <c r="G76" s="390"/>
      <c r="H76" s="390"/>
      <c r="I76" s="390"/>
      <c r="J76" s="390"/>
      <c r="K76" s="390"/>
      <c r="L76" s="390"/>
      <c r="M76" s="390"/>
      <c r="N76" s="390"/>
      <c r="O76" s="390"/>
      <c r="P76" s="390"/>
      <c r="Q76" s="390"/>
      <c r="R76" s="390"/>
      <c r="S76" s="390"/>
      <c r="T76" s="390"/>
      <c r="U76" s="390"/>
      <c r="V76" s="390"/>
      <c r="W76" s="390"/>
      <c r="X76" s="390"/>
      <c r="Y76" s="390"/>
      <c r="Z76" s="390"/>
      <c r="AA76" s="390"/>
      <c r="AB76" s="390"/>
      <c r="AC76" s="390"/>
      <c r="AD76" s="390"/>
      <c r="AE76" s="390"/>
      <c r="AF76" s="390"/>
      <c r="AG76" s="390"/>
      <c r="AH76" s="390"/>
      <c r="AI76" s="390"/>
      <c r="AJ76" s="390"/>
      <c r="AK76" s="390"/>
      <c r="AL76" s="390"/>
      <c r="AM76" s="390"/>
      <c r="AN76" s="390"/>
      <c r="AO76" s="390"/>
      <c r="AP76" s="390"/>
      <c r="AQ76" s="390"/>
      <c r="AR76" s="390"/>
      <c r="AS76" s="390"/>
      <c r="AT76" s="390"/>
      <c r="AU76" s="389">
        <f>'С № 6'!AD73</f>
        <v>0.8</v>
      </c>
      <c r="AV76" s="390"/>
      <c r="AW76" s="389">
        <f>'С № 6'!AF73</f>
        <v>3.76</v>
      </c>
      <c r="AX76" s="390"/>
      <c r="AY76" s="390"/>
      <c r="AZ76" s="390"/>
      <c r="BA76" s="390"/>
      <c r="BB76" s="390"/>
      <c r="BC76" s="390"/>
      <c r="BD76" s="390"/>
      <c r="BE76" s="390"/>
      <c r="BF76" s="390"/>
      <c r="BG76" s="390"/>
      <c r="BH76" s="390"/>
      <c r="BI76" s="204"/>
      <c r="BJ76" s="204"/>
      <c r="BK76" s="204"/>
      <c r="BL76" s="204"/>
      <c r="BM76" s="204"/>
      <c r="BN76" s="204"/>
      <c r="BO76" s="204"/>
      <c r="BP76" s="204"/>
      <c r="BQ76" s="204"/>
      <c r="BR76" s="204"/>
      <c r="BS76" s="204"/>
      <c r="BT76" s="204"/>
      <c r="BU76" s="204"/>
      <c r="BV76" s="204"/>
      <c r="BW76" s="204"/>
      <c r="BX76" s="204"/>
      <c r="BY76" s="204"/>
      <c r="BZ76" s="204"/>
      <c r="CA76" s="204"/>
      <c r="CB76" s="204"/>
      <c r="CC76" s="204"/>
      <c r="CD76" s="204"/>
      <c r="CE76" s="204"/>
      <c r="CF76" s="204"/>
      <c r="CG76" s="204"/>
      <c r="CH76" s="204"/>
      <c r="CI76" s="204"/>
      <c r="CJ76" s="204"/>
      <c r="CK76" s="204"/>
      <c r="CL76" s="204"/>
      <c r="CM76" s="204"/>
      <c r="CN76" s="204"/>
      <c r="CO76" s="204"/>
      <c r="CP76" s="204"/>
      <c r="CQ76" s="204"/>
      <c r="CR76" s="204"/>
      <c r="CS76" s="204"/>
      <c r="CT76" s="204"/>
      <c r="CU76" s="204"/>
      <c r="CV76" s="204"/>
      <c r="CW76" s="204"/>
      <c r="CX76" s="204"/>
      <c r="CY76" s="989">
        <f>BI76+AU76+AG76+BW76+CK76</f>
        <v>0.8</v>
      </c>
      <c r="CZ76" s="989">
        <f t="shared" ref="CZ76" si="84">BJ76+AV76+AH76+BX76+CL76</f>
        <v>0</v>
      </c>
      <c r="DA76" s="989">
        <f t="shared" ref="DA76" si="85">BK76+AW76+AI76+BY76+CM76</f>
        <v>3.76</v>
      </c>
      <c r="DB76" s="989">
        <f t="shared" ref="DB76" si="86">BL76+AX76+AJ76+BZ76+CN76</f>
        <v>0</v>
      </c>
      <c r="DC76" s="989">
        <f t="shared" ref="DC76" si="87">BM76+AY76+AK76+CA76+CO76</f>
        <v>0</v>
      </c>
      <c r="DD76" s="989">
        <f t="shared" ref="DD76" si="88">BN76+AZ76+AL76+CB76+CP76</f>
        <v>0</v>
      </c>
      <c r="DE76" s="989">
        <f t="shared" ref="DE76" si="89">BO76+BA76+AM76+CC76+CQ76</f>
        <v>0</v>
      </c>
      <c r="DF76" s="204"/>
      <c r="DG76" s="204"/>
      <c r="DH76" s="204"/>
      <c r="DI76" s="204"/>
      <c r="DJ76" s="204"/>
      <c r="DK76" s="204"/>
      <c r="DL76" s="204"/>
      <c r="DM76" s="390"/>
    </row>
    <row r="77" spans="1:145" ht="48" customHeight="1" x14ac:dyDescent="0.25">
      <c r="A77" s="105"/>
      <c r="B77" s="382" t="s">
        <v>183</v>
      </c>
      <c r="C77" s="383" t="s">
        <v>184</v>
      </c>
      <c r="D77" s="382" t="s">
        <v>93</v>
      </c>
      <c r="E77" s="393">
        <f t="shared" ref="E77:AJ77" si="90">SUBTOTAL(9,E78:E85)</f>
        <v>0</v>
      </c>
      <c r="F77" s="393">
        <f t="shared" si="90"/>
        <v>0</v>
      </c>
      <c r="G77" s="393">
        <f t="shared" si="90"/>
        <v>0</v>
      </c>
      <c r="H77" s="393">
        <f t="shared" si="90"/>
        <v>0</v>
      </c>
      <c r="I77" s="393">
        <f t="shared" si="90"/>
        <v>0</v>
      </c>
      <c r="J77" s="393">
        <f t="shared" si="90"/>
        <v>0</v>
      </c>
      <c r="K77" s="393">
        <f t="shared" si="90"/>
        <v>0</v>
      </c>
      <c r="L77" s="393">
        <f t="shared" si="90"/>
        <v>0</v>
      </c>
      <c r="M77" s="393">
        <f t="shared" si="90"/>
        <v>0</v>
      </c>
      <c r="N77" s="393">
        <f t="shared" si="90"/>
        <v>0</v>
      </c>
      <c r="O77" s="393">
        <f t="shared" si="90"/>
        <v>0</v>
      </c>
      <c r="P77" s="393">
        <f t="shared" si="90"/>
        <v>0</v>
      </c>
      <c r="Q77" s="393">
        <f t="shared" si="90"/>
        <v>0</v>
      </c>
      <c r="R77" s="393">
        <f t="shared" si="90"/>
        <v>0</v>
      </c>
      <c r="S77" s="393">
        <f t="shared" si="90"/>
        <v>0</v>
      </c>
      <c r="T77" s="393">
        <f t="shared" si="90"/>
        <v>0</v>
      </c>
      <c r="U77" s="393">
        <f t="shared" si="90"/>
        <v>0</v>
      </c>
      <c r="V77" s="393">
        <f t="shared" si="90"/>
        <v>0</v>
      </c>
      <c r="W77" s="393">
        <f t="shared" si="90"/>
        <v>0</v>
      </c>
      <c r="X77" s="393">
        <f t="shared" si="90"/>
        <v>0</v>
      </c>
      <c r="Y77" s="393">
        <f t="shared" si="90"/>
        <v>0</v>
      </c>
      <c r="Z77" s="393">
        <f t="shared" si="90"/>
        <v>0</v>
      </c>
      <c r="AA77" s="393">
        <f t="shared" si="90"/>
        <v>0</v>
      </c>
      <c r="AB77" s="393">
        <f t="shared" si="90"/>
        <v>0</v>
      </c>
      <c r="AC77" s="393">
        <f t="shared" si="90"/>
        <v>0</v>
      </c>
      <c r="AD77" s="393">
        <f t="shared" si="90"/>
        <v>0</v>
      </c>
      <c r="AE77" s="393">
        <f t="shared" si="90"/>
        <v>0</v>
      </c>
      <c r="AF77" s="393">
        <f t="shared" si="90"/>
        <v>0</v>
      </c>
      <c r="AG77" s="393">
        <f t="shared" si="90"/>
        <v>0</v>
      </c>
      <c r="AH77" s="393">
        <f t="shared" si="90"/>
        <v>0</v>
      </c>
      <c r="AI77" s="393">
        <f t="shared" si="90"/>
        <v>0.66</v>
      </c>
      <c r="AJ77" s="393">
        <f t="shared" si="90"/>
        <v>0</v>
      </c>
      <c r="AK77" s="393">
        <f t="shared" ref="AK77:BI77" si="91">SUBTOTAL(9,AK78:AK85)</f>
        <v>0</v>
      </c>
      <c r="AL77" s="393">
        <f t="shared" si="91"/>
        <v>0</v>
      </c>
      <c r="AM77" s="393">
        <f t="shared" si="91"/>
        <v>0</v>
      </c>
      <c r="AN77" s="393">
        <f t="shared" si="91"/>
        <v>0</v>
      </c>
      <c r="AO77" s="393">
        <f t="shared" si="91"/>
        <v>0</v>
      </c>
      <c r="AP77" s="393">
        <f t="shared" si="91"/>
        <v>0</v>
      </c>
      <c r="AQ77" s="393">
        <f t="shared" si="91"/>
        <v>0</v>
      </c>
      <c r="AR77" s="393">
        <f t="shared" si="91"/>
        <v>0</v>
      </c>
      <c r="AS77" s="393">
        <f t="shared" si="91"/>
        <v>0</v>
      </c>
      <c r="AT77" s="393">
        <f t="shared" si="91"/>
        <v>0</v>
      </c>
      <c r="AU77" s="393">
        <f t="shared" si="91"/>
        <v>0</v>
      </c>
      <c r="AV77" s="393">
        <f t="shared" si="91"/>
        <v>0</v>
      </c>
      <c r="AW77" s="393">
        <f t="shared" si="91"/>
        <v>0</v>
      </c>
      <c r="AX77" s="393">
        <f t="shared" si="91"/>
        <v>0</v>
      </c>
      <c r="AY77" s="393">
        <f t="shared" si="91"/>
        <v>0</v>
      </c>
      <c r="AZ77" s="393">
        <f t="shared" si="91"/>
        <v>0</v>
      </c>
      <c r="BA77" s="393">
        <f t="shared" si="91"/>
        <v>0</v>
      </c>
      <c r="BB77" s="393">
        <f t="shared" si="91"/>
        <v>0</v>
      </c>
      <c r="BC77" s="393">
        <f t="shared" si="91"/>
        <v>0</v>
      </c>
      <c r="BD77" s="393">
        <f t="shared" si="91"/>
        <v>0</v>
      </c>
      <c r="BE77" s="393">
        <f t="shared" si="91"/>
        <v>0</v>
      </c>
      <c r="BF77" s="393">
        <f t="shared" si="91"/>
        <v>0</v>
      </c>
      <c r="BG77" s="393">
        <f t="shared" si="91"/>
        <v>0</v>
      </c>
      <c r="BH77" s="393">
        <f t="shared" si="91"/>
        <v>0</v>
      </c>
      <c r="BI77" s="393">
        <f t="shared" si="91"/>
        <v>0.25</v>
      </c>
      <c r="BJ77" s="393">
        <f t="shared" ref="BJ77:CX77" si="92">SUBTOTAL(9,BJ78:BJ85)</f>
        <v>0</v>
      </c>
      <c r="BK77" s="393">
        <f t="shared" si="92"/>
        <v>0.36</v>
      </c>
      <c r="BL77" s="393">
        <f t="shared" si="92"/>
        <v>0</v>
      </c>
      <c r="BM77" s="393">
        <f t="shared" si="92"/>
        <v>0</v>
      </c>
      <c r="BN77" s="393">
        <f t="shared" si="92"/>
        <v>0</v>
      </c>
      <c r="BO77" s="393">
        <f t="shared" si="92"/>
        <v>0</v>
      </c>
      <c r="BP77" s="393">
        <f t="shared" si="92"/>
        <v>0</v>
      </c>
      <c r="BQ77" s="393">
        <f t="shared" si="92"/>
        <v>0</v>
      </c>
      <c r="BR77" s="393">
        <f t="shared" si="92"/>
        <v>0</v>
      </c>
      <c r="BS77" s="393">
        <f t="shared" si="92"/>
        <v>0</v>
      </c>
      <c r="BT77" s="393">
        <f t="shared" si="92"/>
        <v>0</v>
      </c>
      <c r="BU77" s="393">
        <f t="shared" si="92"/>
        <v>0</v>
      </c>
      <c r="BV77" s="393">
        <f t="shared" si="92"/>
        <v>0</v>
      </c>
      <c r="BW77" s="393">
        <f t="shared" si="92"/>
        <v>0</v>
      </c>
      <c r="BX77" s="393">
        <f t="shared" si="92"/>
        <v>0</v>
      </c>
      <c r="BY77" s="393">
        <f t="shared" si="92"/>
        <v>3.0700000000000003</v>
      </c>
      <c r="BZ77" s="393">
        <f t="shared" si="92"/>
        <v>3.45</v>
      </c>
      <c r="CA77" s="393">
        <f t="shared" si="92"/>
        <v>0</v>
      </c>
      <c r="CB77" s="393">
        <f t="shared" si="92"/>
        <v>0</v>
      </c>
      <c r="CC77" s="393">
        <f t="shared" si="92"/>
        <v>0</v>
      </c>
      <c r="CD77" s="393">
        <f t="shared" si="92"/>
        <v>0</v>
      </c>
      <c r="CE77" s="393">
        <f t="shared" si="92"/>
        <v>0</v>
      </c>
      <c r="CF77" s="393">
        <f t="shared" si="92"/>
        <v>0</v>
      </c>
      <c r="CG77" s="393">
        <f t="shared" si="92"/>
        <v>0</v>
      </c>
      <c r="CH77" s="393">
        <f t="shared" si="92"/>
        <v>0</v>
      </c>
      <c r="CI77" s="393">
        <f t="shared" si="92"/>
        <v>0</v>
      </c>
      <c r="CJ77" s="393">
        <f t="shared" si="92"/>
        <v>0</v>
      </c>
      <c r="CK77" s="393">
        <f t="shared" si="92"/>
        <v>2</v>
      </c>
      <c r="CL77" s="393">
        <f t="shared" si="92"/>
        <v>0</v>
      </c>
      <c r="CM77" s="393">
        <f t="shared" si="92"/>
        <v>3.1399999999999997</v>
      </c>
      <c r="CN77" s="393">
        <f t="shared" si="92"/>
        <v>0</v>
      </c>
      <c r="CO77" s="393">
        <f t="shared" si="92"/>
        <v>3.5209999999999999</v>
      </c>
      <c r="CP77" s="393">
        <f t="shared" si="92"/>
        <v>0</v>
      </c>
      <c r="CQ77" s="393">
        <f t="shared" si="92"/>
        <v>0</v>
      </c>
      <c r="CR77" s="393">
        <f t="shared" si="92"/>
        <v>0</v>
      </c>
      <c r="CS77" s="393">
        <f t="shared" si="92"/>
        <v>0</v>
      </c>
      <c r="CT77" s="393">
        <f t="shared" si="92"/>
        <v>0</v>
      </c>
      <c r="CU77" s="393">
        <f t="shared" si="92"/>
        <v>0</v>
      </c>
      <c r="CV77" s="393">
        <f t="shared" si="92"/>
        <v>0</v>
      </c>
      <c r="CW77" s="393">
        <f t="shared" si="92"/>
        <v>0</v>
      </c>
      <c r="CX77" s="393">
        <f t="shared" si="92"/>
        <v>0</v>
      </c>
      <c r="CY77" s="393">
        <f t="shared" ref="CY77:DM77" si="93">SUBTOTAL(9,CY78:CY85)</f>
        <v>2.25</v>
      </c>
      <c r="CZ77" s="393">
        <f t="shared" si="93"/>
        <v>0</v>
      </c>
      <c r="DA77" s="393">
        <f t="shared" si="93"/>
        <v>7.2299999999999995</v>
      </c>
      <c r="DB77" s="393">
        <f t="shared" si="93"/>
        <v>3.45</v>
      </c>
      <c r="DC77" s="393">
        <f t="shared" si="93"/>
        <v>3.5209999999999999</v>
      </c>
      <c r="DD77" s="393">
        <f t="shared" si="93"/>
        <v>0</v>
      </c>
      <c r="DE77" s="393">
        <f t="shared" si="93"/>
        <v>0</v>
      </c>
      <c r="DF77" s="393">
        <f t="shared" si="93"/>
        <v>0</v>
      </c>
      <c r="DG77" s="393">
        <f t="shared" si="93"/>
        <v>0</v>
      </c>
      <c r="DH77" s="393">
        <f t="shared" si="93"/>
        <v>0</v>
      </c>
      <c r="DI77" s="393">
        <f t="shared" si="93"/>
        <v>0</v>
      </c>
      <c r="DJ77" s="393">
        <f t="shared" si="93"/>
        <v>0</v>
      </c>
      <c r="DK77" s="393">
        <f t="shared" si="93"/>
        <v>0</v>
      </c>
      <c r="DL77" s="393">
        <f t="shared" si="93"/>
        <v>0</v>
      </c>
      <c r="DM77" s="393">
        <f t="shared" si="93"/>
        <v>0</v>
      </c>
      <c r="DN77" s="105"/>
    </row>
    <row r="78" spans="1:145" s="494" customFormat="1" ht="33" customHeight="1" x14ac:dyDescent="0.25">
      <c r="B78" s="376" t="s">
        <v>183</v>
      </c>
      <c r="C78" s="394" t="s">
        <v>1575</v>
      </c>
      <c r="D78" s="655" t="s">
        <v>1667</v>
      </c>
      <c r="E78" s="390"/>
      <c r="F78" s="390"/>
      <c r="G78" s="390"/>
      <c r="H78" s="390"/>
      <c r="I78" s="390"/>
      <c r="J78" s="390"/>
      <c r="K78" s="390"/>
      <c r="L78" s="77"/>
      <c r="M78" s="77"/>
      <c r="N78" s="77"/>
      <c r="O78" s="77"/>
      <c r="P78" s="77"/>
      <c r="Q78" s="77"/>
      <c r="R78" s="389"/>
      <c r="S78" s="389"/>
      <c r="T78" s="389"/>
      <c r="U78" s="389"/>
      <c r="V78" s="389"/>
      <c r="W78" s="389"/>
      <c r="X78" s="389"/>
      <c r="Y78" s="389"/>
      <c r="Z78" s="389"/>
      <c r="AA78" s="389"/>
      <c r="AB78" s="389"/>
      <c r="AC78" s="389"/>
      <c r="AD78" s="389"/>
      <c r="AE78" s="389"/>
      <c r="AF78" s="389"/>
      <c r="AG78" s="389"/>
      <c r="AH78" s="389"/>
      <c r="AI78" s="389"/>
      <c r="AJ78" s="389"/>
      <c r="AK78" s="390"/>
      <c r="AL78" s="389"/>
      <c r="AM78" s="389"/>
      <c r="AN78" s="389"/>
      <c r="AO78" s="389"/>
      <c r="AP78" s="389"/>
      <c r="AQ78" s="389"/>
      <c r="AR78" s="390"/>
      <c r="AS78" s="389"/>
      <c r="AT78" s="389"/>
      <c r="AU78" s="390"/>
      <c r="AV78" s="390"/>
      <c r="AW78" s="390"/>
      <c r="AX78" s="390"/>
      <c r="AY78" s="390"/>
      <c r="AZ78" s="390"/>
      <c r="BA78" s="390"/>
      <c r="BB78" s="389"/>
      <c r="BC78" s="389"/>
      <c r="BD78" s="389"/>
      <c r="BE78" s="389"/>
      <c r="BF78" s="389"/>
      <c r="BG78" s="389"/>
      <c r="BH78" s="389"/>
      <c r="BI78" s="390"/>
      <c r="BJ78" s="390"/>
      <c r="BK78" s="390"/>
      <c r="BL78" s="390"/>
      <c r="BM78" s="390"/>
      <c r="BN78" s="390"/>
      <c r="BO78" s="390"/>
      <c r="BP78" s="389"/>
      <c r="BQ78" s="389"/>
      <c r="BR78" s="389"/>
      <c r="BS78" s="389"/>
      <c r="BT78" s="389"/>
      <c r="BU78" s="389"/>
      <c r="BV78" s="389"/>
      <c r="BW78" s="389"/>
      <c r="BX78" s="389"/>
      <c r="BY78" s="389"/>
      <c r="BZ78" s="389"/>
      <c r="CA78" s="389"/>
      <c r="CB78" s="389"/>
      <c r="CC78" s="389"/>
      <c r="CD78" s="389"/>
      <c r="CE78" s="389"/>
      <c r="CF78" s="389"/>
      <c r="CG78" s="389"/>
      <c r="CH78" s="389"/>
      <c r="CI78" s="389"/>
      <c r="CJ78" s="389"/>
      <c r="CK78" s="389">
        <f>'С № 6'!BN75</f>
        <v>2</v>
      </c>
      <c r="CL78" s="389"/>
      <c r="CM78" s="389"/>
      <c r="CN78" s="389"/>
      <c r="CO78" s="389">
        <f>'С № 6'!BP75</f>
        <v>3.5209999999999999</v>
      </c>
      <c r="CP78" s="389"/>
      <c r="CQ78" s="389"/>
      <c r="CR78" s="389"/>
      <c r="CS78" s="389"/>
      <c r="CT78" s="389"/>
      <c r="CU78" s="389"/>
      <c r="CV78" s="389"/>
      <c r="CW78" s="389"/>
      <c r="CX78" s="389"/>
      <c r="CY78" s="389">
        <f>BI78+AU78+AG78+BW78+CK78</f>
        <v>2</v>
      </c>
      <c r="CZ78" s="389">
        <f t="shared" ref="CZ78:DL85" si="94">BJ78+AV78+AH78+BX78+CL78</f>
        <v>0</v>
      </c>
      <c r="DA78" s="389">
        <f t="shared" si="94"/>
        <v>0</v>
      </c>
      <c r="DB78" s="389">
        <f t="shared" si="94"/>
        <v>0</v>
      </c>
      <c r="DC78" s="389">
        <f t="shared" si="94"/>
        <v>3.5209999999999999</v>
      </c>
      <c r="DD78" s="390">
        <f t="shared" si="94"/>
        <v>0</v>
      </c>
      <c r="DE78" s="390">
        <f t="shared" si="94"/>
        <v>0</v>
      </c>
      <c r="DF78" s="390">
        <f t="shared" si="94"/>
        <v>0</v>
      </c>
      <c r="DG78" s="390">
        <f t="shared" si="94"/>
        <v>0</v>
      </c>
      <c r="DH78" s="390">
        <f t="shared" si="94"/>
        <v>0</v>
      </c>
      <c r="DI78" s="390">
        <f t="shared" si="94"/>
        <v>0</v>
      </c>
      <c r="DJ78" s="390">
        <f t="shared" si="94"/>
        <v>0</v>
      </c>
      <c r="DK78" s="390">
        <f t="shared" si="94"/>
        <v>0</v>
      </c>
      <c r="DL78" s="390">
        <f t="shared" si="94"/>
        <v>0</v>
      </c>
      <c r="DM78" s="389"/>
    </row>
    <row r="79" spans="1:145" s="494" customFormat="1" ht="33" customHeight="1" x14ac:dyDescent="0.25">
      <c r="B79" s="376" t="s">
        <v>183</v>
      </c>
      <c r="C79" s="394" t="s">
        <v>1590</v>
      </c>
      <c r="D79" s="655" t="s">
        <v>1668</v>
      </c>
      <c r="E79" s="390"/>
      <c r="F79" s="390"/>
      <c r="G79" s="390"/>
      <c r="H79" s="390"/>
      <c r="I79" s="390"/>
      <c r="J79" s="390"/>
      <c r="K79" s="390"/>
      <c r="L79" s="77"/>
      <c r="M79" s="77"/>
      <c r="N79" s="77"/>
      <c r="O79" s="77"/>
      <c r="P79" s="77"/>
      <c r="Q79" s="77"/>
      <c r="R79" s="389"/>
      <c r="S79" s="389"/>
      <c r="T79" s="389"/>
      <c r="U79" s="389"/>
      <c r="V79" s="389"/>
      <c r="W79" s="389"/>
      <c r="X79" s="389"/>
      <c r="Y79" s="389"/>
      <c r="Z79" s="389"/>
      <c r="AA79" s="389"/>
      <c r="AB79" s="389"/>
      <c r="AC79" s="389"/>
      <c r="AD79" s="389"/>
      <c r="AE79" s="389"/>
      <c r="AF79" s="389"/>
      <c r="AG79" s="389"/>
      <c r="AH79" s="389"/>
      <c r="AI79" s="390"/>
      <c r="AJ79" s="389"/>
      <c r="AK79" s="390"/>
      <c r="AL79" s="389"/>
      <c r="AM79" s="389"/>
      <c r="AN79" s="389"/>
      <c r="AO79" s="389"/>
      <c r="AP79" s="390"/>
      <c r="AQ79" s="389"/>
      <c r="AR79" s="389"/>
      <c r="AS79" s="389"/>
      <c r="AT79" s="389"/>
      <c r="AU79" s="390"/>
      <c r="AV79" s="390"/>
      <c r="AW79" s="390"/>
      <c r="AX79" s="390"/>
      <c r="AY79" s="390"/>
      <c r="AZ79" s="390"/>
      <c r="BA79" s="390"/>
      <c r="BB79" s="389"/>
      <c r="BC79" s="389"/>
      <c r="BD79" s="389"/>
      <c r="BE79" s="389"/>
      <c r="BF79" s="389"/>
      <c r="BG79" s="389"/>
      <c r="BH79" s="389"/>
      <c r="BI79" s="390"/>
      <c r="BJ79" s="390"/>
      <c r="BK79" s="390"/>
      <c r="BL79" s="390"/>
      <c r="BM79" s="390"/>
      <c r="BN79" s="390"/>
      <c r="BO79" s="390"/>
      <c r="BP79" s="389"/>
      <c r="BQ79" s="389"/>
      <c r="BR79" s="389"/>
      <c r="BS79" s="389"/>
      <c r="BT79" s="389"/>
      <c r="BU79" s="389"/>
      <c r="BV79" s="389"/>
      <c r="BW79" s="389"/>
      <c r="BX79" s="389"/>
      <c r="BY79" s="389"/>
      <c r="BZ79" s="389">
        <f>'С № 6'!BD76</f>
        <v>3.45</v>
      </c>
      <c r="CA79" s="389"/>
      <c r="CB79" s="389"/>
      <c r="CC79" s="389"/>
      <c r="CD79" s="389"/>
      <c r="CE79" s="389"/>
      <c r="CF79" s="389"/>
      <c r="CG79" s="389"/>
      <c r="CH79" s="389"/>
      <c r="CI79" s="389"/>
      <c r="CJ79" s="389"/>
      <c r="CK79" s="389"/>
      <c r="CL79" s="389"/>
      <c r="CM79" s="389"/>
      <c r="CN79" s="389"/>
      <c r="CO79" s="389"/>
      <c r="CP79" s="389"/>
      <c r="CQ79" s="389"/>
      <c r="CR79" s="389"/>
      <c r="CS79" s="389"/>
      <c r="CT79" s="389"/>
      <c r="CU79" s="389"/>
      <c r="CV79" s="389"/>
      <c r="CW79" s="389"/>
      <c r="CX79" s="389"/>
      <c r="CY79" s="389">
        <f t="shared" ref="CY79:CY85" si="95">BI79+AU79+AG79+BW79+CK79</f>
        <v>0</v>
      </c>
      <c r="CZ79" s="389">
        <f t="shared" si="94"/>
        <v>0</v>
      </c>
      <c r="DA79" s="389">
        <f t="shared" si="94"/>
        <v>0</v>
      </c>
      <c r="DB79" s="389">
        <f t="shared" si="94"/>
        <v>3.45</v>
      </c>
      <c r="DC79" s="389">
        <f t="shared" si="94"/>
        <v>0</v>
      </c>
      <c r="DD79" s="390">
        <f t="shared" si="94"/>
        <v>0</v>
      </c>
      <c r="DE79" s="390">
        <f t="shared" si="94"/>
        <v>0</v>
      </c>
      <c r="DF79" s="390">
        <f t="shared" si="94"/>
        <v>0</v>
      </c>
      <c r="DG79" s="390">
        <f t="shared" si="94"/>
        <v>0</v>
      </c>
      <c r="DH79" s="390">
        <f t="shared" si="94"/>
        <v>0</v>
      </c>
      <c r="DI79" s="390">
        <f t="shared" si="94"/>
        <v>0</v>
      </c>
      <c r="DJ79" s="390">
        <f t="shared" si="94"/>
        <v>0</v>
      </c>
      <c r="DK79" s="390">
        <f t="shared" si="94"/>
        <v>0</v>
      </c>
      <c r="DL79" s="390">
        <f t="shared" si="94"/>
        <v>0</v>
      </c>
      <c r="DM79" s="389"/>
    </row>
    <row r="80" spans="1:145" s="494" customFormat="1" ht="33" customHeight="1" x14ac:dyDescent="0.25">
      <c r="B80" s="376" t="s">
        <v>183</v>
      </c>
      <c r="C80" s="394" t="s">
        <v>1577</v>
      </c>
      <c r="D80" s="655" t="s">
        <v>1669</v>
      </c>
      <c r="E80" s="390"/>
      <c r="F80" s="390"/>
      <c r="G80" s="390"/>
      <c r="H80" s="390"/>
      <c r="I80" s="390"/>
      <c r="J80" s="390"/>
      <c r="K80" s="390"/>
      <c r="L80" s="77"/>
      <c r="M80" s="77"/>
      <c r="N80" s="77"/>
      <c r="O80" s="77"/>
      <c r="P80" s="77"/>
      <c r="Q80" s="77"/>
      <c r="R80" s="389"/>
      <c r="S80" s="389"/>
      <c r="T80" s="389"/>
      <c r="U80" s="389"/>
      <c r="V80" s="389"/>
      <c r="W80" s="389"/>
      <c r="X80" s="389"/>
      <c r="Y80" s="389"/>
      <c r="Z80" s="389"/>
      <c r="AA80" s="389"/>
      <c r="AB80" s="389"/>
      <c r="AC80" s="389"/>
      <c r="AD80" s="389"/>
      <c r="AE80" s="389"/>
      <c r="AF80" s="389"/>
      <c r="AG80" s="389"/>
      <c r="AH80" s="389"/>
      <c r="AI80" s="389">
        <f>'С № 6'!T77</f>
        <v>0.66</v>
      </c>
      <c r="AJ80" s="389"/>
      <c r="AK80" s="390"/>
      <c r="AL80" s="389"/>
      <c r="AM80" s="389"/>
      <c r="AN80" s="389"/>
      <c r="AO80" s="389"/>
      <c r="AP80" s="390"/>
      <c r="AQ80" s="390"/>
      <c r="AR80" s="390"/>
      <c r="AS80" s="389"/>
      <c r="AT80" s="389"/>
      <c r="AU80" s="390"/>
      <c r="AV80" s="390"/>
      <c r="AW80" s="390"/>
      <c r="AX80" s="390"/>
      <c r="AY80" s="390"/>
      <c r="AZ80" s="390"/>
      <c r="BA80" s="390"/>
      <c r="BB80" s="389"/>
      <c r="BC80" s="389"/>
      <c r="BD80" s="389"/>
      <c r="BE80" s="389"/>
      <c r="BF80" s="389"/>
      <c r="BG80" s="389"/>
      <c r="BH80" s="389"/>
      <c r="BI80" s="390"/>
      <c r="BJ80" s="390"/>
      <c r="BK80" s="390"/>
      <c r="BL80" s="390"/>
      <c r="BM80" s="390"/>
      <c r="BN80" s="390"/>
      <c r="BO80" s="390"/>
      <c r="BP80" s="389"/>
      <c r="BQ80" s="389"/>
      <c r="BR80" s="389"/>
      <c r="BS80" s="389"/>
      <c r="BT80" s="389"/>
      <c r="BU80" s="389"/>
      <c r="BV80" s="389"/>
      <c r="BW80" s="389"/>
      <c r="BX80" s="389"/>
      <c r="BY80" s="389"/>
      <c r="BZ80" s="389"/>
      <c r="CA80" s="389"/>
      <c r="CB80" s="389"/>
      <c r="CC80" s="389"/>
      <c r="CD80" s="389"/>
      <c r="CE80" s="389"/>
      <c r="CF80" s="389"/>
      <c r="CG80" s="389"/>
      <c r="CH80" s="389"/>
      <c r="CI80" s="389"/>
      <c r="CJ80" s="389"/>
      <c r="CK80" s="389"/>
      <c r="CL80" s="389"/>
      <c r="CM80" s="389"/>
      <c r="CN80" s="389"/>
      <c r="CO80" s="389"/>
      <c r="CP80" s="389"/>
      <c r="CQ80" s="389"/>
      <c r="CR80" s="389"/>
      <c r="CS80" s="389"/>
      <c r="CT80" s="389"/>
      <c r="CU80" s="389"/>
      <c r="CV80" s="389"/>
      <c r="CW80" s="389"/>
      <c r="CX80" s="389"/>
      <c r="CY80" s="389">
        <f t="shared" si="95"/>
        <v>0</v>
      </c>
      <c r="CZ80" s="389">
        <f t="shared" si="94"/>
        <v>0</v>
      </c>
      <c r="DA80" s="389">
        <f t="shared" si="94"/>
        <v>0.66</v>
      </c>
      <c r="DB80" s="389">
        <f t="shared" si="94"/>
        <v>0</v>
      </c>
      <c r="DC80" s="389">
        <f t="shared" si="94"/>
        <v>0</v>
      </c>
      <c r="DD80" s="390">
        <f t="shared" si="94"/>
        <v>0</v>
      </c>
      <c r="DE80" s="390">
        <f t="shared" si="94"/>
        <v>0</v>
      </c>
      <c r="DF80" s="390">
        <f t="shared" si="94"/>
        <v>0</v>
      </c>
      <c r="DG80" s="390">
        <f t="shared" si="94"/>
        <v>0</v>
      </c>
      <c r="DH80" s="390">
        <f t="shared" si="94"/>
        <v>0</v>
      </c>
      <c r="DI80" s="390">
        <f t="shared" si="94"/>
        <v>0</v>
      </c>
      <c r="DJ80" s="390">
        <f t="shared" si="94"/>
        <v>0</v>
      </c>
      <c r="DK80" s="390">
        <f t="shared" si="94"/>
        <v>0</v>
      </c>
      <c r="DL80" s="390">
        <f t="shared" si="94"/>
        <v>0</v>
      </c>
      <c r="DM80" s="389"/>
    </row>
    <row r="81" spans="1:118" s="677" customFormat="1" ht="33" customHeight="1" x14ac:dyDescent="0.25">
      <c r="B81" s="376" t="s">
        <v>183</v>
      </c>
      <c r="C81" s="440" t="s">
        <v>1578</v>
      </c>
      <c r="D81" s="617" t="s">
        <v>1670</v>
      </c>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493"/>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373">
        <f>'С № 6'!AP78</f>
        <v>0.25</v>
      </c>
      <c r="BJ81" s="77"/>
      <c r="BK81" s="373">
        <f>'С № 6'!AR78</f>
        <v>0.36</v>
      </c>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c r="CX81" s="77"/>
      <c r="CY81" s="389">
        <f t="shared" si="95"/>
        <v>0.25</v>
      </c>
      <c r="CZ81" s="389">
        <f t="shared" si="94"/>
        <v>0</v>
      </c>
      <c r="DA81" s="389">
        <f t="shared" si="94"/>
        <v>0.36</v>
      </c>
      <c r="DB81" s="389">
        <f t="shared" si="94"/>
        <v>0</v>
      </c>
      <c r="DC81" s="389">
        <f t="shared" si="94"/>
        <v>0</v>
      </c>
      <c r="DD81" s="390">
        <f t="shared" si="94"/>
        <v>0</v>
      </c>
      <c r="DE81" s="390">
        <f t="shared" si="94"/>
        <v>0</v>
      </c>
      <c r="DF81" s="390">
        <f t="shared" si="94"/>
        <v>0</v>
      </c>
      <c r="DG81" s="390">
        <f t="shared" si="94"/>
        <v>0</v>
      </c>
      <c r="DH81" s="390">
        <f t="shared" si="94"/>
        <v>0</v>
      </c>
      <c r="DI81" s="390">
        <f t="shared" si="94"/>
        <v>0</v>
      </c>
      <c r="DJ81" s="390">
        <f t="shared" si="94"/>
        <v>0</v>
      </c>
      <c r="DK81" s="390">
        <f t="shared" si="94"/>
        <v>0</v>
      </c>
      <c r="DL81" s="390">
        <f t="shared" si="94"/>
        <v>0</v>
      </c>
      <c r="DM81" s="77"/>
    </row>
    <row r="82" spans="1:118" s="677" customFormat="1" ht="33" customHeight="1" x14ac:dyDescent="0.25">
      <c r="B82" s="376" t="s">
        <v>183</v>
      </c>
      <c r="C82" s="440" t="s">
        <v>1560</v>
      </c>
      <c r="D82" s="617" t="s">
        <v>1671</v>
      </c>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493"/>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373">
        <f>'С № 6'!BD79</f>
        <v>2.7</v>
      </c>
      <c r="BZ82" s="77"/>
      <c r="CA82" s="77"/>
      <c r="CB82" s="77"/>
      <c r="CC82" s="77"/>
      <c r="CD82" s="77"/>
      <c r="CE82" s="77"/>
      <c r="CF82" s="77"/>
      <c r="CG82" s="77"/>
      <c r="CH82" s="77"/>
      <c r="CI82" s="77"/>
      <c r="CJ82" s="77"/>
      <c r="CK82" s="77"/>
      <c r="CL82" s="77"/>
      <c r="CM82" s="77"/>
      <c r="CN82" s="77"/>
      <c r="CO82" s="77"/>
      <c r="CP82" s="77"/>
      <c r="CQ82" s="77"/>
      <c r="CR82" s="77"/>
      <c r="CS82" s="77"/>
      <c r="CT82" s="77"/>
      <c r="CU82" s="77"/>
      <c r="CV82" s="77"/>
      <c r="CW82" s="77"/>
      <c r="CX82" s="77"/>
      <c r="CY82" s="389">
        <f t="shared" si="95"/>
        <v>0</v>
      </c>
      <c r="CZ82" s="389">
        <f t="shared" si="94"/>
        <v>0</v>
      </c>
      <c r="DA82" s="389">
        <f t="shared" si="94"/>
        <v>2.7</v>
      </c>
      <c r="DB82" s="389">
        <f t="shared" si="94"/>
        <v>0</v>
      </c>
      <c r="DC82" s="389">
        <f t="shared" si="94"/>
        <v>0</v>
      </c>
      <c r="DD82" s="390">
        <f t="shared" si="94"/>
        <v>0</v>
      </c>
      <c r="DE82" s="390">
        <f t="shared" si="94"/>
        <v>0</v>
      </c>
      <c r="DF82" s="390">
        <f t="shared" si="94"/>
        <v>0</v>
      </c>
      <c r="DG82" s="390">
        <f t="shared" si="94"/>
        <v>0</v>
      </c>
      <c r="DH82" s="390">
        <f t="shared" si="94"/>
        <v>0</v>
      </c>
      <c r="DI82" s="390">
        <f t="shared" si="94"/>
        <v>0</v>
      </c>
      <c r="DJ82" s="390">
        <f t="shared" si="94"/>
        <v>0</v>
      </c>
      <c r="DK82" s="390">
        <f t="shared" si="94"/>
        <v>0</v>
      </c>
      <c r="DL82" s="390">
        <f t="shared" si="94"/>
        <v>0</v>
      </c>
      <c r="DM82" s="77"/>
    </row>
    <row r="83" spans="1:118" s="494" customFormat="1" ht="33" customHeight="1" x14ac:dyDescent="0.25">
      <c r="B83" s="376" t="s">
        <v>183</v>
      </c>
      <c r="C83" s="621" t="s">
        <v>1579</v>
      </c>
      <c r="D83" s="655" t="s">
        <v>1672</v>
      </c>
      <c r="E83" s="390"/>
      <c r="F83" s="390"/>
      <c r="G83" s="390"/>
      <c r="H83" s="390"/>
      <c r="I83" s="390"/>
      <c r="J83" s="390"/>
      <c r="K83" s="390"/>
      <c r="L83" s="77"/>
      <c r="M83" s="77"/>
      <c r="N83" s="77"/>
      <c r="O83" s="77"/>
      <c r="P83" s="77"/>
      <c r="Q83" s="77"/>
      <c r="R83" s="77"/>
      <c r="S83" s="389"/>
      <c r="T83" s="389"/>
      <c r="U83" s="389"/>
      <c r="V83" s="389"/>
      <c r="W83" s="389"/>
      <c r="X83" s="389"/>
      <c r="Y83" s="389"/>
      <c r="Z83" s="389"/>
      <c r="AA83" s="389"/>
      <c r="AB83" s="389"/>
      <c r="AC83" s="389"/>
      <c r="AD83" s="389"/>
      <c r="AE83" s="389"/>
      <c r="AF83" s="389"/>
      <c r="AG83" s="389"/>
      <c r="AH83" s="389"/>
      <c r="AI83" s="390"/>
      <c r="AJ83" s="389"/>
      <c r="AK83" s="390"/>
      <c r="AL83" s="389"/>
      <c r="AM83" s="389"/>
      <c r="AN83" s="389"/>
      <c r="AO83" s="389"/>
      <c r="AP83" s="390"/>
      <c r="AQ83" s="390"/>
      <c r="AR83" s="390"/>
      <c r="AS83" s="389"/>
      <c r="AT83" s="389"/>
      <c r="AU83" s="390"/>
      <c r="AV83" s="390"/>
      <c r="AW83" s="390"/>
      <c r="AX83" s="390"/>
      <c r="AY83" s="390"/>
      <c r="AZ83" s="390"/>
      <c r="BA83" s="390"/>
      <c r="BB83" s="389"/>
      <c r="BC83" s="389"/>
      <c r="BD83" s="390"/>
      <c r="BE83" s="389"/>
      <c r="BF83" s="390"/>
      <c r="BG83" s="389"/>
      <c r="BH83" s="389"/>
      <c r="BI83" s="390"/>
      <c r="BJ83" s="390"/>
      <c r="BK83" s="390"/>
      <c r="BL83" s="390"/>
      <c r="BM83" s="390"/>
      <c r="BN83" s="390"/>
      <c r="BO83" s="390"/>
      <c r="BP83" s="389"/>
      <c r="BQ83" s="389"/>
      <c r="BR83" s="389"/>
      <c r="BS83" s="389"/>
      <c r="BT83" s="389"/>
      <c r="BU83" s="389"/>
      <c r="BV83" s="389"/>
      <c r="BW83" s="389"/>
      <c r="BX83" s="389"/>
      <c r="BY83" s="389">
        <f>'С № 6'!BD80</f>
        <v>0.37</v>
      </c>
      <c r="BZ83" s="389"/>
      <c r="CA83" s="389"/>
      <c r="CB83" s="389"/>
      <c r="CC83" s="389"/>
      <c r="CD83" s="389"/>
      <c r="CE83" s="389"/>
      <c r="CF83" s="389"/>
      <c r="CG83" s="389"/>
      <c r="CH83" s="389"/>
      <c r="CI83" s="389"/>
      <c r="CJ83" s="389"/>
      <c r="CK83" s="389"/>
      <c r="CL83" s="389"/>
      <c r="CM83" s="389"/>
      <c r="CN83" s="389"/>
      <c r="CO83" s="389"/>
      <c r="CP83" s="389"/>
      <c r="CQ83" s="389"/>
      <c r="CR83" s="389"/>
      <c r="CS83" s="389"/>
      <c r="CT83" s="389"/>
      <c r="CU83" s="389"/>
      <c r="CV83" s="389"/>
      <c r="CW83" s="389"/>
      <c r="CX83" s="389"/>
      <c r="CY83" s="389">
        <f t="shared" si="95"/>
        <v>0</v>
      </c>
      <c r="CZ83" s="389">
        <f t="shared" si="94"/>
        <v>0</v>
      </c>
      <c r="DA83" s="389">
        <f t="shared" si="94"/>
        <v>0.37</v>
      </c>
      <c r="DB83" s="389">
        <f t="shared" si="94"/>
        <v>0</v>
      </c>
      <c r="DC83" s="389">
        <f t="shared" si="94"/>
        <v>0</v>
      </c>
      <c r="DD83" s="390">
        <f t="shared" si="94"/>
        <v>0</v>
      </c>
      <c r="DE83" s="390">
        <f t="shared" si="94"/>
        <v>0</v>
      </c>
      <c r="DF83" s="390">
        <f t="shared" si="94"/>
        <v>0</v>
      </c>
      <c r="DG83" s="390">
        <f t="shared" si="94"/>
        <v>0</v>
      </c>
      <c r="DH83" s="390">
        <f t="shared" si="94"/>
        <v>0</v>
      </c>
      <c r="DI83" s="390">
        <f t="shared" si="94"/>
        <v>0</v>
      </c>
      <c r="DJ83" s="390">
        <f t="shared" si="94"/>
        <v>0</v>
      </c>
      <c r="DK83" s="390">
        <f t="shared" si="94"/>
        <v>0</v>
      </c>
      <c r="DL83" s="390">
        <f t="shared" si="94"/>
        <v>0</v>
      </c>
      <c r="DM83" s="389"/>
    </row>
    <row r="84" spans="1:118" s="494" customFormat="1" ht="33" customHeight="1" x14ac:dyDescent="0.25">
      <c r="B84" s="376" t="s">
        <v>183</v>
      </c>
      <c r="C84" s="394" t="s">
        <v>1580</v>
      </c>
      <c r="D84" s="655" t="s">
        <v>1673</v>
      </c>
      <c r="E84" s="390"/>
      <c r="F84" s="390"/>
      <c r="G84" s="390"/>
      <c r="H84" s="390"/>
      <c r="I84" s="390"/>
      <c r="J84" s="390"/>
      <c r="K84" s="390"/>
      <c r="L84" s="77"/>
      <c r="M84" s="77"/>
      <c r="N84" s="77"/>
      <c r="O84" s="77"/>
      <c r="P84" s="77"/>
      <c r="Q84" s="77"/>
      <c r="R84" s="77"/>
      <c r="S84" s="389"/>
      <c r="T84" s="389"/>
      <c r="U84" s="389"/>
      <c r="V84" s="389"/>
      <c r="W84" s="389"/>
      <c r="X84" s="389"/>
      <c r="Y84" s="389"/>
      <c r="Z84" s="389"/>
      <c r="AA84" s="389"/>
      <c r="AB84" s="389"/>
      <c r="AC84" s="389"/>
      <c r="AD84" s="389"/>
      <c r="AE84" s="389"/>
      <c r="AF84" s="389"/>
      <c r="AG84" s="389"/>
      <c r="AH84" s="389"/>
      <c r="AI84" s="390"/>
      <c r="AJ84" s="389"/>
      <c r="AK84" s="390"/>
      <c r="AL84" s="389"/>
      <c r="AM84" s="389"/>
      <c r="AN84" s="389"/>
      <c r="AO84" s="389"/>
      <c r="AP84" s="389"/>
      <c r="AQ84" s="389"/>
      <c r="AR84" s="389"/>
      <c r="AS84" s="389"/>
      <c r="AT84" s="389"/>
      <c r="AU84" s="390"/>
      <c r="AV84" s="390"/>
      <c r="AW84" s="390"/>
      <c r="AX84" s="390"/>
      <c r="AY84" s="390"/>
      <c r="AZ84" s="390"/>
      <c r="BA84" s="390"/>
      <c r="BB84" s="389"/>
      <c r="BC84" s="389"/>
      <c r="BD84" s="389"/>
      <c r="BE84" s="389"/>
      <c r="BF84" s="389"/>
      <c r="BG84" s="389"/>
      <c r="BH84" s="389"/>
      <c r="BI84" s="390"/>
      <c r="BJ84" s="390"/>
      <c r="BK84" s="390"/>
      <c r="BL84" s="390"/>
      <c r="BM84" s="390"/>
      <c r="BN84" s="390"/>
      <c r="BO84" s="390"/>
      <c r="BP84" s="389"/>
      <c r="BQ84" s="389"/>
      <c r="BR84" s="389"/>
      <c r="BS84" s="389"/>
      <c r="BT84" s="389"/>
      <c r="BU84" s="389"/>
      <c r="BV84" s="389"/>
      <c r="BW84" s="389"/>
      <c r="BX84" s="389"/>
      <c r="BY84" s="389"/>
      <c r="BZ84" s="389"/>
      <c r="CA84" s="389"/>
      <c r="CB84" s="389"/>
      <c r="CC84" s="389"/>
      <c r="CD84" s="389"/>
      <c r="CE84" s="389"/>
      <c r="CF84" s="389"/>
      <c r="CG84" s="389"/>
      <c r="CH84" s="389"/>
      <c r="CI84" s="389"/>
      <c r="CJ84" s="389"/>
      <c r="CK84" s="389"/>
      <c r="CL84" s="389"/>
      <c r="CM84" s="389">
        <f>'С № 6'!BP81</f>
        <v>1.93</v>
      </c>
      <c r="CN84" s="389"/>
      <c r="CO84" s="389"/>
      <c r="CP84" s="389"/>
      <c r="CQ84" s="389"/>
      <c r="CR84" s="389"/>
      <c r="CS84" s="389"/>
      <c r="CT84" s="389"/>
      <c r="CU84" s="389"/>
      <c r="CV84" s="389"/>
      <c r="CW84" s="389"/>
      <c r="CX84" s="389"/>
      <c r="CY84" s="389">
        <f t="shared" si="95"/>
        <v>0</v>
      </c>
      <c r="CZ84" s="389">
        <f t="shared" si="94"/>
        <v>0</v>
      </c>
      <c r="DA84" s="389">
        <f t="shared" si="94"/>
        <v>1.93</v>
      </c>
      <c r="DB84" s="389">
        <f t="shared" si="94"/>
        <v>0</v>
      </c>
      <c r="DC84" s="389">
        <f t="shared" si="94"/>
        <v>0</v>
      </c>
      <c r="DD84" s="390">
        <f t="shared" si="94"/>
        <v>0</v>
      </c>
      <c r="DE84" s="390">
        <f t="shared" si="94"/>
        <v>0</v>
      </c>
      <c r="DF84" s="390">
        <f t="shared" si="94"/>
        <v>0</v>
      </c>
      <c r="DG84" s="390">
        <f t="shared" si="94"/>
        <v>0</v>
      </c>
      <c r="DH84" s="390">
        <f t="shared" si="94"/>
        <v>0</v>
      </c>
      <c r="DI84" s="390">
        <f t="shared" si="94"/>
        <v>0</v>
      </c>
      <c r="DJ84" s="390">
        <f t="shared" si="94"/>
        <v>0</v>
      </c>
      <c r="DK84" s="390">
        <f t="shared" si="94"/>
        <v>0</v>
      </c>
      <c r="DL84" s="390">
        <f t="shared" si="94"/>
        <v>0</v>
      </c>
      <c r="DM84" s="389"/>
    </row>
    <row r="85" spans="1:118" s="494" customFormat="1" ht="33" customHeight="1" x14ac:dyDescent="0.25">
      <c r="B85" s="376" t="s">
        <v>183</v>
      </c>
      <c r="C85" s="394" t="s">
        <v>1581</v>
      </c>
      <c r="D85" s="655" t="s">
        <v>1674</v>
      </c>
      <c r="E85" s="390"/>
      <c r="F85" s="390"/>
      <c r="G85" s="390"/>
      <c r="H85" s="390"/>
      <c r="I85" s="390"/>
      <c r="J85" s="390"/>
      <c r="K85" s="390"/>
      <c r="L85" s="77"/>
      <c r="M85" s="77"/>
      <c r="N85" s="77"/>
      <c r="O85" s="77"/>
      <c r="P85" s="77"/>
      <c r="Q85" s="77"/>
      <c r="R85" s="77"/>
      <c r="S85" s="389"/>
      <c r="T85" s="389"/>
      <c r="U85" s="389"/>
      <c r="V85" s="389"/>
      <c r="W85" s="389"/>
      <c r="X85" s="389"/>
      <c r="Y85" s="389"/>
      <c r="Z85" s="389"/>
      <c r="AA85" s="389"/>
      <c r="AB85" s="389"/>
      <c r="AC85" s="389"/>
      <c r="AD85" s="389"/>
      <c r="AE85" s="389"/>
      <c r="AF85" s="389"/>
      <c r="AG85" s="389"/>
      <c r="AH85" s="389"/>
      <c r="AI85" s="390"/>
      <c r="AJ85" s="389"/>
      <c r="AK85" s="390"/>
      <c r="AL85" s="389"/>
      <c r="AM85" s="389"/>
      <c r="AN85" s="389"/>
      <c r="AO85" s="389"/>
      <c r="AP85" s="389"/>
      <c r="AQ85" s="389"/>
      <c r="AR85" s="389"/>
      <c r="AS85" s="389"/>
      <c r="AT85" s="389"/>
      <c r="AU85" s="390"/>
      <c r="AV85" s="390"/>
      <c r="AW85" s="390"/>
      <c r="AX85" s="390"/>
      <c r="AY85" s="390"/>
      <c r="AZ85" s="390"/>
      <c r="BA85" s="390"/>
      <c r="BB85" s="389"/>
      <c r="BC85" s="389"/>
      <c r="BD85" s="389"/>
      <c r="BE85" s="389"/>
      <c r="BF85" s="389"/>
      <c r="BG85" s="389"/>
      <c r="BH85" s="389"/>
      <c r="BI85" s="390"/>
      <c r="BJ85" s="390"/>
      <c r="BK85" s="390"/>
      <c r="BL85" s="390"/>
      <c r="BM85" s="390"/>
      <c r="BN85" s="390"/>
      <c r="BO85" s="390"/>
      <c r="BP85" s="389"/>
      <c r="BQ85" s="389"/>
      <c r="BR85" s="389"/>
      <c r="BS85" s="389"/>
      <c r="BT85" s="389"/>
      <c r="BU85" s="389"/>
      <c r="BV85" s="389"/>
      <c r="BW85" s="389"/>
      <c r="BX85" s="389"/>
      <c r="BY85" s="389"/>
      <c r="BZ85" s="389"/>
      <c r="CA85" s="389"/>
      <c r="CB85" s="389"/>
      <c r="CC85" s="389"/>
      <c r="CD85" s="389"/>
      <c r="CE85" s="389"/>
      <c r="CF85" s="389"/>
      <c r="CG85" s="389"/>
      <c r="CH85" s="389"/>
      <c r="CI85" s="389"/>
      <c r="CJ85" s="389"/>
      <c r="CK85" s="389"/>
      <c r="CL85" s="389"/>
      <c r="CM85" s="389">
        <f>'С № 6'!BP82</f>
        <v>1.21</v>
      </c>
      <c r="CN85" s="389"/>
      <c r="CO85" s="389"/>
      <c r="CP85" s="389"/>
      <c r="CQ85" s="389"/>
      <c r="CR85" s="389"/>
      <c r="CS85" s="389"/>
      <c r="CT85" s="389"/>
      <c r="CU85" s="389"/>
      <c r="CV85" s="389"/>
      <c r="CW85" s="389"/>
      <c r="CX85" s="389"/>
      <c r="CY85" s="389">
        <f t="shared" si="95"/>
        <v>0</v>
      </c>
      <c r="CZ85" s="389">
        <f t="shared" si="94"/>
        <v>0</v>
      </c>
      <c r="DA85" s="389">
        <f t="shared" si="94"/>
        <v>1.21</v>
      </c>
      <c r="DB85" s="389">
        <f t="shared" si="94"/>
        <v>0</v>
      </c>
      <c r="DC85" s="389">
        <f t="shared" si="94"/>
        <v>0</v>
      </c>
      <c r="DD85" s="390">
        <f t="shared" si="94"/>
        <v>0</v>
      </c>
      <c r="DE85" s="390">
        <f t="shared" si="94"/>
        <v>0</v>
      </c>
      <c r="DF85" s="390">
        <f t="shared" si="94"/>
        <v>0</v>
      </c>
      <c r="DG85" s="390">
        <f t="shared" si="94"/>
        <v>0</v>
      </c>
      <c r="DH85" s="390">
        <f t="shared" si="94"/>
        <v>0</v>
      </c>
      <c r="DI85" s="390">
        <f t="shared" si="94"/>
        <v>0</v>
      </c>
      <c r="DJ85" s="390">
        <f t="shared" si="94"/>
        <v>0</v>
      </c>
      <c r="DK85" s="390">
        <f t="shared" si="94"/>
        <v>0</v>
      </c>
      <c r="DL85" s="390">
        <f t="shared" si="94"/>
        <v>0</v>
      </c>
      <c r="DM85" s="389"/>
    </row>
    <row r="86" spans="1:118" ht="48" customHeight="1" x14ac:dyDescent="0.25">
      <c r="A86" s="105"/>
      <c r="B86" s="382" t="s">
        <v>185</v>
      </c>
      <c r="C86" s="383" t="s">
        <v>186</v>
      </c>
      <c r="D86" s="382" t="s">
        <v>93</v>
      </c>
      <c r="E86" s="393">
        <v>0</v>
      </c>
      <c r="F86" s="393">
        <v>0</v>
      </c>
      <c r="G86" s="393">
        <v>0</v>
      </c>
      <c r="H86" s="393">
        <v>0</v>
      </c>
      <c r="I86" s="393">
        <v>0</v>
      </c>
      <c r="J86" s="393">
        <v>0</v>
      </c>
      <c r="K86" s="393">
        <v>0</v>
      </c>
      <c r="L86" s="393">
        <v>0</v>
      </c>
      <c r="M86" s="393">
        <v>0</v>
      </c>
      <c r="N86" s="393">
        <v>0</v>
      </c>
      <c r="O86" s="393">
        <v>0</v>
      </c>
      <c r="P86" s="393">
        <v>0</v>
      </c>
      <c r="Q86" s="393">
        <v>0</v>
      </c>
      <c r="R86" s="393">
        <v>0</v>
      </c>
      <c r="S86" s="393">
        <v>0</v>
      </c>
      <c r="T86" s="393">
        <v>0</v>
      </c>
      <c r="U86" s="393">
        <v>0</v>
      </c>
      <c r="V86" s="393">
        <v>0</v>
      </c>
      <c r="W86" s="393">
        <v>0</v>
      </c>
      <c r="X86" s="393">
        <v>0</v>
      </c>
      <c r="Y86" s="393">
        <v>0</v>
      </c>
      <c r="Z86" s="393">
        <v>0</v>
      </c>
      <c r="AA86" s="393">
        <v>0</v>
      </c>
      <c r="AB86" s="393">
        <v>0</v>
      </c>
      <c r="AC86" s="393">
        <v>0</v>
      </c>
      <c r="AD86" s="393">
        <v>0</v>
      </c>
      <c r="AE86" s="393">
        <v>0</v>
      </c>
      <c r="AF86" s="393">
        <v>0</v>
      </c>
      <c r="AG86" s="393">
        <v>0</v>
      </c>
      <c r="AH86" s="393">
        <v>0</v>
      </c>
      <c r="AI86" s="393">
        <v>0</v>
      </c>
      <c r="AJ86" s="393">
        <v>0</v>
      </c>
      <c r="AK86" s="393">
        <v>0</v>
      </c>
      <c r="AL86" s="393">
        <v>0</v>
      </c>
      <c r="AM86" s="393">
        <v>0</v>
      </c>
      <c r="AN86" s="393">
        <v>0</v>
      </c>
      <c r="AO86" s="393">
        <v>0</v>
      </c>
      <c r="AP86" s="393">
        <v>0</v>
      </c>
      <c r="AQ86" s="393">
        <v>0</v>
      </c>
      <c r="AR86" s="393">
        <v>0</v>
      </c>
      <c r="AS86" s="393">
        <v>0</v>
      </c>
      <c r="AT86" s="393">
        <v>0</v>
      </c>
      <c r="AU86" s="393">
        <v>0</v>
      </c>
      <c r="AV86" s="393">
        <v>0</v>
      </c>
      <c r="AW86" s="393">
        <v>0</v>
      </c>
      <c r="AX86" s="393">
        <v>0</v>
      </c>
      <c r="AY86" s="393">
        <v>0</v>
      </c>
      <c r="AZ86" s="393">
        <v>0</v>
      </c>
      <c r="BA86" s="393">
        <v>0</v>
      </c>
      <c r="BB86" s="393">
        <v>0</v>
      </c>
      <c r="BC86" s="393">
        <v>0</v>
      </c>
      <c r="BD86" s="393">
        <v>0</v>
      </c>
      <c r="BE86" s="393">
        <v>0</v>
      </c>
      <c r="BF86" s="393">
        <v>0</v>
      </c>
      <c r="BG86" s="393">
        <v>0</v>
      </c>
      <c r="BH86" s="393">
        <v>0</v>
      </c>
      <c r="BI86" s="393">
        <v>0</v>
      </c>
      <c r="BJ86" s="393">
        <v>0</v>
      </c>
      <c r="BK86" s="393">
        <v>0</v>
      </c>
      <c r="BL86" s="393">
        <v>0</v>
      </c>
      <c r="BM86" s="393">
        <v>0</v>
      </c>
      <c r="BN86" s="393">
        <v>0</v>
      </c>
      <c r="BO86" s="393">
        <v>0</v>
      </c>
      <c r="BP86" s="393">
        <v>0</v>
      </c>
      <c r="BQ86" s="393">
        <v>0</v>
      </c>
      <c r="BR86" s="393">
        <v>0</v>
      </c>
      <c r="BS86" s="393">
        <v>0</v>
      </c>
      <c r="BT86" s="393">
        <v>0</v>
      </c>
      <c r="BU86" s="393">
        <v>0</v>
      </c>
      <c r="BV86" s="393">
        <v>0</v>
      </c>
      <c r="BW86" s="393"/>
      <c r="BX86" s="393"/>
      <c r="BY86" s="393"/>
      <c r="BZ86" s="393"/>
      <c r="CA86" s="393"/>
      <c r="CB86" s="393"/>
      <c r="CC86" s="393"/>
      <c r="CD86" s="393"/>
      <c r="CE86" s="393"/>
      <c r="CF86" s="393"/>
      <c r="CG86" s="393"/>
      <c r="CH86" s="393"/>
      <c r="CI86" s="393"/>
      <c r="CJ86" s="393"/>
      <c r="CK86" s="393"/>
      <c r="CL86" s="393"/>
      <c r="CM86" s="393"/>
      <c r="CN86" s="393"/>
      <c r="CO86" s="393"/>
      <c r="CP86" s="393"/>
      <c r="CQ86" s="393"/>
      <c r="CR86" s="393"/>
      <c r="CS86" s="393"/>
      <c r="CT86" s="393"/>
      <c r="CU86" s="393"/>
      <c r="CV86" s="393"/>
      <c r="CW86" s="393"/>
      <c r="CX86" s="393"/>
      <c r="CY86" s="393">
        <v>0</v>
      </c>
      <c r="CZ86" s="393">
        <v>0</v>
      </c>
      <c r="DA86" s="393">
        <v>0</v>
      </c>
      <c r="DB86" s="393">
        <v>0</v>
      </c>
      <c r="DC86" s="393">
        <v>0</v>
      </c>
      <c r="DD86" s="393">
        <v>0</v>
      </c>
      <c r="DE86" s="393">
        <v>0</v>
      </c>
      <c r="DF86" s="393">
        <v>0</v>
      </c>
      <c r="DG86" s="393">
        <v>0</v>
      </c>
      <c r="DH86" s="393">
        <v>0</v>
      </c>
      <c r="DI86" s="393">
        <v>0</v>
      </c>
      <c r="DJ86" s="393">
        <v>0</v>
      </c>
      <c r="DK86" s="393">
        <v>0</v>
      </c>
      <c r="DL86" s="393">
        <v>0</v>
      </c>
      <c r="DM86" s="393" t="s">
        <v>190</v>
      </c>
      <c r="DN86" s="105"/>
    </row>
    <row r="87" spans="1:118" ht="48" customHeight="1" x14ac:dyDescent="0.25">
      <c r="A87" s="105"/>
      <c r="B87" s="382" t="s">
        <v>187</v>
      </c>
      <c r="C87" s="383" t="s">
        <v>188</v>
      </c>
      <c r="D87" s="382" t="s">
        <v>93</v>
      </c>
      <c r="E87" s="384">
        <f t="shared" ref="E87:BP87" si="96">SUM(E94:E94)</f>
        <v>0</v>
      </c>
      <c r="F87" s="384">
        <f t="shared" si="96"/>
        <v>0</v>
      </c>
      <c r="G87" s="384">
        <f t="shared" si="96"/>
        <v>0</v>
      </c>
      <c r="H87" s="384">
        <f t="shared" si="96"/>
        <v>0</v>
      </c>
      <c r="I87" s="384">
        <f t="shared" si="96"/>
        <v>0</v>
      </c>
      <c r="J87" s="384">
        <f t="shared" si="96"/>
        <v>0</v>
      </c>
      <c r="K87" s="384">
        <f t="shared" si="96"/>
        <v>0</v>
      </c>
      <c r="L87" s="384">
        <f t="shared" si="96"/>
        <v>0</v>
      </c>
      <c r="M87" s="384">
        <f t="shared" si="96"/>
        <v>0</v>
      </c>
      <c r="N87" s="384">
        <f t="shared" si="96"/>
        <v>0</v>
      </c>
      <c r="O87" s="384">
        <f t="shared" si="96"/>
        <v>0</v>
      </c>
      <c r="P87" s="384">
        <f t="shared" si="96"/>
        <v>0</v>
      </c>
      <c r="Q87" s="384">
        <f t="shared" si="96"/>
        <v>0</v>
      </c>
      <c r="R87" s="384">
        <f t="shared" si="96"/>
        <v>0</v>
      </c>
      <c r="S87" s="384">
        <f t="shared" si="96"/>
        <v>0</v>
      </c>
      <c r="T87" s="384">
        <f t="shared" si="96"/>
        <v>0</v>
      </c>
      <c r="U87" s="384">
        <f t="shared" si="96"/>
        <v>0</v>
      </c>
      <c r="V87" s="384">
        <f t="shared" si="96"/>
        <v>0</v>
      </c>
      <c r="W87" s="384">
        <f t="shared" si="96"/>
        <v>0</v>
      </c>
      <c r="X87" s="384">
        <f t="shared" si="96"/>
        <v>0</v>
      </c>
      <c r="Y87" s="384">
        <f t="shared" si="96"/>
        <v>0</v>
      </c>
      <c r="Z87" s="384">
        <f t="shared" si="96"/>
        <v>0</v>
      </c>
      <c r="AA87" s="384">
        <f t="shared" si="96"/>
        <v>0</v>
      </c>
      <c r="AB87" s="384">
        <f t="shared" si="96"/>
        <v>0</v>
      </c>
      <c r="AC87" s="384">
        <f t="shared" si="96"/>
        <v>0</v>
      </c>
      <c r="AD87" s="384">
        <f t="shared" si="96"/>
        <v>0</v>
      </c>
      <c r="AE87" s="384">
        <f t="shared" si="96"/>
        <v>0</v>
      </c>
      <c r="AF87" s="384">
        <f t="shared" si="96"/>
        <v>0</v>
      </c>
      <c r="AG87" s="384">
        <f t="shared" si="96"/>
        <v>0</v>
      </c>
      <c r="AH87" s="384">
        <f t="shared" si="96"/>
        <v>0</v>
      </c>
      <c r="AI87" s="384">
        <f t="shared" si="96"/>
        <v>0</v>
      </c>
      <c r="AJ87" s="384">
        <f t="shared" si="96"/>
        <v>0</v>
      </c>
      <c r="AK87" s="384">
        <f t="shared" si="96"/>
        <v>0</v>
      </c>
      <c r="AL87" s="384">
        <f t="shared" si="96"/>
        <v>0</v>
      </c>
      <c r="AM87" s="384">
        <f t="shared" si="96"/>
        <v>0</v>
      </c>
      <c r="AN87" s="384">
        <f t="shared" si="96"/>
        <v>0</v>
      </c>
      <c r="AO87" s="384">
        <f t="shared" si="96"/>
        <v>0</v>
      </c>
      <c r="AP87" s="384">
        <f t="shared" si="96"/>
        <v>0</v>
      </c>
      <c r="AQ87" s="384">
        <f t="shared" si="96"/>
        <v>0</v>
      </c>
      <c r="AR87" s="384">
        <f t="shared" si="96"/>
        <v>0</v>
      </c>
      <c r="AS87" s="384">
        <f t="shared" si="96"/>
        <v>0</v>
      </c>
      <c r="AT87" s="384">
        <f t="shared" si="96"/>
        <v>0</v>
      </c>
      <c r="AU87" s="384">
        <f t="shared" si="96"/>
        <v>0</v>
      </c>
      <c r="AV87" s="384">
        <f t="shared" si="96"/>
        <v>0</v>
      </c>
      <c r="AW87" s="384">
        <f t="shared" si="96"/>
        <v>0</v>
      </c>
      <c r="AX87" s="384">
        <f t="shared" si="96"/>
        <v>0</v>
      </c>
      <c r="AY87" s="384">
        <f t="shared" si="96"/>
        <v>0</v>
      </c>
      <c r="AZ87" s="384">
        <f t="shared" si="96"/>
        <v>0</v>
      </c>
      <c r="BA87" s="384">
        <f t="shared" si="96"/>
        <v>0</v>
      </c>
      <c r="BB87" s="384">
        <f t="shared" si="96"/>
        <v>0</v>
      </c>
      <c r="BC87" s="384">
        <f t="shared" si="96"/>
        <v>0</v>
      </c>
      <c r="BD87" s="384">
        <f t="shared" si="96"/>
        <v>0</v>
      </c>
      <c r="BE87" s="384">
        <f t="shared" si="96"/>
        <v>0</v>
      </c>
      <c r="BF87" s="384">
        <f t="shared" si="96"/>
        <v>0</v>
      </c>
      <c r="BG87" s="384">
        <f t="shared" si="96"/>
        <v>0</v>
      </c>
      <c r="BH87" s="384">
        <f t="shared" si="96"/>
        <v>0</v>
      </c>
      <c r="BI87" s="384">
        <f t="shared" si="96"/>
        <v>0</v>
      </c>
      <c r="BJ87" s="384">
        <f t="shared" si="96"/>
        <v>0</v>
      </c>
      <c r="BK87" s="384">
        <f t="shared" si="96"/>
        <v>0</v>
      </c>
      <c r="BL87" s="384">
        <f t="shared" si="96"/>
        <v>0</v>
      </c>
      <c r="BM87" s="384">
        <f t="shared" si="96"/>
        <v>0</v>
      </c>
      <c r="BN87" s="384">
        <f t="shared" si="96"/>
        <v>0</v>
      </c>
      <c r="BO87" s="384">
        <f t="shared" si="96"/>
        <v>0</v>
      </c>
      <c r="BP87" s="384">
        <f t="shared" si="96"/>
        <v>0</v>
      </c>
      <c r="BQ87" s="384">
        <f t="shared" ref="BQ87:DL87" si="97">SUM(BQ94:BQ94)</f>
        <v>0</v>
      </c>
      <c r="BR87" s="384">
        <f t="shared" si="97"/>
        <v>0</v>
      </c>
      <c r="BS87" s="384">
        <f t="shared" si="97"/>
        <v>0</v>
      </c>
      <c r="BT87" s="384">
        <f t="shared" si="97"/>
        <v>0</v>
      </c>
      <c r="BU87" s="384">
        <f t="shared" si="97"/>
        <v>0</v>
      </c>
      <c r="BV87" s="384">
        <f t="shared" si="97"/>
        <v>0</v>
      </c>
      <c r="BW87" s="384"/>
      <c r="BX87" s="384"/>
      <c r="BY87" s="384"/>
      <c r="BZ87" s="384"/>
      <c r="CA87" s="384"/>
      <c r="CB87" s="384"/>
      <c r="CC87" s="384"/>
      <c r="CD87" s="384"/>
      <c r="CE87" s="384"/>
      <c r="CF87" s="384"/>
      <c r="CG87" s="384"/>
      <c r="CH87" s="384"/>
      <c r="CI87" s="384"/>
      <c r="CJ87" s="384"/>
      <c r="CK87" s="384"/>
      <c r="CL87" s="384"/>
      <c r="CM87" s="384"/>
      <c r="CN87" s="384"/>
      <c r="CO87" s="384"/>
      <c r="CP87" s="384"/>
      <c r="CQ87" s="384"/>
      <c r="CR87" s="384"/>
      <c r="CS87" s="384"/>
      <c r="CT87" s="384"/>
      <c r="CU87" s="384"/>
      <c r="CV87" s="384"/>
      <c r="CW87" s="384"/>
      <c r="CX87" s="384"/>
      <c r="CY87" s="384">
        <f t="shared" si="97"/>
        <v>0</v>
      </c>
      <c r="CZ87" s="384">
        <f t="shared" si="97"/>
        <v>0</v>
      </c>
      <c r="DA87" s="384">
        <f t="shared" si="97"/>
        <v>0</v>
      </c>
      <c r="DB87" s="384">
        <f t="shared" si="97"/>
        <v>0</v>
      </c>
      <c r="DC87" s="384">
        <f t="shared" si="97"/>
        <v>0</v>
      </c>
      <c r="DD87" s="384">
        <f t="shared" si="97"/>
        <v>0</v>
      </c>
      <c r="DE87" s="384">
        <f t="shared" si="97"/>
        <v>0</v>
      </c>
      <c r="DF87" s="384">
        <f t="shared" si="97"/>
        <v>0</v>
      </c>
      <c r="DG87" s="384">
        <f t="shared" si="97"/>
        <v>0</v>
      </c>
      <c r="DH87" s="384">
        <f t="shared" si="97"/>
        <v>0</v>
      </c>
      <c r="DI87" s="384">
        <f t="shared" si="97"/>
        <v>0</v>
      </c>
      <c r="DJ87" s="384">
        <f t="shared" si="97"/>
        <v>0</v>
      </c>
      <c r="DK87" s="384">
        <f t="shared" si="97"/>
        <v>0</v>
      </c>
      <c r="DL87" s="384">
        <f t="shared" si="97"/>
        <v>0</v>
      </c>
      <c r="DM87" s="384" t="s">
        <v>190</v>
      </c>
      <c r="DN87" s="105"/>
    </row>
    <row r="88" spans="1:118" s="494" customFormat="1" ht="33" customHeight="1" x14ac:dyDescent="0.25">
      <c r="B88" s="376" t="s">
        <v>187</v>
      </c>
      <c r="C88" s="394" t="s">
        <v>684</v>
      </c>
      <c r="D88" s="969" t="s">
        <v>1675</v>
      </c>
      <c r="E88" s="373"/>
      <c r="F88" s="373"/>
      <c r="G88" s="373"/>
      <c r="H88" s="373"/>
      <c r="I88" s="373"/>
      <c r="J88" s="373"/>
      <c r="K88" s="373"/>
      <c r="L88" s="373"/>
      <c r="M88" s="373"/>
      <c r="N88" s="373"/>
      <c r="O88" s="373"/>
      <c r="P88" s="373"/>
      <c r="Q88" s="373"/>
      <c r="R88" s="373"/>
      <c r="S88" s="373"/>
      <c r="T88" s="373"/>
      <c r="U88" s="373"/>
      <c r="V88" s="373"/>
      <c r="W88" s="373"/>
      <c r="X88" s="373"/>
      <c r="Y88" s="373"/>
      <c r="Z88" s="373"/>
      <c r="AA88" s="373"/>
      <c r="AB88" s="373"/>
      <c r="AC88" s="373"/>
      <c r="AD88" s="373"/>
      <c r="AE88" s="373"/>
      <c r="AF88" s="373"/>
      <c r="AG88" s="373"/>
      <c r="AH88" s="373"/>
      <c r="AI88" s="373"/>
      <c r="AJ88" s="373"/>
      <c r="AK88" s="373"/>
      <c r="AL88" s="373"/>
      <c r="AM88" s="373"/>
      <c r="AN88" s="373"/>
      <c r="AO88" s="373"/>
      <c r="AP88" s="373"/>
      <c r="AQ88" s="373"/>
      <c r="AR88" s="373"/>
      <c r="AS88" s="373"/>
      <c r="AT88" s="373"/>
      <c r="AU88" s="373"/>
      <c r="AV88" s="373"/>
      <c r="AW88" s="373"/>
      <c r="AX88" s="373"/>
      <c r="AY88" s="373"/>
      <c r="AZ88" s="373"/>
      <c r="BA88" s="373"/>
      <c r="BB88" s="373"/>
      <c r="BC88" s="373"/>
      <c r="BD88" s="373"/>
      <c r="BE88" s="373"/>
      <c r="BF88" s="373"/>
      <c r="BG88" s="373"/>
      <c r="BH88" s="373"/>
      <c r="BI88" s="373"/>
      <c r="BJ88" s="373"/>
      <c r="BK88" s="373"/>
      <c r="BL88" s="373"/>
      <c r="BM88" s="373"/>
      <c r="BN88" s="373"/>
      <c r="BO88" s="373"/>
      <c r="BP88" s="373"/>
      <c r="BQ88" s="373"/>
      <c r="BR88" s="373"/>
      <c r="BS88" s="373"/>
      <c r="BT88" s="373"/>
      <c r="BU88" s="373"/>
      <c r="BV88" s="373"/>
      <c r="BW88" s="373"/>
      <c r="BX88" s="373"/>
      <c r="BY88" s="373"/>
      <c r="BZ88" s="373"/>
      <c r="CA88" s="373"/>
      <c r="CB88" s="373"/>
      <c r="CC88" s="373"/>
      <c r="CD88" s="373"/>
      <c r="CE88" s="373"/>
      <c r="CF88" s="373"/>
      <c r="CG88" s="373"/>
      <c r="CH88" s="373"/>
      <c r="CI88" s="373"/>
      <c r="CJ88" s="373"/>
      <c r="CK88" s="373"/>
      <c r="CL88" s="373"/>
      <c r="CM88" s="373"/>
      <c r="CN88" s="373"/>
      <c r="CO88" s="373"/>
      <c r="CP88" s="373"/>
      <c r="CQ88" s="373"/>
      <c r="CR88" s="373"/>
      <c r="CS88" s="373"/>
      <c r="CT88" s="373"/>
      <c r="CU88" s="373"/>
      <c r="CV88" s="373"/>
      <c r="CW88" s="373"/>
      <c r="CX88" s="373"/>
      <c r="CY88" s="373"/>
      <c r="CZ88" s="373"/>
      <c r="DA88" s="373"/>
      <c r="DB88" s="373"/>
      <c r="DC88" s="373"/>
      <c r="DD88" s="373"/>
      <c r="DE88" s="373"/>
      <c r="DF88" s="373"/>
      <c r="DG88" s="373"/>
      <c r="DH88" s="373"/>
      <c r="DI88" s="373"/>
      <c r="DJ88" s="373"/>
      <c r="DK88" s="373"/>
      <c r="DL88" s="373"/>
      <c r="DM88" s="373"/>
    </row>
    <row r="89" spans="1:118" s="941" customFormat="1" ht="33" customHeight="1" x14ac:dyDescent="0.25">
      <c r="B89" s="376" t="s">
        <v>187</v>
      </c>
      <c r="C89" s="394" t="s">
        <v>1586</v>
      </c>
      <c r="D89" s="969" t="s">
        <v>1676</v>
      </c>
      <c r="E89" s="373"/>
      <c r="F89" s="373"/>
      <c r="G89" s="373"/>
      <c r="H89" s="373"/>
      <c r="I89" s="373"/>
      <c r="J89" s="373"/>
      <c r="K89" s="373"/>
      <c r="L89" s="373"/>
      <c r="M89" s="373"/>
      <c r="N89" s="373"/>
      <c r="O89" s="373"/>
      <c r="P89" s="373"/>
      <c r="Q89" s="373"/>
      <c r="R89" s="373"/>
      <c r="S89" s="373"/>
      <c r="T89" s="373"/>
      <c r="U89" s="373"/>
      <c r="V89" s="373"/>
      <c r="W89" s="373"/>
      <c r="X89" s="373"/>
      <c r="Y89" s="373"/>
      <c r="Z89" s="373"/>
      <c r="AA89" s="373"/>
      <c r="AB89" s="373"/>
      <c r="AC89" s="373"/>
      <c r="AD89" s="373"/>
      <c r="AE89" s="373"/>
      <c r="AF89" s="373"/>
      <c r="AG89" s="373"/>
      <c r="AH89" s="373"/>
      <c r="AI89" s="373"/>
      <c r="AJ89" s="373"/>
      <c r="AK89" s="373"/>
      <c r="AL89" s="373"/>
      <c r="AM89" s="373"/>
      <c r="AN89" s="373"/>
      <c r="AO89" s="373"/>
      <c r="AP89" s="373"/>
      <c r="AQ89" s="373"/>
      <c r="AR89" s="373"/>
      <c r="AS89" s="373"/>
      <c r="AT89" s="373"/>
      <c r="AU89" s="373"/>
      <c r="AV89" s="373"/>
      <c r="AW89" s="373"/>
      <c r="AX89" s="373"/>
      <c r="AY89" s="373"/>
      <c r="AZ89" s="373"/>
      <c r="BA89" s="373"/>
      <c r="BB89" s="373"/>
      <c r="BC89" s="373"/>
      <c r="BD89" s="373"/>
      <c r="BE89" s="373"/>
      <c r="BF89" s="373"/>
      <c r="BG89" s="373"/>
      <c r="BH89" s="373"/>
      <c r="BI89" s="373"/>
      <c r="BJ89" s="373"/>
      <c r="BK89" s="373"/>
      <c r="BL89" s="373"/>
      <c r="BM89" s="373"/>
      <c r="BN89" s="373"/>
      <c r="BO89" s="373"/>
      <c r="BP89" s="373"/>
      <c r="BQ89" s="373"/>
      <c r="BR89" s="373"/>
      <c r="BS89" s="373"/>
      <c r="BT89" s="373"/>
      <c r="BU89" s="373"/>
      <c r="BV89" s="373"/>
      <c r="BW89" s="373"/>
      <c r="BX89" s="373"/>
      <c r="BY89" s="373"/>
      <c r="BZ89" s="373"/>
      <c r="CA89" s="373"/>
      <c r="CB89" s="373"/>
      <c r="CC89" s="373"/>
      <c r="CD89" s="373"/>
      <c r="CE89" s="373"/>
      <c r="CF89" s="373"/>
      <c r="CG89" s="373"/>
      <c r="CH89" s="373"/>
      <c r="CI89" s="373"/>
      <c r="CJ89" s="373"/>
      <c r="CK89" s="373"/>
      <c r="CL89" s="373"/>
      <c r="CM89" s="373"/>
      <c r="CN89" s="373"/>
      <c r="CO89" s="373"/>
      <c r="CP89" s="373"/>
      <c r="CQ89" s="373"/>
      <c r="CR89" s="373"/>
      <c r="CS89" s="373"/>
      <c r="CT89" s="373"/>
      <c r="CU89" s="373"/>
      <c r="CV89" s="373"/>
      <c r="CW89" s="373"/>
      <c r="CX89" s="373"/>
      <c r="CY89" s="373"/>
      <c r="CZ89" s="373"/>
      <c r="DA89" s="373"/>
      <c r="DB89" s="373"/>
      <c r="DC89" s="373"/>
      <c r="DD89" s="373"/>
      <c r="DE89" s="373"/>
      <c r="DF89" s="373"/>
      <c r="DG89" s="373"/>
      <c r="DH89" s="373"/>
      <c r="DI89" s="373"/>
      <c r="DJ89" s="373"/>
      <c r="DK89" s="373"/>
      <c r="DL89" s="373"/>
      <c r="DM89" s="373"/>
    </row>
    <row r="90" spans="1:118" s="941" customFormat="1" ht="33" customHeight="1" x14ac:dyDescent="0.25">
      <c r="B90" s="376" t="s">
        <v>187</v>
      </c>
      <c r="C90" s="394" t="s">
        <v>1587</v>
      </c>
      <c r="D90" s="969" t="s">
        <v>1677</v>
      </c>
      <c r="E90" s="373"/>
      <c r="F90" s="373"/>
      <c r="G90" s="373"/>
      <c r="H90" s="373"/>
      <c r="I90" s="373"/>
      <c r="J90" s="373"/>
      <c r="K90" s="373"/>
      <c r="L90" s="373"/>
      <c r="M90" s="373"/>
      <c r="N90" s="373"/>
      <c r="O90" s="373"/>
      <c r="P90" s="373"/>
      <c r="Q90" s="373"/>
      <c r="R90" s="373"/>
      <c r="S90" s="373"/>
      <c r="T90" s="373"/>
      <c r="U90" s="373"/>
      <c r="V90" s="373"/>
      <c r="W90" s="373"/>
      <c r="X90" s="373"/>
      <c r="Y90" s="373"/>
      <c r="Z90" s="373"/>
      <c r="AA90" s="373"/>
      <c r="AB90" s="373"/>
      <c r="AC90" s="373"/>
      <c r="AD90" s="373"/>
      <c r="AE90" s="373"/>
      <c r="AF90" s="373"/>
      <c r="AG90" s="373"/>
      <c r="AH90" s="373"/>
      <c r="AI90" s="373"/>
      <c r="AJ90" s="373"/>
      <c r="AK90" s="373"/>
      <c r="AL90" s="373"/>
      <c r="AM90" s="373"/>
      <c r="AN90" s="373"/>
      <c r="AO90" s="373"/>
      <c r="AP90" s="373"/>
      <c r="AQ90" s="373"/>
      <c r="AR90" s="373"/>
      <c r="AS90" s="373"/>
      <c r="AT90" s="373"/>
      <c r="AU90" s="373"/>
      <c r="AV90" s="373"/>
      <c r="AW90" s="373"/>
      <c r="AX90" s="373"/>
      <c r="AY90" s="373"/>
      <c r="AZ90" s="373"/>
      <c r="BA90" s="373"/>
      <c r="BB90" s="373"/>
      <c r="BC90" s="373"/>
      <c r="BD90" s="373"/>
      <c r="BE90" s="373"/>
      <c r="BF90" s="373"/>
      <c r="BG90" s="373"/>
      <c r="BH90" s="373"/>
      <c r="BI90" s="373"/>
      <c r="BJ90" s="373"/>
      <c r="BK90" s="373"/>
      <c r="BL90" s="373"/>
      <c r="BM90" s="373"/>
      <c r="BN90" s="373"/>
      <c r="BO90" s="373"/>
      <c r="BP90" s="373"/>
      <c r="BQ90" s="373"/>
      <c r="BR90" s="373"/>
      <c r="BS90" s="373"/>
      <c r="BT90" s="373"/>
      <c r="BU90" s="373"/>
      <c r="BV90" s="373"/>
      <c r="BW90" s="373"/>
      <c r="BX90" s="373"/>
      <c r="BY90" s="373"/>
      <c r="BZ90" s="373"/>
      <c r="CA90" s="373"/>
      <c r="CB90" s="373"/>
      <c r="CC90" s="373"/>
      <c r="CD90" s="373"/>
      <c r="CE90" s="373"/>
      <c r="CF90" s="373"/>
      <c r="CG90" s="373"/>
      <c r="CH90" s="373"/>
      <c r="CI90" s="373"/>
      <c r="CJ90" s="373"/>
      <c r="CK90" s="373"/>
      <c r="CL90" s="373"/>
      <c r="CM90" s="373"/>
      <c r="CN90" s="373"/>
      <c r="CO90" s="373"/>
      <c r="CP90" s="373"/>
      <c r="CQ90" s="373"/>
      <c r="CR90" s="373"/>
      <c r="CS90" s="373"/>
      <c r="CT90" s="373"/>
      <c r="CU90" s="373"/>
      <c r="CV90" s="373"/>
      <c r="CW90" s="373"/>
      <c r="CX90" s="373"/>
      <c r="CY90" s="373"/>
      <c r="CZ90" s="373"/>
      <c r="DA90" s="373"/>
      <c r="DB90" s="373"/>
      <c r="DC90" s="373"/>
      <c r="DD90" s="373"/>
      <c r="DE90" s="373"/>
      <c r="DF90" s="373"/>
      <c r="DG90" s="373"/>
      <c r="DH90" s="373"/>
      <c r="DI90" s="373"/>
      <c r="DJ90" s="373"/>
      <c r="DK90" s="373"/>
      <c r="DL90" s="373"/>
      <c r="DM90" s="373"/>
    </row>
    <row r="91" spans="1:118" s="941" customFormat="1" ht="33" customHeight="1" x14ac:dyDescent="0.25">
      <c r="B91" s="376" t="s">
        <v>187</v>
      </c>
      <c r="C91" s="394" t="s">
        <v>1588</v>
      </c>
      <c r="D91" s="969" t="s">
        <v>1683</v>
      </c>
      <c r="E91" s="373"/>
      <c r="F91" s="373"/>
      <c r="G91" s="373"/>
      <c r="H91" s="373"/>
      <c r="I91" s="373"/>
      <c r="J91" s="373"/>
      <c r="K91" s="373"/>
      <c r="L91" s="373"/>
      <c r="M91" s="373"/>
      <c r="N91" s="373"/>
      <c r="O91" s="373"/>
      <c r="P91" s="373"/>
      <c r="Q91" s="373"/>
      <c r="R91" s="373"/>
      <c r="S91" s="373"/>
      <c r="T91" s="373"/>
      <c r="U91" s="373"/>
      <c r="V91" s="373"/>
      <c r="W91" s="373"/>
      <c r="X91" s="373"/>
      <c r="Y91" s="373"/>
      <c r="Z91" s="373"/>
      <c r="AA91" s="373"/>
      <c r="AB91" s="373"/>
      <c r="AC91" s="373"/>
      <c r="AD91" s="373"/>
      <c r="AE91" s="373"/>
      <c r="AF91" s="373"/>
      <c r="AG91" s="373"/>
      <c r="AH91" s="373"/>
      <c r="AI91" s="373"/>
      <c r="AJ91" s="373"/>
      <c r="AK91" s="373"/>
      <c r="AL91" s="373"/>
      <c r="AM91" s="373"/>
      <c r="AN91" s="373"/>
      <c r="AO91" s="373"/>
      <c r="AP91" s="373"/>
      <c r="AQ91" s="373"/>
      <c r="AR91" s="373"/>
      <c r="AS91" s="373"/>
      <c r="AT91" s="373"/>
      <c r="AU91" s="373"/>
      <c r="AV91" s="373"/>
      <c r="AW91" s="373"/>
      <c r="AX91" s="373"/>
      <c r="AY91" s="373"/>
      <c r="AZ91" s="373"/>
      <c r="BA91" s="373"/>
      <c r="BB91" s="373"/>
      <c r="BC91" s="373"/>
      <c r="BD91" s="373"/>
      <c r="BE91" s="373"/>
      <c r="BF91" s="373"/>
      <c r="BG91" s="373"/>
      <c r="BH91" s="373"/>
      <c r="BI91" s="373"/>
      <c r="BJ91" s="373"/>
      <c r="BK91" s="373"/>
      <c r="BL91" s="373"/>
      <c r="BM91" s="373"/>
      <c r="BN91" s="373"/>
      <c r="BO91" s="373"/>
      <c r="BP91" s="373"/>
      <c r="BQ91" s="373"/>
      <c r="BR91" s="373"/>
      <c r="BS91" s="373"/>
      <c r="BT91" s="373"/>
      <c r="BU91" s="373"/>
      <c r="BV91" s="373"/>
      <c r="BW91" s="373"/>
      <c r="BX91" s="373"/>
      <c r="BY91" s="373"/>
      <c r="BZ91" s="373"/>
      <c r="CA91" s="373"/>
      <c r="CB91" s="373"/>
      <c r="CC91" s="373"/>
      <c r="CD91" s="373"/>
      <c r="CE91" s="373"/>
      <c r="CF91" s="373"/>
      <c r="CG91" s="373"/>
      <c r="CH91" s="373"/>
      <c r="CI91" s="373"/>
      <c r="CJ91" s="373"/>
      <c r="CK91" s="373"/>
      <c r="CL91" s="373"/>
      <c r="CM91" s="373"/>
      <c r="CN91" s="373"/>
      <c r="CO91" s="373"/>
      <c r="CP91" s="373"/>
      <c r="CQ91" s="373"/>
      <c r="CR91" s="373"/>
      <c r="CS91" s="373"/>
      <c r="CT91" s="373"/>
      <c r="CU91" s="373"/>
      <c r="CV91" s="373"/>
      <c r="CW91" s="373"/>
      <c r="CX91" s="373"/>
      <c r="CY91" s="373"/>
      <c r="CZ91" s="373"/>
      <c r="DA91" s="373"/>
      <c r="DB91" s="373"/>
      <c r="DC91" s="373"/>
      <c r="DD91" s="373"/>
      <c r="DE91" s="373"/>
      <c r="DF91" s="373"/>
      <c r="DG91" s="373"/>
      <c r="DH91" s="373"/>
      <c r="DI91" s="373"/>
      <c r="DJ91" s="373"/>
      <c r="DK91" s="373"/>
      <c r="DL91" s="373"/>
      <c r="DM91" s="373"/>
    </row>
    <row r="92" spans="1:118" s="941" customFormat="1" ht="33" customHeight="1" x14ac:dyDescent="0.25">
      <c r="B92" s="376" t="s">
        <v>187</v>
      </c>
      <c r="C92" s="394" t="s">
        <v>1589</v>
      </c>
      <c r="D92" s="969" t="s">
        <v>1684</v>
      </c>
      <c r="E92" s="373"/>
      <c r="F92" s="373"/>
      <c r="G92" s="373"/>
      <c r="H92" s="373"/>
      <c r="I92" s="373"/>
      <c r="J92" s="373"/>
      <c r="K92" s="373"/>
      <c r="L92" s="373"/>
      <c r="M92" s="373"/>
      <c r="N92" s="373"/>
      <c r="O92" s="373"/>
      <c r="P92" s="373"/>
      <c r="Q92" s="373"/>
      <c r="R92" s="373"/>
      <c r="S92" s="373"/>
      <c r="T92" s="373"/>
      <c r="U92" s="373"/>
      <c r="V92" s="373"/>
      <c r="W92" s="373"/>
      <c r="X92" s="373"/>
      <c r="Y92" s="373"/>
      <c r="Z92" s="373"/>
      <c r="AA92" s="373"/>
      <c r="AB92" s="373"/>
      <c r="AC92" s="373"/>
      <c r="AD92" s="373"/>
      <c r="AE92" s="373"/>
      <c r="AF92" s="373"/>
      <c r="AG92" s="373"/>
      <c r="AH92" s="373"/>
      <c r="AI92" s="373"/>
      <c r="AJ92" s="373"/>
      <c r="AK92" s="373"/>
      <c r="AL92" s="373"/>
      <c r="AM92" s="373"/>
      <c r="AN92" s="373"/>
      <c r="AO92" s="373"/>
      <c r="AP92" s="373"/>
      <c r="AQ92" s="373"/>
      <c r="AR92" s="373"/>
      <c r="AS92" s="373"/>
      <c r="AT92" s="373"/>
      <c r="AU92" s="373"/>
      <c r="AV92" s="373"/>
      <c r="AW92" s="373"/>
      <c r="AX92" s="373"/>
      <c r="AY92" s="373"/>
      <c r="AZ92" s="373"/>
      <c r="BA92" s="373"/>
      <c r="BB92" s="373"/>
      <c r="BC92" s="373"/>
      <c r="BD92" s="373"/>
      <c r="BE92" s="373"/>
      <c r="BF92" s="373"/>
      <c r="BG92" s="373"/>
      <c r="BH92" s="373"/>
      <c r="BI92" s="373"/>
      <c r="BJ92" s="373"/>
      <c r="BK92" s="373"/>
      <c r="BL92" s="373"/>
      <c r="BM92" s="373"/>
      <c r="BN92" s="373"/>
      <c r="BO92" s="373"/>
      <c r="BP92" s="373"/>
      <c r="BQ92" s="373"/>
      <c r="BR92" s="373"/>
      <c r="BS92" s="373"/>
      <c r="BT92" s="373"/>
      <c r="BU92" s="373"/>
      <c r="BV92" s="373"/>
      <c r="BW92" s="373"/>
      <c r="BX92" s="373"/>
      <c r="BY92" s="373"/>
      <c r="BZ92" s="373"/>
      <c r="CA92" s="373"/>
      <c r="CB92" s="373"/>
      <c r="CC92" s="373"/>
      <c r="CD92" s="373"/>
      <c r="CE92" s="373"/>
      <c r="CF92" s="373"/>
      <c r="CG92" s="373"/>
      <c r="CH92" s="373"/>
      <c r="CI92" s="373"/>
      <c r="CJ92" s="373"/>
      <c r="CK92" s="373"/>
      <c r="CL92" s="373"/>
      <c r="CM92" s="373"/>
      <c r="CN92" s="373"/>
      <c r="CO92" s="373"/>
      <c r="CP92" s="373"/>
      <c r="CQ92" s="373"/>
      <c r="CR92" s="373"/>
      <c r="CS92" s="373"/>
      <c r="CT92" s="373"/>
      <c r="CU92" s="373"/>
      <c r="CV92" s="373"/>
      <c r="CW92" s="373"/>
      <c r="CX92" s="373"/>
      <c r="CY92" s="373"/>
      <c r="CZ92" s="373"/>
      <c r="DA92" s="373"/>
      <c r="DB92" s="373"/>
      <c r="DC92" s="373"/>
      <c r="DD92" s="373"/>
      <c r="DE92" s="373"/>
      <c r="DF92" s="373"/>
      <c r="DG92" s="373"/>
      <c r="DH92" s="373"/>
      <c r="DI92" s="373"/>
      <c r="DJ92" s="373"/>
      <c r="DK92" s="373"/>
      <c r="DL92" s="373"/>
      <c r="DM92" s="373"/>
    </row>
    <row r="93" spans="1:118" s="494" customFormat="1" ht="33" customHeight="1" x14ac:dyDescent="0.25">
      <c r="B93" s="376" t="s">
        <v>187</v>
      </c>
      <c r="C93" s="394" t="s">
        <v>1541</v>
      </c>
      <c r="D93" s="969" t="s">
        <v>1685</v>
      </c>
      <c r="E93" s="373"/>
      <c r="F93" s="373"/>
      <c r="G93" s="373"/>
      <c r="H93" s="373"/>
      <c r="I93" s="373"/>
      <c r="J93" s="373"/>
      <c r="K93" s="373"/>
      <c r="L93" s="373"/>
      <c r="M93" s="373"/>
      <c r="N93" s="373"/>
      <c r="O93" s="373"/>
      <c r="P93" s="373"/>
      <c r="Q93" s="373"/>
      <c r="R93" s="373"/>
      <c r="S93" s="373"/>
      <c r="T93" s="373"/>
      <c r="U93" s="373"/>
      <c r="V93" s="373"/>
      <c r="W93" s="373"/>
      <c r="X93" s="373"/>
      <c r="Y93" s="373"/>
      <c r="Z93" s="373"/>
      <c r="AA93" s="373"/>
      <c r="AB93" s="373"/>
      <c r="AC93" s="373"/>
      <c r="AD93" s="373"/>
      <c r="AE93" s="373"/>
      <c r="AF93" s="373"/>
      <c r="AG93" s="373"/>
      <c r="AH93" s="373"/>
      <c r="AI93" s="373"/>
      <c r="AJ93" s="373"/>
      <c r="AK93" s="373"/>
      <c r="AL93" s="373"/>
      <c r="AM93" s="373"/>
      <c r="AN93" s="373"/>
      <c r="AO93" s="373"/>
      <c r="AP93" s="373"/>
      <c r="AQ93" s="373"/>
      <c r="AR93" s="373"/>
      <c r="AS93" s="373"/>
      <c r="AT93" s="373"/>
      <c r="AU93" s="373"/>
      <c r="AV93" s="373"/>
      <c r="AW93" s="373"/>
      <c r="AX93" s="373"/>
      <c r="AY93" s="373"/>
      <c r="AZ93" s="373"/>
      <c r="BA93" s="373"/>
      <c r="BB93" s="373"/>
      <c r="BC93" s="373"/>
      <c r="BD93" s="373"/>
      <c r="BE93" s="373"/>
      <c r="BF93" s="373"/>
      <c r="BG93" s="373"/>
      <c r="BH93" s="373"/>
      <c r="BI93" s="373"/>
      <c r="BJ93" s="373"/>
      <c r="BK93" s="373"/>
      <c r="BL93" s="373"/>
      <c r="BM93" s="373"/>
      <c r="BN93" s="373"/>
      <c r="BO93" s="373"/>
      <c r="BP93" s="373"/>
      <c r="BQ93" s="373"/>
      <c r="BR93" s="373"/>
      <c r="BS93" s="373"/>
      <c r="BT93" s="373"/>
      <c r="BU93" s="373"/>
      <c r="BV93" s="373"/>
      <c r="BW93" s="373"/>
      <c r="BX93" s="373"/>
      <c r="BY93" s="373"/>
      <c r="BZ93" s="373"/>
      <c r="CA93" s="373"/>
      <c r="CB93" s="373"/>
      <c r="CC93" s="373"/>
      <c r="CD93" s="373"/>
      <c r="CE93" s="373"/>
      <c r="CF93" s="373"/>
      <c r="CG93" s="373"/>
      <c r="CH93" s="373"/>
      <c r="CI93" s="373"/>
      <c r="CJ93" s="373"/>
      <c r="CK93" s="373"/>
      <c r="CL93" s="373"/>
      <c r="CM93" s="373"/>
      <c r="CN93" s="373"/>
      <c r="CO93" s="373"/>
      <c r="CP93" s="373"/>
      <c r="CQ93" s="373"/>
      <c r="CR93" s="373"/>
      <c r="CS93" s="373"/>
      <c r="CT93" s="373"/>
      <c r="CU93" s="373"/>
      <c r="CV93" s="373"/>
      <c r="CW93" s="373"/>
      <c r="CX93" s="373"/>
      <c r="CY93" s="373"/>
      <c r="CZ93" s="373"/>
      <c r="DA93" s="373"/>
      <c r="DB93" s="373"/>
      <c r="DC93" s="373"/>
      <c r="DD93" s="373"/>
      <c r="DE93" s="373"/>
      <c r="DF93" s="373"/>
      <c r="DG93" s="373"/>
      <c r="DH93" s="373"/>
      <c r="DI93" s="373"/>
      <c r="DJ93" s="373"/>
      <c r="DK93" s="373"/>
      <c r="DL93" s="373"/>
      <c r="DM93" s="373"/>
    </row>
    <row r="94" spans="1:118" s="494" customFormat="1" ht="33" customHeight="1" x14ac:dyDescent="0.25">
      <c r="B94" s="376" t="s">
        <v>187</v>
      </c>
      <c r="C94" s="394" t="s">
        <v>1561</v>
      </c>
      <c r="D94" s="970" t="s">
        <v>1686</v>
      </c>
      <c r="E94" s="77">
        <f t="shared" ref="E94:R94" si="98">AG94+AU94+BI94</f>
        <v>0</v>
      </c>
      <c r="F94" s="77">
        <f t="shared" si="98"/>
        <v>0</v>
      </c>
      <c r="G94" s="77">
        <f t="shared" si="98"/>
        <v>0</v>
      </c>
      <c r="H94" s="77">
        <f t="shared" si="98"/>
        <v>0</v>
      </c>
      <c r="I94" s="77">
        <f t="shared" si="98"/>
        <v>0</v>
      </c>
      <c r="J94" s="77">
        <f t="shared" si="98"/>
        <v>0</v>
      </c>
      <c r="K94" s="77">
        <f t="shared" si="98"/>
        <v>0</v>
      </c>
      <c r="L94" s="77">
        <f t="shared" si="98"/>
        <v>0</v>
      </c>
      <c r="M94" s="77">
        <f t="shared" si="98"/>
        <v>0</v>
      </c>
      <c r="N94" s="77">
        <f t="shared" si="98"/>
        <v>0</v>
      </c>
      <c r="O94" s="77">
        <f t="shared" si="98"/>
        <v>0</v>
      </c>
      <c r="P94" s="77">
        <f t="shared" si="98"/>
        <v>0</v>
      </c>
      <c r="Q94" s="77">
        <f t="shared" si="98"/>
        <v>0</v>
      </c>
      <c r="R94" s="77">
        <f t="shared" si="98"/>
        <v>0</v>
      </c>
      <c r="S94" s="77">
        <v>0</v>
      </c>
      <c r="T94" s="77">
        <v>0</v>
      </c>
      <c r="U94" s="77">
        <v>0</v>
      </c>
      <c r="V94" s="77">
        <v>0</v>
      </c>
      <c r="W94" s="77">
        <v>0</v>
      </c>
      <c r="X94" s="77">
        <v>0</v>
      </c>
      <c r="Y94" s="77">
        <v>0</v>
      </c>
      <c r="Z94" s="77">
        <v>0</v>
      </c>
      <c r="AA94" s="77">
        <v>0</v>
      </c>
      <c r="AB94" s="77">
        <v>0</v>
      </c>
      <c r="AC94" s="77">
        <v>0</v>
      </c>
      <c r="AD94" s="77">
        <v>0</v>
      </c>
      <c r="AE94" s="77">
        <v>0</v>
      </c>
      <c r="AF94" s="77">
        <v>0</v>
      </c>
      <c r="AG94" s="77">
        <v>0</v>
      </c>
      <c r="AH94" s="77">
        <v>0</v>
      </c>
      <c r="AI94" s="77">
        <v>0</v>
      </c>
      <c r="AJ94" s="77">
        <v>0</v>
      </c>
      <c r="AK94" s="77">
        <v>0</v>
      </c>
      <c r="AL94" s="77">
        <v>0</v>
      </c>
      <c r="AM94" s="77">
        <v>0</v>
      </c>
      <c r="AN94" s="77">
        <v>0</v>
      </c>
      <c r="AO94" s="77">
        <v>0</v>
      </c>
      <c r="AP94" s="77">
        <v>0</v>
      </c>
      <c r="AQ94" s="77">
        <v>0</v>
      </c>
      <c r="AR94" s="77">
        <v>0</v>
      </c>
      <c r="AS94" s="77">
        <v>0</v>
      </c>
      <c r="AT94" s="77">
        <v>0</v>
      </c>
      <c r="AU94" s="77">
        <v>0</v>
      </c>
      <c r="AV94" s="77">
        <v>0</v>
      </c>
      <c r="AW94" s="77">
        <v>0</v>
      </c>
      <c r="AX94" s="77">
        <v>0</v>
      </c>
      <c r="AY94" s="77">
        <v>0</v>
      </c>
      <c r="AZ94" s="77">
        <v>0</v>
      </c>
      <c r="BA94" s="77">
        <v>0</v>
      </c>
      <c r="BB94" s="77">
        <v>0</v>
      </c>
      <c r="BC94" s="77">
        <v>0</v>
      </c>
      <c r="BD94" s="77">
        <v>0</v>
      </c>
      <c r="BE94" s="77">
        <v>0</v>
      </c>
      <c r="BF94" s="77">
        <v>0</v>
      </c>
      <c r="BG94" s="77">
        <v>0</v>
      </c>
      <c r="BH94" s="77">
        <v>0</v>
      </c>
      <c r="BI94" s="204">
        <v>0</v>
      </c>
      <c r="BJ94" s="204">
        <v>0</v>
      </c>
      <c r="BK94" s="204">
        <v>0</v>
      </c>
      <c r="BL94" s="204">
        <v>0</v>
      </c>
      <c r="BM94" s="204">
        <v>0</v>
      </c>
      <c r="BN94" s="204">
        <v>0</v>
      </c>
      <c r="BO94" s="204">
        <v>0</v>
      </c>
      <c r="BP94" s="204">
        <v>0</v>
      </c>
      <c r="BQ94" s="204">
        <v>0</v>
      </c>
      <c r="BR94" s="204">
        <v>0</v>
      </c>
      <c r="BS94" s="204">
        <v>0</v>
      </c>
      <c r="BT94" s="204">
        <v>0</v>
      </c>
      <c r="BU94" s="204">
        <v>0</v>
      </c>
      <c r="BV94" s="204">
        <v>0</v>
      </c>
      <c r="BW94" s="204"/>
      <c r="BX94" s="204"/>
      <c r="BY94" s="204"/>
      <c r="BZ94" s="204"/>
      <c r="CA94" s="204"/>
      <c r="CB94" s="204"/>
      <c r="CC94" s="204"/>
      <c r="CD94" s="204"/>
      <c r="CE94" s="204"/>
      <c r="CF94" s="204"/>
      <c r="CG94" s="204"/>
      <c r="CH94" s="204"/>
      <c r="CI94" s="204"/>
      <c r="CJ94" s="204"/>
      <c r="CK94" s="204"/>
      <c r="CL94" s="204"/>
      <c r="CM94" s="204"/>
      <c r="CN94" s="204"/>
      <c r="CO94" s="204"/>
      <c r="CP94" s="204"/>
      <c r="CQ94" s="204"/>
      <c r="CR94" s="204"/>
      <c r="CS94" s="204"/>
      <c r="CT94" s="204"/>
      <c r="CU94" s="204"/>
      <c r="CV94" s="204"/>
      <c r="CW94" s="204"/>
      <c r="CX94" s="204"/>
      <c r="CY94" s="204">
        <f t="shared" ref="CY94:DL94" si="99">BI94+AU94+AG94+S94</f>
        <v>0</v>
      </c>
      <c r="CZ94" s="204">
        <f t="shared" si="99"/>
        <v>0</v>
      </c>
      <c r="DA94" s="204">
        <f t="shared" si="99"/>
        <v>0</v>
      </c>
      <c r="DB94" s="204">
        <f t="shared" si="99"/>
        <v>0</v>
      </c>
      <c r="DC94" s="204">
        <f t="shared" si="99"/>
        <v>0</v>
      </c>
      <c r="DD94" s="204">
        <f t="shared" si="99"/>
        <v>0</v>
      </c>
      <c r="DE94" s="204">
        <f t="shared" si="99"/>
        <v>0</v>
      </c>
      <c r="DF94" s="204">
        <f t="shared" si="99"/>
        <v>0</v>
      </c>
      <c r="DG94" s="204">
        <f t="shared" si="99"/>
        <v>0</v>
      </c>
      <c r="DH94" s="204">
        <f t="shared" si="99"/>
        <v>0</v>
      </c>
      <c r="DI94" s="204">
        <f t="shared" si="99"/>
        <v>0</v>
      </c>
      <c r="DJ94" s="204">
        <f t="shared" si="99"/>
        <v>0</v>
      </c>
      <c r="DK94" s="204">
        <f t="shared" si="99"/>
        <v>0</v>
      </c>
      <c r="DL94" s="204">
        <f t="shared" si="99"/>
        <v>0</v>
      </c>
      <c r="DM94" s="77"/>
    </row>
  </sheetData>
  <sheetProtection formatCells="0" formatColumns="0" formatRows="0" insertColumns="0" insertRows="0" insertHyperlinks="0" deleteColumns="0" deleteRows="0" sort="0" autoFilter="0" pivotTables="0"/>
  <mergeCells count="39">
    <mergeCell ref="BW16:CC16"/>
    <mergeCell ref="B10:AT10"/>
    <mergeCell ref="B11:DM11"/>
    <mergeCell ref="B12:DM12"/>
    <mergeCell ref="B13:DL13"/>
    <mergeCell ref="B14:B17"/>
    <mergeCell ref="C14:C17"/>
    <mergeCell ref="D14:D17"/>
    <mergeCell ref="E14:R15"/>
    <mergeCell ref="S14:AF15"/>
    <mergeCell ref="CK15:CX15"/>
    <mergeCell ref="CR16:CX16"/>
    <mergeCell ref="DM14:DM17"/>
    <mergeCell ref="AG15:AT15"/>
    <mergeCell ref="AU15:BH15"/>
    <mergeCell ref="BI15:BV15"/>
    <mergeCell ref="CY15:DL15"/>
    <mergeCell ref="B9:DM9"/>
    <mergeCell ref="B4:DM4"/>
    <mergeCell ref="B5:AT5"/>
    <mergeCell ref="B6:DM6"/>
    <mergeCell ref="B7:DM7"/>
    <mergeCell ref="B8:AT8"/>
    <mergeCell ref="AG14:DL14"/>
    <mergeCell ref="E16:K16"/>
    <mergeCell ref="L16:R16"/>
    <mergeCell ref="S16:Y16"/>
    <mergeCell ref="Z16:AF16"/>
    <mergeCell ref="AG16:AM16"/>
    <mergeCell ref="CK16:CQ16"/>
    <mergeCell ref="CD16:CJ16"/>
    <mergeCell ref="DF16:DL16"/>
    <mergeCell ref="AN16:AT16"/>
    <mergeCell ref="AU16:BA16"/>
    <mergeCell ref="BB16:BH16"/>
    <mergeCell ref="BI16:BO16"/>
    <mergeCell ref="BP16:BV16"/>
    <mergeCell ref="CY16:DE16"/>
    <mergeCell ref="BW15:CJ15"/>
  </mergeCells>
  <phoneticPr fontId="69" type="noConversion"/>
  <conditionalFormatting sqref="BP42 L58:O58 S58:AM58 B58 E68:R69 DM72:DM73 AU58:AZ58 BB58:BG58 BI58:BS58 B30:DM31 BI43:BO43 DF42:DM43 CY43:DE43 E94:DM94 E42:BA43 DM67:DM70 S67:BH69 E67:K67 DM44:DM58 E37:DM37 L78:Q80 E61:DL65 DM60:DM65 B93 D93 C93:C94 DF77:DJ86 DK78:DL86 B83:D92 E87:DL93 DM83:DM93 B44:DL57 E86:DE86 E81:CX85 DF81:DM82">
    <cfRule type="cellIs" dxfId="455" priority="299" operator="equal">
      <formula>0</formula>
    </cfRule>
  </conditionalFormatting>
  <conditionalFormatting sqref="L58:O58 S58:AM58 B58 E68:R69 DM72:DM73 B38:B41 AU58:AZ58 BB58:BG58 BI58:BS58 BI43:BO43 DF42:DM43 CY43:DE43 E94:DM94 E42:BA43 DM67:DM70 S67:BH69 E67:K67 DM44:DM58 E37:DM37 L78:Q80 E61:DL65 DM60:DM65 B93 D93 C93:C94 DF77:DJ86 DK78:DL86 B44:C55 B83:D92 E87:DL93 DM83:DM93 D44:DL57 E86:DE86 E81:CX85 DF81:DM82">
    <cfRule type="containsText" dxfId="454" priority="287" operator="containsText" text="Наименование инвестиционного проекта">
      <formula>NOT(ISERROR(SEARCH("Наименование инвестиционного проекта",B37)))</formula>
    </cfRule>
  </conditionalFormatting>
  <conditionalFormatting sqref="B73:C73 B74:D80 D19:D28 C38:D41 B59:D60 B56:C57 D68:D69 D61:D62 B63:D65 B70:D72 B67:D67 B81:B82">
    <cfRule type="containsText" dxfId="453" priority="298" operator="containsText" text="Наименование инвестиционного проекта">
      <formula>NOT(ISERROR(SEARCH("Наименование инвестиционного проекта",B19)))</formula>
    </cfRule>
  </conditionalFormatting>
  <conditionalFormatting sqref="B73:C73 B74:D80 D68:D69 B70:D72 B63:D65 D61:D62 B38:D41 B59:D60 D19:D28 B67:D67 B81:B82">
    <cfRule type="cellIs" dxfId="452" priority="297" operator="equal">
      <formula>0</formula>
    </cfRule>
  </conditionalFormatting>
  <conditionalFormatting sqref="B37:D37">
    <cfRule type="cellIs" dxfId="451" priority="293" operator="equal">
      <formula>0</formula>
    </cfRule>
  </conditionalFormatting>
  <conditionalFormatting sqref="B19:C19 B28:C28 B27">
    <cfRule type="cellIs" dxfId="450" priority="296" operator="equal">
      <formula>0</formula>
    </cfRule>
  </conditionalFormatting>
  <conditionalFormatting sqref="B29 D29">
    <cfRule type="cellIs" dxfId="449" priority="295" operator="equal">
      <formula>0</formula>
    </cfRule>
  </conditionalFormatting>
  <conditionalFormatting sqref="B32 D32 B33:D36">
    <cfRule type="cellIs" dxfId="448" priority="294" operator="equal">
      <formula>0</formula>
    </cfRule>
  </conditionalFormatting>
  <conditionalFormatting sqref="B61:C61">
    <cfRule type="cellIs" dxfId="447" priority="292" operator="equal">
      <formula>0</formula>
    </cfRule>
  </conditionalFormatting>
  <conditionalFormatting sqref="B62:C62">
    <cfRule type="cellIs" dxfId="446" priority="291" operator="equal">
      <formula>0</formula>
    </cfRule>
  </conditionalFormatting>
  <conditionalFormatting sqref="C29">
    <cfRule type="cellIs" dxfId="445" priority="290" operator="equal">
      <formula>0</formula>
    </cfRule>
  </conditionalFormatting>
  <conditionalFormatting sqref="C32">
    <cfRule type="cellIs" dxfId="444" priority="289" operator="equal">
      <formula>0</formula>
    </cfRule>
  </conditionalFormatting>
  <conditionalFormatting sqref="C26:C27">
    <cfRule type="cellIs" dxfId="443" priority="288" operator="equal">
      <formula>0</formula>
    </cfRule>
  </conditionalFormatting>
  <conditionalFormatting sqref="E58:I58">
    <cfRule type="cellIs" dxfId="442" priority="262" operator="equal">
      <formula>0</formula>
    </cfRule>
  </conditionalFormatting>
  <conditionalFormatting sqref="E33:DL34">
    <cfRule type="cellIs" dxfId="441" priority="270" operator="equal">
      <formula>0</formula>
    </cfRule>
  </conditionalFormatting>
  <conditionalFormatting sqref="B68:C68">
    <cfRule type="cellIs" dxfId="440" priority="286" operator="equal">
      <formula>0</formula>
    </cfRule>
  </conditionalFormatting>
  <conditionalFormatting sqref="B69:C69">
    <cfRule type="cellIs" dxfId="439" priority="285" operator="equal">
      <formula>0</formula>
    </cfRule>
  </conditionalFormatting>
  <conditionalFormatting sqref="D73">
    <cfRule type="cellIs" dxfId="438" priority="284" operator="equal">
      <formula>0</formula>
    </cfRule>
  </conditionalFormatting>
  <conditionalFormatting sqref="E72:I72 L77:P80 S77:W80 Z77:AD80 AG77:AK80 AN77:AR80 AU77:AY80 BB77:BF80 BI77:BM80 BP77:BT80 L72:P72 S72:W72 Z72:AD72 AG72:AK72 AN72:AR72 AU72:AY72 BB72:BF72 BI72:BM72 BP72:BT72 CY72:DC72 DF72:DJ72 E26:DL28 E32:DL32 E60:DL60 E70:DL70 E73:DL73 E67:I69 E74:I74 E76:I80 E39:DL41 F77:DM77 CY77:DC85">
    <cfRule type="cellIs" dxfId="437" priority="283" operator="equal">
      <formula>0</formula>
    </cfRule>
  </conditionalFormatting>
  <conditionalFormatting sqref="E72:I72 L77:P80 S77:W80 Z77:AD80 AG77:AK80 AN77:AR80 AU77:AY80 BB77:BF80 BI77:BM80 BP77:BT80 L72:P72 S72:W72 Z72:AD72 AG72:AK72 AN72:AR72 AU72:AY72 BB72:BF72 BI72:BM72 BP72:BT72 CY72:DC72 DF72:DJ72 E32:DL32 E60:DL60 E70:DL70 E73:DL73 E67:I69 E74:I74 E76:I80 E39:DL41 F77:DM77 CY77:DC85">
    <cfRule type="containsText" dxfId="436" priority="282" operator="containsText" text="Наименование инвестиционного проекта">
      <formula>NOT(ISERROR(SEARCH("Наименование инвестиционного проекта",E32)))</formula>
    </cfRule>
  </conditionalFormatting>
  <conditionalFormatting sqref="DM30:DM31 E26:DL28">
    <cfRule type="cellIs" dxfId="435" priority="280" operator="equal">
      <formula>0</formula>
    </cfRule>
    <cfRule type="cellIs" dxfId="434" priority="281" operator="equal">
      <formula>0</formula>
    </cfRule>
  </conditionalFormatting>
  <conditionalFormatting sqref="E72:I72 L77:P80 S77:W80 Z77:AD80 AG77:AK80 AN77:AR80 AU77:AY80 BB77:BF80 BI77:BM80 BP77:BT80 L72:P72 S72:W72 Z72:AD72 AG72:AK72 AN72:AR72 AU72:AY72 BB72:BF72 BI72:BM72 BP72:BT72 CY72:DC72 DF72:DJ72 L58:O58 S58:AM58 E64:K65 E68:R69 DM72:DM73 AU58:AZ58 BB58:BG58 BI58:BS58 CY30:DM31 E26:DL28 CY32:DL32 E60:DL60 E70:DL70 E73:DL73 BI43:BO43 DF42:DM43 CY43:DE43 CY94:DM94 E42:BA43 E67:K67 DM67:DM70 S67:BH69 E74:I74 DM44:DM58 E37:DM37 L78:Q80 E30:CX32 E61:I63 J61:DL65 DM60:DM65 DF77:DJ86 DK78:DL86 CY87:DL93 E87:CX94 DM83:DM93 E76:I80 E44:DL57 E39:DL41 F77:DM77 E86:DE86 DF81:DM82 E81:CX85 CY77:DC85">
    <cfRule type="cellIs" dxfId="433" priority="279" operator="equal">
      <formula>0</formula>
    </cfRule>
  </conditionalFormatting>
  <conditionalFormatting sqref="L77:P80 S77:W80 Z77:AD80 AG77:AK80 AN77:AR80 AU77:AY80 BB77:BF80 BI77:BM80 BP77:BT80 S72:W72 Z72:AD72 AG72:AK72 AN72:AR72 AU72:AY72 BB72:BF72 BI72:BM72 BP72:BT72 CY72:DC72 DF72:DJ72 L58:O58 S58:AM58 E64:K65 E68:R70 DM72:DM73 AU58:AZ58 BB58:BG58 BI58:BS58 CY30:DM31 E26:DL28 CY32:DL32 E60:DL60 S70:DL70 S73:DL73 BI43:BO43 DF42:DM43 CY43:DE43 CY94:DM94 E42:BA43 E67:K67 DM67:DM70 S67:BH69 E72:R74 DM44:DM58 E37:DM37 L78:Q80 E30:CX32 E61:I63 J61:DL65 DM60:DM65 DF77:DJ86 DK78:DL86 CY87:DL93 E87:CX94 DM83:DM93 E76:I80 E44:DL57 E39:DL41 F77:DM77 E86:DE86 DF81:DM82 E81:CX85 CY77:DC85">
    <cfRule type="cellIs" dxfId="432" priority="278" operator="equal">
      <formula>0</formula>
    </cfRule>
  </conditionalFormatting>
  <conditionalFormatting sqref="E19:DM19">
    <cfRule type="cellIs" dxfId="431" priority="277" operator="equal">
      <formula>0</formula>
    </cfRule>
  </conditionalFormatting>
  <conditionalFormatting sqref="E19:DM19">
    <cfRule type="cellIs" dxfId="430" priority="275" operator="equal">
      <formula>0</formula>
    </cfRule>
    <cfRule type="cellIs" dxfId="429" priority="276" operator="equal">
      <formula>0</formula>
    </cfRule>
  </conditionalFormatting>
  <conditionalFormatting sqref="E19:DM19">
    <cfRule type="cellIs" dxfId="428" priority="274" operator="equal">
      <formula>0</formula>
    </cfRule>
  </conditionalFormatting>
  <conditionalFormatting sqref="E19:DM19">
    <cfRule type="cellIs" dxfId="427" priority="273" operator="equal">
      <formula>0</formula>
    </cfRule>
  </conditionalFormatting>
  <conditionalFormatting sqref="E30:DL31">
    <cfRule type="containsText" dxfId="426" priority="272" operator="containsText" text="Наименование инвестиционного проекта">
      <formula>NOT(ISERROR(SEARCH("Наименование инвестиционного проекта",E30)))</formula>
    </cfRule>
  </conditionalFormatting>
  <conditionalFormatting sqref="E38:I38">
    <cfRule type="cellIs" dxfId="425" priority="254" operator="equal">
      <formula>0</formula>
    </cfRule>
  </conditionalFormatting>
  <conditionalFormatting sqref="E33:DL34">
    <cfRule type="containsText" dxfId="424" priority="271" operator="containsText" text="Наименование инвестиционного проекта">
      <formula>NOT(ISERROR(SEARCH("Наименование инвестиционного проекта",E33)))</formula>
    </cfRule>
  </conditionalFormatting>
  <conditionalFormatting sqref="E33:DL34">
    <cfRule type="cellIs" dxfId="423" priority="269" operator="equal">
      <formula>0</formula>
    </cfRule>
  </conditionalFormatting>
  <conditionalFormatting sqref="E33:DL34">
    <cfRule type="cellIs" dxfId="422" priority="268" operator="equal">
      <formula>0</formula>
    </cfRule>
  </conditionalFormatting>
  <conditionalFormatting sqref="E35:DL36">
    <cfRule type="containsText" dxfId="421" priority="267" operator="containsText" text="Наименование инвестиционного проекта">
      <formula>NOT(ISERROR(SEARCH("Наименование инвестиционного проекта",E35)))</formula>
    </cfRule>
  </conditionalFormatting>
  <conditionalFormatting sqref="E35:DL36">
    <cfRule type="cellIs" dxfId="420" priority="266" operator="equal">
      <formula>0</formula>
    </cfRule>
  </conditionalFormatting>
  <conditionalFormatting sqref="E35:DL36">
    <cfRule type="cellIs" dxfId="419" priority="265" operator="equal">
      <formula>0</formula>
    </cfRule>
  </conditionalFormatting>
  <conditionalFormatting sqref="E35:DL36">
    <cfRule type="cellIs" dxfId="418" priority="264" operator="equal">
      <formula>0</formula>
    </cfRule>
  </conditionalFormatting>
  <conditionalFormatting sqref="E58:I58">
    <cfRule type="containsText" dxfId="417" priority="263" operator="containsText" text="Наименование инвестиционного проекта">
      <formula>NOT(ISERROR(SEARCH("Наименование инвестиционного проекта",E58)))</formula>
    </cfRule>
  </conditionalFormatting>
  <conditionalFormatting sqref="E58:I58">
    <cfRule type="cellIs" dxfId="416" priority="261" operator="equal">
      <formula>0</formula>
    </cfRule>
  </conditionalFormatting>
  <conditionalFormatting sqref="E58:I58">
    <cfRule type="cellIs" dxfId="415" priority="260" operator="equal">
      <formula>0</formula>
    </cfRule>
  </conditionalFormatting>
  <conditionalFormatting sqref="E59:I59">
    <cfRule type="containsText" dxfId="414" priority="259" operator="containsText" text="Наименование инвестиционного проекта">
      <formula>NOT(ISERROR(SEARCH("Наименование инвестиционного проекта",E59)))</formula>
    </cfRule>
  </conditionalFormatting>
  <conditionalFormatting sqref="E59:I59">
    <cfRule type="cellIs" dxfId="413" priority="258" operator="equal">
      <formula>0</formula>
    </cfRule>
  </conditionalFormatting>
  <conditionalFormatting sqref="E59:I59">
    <cfRule type="cellIs" dxfId="412" priority="257" operator="equal">
      <formula>0</formula>
    </cfRule>
  </conditionalFormatting>
  <conditionalFormatting sqref="E59:I59">
    <cfRule type="cellIs" dxfId="411" priority="256" operator="equal">
      <formula>0</formula>
    </cfRule>
  </conditionalFormatting>
  <conditionalFormatting sqref="E38:I38">
    <cfRule type="containsText" dxfId="410" priority="255" operator="containsText" text="Наименование инвестиционного проекта">
      <formula>NOT(ISERROR(SEARCH("Наименование инвестиционного проекта",E38)))</formula>
    </cfRule>
  </conditionalFormatting>
  <conditionalFormatting sqref="E38:I38">
    <cfRule type="cellIs" dxfId="409" priority="253" operator="equal">
      <formula>0</formula>
    </cfRule>
  </conditionalFormatting>
  <conditionalFormatting sqref="E38:I38">
    <cfRule type="cellIs" dxfId="408" priority="252" operator="equal">
      <formula>0</formula>
    </cfRule>
  </conditionalFormatting>
  <conditionalFormatting sqref="E20:DL25">
    <cfRule type="cellIs" dxfId="407" priority="251" operator="equal">
      <formula>0</formula>
    </cfRule>
  </conditionalFormatting>
  <conditionalFormatting sqref="E20:DL25">
    <cfRule type="cellIs" dxfId="406" priority="249" operator="equal">
      <formula>0</formula>
    </cfRule>
    <cfRule type="cellIs" dxfId="405" priority="250" operator="equal">
      <formula>0</formula>
    </cfRule>
  </conditionalFormatting>
  <conditionalFormatting sqref="E20:DL25">
    <cfRule type="cellIs" dxfId="404" priority="248" operator="equal">
      <formula>0</formula>
    </cfRule>
  </conditionalFormatting>
  <conditionalFormatting sqref="E20:DL25">
    <cfRule type="cellIs" dxfId="403" priority="247" operator="equal">
      <formula>0</formula>
    </cfRule>
  </conditionalFormatting>
  <conditionalFormatting sqref="J72:K72 Q77:R80 X77:Y80 AE77:AF80 AL77:AM80 AS77:AT80 AZ77:BA80 BG77:BH80 BN77:BO80 BU77:CX80 Q72:R72 X72:Y72 AE72:AF72 AL72:AM72 AS72:AT72 AZ72:BA72 BG72:BH72 BN72:BO72 BU72:CX72 DD72:DE72 DK72:DL72 J67:K69 J74:K74 DK77 J76:K80 DD77:DE85">
    <cfRule type="cellIs" dxfId="402" priority="246" operator="equal">
      <formula>0</formula>
    </cfRule>
  </conditionalFormatting>
  <conditionalFormatting sqref="J72:K72 Q77:R80 X77:Y80 AE77:AF80 AL77:AM80 AS77:AT80 AZ77:BA80 BG77:BH80 BN77:BO80 BU77:CX80 Q72:R72 X72:Y72 AE72:AF72 AL72:AM72 AS72:AT72 AZ72:BA72 BG72:BH72 BN72:BO72 BU72:CX72 DD72:DE72 DK72:DL72 J67:K69 J74:K74 DK77 J76:K80 DD77:DE85">
    <cfRule type="containsText" dxfId="401" priority="245" operator="containsText" text="Наименование инвестиционного проекта">
      <formula>NOT(ISERROR(SEARCH("Наименование инвестиционного проекта",J67)))</formula>
    </cfRule>
  </conditionalFormatting>
  <conditionalFormatting sqref="J72:K72 Q77:R80 X77:Y80 AE77:AF80 AL77:AM80 AS77:AT80 AZ77:BA80 BG77:BH80 BN77:BO80 BU77:CX80 Q72:R72 X72:Y72 AE72:AF72 AL72:AM72 AS72:AT72 AZ72:BA72 BG72:BH72 BN72:BO72 BU72:CX72 DD72:DE72 DK72:DL72 J67:K69 J74:K74 DK77 J76:K80 DD77:DE85">
    <cfRule type="cellIs" dxfId="400" priority="244" operator="equal">
      <formula>0</formula>
    </cfRule>
  </conditionalFormatting>
  <conditionalFormatting sqref="J72:K72 Q77:R80 X77:Y80 AE77:AF80 AL77:AM80 AS77:AT80 AZ77:BA80 BG77:BH80 BN77:BO80 BU77:CX80 Q72:R72 X72:Y72 AE72:AF72 AL72:AM72 AS72:AT72 AZ72:BA72 BG72:BH72 BN72:BO72 BU72:CX72 DD72:DE72 DK72:DL72 J67:K69 J74:K74 DK77 J76:K80 DD77:DE85">
    <cfRule type="cellIs" dxfId="399" priority="243" operator="equal">
      <formula>0</formula>
    </cfRule>
  </conditionalFormatting>
  <conditionalFormatting sqref="J59:K59">
    <cfRule type="containsText" dxfId="398" priority="242" operator="containsText" text="Наименование инвестиционного проекта">
      <formula>NOT(ISERROR(SEARCH("Наименование инвестиционного проекта",J59)))</formula>
    </cfRule>
  </conditionalFormatting>
  <conditionalFormatting sqref="J59:K59">
    <cfRule type="cellIs" dxfId="397" priority="241" operator="equal">
      <formula>0</formula>
    </cfRule>
  </conditionalFormatting>
  <conditionalFormatting sqref="J59:K59">
    <cfRule type="cellIs" dxfId="396" priority="240" operator="equal">
      <formula>0</formula>
    </cfRule>
  </conditionalFormatting>
  <conditionalFormatting sqref="J59:K59">
    <cfRule type="cellIs" dxfId="395" priority="239" operator="equal">
      <formula>0</formula>
    </cfRule>
  </conditionalFormatting>
  <conditionalFormatting sqref="J38:DL38">
    <cfRule type="containsText" dxfId="394" priority="238" operator="containsText" text="Наименование инвестиционного проекта">
      <formula>NOT(ISERROR(SEARCH("Наименование инвестиционного проекта",J38)))</formula>
    </cfRule>
  </conditionalFormatting>
  <conditionalFormatting sqref="J38:DL38">
    <cfRule type="cellIs" dxfId="393" priority="237" operator="equal">
      <formula>0</formula>
    </cfRule>
  </conditionalFormatting>
  <conditionalFormatting sqref="J38:DL38">
    <cfRule type="cellIs" dxfId="392" priority="236" operator="equal">
      <formula>0</formula>
    </cfRule>
  </conditionalFormatting>
  <conditionalFormatting sqref="J38:DL38">
    <cfRule type="cellIs" dxfId="391" priority="235" operator="equal">
      <formula>0</formula>
    </cfRule>
  </conditionalFormatting>
  <conditionalFormatting sqref="J58:K58">
    <cfRule type="containsText" dxfId="390" priority="234" operator="containsText" text="Наименование инвестиционного проекта">
      <formula>NOT(ISERROR(SEARCH("Наименование инвестиционного проекта",J58)))</formula>
    </cfRule>
  </conditionalFormatting>
  <conditionalFormatting sqref="J58:K58">
    <cfRule type="cellIs" dxfId="389" priority="233" operator="equal">
      <formula>0</formula>
    </cfRule>
  </conditionalFormatting>
  <conditionalFormatting sqref="J58:K58">
    <cfRule type="cellIs" dxfId="388" priority="232" operator="equal">
      <formula>0</formula>
    </cfRule>
  </conditionalFormatting>
  <conditionalFormatting sqref="J58:K58">
    <cfRule type="cellIs" dxfId="387" priority="231" operator="equal">
      <formula>0</formula>
    </cfRule>
  </conditionalFormatting>
  <conditionalFormatting sqref="L74:O74 L67:R67 L68:O69 L76:O76">
    <cfRule type="cellIs" dxfId="386" priority="230" operator="equal">
      <formula>0</formula>
    </cfRule>
  </conditionalFormatting>
  <conditionalFormatting sqref="L74:O74 L67:R67 L68:O69 L76:O76">
    <cfRule type="containsText" dxfId="385" priority="229" operator="containsText" text="Наименование инвестиционного проекта">
      <formula>NOT(ISERROR(SEARCH("Наименование инвестиционного проекта",L67)))</formula>
    </cfRule>
  </conditionalFormatting>
  <conditionalFormatting sqref="L74:O74 L67:R67 L68:O69 L76:O76">
    <cfRule type="cellIs" dxfId="384" priority="228" operator="equal">
      <formula>0</formula>
    </cfRule>
  </conditionalFormatting>
  <conditionalFormatting sqref="L74:O74 L67:R67 L68:O69 L76:O76">
    <cfRule type="cellIs" dxfId="383" priority="227" operator="equal">
      <formula>0</formula>
    </cfRule>
  </conditionalFormatting>
  <conditionalFormatting sqref="L59:O59">
    <cfRule type="containsText" dxfId="382" priority="226" operator="containsText" text="Наименование инвестиционного проекта">
      <formula>NOT(ISERROR(SEARCH("Наименование инвестиционного проекта",L59)))</formula>
    </cfRule>
  </conditionalFormatting>
  <conditionalFormatting sqref="L59:O59">
    <cfRule type="cellIs" dxfId="381" priority="225" operator="equal">
      <formula>0</formula>
    </cfRule>
  </conditionalFormatting>
  <conditionalFormatting sqref="L59:O59">
    <cfRule type="cellIs" dxfId="380" priority="224" operator="equal">
      <formula>0</formula>
    </cfRule>
  </conditionalFormatting>
  <conditionalFormatting sqref="L59:O59">
    <cfRule type="cellIs" dxfId="379" priority="223" operator="equal">
      <formula>0</formula>
    </cfRule>
  </conditionalFormatting>
  <conditionalFormatting sqref="P74:R74 P67:R69 P76:R76">
    <cfRule type="cellIs" dxfId="378" priority="222" operator="equal">
      <formula>0</formula>
    </cfRule>
  </conditionalFormatting>
  <conditionalFormatting sqref="P74:R74 P67:R69 P76:R76">
    <cfRule type="containsText" dxfId="377" priority="221" operator="containsText" text="Наименование инвестиционного проекта">
      <formula>NOT(ISERROR(SEARCH("Наименование инвестиционного проекта",P67)))</formula>
    </cfRule>
  </conditionalFormatting>
  <conditionalFormatting sqref="P74:R74 P67:R69 P76:R76">
    <cfRule type="cellIs" dxfId="376" priority="220" operator="equal">
      <formula>0</formula>
    </cfRule>
  </conditionalFormatting>
  <conditionalFormatting sqref="P74:R74 P67:R69 P76:R76">
    <cfRule type="cellIs" dxfId="375" priority="219" operator="equal">
      <formula>0</formula>
    </cfRule>
  </conditionalFormatting>
  <conditionalFormatting sqref="P59:R59">
    <cfRule type="containsText" dxfId="374" priority="218" operator="containsText" text="Наименование инвестиционного проекта">
      <formula>NOT(ISERROR(SEARCH("Наименование инвестиционного проекта",P59)))</formula>
    </cfRule>
  </conditionalFormatting>
  <conditionalFormatting sqref="P59:R59">
    <cfRule type="cellIs" dxfId="373" priority="217" operator="equal">
      <formula>0</formula>
    </cfRule>
  </conditionalFormatting>
  <conditionalFormatting sqref="P59:R59">
    <cfRule type="cellIs" dxfId="372" priority="216" operator="equal">
      <formula>0</formula>
    </cfRule>
  </conditionalFormatting>
  <conditionalFormatting sqref="P59:R59">
    <cfRule type="cellIs" dxfId="371" priority="215" operator="equal">
      <formula>0</formula>
    </cfRule>
  </conditionalFormatting>
  <conditionalFormatting sqref="P58:R58">
    <cfRule type="containsText" dxfId="370" priority="214" operator="containsText" text="Наименование инвестиционного проекта">
      <formula>NOT(ISERROR(SEARCH("Наименование инвестиционного проекта",P58)))</formula>
    </cfRule>
  </conditionalFormatting>
  <conditionalFormatting sqref="P58:R58">
    <cfRule type="cellIs" dxfId="369" priority="213" operator="equal">
      <formula>0</formula>
    </cfRule>
  </conditionalFormatting>
  <conditionalFormatting sqref="P58:R58">
    <cfRule type="cellIs" dxfId="368" priority="212" operator="equal">
      <formula>0</formula>
    </cfRule>
  </conditionalFormatting>
  <conditionalFormatting sqref="P58:R58">
    <cfRule type="cellIs" dxfId="367" priority="211" operator="equal">
      <formula>0</formula>
    </cfRule>
  </conditionalFormatting>
  <conditionalFormatting sqref="S67:AF69">
    <cfRule type="cellIs" dxfId="366" priority="210" operator="equal">
      <formula>0</formula>
    </cfRule>
  </conditionalFormatting>
  <conditionalFormatting sqref="S67:AF69">
    <cfRule type="containsText" dxfId="365" priority="209" operator="containsText" text="Наименование инвестиционного проекта">
      <formula>NOT(ISERROR(SEARCH("Наименование инвестиционного проекта",S67)))</formula>
    </cfRule>
  </conditionalFormatting>
  <conditionalFormatting sqref="S67:AF69">
    <cfRule type="cellIs" dxfId="364" priority="208" operator="equal">
      <formula>0</formula>
    </cfRule>
  </conditionalFormatting>
  <conditionalFormatting sqref="S67:AF69">
    <cfRule type="cellIs" dxfId="363" priority="207" operator="equal">
      <formula>0</formula>
    </cfRule>
  </conditionalFormatting>
  <conditionalFormatting sqref="S59:AF59">
    <cfRule type="containsText" dxfId="362" priority="206" operator="containsText" text="Наименование инвестиционного проекта">
      <formula>NOT(ISERROR(SEARCH("Наименование инвестиционного проекта",S59)))</formula>
    </cfRule>
  </conditionalFormatting>
  <conditionalFormatting sqref="S59:AF59">
    <cfRule type="cellIs" dxfId="361" priority="205" operator="equal">
      <formula>0</formula>
    </cfRule>
  </conditionalFormatting>
  <conditionalFormatting sqref="S59:AF59">
    <cfRule type="cellIs" dxfId="360" priority="204" operator="equal">
      <formula>0</formula>
    </cfRule>
  </conditionalFormatting>
  <conditionalFormatting sqref="S59:AF59">
    <cfRule type="cellIs" dxfId="359" priority="203" operator="equal">
      <formula>0</formula>
    </cfRule>
  </conditionalFormatting>
  <conditionalFormatting sqref="S74:AF74 S76:AF76">
    <cfRule type="containsText" dxfId="358" priority="202" operator="containsText" text="Наименование инвестиционного проекта">
      <formula>NOT(ISERROR(SEARCH("Наименование инвестиционного проекта",S74)))</formula>
    </cfRule>
  </conditionalFormatting>
  <conditionalFormatting sqref="S74:AF74 S76:AF76">
    <cfRule type="cellIs" dxfId="357" priority="201" operator="equal">
      <formula>0</formula>
    </cfRule>
  </conditionalFormatting>
  <conditionalFormatting sqref="S74:AF74 S76:AF76">
    <cfRule type="cellIs" dxfId="356" priority="200" operator="equal">
      <formula>0</formula>
    </cfRule>
  </conditionalFormatting>
  <conditionalFormatting sqref="S74:AF74 S76:AF76">
    <cfRule type="cellIs" dxfId="355" priority="199" operator="equal">
      <formula>0</formula>
    </cfRule>
  </conditionalFormatting>
  <conditionalFormatting sqref="AG74:AM74 AG67:AM69 AG76:AM76">
    <cfRule type="cellIs" dxfId="354" priority="198" operator="equal">
      <formula>0</formula>
    </cfRule>
  </conditionalFormatting>
  <conditionalFormatting sqref="AG74:AM74 AG67:AM69 AG76:AM76">
    <cfRule type="containsText" dxfId="353" priority="197" operator="containsText" text="Наименование инвестиционного проекта">
      <formula>NOT(ISERROR(SEARCH("Наименование инвестиционного проекта",AG67)))</formula>
    </cfRule>
  </conditionalFormatting>
  <conditionalFormatting sqref="AG74:AM74 AG67:AM69 AG76:AM76">
    <cfRule type="cellIs" dxfId="352" priority="194" operator="equal">
      <formula>0</formula>
    </cfRule>
  </conditionalFormatting>
  <conditionalFormatting sqref="AG74:AM74 AG67:AM69 AG76:AM76">
    <cfRule type="cellIs" dxfId="351" priority="193" operator="equal">
      <formula>0</formula>
    </cfRule>
  </conditionalFormatting>
  <conditionalFormatting sqref="AG59:AM59">
    <cfRule type="containsText" dxfId="350" priority="192" operator="containsText" text="Наименование инвестиционного проекта">
      <formula>NOT(ISERROR(SEARCH("Наименование инвестиционного проекта",AG59)))</formula>
    </cfRule>
  </conditionalFormatting>
  <conditionalFormatting sqref="AG59:AM59">
    <cfRule type="cellIs" dxfId="349" priority="191" operator="equal">
      <formula>0</formula>
    </cfRule>
  </conditionalFormatting>
  <conditionalFormatting sqref="AG59:AM59">
    <cfRule type="cellIs" dxfId="348" priority="190" operator="equal">
      <formula>0</formula>
    </cfRule>
  </conditionalFormatting>
  <conditionalFormatting sqref="AG59:AM59">
    <cfRule type="cellIs" dxfId="347" priority="189" operator="equal">
      <formula>0</formula>
    </cfRule>
  </conditionalFormatting>
  <conditionalFormatting sqref="AN74:AT74 AN67:AT69 AN76:AT76">
    <cfRule type="cellIs" dxfId="346" priority="188" operator="equal">
      <formula>0</formula>
    </cfRule>
  </conditionalFormatting>
  <conditionalFormatting sqref="AN74:AT74 AN67:AT69 AN76:AT76">
    <cfRule type="containsText" dxfId="345" priority="187" operator="containsText" text="Наименование инвестиционного проекта">
      <formula>NOT(ISERROR(SEARCH("Наименование инвестиционного проекта",AN67)))</formula>
    </cfRule>
  </conditionalFormatting>
  <conditionalFormatting sqref="AN74:AT74 AN67:AT69 AN76:AT76">
    <cfRule type="cellIs" dxfId="344" priority="184" operator="equal">
      <formula>0</formula>
    </cfRule>
  </conditionalFormatting>
  <conditionalFormatting sqref="AN74:AT74 AN67:AT69 AN76:AT76">
    <cfRule type="cellIs" dxfId="343" priority="183" operator="equal">
      <formula>0</formula>
    </cfRule>
  </conditionalFormatting>
  <conditionalFormatting sqref="AN59:AT59">
    <cfRule type="containsText" dxfId="342" priority="182" operator="containsText" text="Наименование инвестиционного проекта">
      <formula>NOT(ISERROR(SEARCH("Наименование инвестиционного проекта",AN59)))</formula>
    </cfRule>
  </conditionalFormatting>
  <conditionalFormatting sqref="AN59:AT59">
    <cfRule type="cellIs" dxfId="341" priority="181" operator="equal">
      <formula>0</formula>
    </cfRule>
  </conditionalFormatting>
  <conditionalFormatting sqref="AN59:AT59">
    <cfRule type="cellIs" dxfId="340" priority="180" operator="equal">
      <formula>0</formula>
    </cfRule>
  </conditionalFormatting>
  <conditionalFormatting sqref="AN59:AT59">
    <cfRule type="cellIs" dxfId="339" priority="179" operator="equal">
      <formula>0</formula>
    </cfRule>
  </conditionalFormatting>
  <conditionalFormatting sqref="AN58:AT58">
    <cfRule type="containsText" dxfId="338" priority="178" operator="containsText" text="Наименование инвестиционного проекта">
      <formula>NOT(ISERROR(SEARCH("Наименование инвестиционного проекта",AN58)))</formula>
    </cfRule>
  </conditionalFormatting>
  <conditionalFormatting sqref="AN58:AT58">
    <cfRule type="cellIs" dxfId="337" priority="177" operator="equal">
      <formula>0</formula>
    </cfRule>
  </conditionalFormatting>
  <conditionalFormatting sqref="AN58:AT58">
    <cfRule type="cellIs" dxfId="336" priority="176" operator="equal">
      <formula>0</formula>
    </cfRule>
  </conditionalFormatting>
  <conditionalFormatting sqref="AN58:AT58">
    <cfRule type="cellIs" dxfId="335" priority="175" operator="equal">
      <formula>0</formula>
    </cfRule>
  </conditionalFormatting>
  <conditionalFormatting sqref="AU74:BH74 AU59:DL59 BB42:BH43 AU67:DL69 AU76:BH76 E75:DL75">
    <cfRule type="cellIs" dxfId="334" priority="174" operator="equal">
      <formula>0</formula>
    </cfRule>
  </conditionalFormatting>
  <conditionalFormatting sqref="AU74:BH74 AU59:DL59 BB42:BH43 AU67:DL69 AU76:BH76 E75:DL75">
    <cfRule type="containsText" dxfId="333" priority="173" operator="containsText" text="Наименование инвестиционного проекта">
      <formula>NOT(ISERROR(SEARCH("Наименование инвестиционного проекта",E42)))</formula>
    </cfRule>
  </conditionalFormatting>
  <conditionalFormatting sqref="AU74:BH74 AU59:DL59 BB42:BH43 AU67:DL69 AU76:BH76 E75:DL75">
    <cfRule type="cellIs" dxfId="332" priority="170" operator="equal">
      <formula>0</formula>
    </cfRule>
  </conditionalFormatting>
  <conditionalFormatting sqref="AU74:BH74 AU59:DL59 BB42:BH43 AU67:DL69 AU76:BH76 E75:DL75">
    <cfRule type="cellIs" dxfId="331" priority="169" operator="equal">
      <formula>0</formula>
    </cfRule>
  </conditionalFormatting>
  <conditionalFormatting sqref="BA58 BH58">
    <cfRule type="containsText" dxfId="330" priority="168" operator="containsText" text="Наименование инвестиционного проекта">
      <formula>NOT(ISERROR(SEARCH("Наименование инвестиционного проекта",BA58)))</formula>
    </cfRule>
  </conditionalFormatting>
  <conditionalFormatting sqref="BA58 BH58">
    <cfRule type="cellIs" dxfId="329" priority="167" operator="equal">
      <formula>0</formula>
    </cfRule>
  </conditionalFormatting>
  <conditionalFormatting sqref="BA58 BH58">
    <cfRule type="cellIs" dxfId="328" priority="166" operator="equal">
      <formula>0</formula>
    </cfRule>
  </conditionalFormatting>
  <conditionalFormatting sqref="BA58 BH58">
    <cfRule type="cellIs" dxfId="327" priority="165" operator="equal">
      <formula>0</formula>
    </cfRule>
  </conditionalFormatting>
  <conditionalFormatting sqref="BT58:DL58 BM74:DL74 BM76:DL76">
    <cfRule type="cellIs" dxfId="326" priority="164" operator="equal">
      <formula>0</formula>
    </cfRule>
  </conditionalFormatting>
  <conditionalFormatting sqref="BT58:DL58 BM74:DL74 BM76:DL76">
    <cfRule type="containsText" dxfId="325" priority="163" operator="containsText" text="Наименование инвестиционного проекта">
      <formula>NOT(ISERROR(SEARCH("Наименование инвестиционного проекта",BM58)))</formula>
    </cfRule>
  </conditionalFormatting>
  <conditionalFormatting sqref="BT58:DL58 BM74:DL74 BM76:DL76">
    <cfRule type="cellIs" dxfId="324" priority="162" operator="equal">
      <formula>0</formula>
    </cfRule>
  </conditionalFormatting>
  <conditionalFormatting sqref="BT58:DL58 BM74:DL74 BM76:DL76">
    <cfRule type="cellIs" dxfId="323" priority="161" operator="equal">
      <formula>0</formula>
    </cfRule>
  </conditionalFormatting>
  <conditionalFormatting sqref="BI42:BK42 BP43:CX43">
    <cfRule type="containsText" dxfId="322" priority="160" operator="containsText" text="Наименование инвестиционного проекта">
      <formula>NOT(ISERROR(SEARCH("Наименование инвестиционного проекта",BI42)))</formula>
    </cfRule>
  </conditionalFormatting>
  <conditionalFormatting sqref="BI42:BK42 BP43:CX43">
    <cfRule type="cellIs" dxfId="321" priority="159" operator="equal">
      <formula>0</formula>
    </cfRule>
  </conditionalFormatting>
  <conditionalFormatting sqref="BI42:BK42 BP43:CX43">
    <cfRule type="cellIs" dxfId="320" priority="158" operator="equal">
      <formula>0</formula>
    </cfRule>
  </conditionalFormatting>
  <conditionalFormatting sqref="BI42:BK42 BP43:CX43">
    <cfRule type="cellIs" dxfId="319" priority="157" operator="equal">
      <formula>0</formula>
    </cfRule>
  </conditionalFormatting>
  <conditionalFormatting sqref="BI74:BL74 BI76:BL76">
    <cfRule type="containsText" dxfId="318" priority="156" operator="containsText" text="Наименование инвестиционного проекта">
      <formula>NOT(ISERROR(SEARCH("Наименование инвестиционного проекта",BI74)))</formula>
    </cfRule>
  </conditionalFormatting>
  <conditionalFormatting sqref="BI74:BL74 BI76:BL76">
    <cfRule type="cellIs" dxfId="317" priority="155" operator="equal">
      <formula>0</formula>
    </cfRule>
  </conditionalFormatting>
  <conditionalFormatting sqref="BI74:BL74 BI76:BL76">
    <cfRule type="cellIs" dxfId="316" priority="154" operator="equal">
      <formula>0</formula>
    </cfRule>
  </conditionalFormatting>
  <conditionalFormatting sqref="BI74:BL74 BI76:BL76">
    <cfRule type="cellIs" dxfId="315" priority="153" operator="equal">
      <formula>0</formula>
    </cfRule>
  </conditionalFormatting>
  <conditionalFormatting sqref="BL42:BO42">
    <cfRule type="containsText" dxfId="314" priority="152" operator="containsText" text="Наименование инвестиционного проекта">
      <formula>NOT(ISERROR(SEARCH("Наименование инвестиционного проекта",BL42)))</formula>
    </cfRule>
  </conditionalFormatting>
  <conditionalFormatting sqref="BL42:BO42">
    <cfRule type="cellIs" dxfId="313" priority="151" operator="equal">
      <formula>0</formula>
    </cfRule>
  </conditionalFormatting>
  <conditionalFormatting sqref="BL42:BO42">
    <cfRule type="cellIs" dxfId="312" priority="150" operator="equal">
      <formula>0</formula>
    </cfRule>
  </conditionalFormatting>
  <conditionalFormatting sqref="BL42:BO42">
    <cfRule type="cellIs" dxfId="311" priority="149" operator="equal">
      <formula>0</formula>
    </cfRule>
  </conditionalFormatting>
  <conditionalFormatting sqref="BQ42:DE42">
    <cfRule type="containsText" dxfId="310" priority="148" operator="containsText" text="Наименование инвестиционного проекта">
      <formula>NOT(ISERROR(SEARCH("Наименование инвестиционного проекта",BQ42)))</formula>
    </cfRule>
  </conditionalFormatting>
  <conditionalFormatting sqref="BQ42:DE42">
    <cfRule type="cellIs" dxfId="309" priority="147" operator="equal">
      <formula>0</formula>
    </cfRule>
  </conditionalFormatting>
  <conditionalFormatting sqref="BQ42:DE42">
    <cfRule type="cellIs" dxfId="308" priority="146" operator="equal">
      <formula>0</formula>
    </cfRule>
  </conditionalFormatting>
  <conditionalFormatting sqref="BQ42:DE42">
    <cfRule type="cellIs" dxfId="307" priority="145" operator="equal">
      <formula>0</formula>
    </cfRule>
  </conditionalFormatting>
  <conditionalFormatting sqref="B19">
    <cfRule type="cellIs" dxfId="306" priority="144" operator="equal">
      <formula>0</formula>
    </cfRule>
  </conditionalFormatting>
  <conditionalFormatting sqref="DM39:DM41 DM32 DM28 DM35:DM36">
    <cfRule type="cellIs" dxfId="305" priority="143" operator="equal">
      <formula>0</formula>
    </cfRule>
  </conditionalFormatting>
  <conditionalFormatting sqref="DM39:DM41 DM32 DM35:DM36">
    <cfRule type="containsText" dxfId="304" priority="142" operator="containsText" text="Наименование инвестиционного проекта">
      <formula>NOT(ISERROR(SEARCH("Наименование инвестиционного проекта",DM32)))</formula>
    </cfRule>
  </conditionalFormatting>
  <conditionalFormatting sqref="DM26:DM28">
    <cfRule type="cellIs" dxfId="303" priority="141" operator="equal">
      <formula>0</formula>
    </cfRule>
  </conditionalFormatting>
  <conditionalFormatting sqref="DM26:DM28">
    <cfRule type="cellIs" dxfId="302" priority="139" operator="equal">
      <formula>0</formula>
    </cfRule>
    <cfRule type="cellIs" dxfId="301" priority="140" operator="equal">
      <formula>0</formula>
    </cfRule>
  </conditionalFormatting>
  <conditionalFormatting sqref="DM39:DM41 DM32 DM35:DM36 DM26:DM28">
    <cfRule type="cellIs" dxfId="300" priority="138" operator="equal">
      <formula>0</formula>
    </cfRule>
  </conditionalFormatting>
  <conditionalFormatting sqref="DM39:DM41 DM32 DM35:DM36 DM26:DM28">
    <cfRule type="cellIs" dxfId="299" priority="137" operator="equal">
      <formula>0</formula>
    </cfRule>
  </conditionalFormatting>
  <conditionalFormatting sqref="DM20:DM25">
    <cfRule type="cellIs" dxfId="298" priority="136" operator="equal">
      <formula>0</formula>
    </cfRule>
  </conditionalFormatting>
  <conditionalFormatting sqref="DM20:DM25">
    <cfRule type="cellIs" dxfId="297" priority="134" operator="equal">
      <formula>0</formula>
    </cfRule>
    <cfRule type="cellIs" dxfId="296" priority="135" operator="equal">
      <formula>0</formula>
    </cfRule>
  </conditionalFormatting>
  <conditionalFormatting sqref="DM20:DM25">
    <cfRule type="cellIs" dxfId="295" priority="133" operator="equal">
      <formula>0</formula>
    </cfRule>
  </conditionalFormatting>
  <conditionalFormatting sqref="DM20:DM25">
    <cfRule type="cellIs" dxfId="294" priority="132" operator="equal">
      <formula>0</formula>
    </cfRule>
  </conditionalFormatting>
  <conditionalFormatting sqref="DM30:DM31">
    <cfRule type="containsText" dxfId="293" priority="126" operator="containsText" text="Наименование инвестиционного проекта">
      <formula>NOT(ISERROR(SEARCH("Наименование инвестиционного проекта",DM30)))</formula>
    </cfRule>
  </conditionalFormatting>
  <conditionalFormatting sqref="DM33:DM34">
    <cfRule type="containsText" dxfId="292" priority="125" operator="containsText" text="Наименование инвестиционного проекта">
      <formula>NOT(ISERROR(SEARCH("Наименование инвестиционного проекта",DM33)))</formula>
    </cfRule>
  </conditionalFormatting>
  <conditionalFormatting sqref="DM33:DM34">
    <cfRule type="cellIs" dxfId="291" priority="124" operator="equal">
      <formula>0</formula>
    </cfRule>
  </conditionalFormatting>
  <conditionalFormatting sqref="DM33:DM34">
    <cfRule type="cellIs" dxfId="290" priority="123" operator="equal">
      <formula>0</formula>
    </cfRule>
  </conditionalFormatting>
  <conditionalFormatting sqref="DM33:DM34">
    <cfRule type="cellIs" dxfId="289" priority="122" operator="equal">
      <formula>0</formula>
    </cfRule>
  </conditionalFormatting>
  <conditionalFormatting sqref="DM59">
    <cfRule type="containsText" dxfId="288" priority="121" operator="containsText" text="Наименование инвестиционного проекта">
      <formula>NOT(ISERROR(SEARCH("Наименование инвестиционного проекта",DM59)))</formula>
    </cfRule>
  </conditionalFormatting>
  <conditionalFormatting sqref="DM59">
    <cfRule type="cellIs" dxfId="287" priority="120" operator="equal">
      <formula>0</formula>
    </cfRule>
  </conditionalFormatting>
  <conditionalFormatting sqref="DM59">
    <cfRule type="cellIs" dxfId="286" priority="119" operator="equal">
      <formula>0</formula>
    </cfRule>
  </conditionalFormatting>
  <conditionalFormatting sqref="DM59">
    <cfRule type="cellIs" dxfId="285" priority="118" operator="equal">
      <formula>0</formula>
    </cfRule>
  </conditionalFormatting>
  <conditionalFormatting sqref="DM78:DM80">
    <cfRule type="containsText" dxfId="284" priority="113" operator="containsText" text="Наименование инвестиционного проекта">
      <formula>NOT(ISERROR(SEARCH("Наименование инвестиционного проекта",DM78)))</formula>
    </cfRule>
  </conditionalFormatting>
  <conditionalFormatting sqref="DM78:DM80">
    <cfRule type="cellIs" dxfId="283" priority="112" operator="equal">
      <formula>0</formula>
    </cfRule>
  </conditionalFormatting>
  <conditionalFormatting sqref="DM78:DM80">
    <cfRule type="cellIs" dxfId="282" priority="111" operator="equal">
      <formula>0</formula>
    </cfRule>
  </conditionalFormatting>
  <conditionalFormatting sqref="DM78:DM80">
    <cfRule type="cellIs" dxfId="281" priority="110" operator="equal">
      <formula>0</formula>
    </cfRule>
  </conditionalFormatting>
  <conditionalFormatting sqref="DM74:DM76">
    <cfRule type="containsText" dxfId="280" priority="117" operator="containsText" text="Наименование инвестиционного проекта">
      <formula>NOT(ISERROR(SEARCH("Наименование инвестиционного проекта",DM74)))</formula>
    </cfRule>
  </conditionalFormatting>
  <conditionalFormatting sqref="DM74:DM76">
    <cfRule type="cellIs" dxfId="279" priority="116" operator="equal">
      <formula>0</formula>
    </cfRule>
  </conditionalFormatting>
  <conditionalFormatting sqref="DM74:DM76">
    <cfRule type="cellIs" dxfId="278" priority="115" operator="equal">
      <formula>0</formula>
    </cfRule>
  </conditionalFormatting>
  <conditionalFormatting sqref="DM74:DM76">
    <cfRule type="cellIs" dxfId="277" priority="114" operator="equal">
      <formula>0</formula>
    </cfRule>
  </conditionalFormatting>
  <conditionalFormatting sqref="DM38">
    <cfRule type="containsText" dxfId="276" priority="109" operator="containsText" text="Наименование инвестиционного проекта">
      <formula>NOT(ISERROR(SEARCH("Наименование инвестиционного проекта",DM38)))</formula>
    </cfRule>
  </conditionalFormatting>
  <conditionalFormatting sqref="DM38">
    <cfRule type="cellIs" dxfId="275" priority="108" operator="equal">
      <formula>0</formula>
    </cfRule>
  </conditionalFormatting>
  <conditionalFormatting sqref="DM38">
    <cfRule type="cellIs" dxfId="274" priority="107" operator="equal">
      <formula>0</formula>
    </cfRule>
  </conditionalFormatting>
  <conditionalFormatting sqref="DM38">
    <cfRule type="cellIs" dxfId="273" priority="106" operator="equal">
      <formula>0</formula>
    </cfRule>
  </conditionalFormatting>
  <conditionalFormatting sqref="E32:DL32">
    <cfRule type="containsText" dxfId="272" priority="102" operator="containsText" text="Наименование инвестиционного проекта">
      <formula>NOT(ISERROR(SEARCH("Наименование инвестиционного проекта",E32)))</formula>
    </cfRule>
  </conditionalFormatting>
  <conditionalFormatting sqref="E32:DL32">
    <cfRule type="cellIs" dxfId="271" priority="101" operator="equal">
      <formula>0</formula>
    </cfRule>
  </conditionalFormatting>
  <conditionalFormatting sqref="E32:DL32">
    <cfRule type="cellIs" dxfId="270" priority="100" operator="equal">
      <formula>0</formula>
    </cfRule>
  </conditionalFormatting>
  <conditionalFormatting sqref="E32:DL32">
    <cfRule type="cellIs" dxfId="269" priority="99" operator="equal">
      <formula>0</formula>
    </cfRule>
  </conditionalFormatting>
  <conditionalFormatting sqref="E71:I71 L71:P71 S71:W71 Z71:AD71 AG71:AK71 AN71:AR71 AU71:AY71 BB71:BF71 BI71:BM71 BP71:BT71 CY71:DC71 DF71:DJ71">
    <cfRule type="containsText" dxfId="268" priority="70" operator="containsText" text="Наименование инвестиционного проекта">
      <formula>NOT(ISERROR(SEARCH("Наименование инвестиционного проекта",E71)))</formula>
    </cfRule>
  </conditionalFormatting>
  <conditionalFormatting sqref="J71:K71 Q71:R71 X71:Y71 AE71:AF71 AL71:AM71 AS71:AT71 AZ71:BA71 BG71:BH71 BN71:BO71 BU71:CX71 DD71:DE71 DK71:DL71">
    <cfRule type="containsText" dxfId="267" priority="66" operator="containsText" text="Наименование инвестиционного проекта">
      <formula>NOT(ISERROR(SEARCH("Наименование инвестиционного проекта",J71)))</formula>
    </cfRule>
  </conditionalFormatting>
  <conditionalFormatting sqref="E29:DM29">
    <cfRule type="cellIs" dxfId="266" priority="98" operator="equal">
      <formula>0</formula>
    </cfRule>
  </conditionalFormatting>
  <conditionalFormatting sqref="DM29">
    <cfRule type="cellIs" dxfId="265" priority="96" operator="equal">
      <formula>0</formula>
    </cfRule>
    <cfRule type="cellIs" dxfId="264" priority="97" operator="equal">
      <formula>0</formula>
    </cfRule>
  </conditionalFormatting>
  <conditionalFormatting sqref="E29:DM29">
    <cfRule type="cellIs" dxfId="263" priority="95" operator="equal">
      <formula>0</formula>
    </cfRule>
  </conditionalFormatting>
  <conditionalFormatting sqref="E29:DM29">
    <cfRule type="cellIs" dxfId="262" priority="94" operator="equal">
      <formula>0</formula>
    </cfRule>
  </conditionalFormatting>
  <conditionalFormatting sqref="E29:DL29">
    <cfRule type="containsText" dxfId="261" priority="93" operator="containsText" text="Наименование инвестиционного проекта">
      <formula>NOT(ISERROR(SEARCH("Наименование инвестиционного проекта",E29)))</formula>
    </cfRule>
  </conditionalFormatting>
  <conditionalFormatting sqref="DM29">
    <cfRule type="containsText" dxfId="260" priority="92" operator="containsText" text="Наименование инвестиционного проекта">
      <formula>NOT(ISERROR(SEARCH("Наименование инвестиционного проекта",DM29)))</formula>
    </cfRule>
  </conditionalFormatting>
  <conditionalFormatting sqref="F37:DL37 J81:AF81 L82:R85 L78:Q80">
    <cfRule type="containsText" dxfId="259" priority="88" operator="containsText" text="Наименование инвестиционного проекта">
      <formula>NOT(ISERROR(SEARCH("Наименование инвестиционного проекта",F37)))</formula>
    </cfRule>
  </conditionalFormatting>
  <conditionalFormatting sqref="F37:DL37 J81:AF81 L82:R85 L78:Q80">
    <cfRule type="cellIs" dxfId="258" priority="87" operator="equal">
      <formula>0</formula>
    </cfRule>
  </conditionalFormatting>
  <conditionalFormatting sqref="F37:DL37 J81:AF81 L82:R85 L78:Q80">
    <cfRule type="cellIs" dxfId="257" priority="86" operator="equal">
      <formula>0</formula>
    </cfRule>
  </conditionalFormatting>
  <conditionalFormatting sqref="F37:DL37 J81:AF81 L82:R85 L78:Q80">
    <cfRule type="cellIs" dxfId="256" priority="85" operator="equal">
      <formula>0</formula>
    </cfRule>
  </conditionalFormatting>
  <conditionalFormatting sqref="DM71">
    <cfRule type="cellIs" dxfId="255" priority="73" operator="equal">
      <formula>0</formula>
    </cfRule>
  </conditionalFormatting>
  <conditionalFormatting sqref="DM71">
    <cfRule type="containsText" dxfId="254" priority="72" operator="containsText" text="Наименование инвестиционного проекта">
      <formula>NOT(ISERROR(SEARCH("Наименование инвестиционного проекта",DM71)))</formula>
    </cfRule>
  </conditionalFormatting>
  <conditionalFormatting sqref="E71:I71 L71:P71 S71:W71 Z71:AD71 AG71:AK71 AN71:AR71 AU71:AY71 BB71:BF71 BI71:BM71 BP71:BT71 CY71:DC71 DF71:DJ71">
    <cfRule type="cellIs" dxfId="253" priority="71" operator="equal">
      <formula>0</formula>
    </cfRule>
  </conditionalFormatting>
  <conditionalFormatting sqref="E71:I71 L71:P71 S71:W71 Z71:AD71 AG71:AK71 AN71:AR71 AU71:AY71 BB71:BF71 BI71:BM71 BP71:BT71 CY71:DC71 DF71:DJ71 DM71">
    <cfRule type="cellIs" dxfId="252" priority="69" operator="equal">
      <formula>0</formula>
    </cfRule>
  </conditionalFormatting>
  <conditionalFormatting sqref="Z71:AD71 AG71:AK71 AN71:AR71 AU71:AY71 BB71:BF71 BI71:BM71 BP71:BT71 CY71:DC71 DF71:DJ71 DM71 E71:W71">
    <cfRule type="cellIs" dxfId="251" priority="68" operator="equal">
      <formula>0</formula>
    </cfRule>
  </conditionalFormatting>
  <conditionalFormatting sqref="J71:K71 Q71:R71 X71:Y71 AE71:AF71 AL71:AM71 AS71:AT71 AZ71:BA71 BG71:BH71 BN71:BO71 BU71:CX71 DD71:DE71 DK71:DL71">
    <cfRule type="cellIs" dxfId="250" priority="67" operator="equal">
      <formula>0</formula>
    </cfRule>
  </conditionalFormatting>
  <conditionalFormatting sqref="J71:K71 Q71:R71 X71:Y71 AE71:AF71 AL71:AM71 AS71:AT71 AZ71:BA71 BG71:BH71 BN71:BO71 BU71:CX71 DD71:DE71 DK71:DL71">
    <cfRule type="cellIs" dxfId="249" priority="65" operator="equal">
      <formula>0</formula>
    </cfRule>
  </conditionalFormatting>
  <conditionalFormatting sqref="J71:K71 Q71:R71 X71:Y71 AE71:AF71 AL71:AM71 AS71:AT71 AZ71:BA71 BG71:BH71 BN71:BO71 BU71:CX71 DD71:DE71 DK71:DL71">
    <cfRule type="cellIs" dxfId="248" priority="64" operator="equal">
      <formula>0</formula>
    </cfRule>
  </conditionalFormatting>
  <conditionalFormatting sqref="B42:B43">
    <cfRule type="containsText" dxfId="247" priority="59" operator="containsText" text="Наименование инвестиционного проекта">
      <formula>NOT(ISERROR(SEARCH("Наименование инвестиционного проекта",B42)))</formula>
    </cfRule>
  </conditionalFormatting>
  <conditionalFormatting sqref="B42:B43">
    <cfRule type="cellIs" dxfId="246" priority="60" operator="equal">
      <formula>0</formula>
    </cfRule>
  </conditionalFormatting>
  <conditionalFormatting sqref="C43">
    <cfRule type="cellIs" dxfId="245" priority="58" operator="equal">
      <formula>0</formula>
    </cfRule>
  </conditionalFormatting>
  <conditionalFormatting sqref="C42">
    <cfRule type="cellIs" dxfId="244" priority="57" operator="equal">
      <formula>0</formula>
    </cfRule>
  </conditionalFormatting>
  <conditionalFormatting sqref="C58">
    <cfRule type="cellIs" dxfId="243" priority="55" operator="equal">
      <formula>0</formula>
    </cfRule>
  </conditionalFormatting>
  <conditionalFormatting sqref="C58">
    <cfRule type="containsText" dxfId="242" priority="56" operator="containsText" text="Наименование инвестиционного проекта">
      <formula>NOT(ISERROR(SEARCH("Наименование инвестиционного проекта",C58)))</formula>
    </cfRule>
  </conditionalFormatting>
  <conditionalFormatting sqref="B94">
    <cfRule type="containsText" dxfId="241" priority="54" operator="containsText" text="Наименование инвестиционного проекта">
      <formula>NOT(ISERROR(SEARCH("Наименование инвестиционного проекта",B94)))</formula>
    </cfRule>
  </conditionalFormatting>
  <conditionalFormatting sqref="B94">
    <cfRule type="cellIs" dxfId="240" priority="53" operator="equal">
      <formula>0</formula>
    </cfRule>
  </conditionalFormatting>
  <conditionalFormatting sqref="D43 D58">
    <cfRule type="containsText" dxfId="239" priority="51" operator="containsText" text="Наименование инвестиционного проекта">
      <formula>NOT(ISERROR(SEARCH("Наименование инвестиционного проекта",D43)))</formula>
    </cfRule>
  </conditionalFormatting>
  <conditionalFormatting sqref="D42">
    <cfRule type="cellIs" dxfId="238" priority="48" operator="equal">
      <formula>0</formula>
    </cfRule>
  </conditionalFormatting>
  <conditionalFormatting sqref="D43 D58">
    <cfRule type="cellIs" dxfId="237" priority="47" operator="equal">
      <formula>0</formula>
    </cfRule>
  </conditionalFormatting>
  <conditionalFormatting sqref="D94">
    <cfRule type="containsText" dxfId="236" priority="46" operator="containsText" text="Наименование инвестиционного проекта">
      <formula>NOT(ISERROR(SEARCH("Наименование инвестиционного проекта",D94)))</formula>
    </cfRule>
  </conditionalFormatting>
  <conditionalFormatting sqref="D94">
    <cfRule type="cellIs" dxfId="235" priority="45" operator="equal">
      <formula>0</formula>
    </cfRule>
  </conditionalFormatting>
  <conditionalFormatting sqref="L66:O66 S66:AM66 DM66 B66 AU66:AZ66 BB66:BG66 BI66:BS66">
    <cfRule type="cellIs" dxfId="234" priority="44" operator="equal">
      <formula>0</formula>
    </cfRule>
  </conditionalFormatting>
  <conditionalFormatting sqref="L66:O66 S66:AM66 DM66 B66 AU66:AZ66 BB66:BG66 BI66:BS66">
    <cfRule type="containsText" dxfId="233" priority="43" operator="containsText" text="Наименование инвестиционного проекта">
      <formula>NOT(ISERROR(SEARCH("Наименование инвестиционного проекта",B66)))</formula>
    </cfRule>
  </conditionalFormatting>
  <conditionalFormatting sqref="E66:I66">
    <cfRule type="cellIs" dxfId="232" priority="39" operator="equal">
      <formula>0</formula>
    </cfRule>
  </conditionalFormatting>
  <conditionalFormatting sqref="L66:O66 S66:AM66 DM66 AU66:AZ66 BB66:BG66 BI66:BS66">
    <cfRule type="cellIs" dxfId="231" priority="42" operator="equal">
      <formula>0</formula>
    </cfRule>
  </conditionalFormatting>
  <conditionalFormatting sqref="L66:O66 S66:AM66 DM66 AU66:AZ66 BB66:BG66 BI66:BS66">
    <cfRule type="cellIs" dxfId="230" priority="41" operator="equal">
      <formula>0</formula>
    </cfRule>
  </conditionalFormatting>
  <conditionalFormatting sqref="E66:I66">
    <cfRule type="containsText" dxfId="229" priority="40" operator="containsText" text="Наименование инвестиционного проекта">
      <formula>NOT(ISERROR(SEARCH("Наименование инвестиционного проекта",E66)))</formula>
    </cfRule>
  </conditionalFormatting>
  <conditionalFormatting sqref="E66:I66">
    <cfRule type="cellIs" dxfId="228" priority="38" operator="equal">
      <formula>0</formula>
    </cfRule>
  </conditionalFormatting>
  <conditionalFormatting sqref="E66:I66">
    <cfRule type="cellIs" dxfId="227" priority="37" operator="equal">
      <formula>0</formula>
    </cfRule>
  </conditionalFormatting>
  <conditionalFormatting sqref="J66:K66">
    <cfRule type="containsText" dxfId="226" priority="36" operator="containsText" text="Наименование инвестиционного проекта">
      <formula>NOT(ISERROR(SEARCH("Наименование инвестиционного проекта",J66)))</formula>
    </cfRule>
  </conditionalFormatting>
  <conditionalFormatting sqref="J66:K66">
    <cfRule type="cellIs" dxfId="225" priority="35" operator="equal">
      <formula>0</formula>
    </cfRule>
  </conditionalFormatting>
  <conditionalFormatting sqref="J66:K66">
    <cfRule type="cellIs" dxfId="224" priority="34" operator="equal">
      <formula>0</formula>
    </cfRule>
  </conditionalFormatting>
  <conditionalFormatting sqref="J66:K66">
    <cfRule type="cellIs" dxfId="223" priority="33" operator="equal">
      <formula>0</formula>
    </cfRule>
  </conditionalFormatting>
  <conditionalFormatting sqref="P66:R66">
    <cfRule type="containsText" dxfId="222" priority="32" operator="containsText" text="Наименование инвестиционного проекта">
      <formula>NOT(ISERROR(SEARCH("Наименование инвестиционного проекта",P66)))</formula>
    </cfRule>
  </conditionalFormatting>
  <conditionalFormatting sqref="P66:R66">
    <cfRule type="cellIs" dxfId="221" priority="31" operator="equal">
      <formula>0</formula>
    </cfRule>
  </conditionalFormatting>
  <conditionalFormatting sqref="P66:R66">
    <cfRule type="cellIs" dxfId="220" priority="30" operator="equal">
      <formula>0</formula>
    </cfRule>
  </conditionalFormatting>
  <conditionalFormatting sqref="P66:R66">
    <cfRule type="cellIs" dxfId="219" priority="29" operator="equal">
      <formula>0</formula>
    </cfRule>
  </conditionalFormatting>
  <conditionalFormatting sqref="AN66:AT66">
    <cfRule type="containsText" dxfId="218" priority="28" operator="containsText" text="Наименование инвестиционного проекта">
      <formula>NOT(ISERROR(SEARCH("Наименование инвестиционного проекта",AN66)))</formula>
    </cfRule>
  </conditionalFormatting>
  <conditionalFormatting sqref="AN66:AT66">
    <cfRule type="cellIs" dxfId="217" priority="27" operator="equal">
      <formula>0</formula>
    </cfRule>
  </conditionalFormatting>
  <conditionalFormatting sqref="AN66:AT66">
    <cfRule type="cellIs" dxfId="216" priority="26" operator="equal">
      <formula>0</formula>
    </cfRule>
  </conditionalFormatting>
  <conditionalFormatting sqref="AN66:AT66">
    <cfRule type="cellIs" dxfId="215" priority="25" operator="equal">
      <formula>0</formula>
    </cfRule>
  </conditionalFormatting>
  <conditionalFormatting sqref="BA66 BH66">
    <cfRule type="containsText" dxfId="214" priority="24" operator="containsText" text="Наименование инвестиционного проекта">
      <formula>NOT(ISERROR(SEARCH("Наименование инвестиционного проекта",BA66)))</formula>
    </cfRule>
  </conditionalFormatting>
  <conditionalFormatting sqref="BA66 BH66">
    <cfRule type="cellIs" dxfId="213" priority="23" operator="equal">
      <formula>0</formula>
    </cfRule>
  </conditionalFormatting>
  <conditionalFormatting sqref="BA66 BH66">
    <cfRule type="cellIs" dxfId="212" priority="22" operator="equal">
      <formula>0</formula>
    </cfRule>
  </conditionalFormatting>
  <conditionalFormatting sqref="BA66 BH66">
    <cfRule type="cellIs" dxfId="211" priority="21" operator="equal">
      <formula>0</formula>
    </cfRule>
  </conditionalFormatting>
  <conditionalFormatting sqref="BT66:DL66">
    <cfRule type="cellIs" dxfId="210" priority="20" operator="equal">
      <formula>0</formula>
    </cfRule>
  </conditionalFormatting>
  <conditionalFormatting sqref="BT66:DL66">
    <cfRule type="containsText" dxfId="209" priority="19" operator="containsText" text="Наименование инвестиционного проекта">
      <formula>NOT(ISERROR(SEARCH("Наименование инвестиционного проекта",BT66)))</formula>
    </cfRule>
  </conditionalFormatting>
  <conditionalFormatting sqref="BT66:DL66">
    <cfRule type="cellIs" dxfId="208" priority="18" operator="equal">
      <formula>0</formula>
    </cfRule>
  </conditionalFormatting>
  <conditionalFormatting sqref="BT66:DL66">
    <cfRule type="cellIs" dxfId="207" priority="17" operator="equal">
      <formula>0</formula>
    </cfRule>
  </conditionalFormatting>
  <conditionalFormatting sqref="C66">
    <cfRule type="cellIs" dxfId="206" priority="12" operator="equal">
      <formula>0</formula>
    </cfRule>
  </conditionalFormatting>
  <conditionalFormatting sqref="C66">
    <cfRule type="containsText" dxfId="205" priority="13" operator="containsText" text="Наименование инвестиционного проекта">
      <formula>NOT(ISERROR(SEARCH("Наименование инвестиционного проекта",C66)))</formula>
    </cfRule>
  </conditionalFormatting>
  <conditionalFormatting sqref="D66">
    <cfRule type="containsText" dxfId="204" priority="11" operator="containsText" text="Наименование инвестиционного проекта">
      <formula>NOT(ISERROR(SEARCH("Наименование инвестиционного проекта",D66)))</formula>
    </cfRule>
  </conditionalFormatting>
  <conditionalFormatting sqref="D66">
    <cfRule type="cellIs" dxfId="203" priority="10" operator="equal">
      <formula>0</formula>
    </cfRule>
  </conditionalFormatting>
  <conditionalFormatting sqref="C81:D82">
    <cfRule type="cellIs" dxfId="202" priority="9" operator="equal">
      <formula>0</formula>
    </cfRule>
  </conditionalFormatting>
  <conditionalFormatting sqref="C81:D82">
    <cfRule type="cellIs" dxfId="201" priority="6" operator="equal">
      <formula>0</formula>
    </cfRule>
    <cfRule type="cellIs" dxfId="200" priority="7" operator="equal">
      <formula>0</formula>
    </cfRule>
    <cfRule type="cellIs" dxfId="199" priority="8" operator="equal">
      <formula>0</formula>
    </cfRule>
  </conditionalFormatting>
  <pageMargins left="0.70866141732283472" right="0.70866141732283472" top="0.74803149606299213" bottom="0.74803149606299213" header="0.31496062992125984" footer="0.31496062992125984"/>
  <pageSetup paperSize="8" scale="14" fitToHeight="0" orientation="landscape" r:id="rId1"/>
  <headerFooter differentFirst="1">
    <oddHeader>&amp;C&amp;P</oddHeader>
  </headerFooter>
  <colBreaks count="1" manualBreakCount="1">
    <brk id="46" max="76" man="1"/>
  </colBreaks>
  <ignoredErrors>
    <ignoredError sqref="X77:BA77"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AN91"/>
  <sheetViews>
    <sheetView view="pageBreakPreview" zoomScale="85" zoomScaleNormal="100" zoomScaleSheetLayoutView="85" workbookViewId="0">
      <pane xSplit="3" ySplit="19" topLeftCell="D20" activePane="bottomRight" state="frozen"/>
      <selection activeCell="A14" sqref="A14"/>
      <selection pane="topRight" activeCell="D14" sqref="D14"/>
      <selection pane="bottomLeft" activeCell="A20" sqref="A20"/>
      <selection pane="bottomRight" sqref="A1:XFD1"/>
    </sheetView>
  </sheetViews>
  <sheetFormatPr defaultRowHeight="15.75" x14ac:dyDescent="0.25"/>
  <cols>
    <col min="1" max="1" width="7.5703125" style="104" customWidth="1"/>
    <col min="2" max="2" width="13" style="104" customWidth="1"/>
    <col min="3" max="3" width="97.42578125" style="104" customWidth="1"/>
    <col min="4" max="4" width="26.5703125" style="104" customWidth="1"/>
    <col min="5" max="5" width="20" style="104" customWidth="1"/>
    <col min="6" max="6" width="6" style="104" customWidth="1"/>
    <col min="7" max="7" width="6" style="104" bestFit="1" customWidth="1"/>
    <col min="8" max="15" width="6" style="104" customWidth="1"/>
    <col min="16" max="25" width="6.85546875" style="104" customWidth="1"/>
    <col min="26" max="35" width="6.85546875" style="941" customWidth="1"/>
    <col min="36" max="40" width="6.85546875" style="104" customWidth="1"/>
    <col min="41" max="41" width="6.5703125" style="104" customWidth="1"/>
    <col min="42" max="42" width="18.42578125" style="104" customWidth="1"/>
    <col min="43" max="43" width="24.28515625" style="104" customWidth="1"/>
    <col min="44" max="44" width="14.42578125" style="104" customWidth="1"/>
    <col min="45" max="45" width="25.5703125" style="104" customWidth="1"/>
    <col min="46" max="46" width="12.42578125" style="104" customWidth="1"/>
    <col min="47" max="47" width="19.85546875" style="104" customWidth="1"/>
    <col min="48" max="49" width="4.7109375" style="104" customWidth="1"/>
    <col min="50" max="50" width="4.28515625" style="104" customWidth="1"/>
    <col min="51" max="51" width="4.42578125" style="104" customWidth="1"/>
    <col min="52" max="52" width="5.140625" style="104" customWidth="1"/>
    <col min="53" max="53" width="5.7109375" style="104" customWidth="1"/>
    <col min="54" max="54" width="6.28515625" style="104" customWidth="1"/>
    <col min="55" max="55" width="6.5703125" style="104" customWidth="1"/>
    <col min="56" max="56" width="6.28515625" style="104" customWidth="1"/>
    <col min="57" max="58" width="5.7109375" style="104" customWidth="1"/>
    <col min="59" max="59" width="14.7109375" style="104" customWidth="1"/>
    <col min="60" max="69" width="5.7109375" style="104" customWidth="1"/>
    <col min="70" max="16384" width="9.140625" style="104"/>
  </cols>
  <sheetData>
    <row r="1" spans="1:40" ht="18.75" x14ac:dyDescent="0.25">
      <c r="AJ1" s="1121" t="s">
        <v>515</v>
      </c>
      <c r="AK1" s="1121"/>
      <c r="AL1" s="1121"/>
      <c r="AM1" s="1121"/>
      <c r="AN1" s="1121"/>
    </row>
    <row r="2" spans="1:40" ht="18.75" x14ac:dyDescent="0.25">
      <c r="AJ2" s="1121"/>
      <c r="AK2" s="1121"/>
      <c r="AL2" s="1121"/>
      <c r="AM2" s="1121"/>
      <c r="AN2" s="1121"/>
    </row>
    <row r="3" spans="1:40" ht="18.75" x14ac:dyDescent="0.25">
      <c r="AJ3" s="1121" t="s">
        <v>320</v>
      </c>
      <c r="AK3" s="1121"/>
      <c r="AL3" s="1121"/>
      <c r="AM3" s="1121"/>
      <c r="AN3" s="1121"/>
    </row>
    <row r="4" spans="1:40" x14ac:dyDescent="0.25">
      <c r="B4" s="1208" t="s">
        <v>516</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c r="AD4" s="1208"/>
      <c r="AE4" s="1208"/>
      <c r="AF4" s="1208"/>
      <c r="AG4" s="1208"/>
      <c r="AH4" s="1208"/>
      <c r="AI4" s="1208"/>
      <c r="AJ4" s="1208"/>
      <c r="AK4" s="1208"/>
      <c r="AL4" s="1208"/>
      <c r="AM4" s="1208"/>
      <c r="AN4" s="1208"/>
    </row>
    <row r="6" spans="1:40" x14ac:dyDescent="0.25">
      <c r="B6" s="1234" t="str">
        <f>'С № 7'!B6:DM6</f>
        <v>Инвестиционная программа  ГУП НАО "Нарьян-Марская электростанция"</v>
      </c>
      <c r="C6" s="1234"/>
      <c r="D6" s="1234"/>
      <c r="E6" s="1234"/>
      <c r="F6" s="1234"/>
      <c r="G6" s="1234"/>
      <c r="H6" s="1234"/>
      <c r="I6" s="1234"/>
      <c r="J6" s="1234"/>
      <c r="K6" s="1234"/>
      <c r="L6" s="1234"/>
      <c r="M6" s="1234"/>
      <c r="N6" s="1234"/>
      <c r="O6" s="1234"/>
      <c r="P6" s="1234"/>
      <c r="Q6" s="1234"/>
      <c r="R6" s="1234"/>
      <c r="S6" s="1234"/>
      <c r="T6" s="1234"/>
      <c r="U6" s="1234"/>
      <c r="V6" s="1234"/>
      <c r="W6" s="1234"/>
      <c r="X6" s="1234"/>
      <c r="Y6" s="1234"/>
      <c r="Z6" s="1234"/>
      <c r="AA6" s="1234"/>
      <c r="AB6" s="1234"/>
      <c r="AC6" s="1234"/>
      <c r="AD6" s="1234"/>
      <c r="AE6" s="1234"/>
      <c r="AF6" s="1234"/>
      <c r="AG6" s="1234"/>
      <c r="AH6" s="1234"/>
      <c r="AI6" s="1234"/>
      <c r="AJ6" s="1234"/>
      <c r="AK6" s="1234"/>
      <c r="AL6" s="1234"/>
      <c r="AM6" s="1234"/>
      <c r="AN6" s="1234"/>
    </row>
    <row r="7" spans="1:40" x14ac:dyDescent="0.25">
      <c r="B7" s="1038" t="s">
        <v>4</v>
      </c>
      <c r="C7" s="1038"/>
      <c r="D7" s="1038"/>
      <c r="E7" s="1038"/>
      <c r="F7" s="1038"/>
      <c r="G7" s="1038"/>
      <c r="H7" s="1038"/>
      <c r="I7" s="1038"/>
      <c r="J7" s="1038"/>
      <c r="K7" s="1038"/>
      <c r="L7" s="1038"/>
      <c r="M7" s="1038"/>
      <c r="N7" s="1038"/>
      <c r="O7" s="1038"/>
      <c r="P7" s="1038"/>
      <c r="Q7" s="1038"/>
      <c r="R7" s="1038"/>
      <c r="S7" s="1038"/>
      <c r="T7" s="1038"/>
      <c r="U7" s="1038"/>
      <c r="V7" s="1038"/>
      <c r="W7" s="1038"/>
      <c r="X7" s="1038"/>
      <c r="Y7" s="1038"/>
      <c r="Z7" s="1038"/>
      <c r="AA7" s="1038"/>
      <c r="AB7" s="1038"/>
      <c r="AC7" s="1038"/>
      <c r="AD7" s="1038"/>
      <c r="AE7" s="1038"/>
      <c r="AF7" s="1038"/>
      <c r="AG7" s="1038"/>
      <c r="AH7" s="1038"/>
      <c r="AI7" s="1038"/>
      <c r="AJ7" s="1038"/>
      <c r="AK7" s="1038"/>
      <c r="AL7" s="1038"/>
      <c r="AM7" s="1038"/>
      <c r="AN7" s="1038"/>
    </row>
    <row r="8" spans="1:40" x14ac:dyDescent="0.25">
      <c r="B8" s="1"/>
      <c r="C8" s="1"/>
      <c r="D8" s="1"/>
      <c r="E8" s="1"/>
      <c r="F8" s="1"/>
      <c r="G8" s="1"/>
      <c r="H8" s="1"/>
      <c r="I8" s="1"/>
      <c r="J8" s="1"/>
      <c r="K8" s="1"/>
      <c r="L8" s="1"/>
      <c r="M8" s="1"/>
      <c r="N8" s="1"/>
      <c r="O8" s="1"/>
      <c r="P8" s="1"/>
      <c r="Q8" s="1"/>
      <c r="R8" s="1"/>
      <c r="S8" s="1"/>
      <c r="T8" s="1"/>
      <c r="U8" s="1"/>
      <c r="V8" s="1"/>
      <c r="W8" s="1"/>
      <c r="X8" s="1"/>
      <c r="Y8" s="1"/>
      <c r="Z8" s="939"/>
      <c r="AA8" s="939"/>
      <c r="AB8" s="939"/>
      <c r="AC8" s="939"/>
      <c r="AD8" s="939"/>
      <c r="AE8" s="939"/>
      <c r="AF8" s="939"/>
      <c r="AG8" s="939"/>
      <c r="AH8" s="939"/>
      <c r="AI8" s="939"/>
      <c r="AJ8" s="1"/>
      <c r="AK8" s="1"/>
      <c r="AL8" s="1"/>
      <c r="AM8" s="1"/>
      <c r="AN8" s="1"/>
    </row>
    <row r="9" spans="1:40" x14ac:dyDescent="0.25">
      <c r="B9" s="1227" t="s">
        <v>1594</v>
      </c>
      <c r="C9" s="1068"/>
      <c r="D9" s="1068"/>
      <c r="E9" s="1068"/>
      <c r="F9" s="1068"/>
      <c r="G9" s="1068"/>
      <c r="H9" s="1068"/>
      <c r="I9" s="1068"/>
      <c r="J9" s="1068"/>
      <c r="K9" s="1068"/>
      <c r="L9" s="1068"/>
      <c r="M9" s="1068"/>
      <c r="N9" s="1068"/>
      <c r="O9" s="1068"/>
      <c r="P9" s="1068"/>
      <c r="Q9" s="1068"/>
      <c r="R9" s="1068"/>
      <c r="S9" s="1068"/>
      <c r="T9" s="1068"/>
      <c r="U9" s="1068"/>
      <c r="V9" s="1068"/>
      <c r="W9" s="1068"/>
      <c r="X9" s="1068"/>
      <c r="Y9" s="1068"/>
      <c r="Z9" s="1068"/>
      <c r="AA9" s="1068"/>
      <c r="AB9" s="1068"/>
      <c r="AC9" s="1068"/>
      <c r="AD9" s="1068"/>
      <c r="AE9" s="1068"/>
      <c r="AF9" s="1068"/>
      <c r="AG9" s="1068"/>
      <c r="AH9" s="1068"/>
      <c r="AI9" s="1068"/>
      <c r="AJ9" s="1068"/>
      <c r="AK9" s="1068"/>
      <c r="AL9" s="1068"/>
      <c r="AM9" s="1068"/>
      <c r="AN9" s="1068"/>
    </row>
    <row r="10" spans="1:40" s="678" customFormat="1" x14ac:dyDescent="0.25">
      <c r="Z10" s="941"/>
      <c r="AA10" s="941"/>
      <c r="AB10" s="941"/>
      <c r="AC10" s="941"/>
      <c r="AD10" s="941"/>
      <c r="AE10" s="941"/>
      <c r="AF10" s="941"/>
      <c r="AG10" s="941"/>
      <c r="AH10" s="941"/>
      <c r="AI10" s="941"/>
    </row>
    <row r="11" spans="1:40" s="678" customFormat="1" x14ac:dyDescent="0.25">
      <c r="C11" s="1244" t="s">
        <v>717</v>
      </c>
      <c r="D11" s="1245"/>
      <c r="E11" s="1245"/>
      <c r="F11" s="1245"/>
      <c r="G11" s="1245"/>
      <c r="H11" s="1245"/>
      <c r="I11" s="1245"/>
      <c r="J11" s="1245"/>
      <c r="K11" s="1245"/>
      <c r="L11" s="1245"/>
      <c r="M11" s="1245"/>
      <c r="N11" s="1245"/>
      <c r="O11" s="1245"/>
      <c r="P11" s="1245"/>
      <c r="Q11" s="1245"/>
      <c r="R11" s="1245"/>
      <c r="S11" s="1245"/>
      <c r="T11" s="1245"/>
      <c r="U11" s="1245"/>
      <c r="V11" s="1245"/>
      <c r="W11" s="1245"/>
      <c r="X11" s="1245"/>
      <c r="Y11" s="1245"/>
      <c r="Z11" s="1245"/>
      <c r="AA11" s="1245"/>
      <c r="AB11" s="1245"/>
      <c r="AC11" s="1245"/>
      <c r="AD11" s="1245"/>
      <c r="AE11" s="1245"/>
      <c r="AF11" s="1245"/>
      <c r="AG11" s="1245"/>
      <c r="AH11" s="1245"/>
      <c r="AI11" s="1245"/>
      <c r="AJ11" s="1245"/>
      <c r="AK11" s="1245"/>
      <c r="AL11" s="1245"/>
      <c r="AM11" s="1245"/>
      <c r="AN11" s="1245"/>
    </row>
    <row r="12" spans="1:40" s="678" customFormat="1" x14ac:dyDescent="0.25">
      <c r="C12" s="1227" t="s">
        <v>6</v>
      </c>
      <c r="D12" s="1068"/>
      <c r="E12" s="1068"/>
      <c r="F12" s="1068"/>
      <c r="G12" s="1068"/>
      <c r="H12" s="1068"/>
      <c r="I12" s="1068"/>
      <c r="J12" s="1068"/>
      <c r="K12" s="1068"/>
      <c r="L12" s="1068"/>
      <c r="M12" s="1068"/>
      <c r="N12" s="1068"/>
      <c r="O12" s="1068"/>
      <c r="P12" s="1068"/>
      <c r="Q12" s="1068"/>
      <c r="R12" s="1068"/>
      <c r="S12" s="1068"/>
      <c r="T12" s="1068"/>
      <c r="U12" s="1068"/>
      <c r="V12" s="1068"/>
      <c r="W12" s="1068"/>
      <c r="X12" s="1068"/>
      <c r="Y12" s="1068"/>
      <c r="Z12" s="1068"/>
      <c r="AA12" s="1068"/>
      <c r="AB12" s="1068"/>
      <c r="AC12" s="1068"/>
      <c r="AD12" s="1068"/>
      <c r="AE12" s="1068"/>
      <c r="AF12" s="1068"/>
      <c r="AG12" s="1068"/>
      <c r="AH12" s="1068"/>
      <c r="AI12" s="1068"/>
      <c r="AJ12" s="1068"/>
      <c r="AK12" s="1068"/>
      <c r="AL12" s="1068"/>
      <c r="AM12" s="1068"/>
      <c r="AN12" s="1068"/>
    </row>
    <row r="13" spans="1:40" ht="16.5" thickBot="1" x14ac:dyDescent="0.3">
      <c r="B13" s="1162"/>
      <c r="C13" s="1162"/>
      <c r="D13" s="1162"/>
      <c r="E13" s="1162"/>
      <c r="F13" s="1162"/>
      <c r="G13" s="1162"/>
      <c r="H13" s="1162"/>
      <c r="I13" s="1162"/>
      <c r="J13" s="1162"/>
      <c r="K13" s="1162"/>
      <c r="L13" s="1162"/>
      <c r="M13" s="1162"/>
      <c r="N13" s="1162"/>
      <c r="O13" s="1162"/>
      <c r="P13" s="1162"/>
      <c r="Q13" s="1162"/>
      <c r="R13" s="1162"/>
      <c r="S13" s="1162"/>
      <c r="T13" s="1162"/>
      <c r="U13" s="1162"/>
      <c r="V13" s="1162"/>
      <c r="W13" s="1162"/>
      <c r="X13" s="1162"/>
      <c r="Y13" s="1162"/>
      <c r="Z13" s="949"/>
      <c r="AA13" s="949"/>
      <c r="AB13" s="949"/>
      <c r="AC13" s="949"/>
      <c r="AD13" s="949"/>
      <c r="AE13" s="949"/>
      <c r="AF13" s="949"/>
      <c r="AG13" s="949"/>
      <c r="AH13" s="949"/>
      <c r="AI13" s="949"/>
      <c r="AJ13" s="122"/>
    </row>
    <row r="14" spans="1:40" ht="27" customHeight="1" thickBot="1" x14ac:dyDescent="0.3">
      <c r="A14" s="105"/>
      <c r="B14" s="1200" t="s">
        <v>7</v>
      </c>
      <c r="C14" s="1166" t="s">
        <v>8</v>
      </c>
      <c r="D14" s="1236" t="s">
        <v>9</v>
      </c>
      <c r="E14" s="1166" t="s">
        <v>517</v>
      </c>
      <c r="F14" s="1169" t="s">
        <v>1743</v>
      </c>
      <c r="G14" s="1239"/>
      <c r="H14" s="1239"/>
      <c r="I14" s="1239"/>
      <c r="J14" s="1170"/>
      <c r="K14" s="1241" t="s">
        <v>518</v>
      </c>
      <c r="L14" s="1242"/>
      <c r="M14" s="1242"/>
      <c r="N14" s="1242"/>
      <c r="O14" s="1242"/>
      <c r="P14" s="1242"/>
      <c r="Q14" s="1242"/>
      <c r="R14" s="1242"/>
      <c r="S14" s="1242"/>
      <c r="T14" s="1242"/>
      <c r="U14" s="1242"/>
      <c r="V14" s="1242"/>
      <c r="W14" s="1242"/>
      <c r="X14" s="1242"/>
      <c r="Y14" s="1242"/>
      <c r="Z14" s="1242"/>
      <c r="AA14" s="1242"/>
      <c r="AB14" s="1242"/>
      <c r="AC14" s="1242"/>
      <c r="AD14" s="1242"/>
      <c r="AE14" s="1242"/>
      <c r="AF14" s="1242"/>
      <c r="AG14" s="1242"/>
      <c r="AH14" s="1242"/>
      <c r="AI14" s="1242"/>
      <c r="AJ14" s="1242"/>
      <c r="AK14" s="1242"/>
      <c r="AL14" s="1242"/>
      <c r="AM14" s="1242"/>
      <c r="AN14" s="1243"/>
    </row>
    <row r="15" spans="1:40" ht="38.25" customHeight="1" thickBot="1" x14ac:dyDescent="0.3">
      <c r="A15" s="105"/>
      <c r="B15" s="1201"/>
      <c r="C15" s="1167"/>
      <c r="D15" s="1237"/>
      <c r="E15" s="1167"/>
      <c r="F15" s="1173"/>
      <c r="G15" s="1240"/>
      <c r="H15" s="1240"/>
      <c r="I15" s="1240"/>
      <c r="J15" s="1174"/>
      <c r="K15" s="1181" t="s">
        <v>1741</v>
      </c>
      <c r="L15" s="1182"/>
      <c r="M15" s="1182"/>
      <c r="N15" s="1182"/>
      <c r="O15" s="1190"/>
      <c r="P15" s="1181" t="s">
        <v>1742</v>
      </c>
      <c r="Q15" s="1182"/>
      <c r="R15" s="1182"/>
      <c r="S15" s="1182"/>
      <c r="T15" s="1190"/>
      <c r="U15" s="1181" t="s">
        <v>1721</v>
      </c>
      <c r="V15" s="1182"/>
      <c r="W15" s="1182"/>
      <c r="X15" s="1182"/>
      <c r="Y15" s="1190"/>
      <c r="Z15" s="1181" t="s">
        <v>1722</v>
      </c>
      <c r="AA15" s="1182"/>
      <c r="AB15" s="1182"/>
      <c r="AC15" s="1182"/>
      <c r="AD15" s="1190"/>
      <c r="AE15" s="1181" t="s">
        <v>1723</v>
      </c>
      <c r="AF15" s="1182"/>
      <c r="AG15" s="1182"/>
      <c r="AH15" s="1182"/>
      <c r="AI15" s="1190"/>
      <c r="AJ15" s="1184" t="s">
        <v>324</v>
      </c>
      <c r="AK15" s="1185"/>
      <c r="AL15" s="1185"/>
      <c r="AM15" s="1185"/>
      <c r="AN15" s="1186"/>
    </row>
    <row r="16" spans="1:40" ht="21" customHeight="1" thickBot="1" x14ac:dyDescent="0.3">
      <c r="A16" s="105"/>
      <c r="B16" s="1201"/>
      <c r="C16" s="1167"/>
      <c r="D16" s="1237"/>
      <c r="E16" s="1167"/>
      <c r="F16" s="1181" t="s">
        <v>519</v>
      </c>
      <c r="G16" s="1182"/>
      <c r="H16" s="1182"/>
      <c r="I16" s="1182"/>
      <c r="J16" s="1183"/>
      <c r="K16" s="1181" t="s">
        <v>206</v>
      </c>
      <c r="L16" s="1182"/>
      <c r="M16" s="1182"/>
      <c r="N16" s="1182"/>
      <c r="O16" s="1190"/>
      <c r="P16" s="1181" t="s">
        <v>206</v>
      </c>
      <c r="Q16" s="1182"/>
      <c r="R16" s="1182"/>
      <c r="S16" s="1182"/>
      <c r="T16" s="1190"/>
      <c r="U16" s="1181" t="s">
        <v>325</v>
      </c>
      <c r="V16" s="1182"/>
      <c r="W16" s="1182"/>
      <c r="X16" s="1182"/>
      <c r="Y16" s="1190"/>
      <c r="Z16" s="1181" t="s">
        <v>325</v>
      </c>
      <c r="AA16" s="1182"/>
      <c r="AB16" s="1182"/>
      <c r="AC16" s="1182"/>
      <c r="AD16" s="1190"/>
      <c r="AE16" s="1181" t="s">
        <v>325</v>
      </c>
      <c r="AF16" s="1182"/>
      <c r="AG16" s="1182"/>
      <c r="AH16" s="1182"/>
      <c r="AI16" s="1190"/>
      <c r="AJ16" s="1203" t="s">
        <v>206</v>
      </c>
      <c r="AK16" s="1182"/>
      <c r="AL16" s="1182"/>
      <c r="AM16" s="1182"/>
      <c r="AN16" s="1190"/>
    </row>
    <row r="17" spans="1:40" ht="65.25" customHeight="1" thickBot="1" x14ac:dyDescent="0.3">
      <c r="A17" s="105"/>
      <c r="B17" s="1235"/>
      <c r="C17" s="1168"/>
      <c r="D17" s="1238"/>
      <c r="E17" s="1168"/>
      <c r="F17" s="172" t="s">
        <v>329</v>
      </c>
      <c r="G17" s="173" t="s">
        <v>330</v>
      </c>
      <c r="H17" s="173" t="s">
        <v>331</v>
      </c>
      <c r="I17" s="173" t="s">
        <v>332</v>
      </c>
      <c r="J17" s="205" t="s">
        <v>333</v>
      </c>
      <c r="K17" s="206" t="s">
        <v>329</v>
      </c>
      <c r="L17" s="177" t="s">
        <v>330</v>
      </c>
      <c r="M17" s="177" t="s">
        <v>331</v>
      </c>
      <c r="N17" s="177" t="s">
        <v>332</v>
      </c>
      <c r="O17" s="178" t="s">
        <v>333</v>
      </c>
      <c r="P17" s="206" t="s">
        <v>329</v>
      </c>
      <c r="Q17" s="177" t="s">
        <v>330</v>
      </c>
      <c r="R17" s="177" t="s">
        <v>331</v>
      </c>
      <c r="S17" s="177" t="s">
        <v>332</v>
      </c>
      <c r="T17" s="178" t="s">
        <v>333</v>
      </c>
      <c r="U17" s="172" t="s">
        <v>329</v>
      </c>
      <c r="V17" s="173" t="s">
        <v>330</v>
      </c>
      <c r="W17" s="173" t="s">
        <v>331</v>
      </c>
      <c r="X17" s="173" t="s">
        <v>332</v>
      </c>
      <c r="Y17" s="174" t="s">
        <v>333</v>
      </c>
      <c r="Z17" s="172" t="s">
        <v>329</v>
      </c>
      <c r="AA17" s="173" t="s">
        <v>330</v>
      </c>
      <c r="AB17" s="173" t="s">
        <v>331</v>
      </c>
      <c r="AC17" s="173" t="s">
        <v>332</v>
      </c>
      <c r="AD17" s="174" t="s">
        <v>333</v>
      </c>
      <c r="AE17" s="172" t="s">
        <v>329</v>
      </c>
      <c r="AF17" s="173" t="s">
        <v>330</v>
      </c>
      <c r="AG17" s="173" t="s">
        <v>331</v>
      </c>
      <c r="AH17" s="173" t="s">
        <v>332</v>
      </c>
      <c r="AI17" s="174" t="s">
        <v>333</v>
      </c>
      <c r="AJ17" s="183" t="s">
        <v>329</v>
      </c>
      <c r="AK17" s="173" t="s">
        <v>330</v>
      </c>
      <c r="AL17" s="173" t="s">
        <v>331</v>
      </c>
      <c r="AM17" s="173" t="s">
        <v>332</v>
      </c>
      <c r="AN17" s="174" t="s">
        <v>333</v>
      </c>
    </row>
    <row r="18" spans="1:40" ht="26.25" customHeight="1" x14ac:dyDescent="0.25">
      <c r="A18" s="105"/>
      <c r="B18" s="207">
        <v>1</v>
      </c>
      <c r="C18" s="207">
        <v>2</v>
      </c>
      <c r="D18" s="207">
        <v>3</v>
      </c>
      <c r="E18" s="207">
        <v>4</v>
      </c>
      <c r="F18" s="184" t="s">
        <v>454</v>
      </c>
      <c r="G18" s="140" t="s">
        <v>455</v>
      </c>
      <c r="H18" s="140" t="s">
        <v>456</v>
      </c>
      <c r="I18" s="140" t="s">
        <v>457</v>
      </c>
      <c r="J18" s="473" t="s">
        <v>458</v>
      </c>
      <c r="K18" s="184" t="s">
        <v>335</v>
      </c>
      <c r="L18" s="140" t="s">
        <v>336</v>
      </c>
      <c r="M18" s="140" t="s">
        <v>337</v>
      </c>
      <c r="N18" s="140" t="s">
        <v>338</v>
      </c>
      <c r="O18" s="141" t="s">
        <v>339</v>
      </c>
      <c r="P18" s="184" t="s">
        <v>342</v>
      </c>
      <c r="Q18" s="140" t="s">
        <v>343</v>
      </c>
      <c r="R18" s="140" t="s">
        <v>344</v>
      </c>
      <c r="S18" s="140" t="s">
        <v>345</v>
      </c>
      <c r="T18" s="141" t="s">
        <v>346</v>
      </c>
      <c r="U18" s="184" t="s">
        <v>501</v>
      </c>
      <c r="V18" s="140" t="s">
        <v>502</v>
      </c>
      <c r="W18" s="139" t="s">
        <v>503</v>
      </c>
      <c r="X18" s="140" t="s">
        <v>504</v>
      </c>
      <c r="Y18" s="472" t="s">
        <v>505</v>
      </c>
      <c r="Z18" s="184" t="s">
        <v>508</v>
      </c>
      <c r="AA18" s="184" t="s">
        <v>509</v>
      </c>
      <c r="AB18" s="184" t="s">
        <v>510</v>
      </c>
      <c r="AC18" s="184" t="s">
        <v>511</v>
      </c>
      <c r="AD18" s="184" t="s">
        <v>512</v>
      </c>
      <c r="AE18" s="184" t="s">
        <v>1744</v>
      </c>
      <c r="AF18" s="184" t="s">
        <v>1745</v>
      </c>
      <c r="AG18" s="184" t="s">
        <v>1746</v>
      </c>
      <c r="AH18" s="184" t="s">
        <v>1747</v>
      </c>
      <c r="AI18" s="184" t="s">
        <v>1748</v>
      </c>
      <c r="AJ18" s="184" t="s">
        <v>349</v>
      </c>
      <c r="AK18" s="140" t="s">
        <v>350</v>
      </c>
      <c r="AL18" s="140" t="s">
        <v>351</v>
      </c>
      <c r="AM18" s="140" t="s">
        <v>352</v>
      </c>
      <c r="AN18" s="141" t="s">
        <v>353</v>
      </c>
    </row>
    <row r="19" spans="1:40" ht="48" customHeight="1" x14ac:dyDescent="0.25">
      <c r="A19" s="105"/>
      <c r="B19" s="436">
        <v>0</v>
      </c>
      <c r="C19" s="427" t="s">
        <v>92</v>
      </c>
      <c r="D19" s="428" t="s">
        <v>93</v>
      </c>
      <c r="E19" s="475" t="s">
        <v>190</v>
      </c>
      <c r="F19" s="475" t="s">
        <v>190</v>
      </c>
      <c r="G19" s="475" t="s">
        <v>190</v>
      </c>
      <c r="H19" s="475" t="s">
        <v>190</v>
      </c>
      <c r="I19" s="475" t="s">
        <v>190</v>
      </c>
      <c r="J19" s="475" t="s">
        <v>190</v>
      </c>
      <c r="K19" s="475" t="s">
        <v>190</v>
      </c>
      <c r="L19" s="475" t="s">
        <v>190</v>
      </c>
      <c r="M19" s="475" t="s">
        <v>190</v>
      </c>
      <c r="N19" s="475" t="s">
        <v>190</v>
      </c>
      <c r="O19" s="475" t="s">
        <v>190</v>
      </c>
      <c r="P19" s="475" t="s">
        <v>190</v>
      </c>
      <c r="Q19" s="475" t="s">
        <v>190</v>
      </c>
      <c r="R19" s="475" t="s">
        <v>190</v>
      </c>
      <c r="S19" s="475" t="s">
        <v>190</v>
      </c>
      <c r="T19" s="475" t="s">
        <v>190</v>
      </c>
      <c r="U19" s="475" t="s">
        <v>190</v>
      </c>
      <c r="V19" s="475" t="s">
        <v>190</v>
      </c>
      <c r="W19" s="475" t="s">
        <v>190</v>
      </c>
      <c r="X19" s="475" t="s">
        <v>190</v>
      </c>
      <c r="Y19" s="475" t="s">
        <v>190</v>
      </c>
      <c r="Z19" s="475" t="s">
        <v>190</v>
      </c>
      <c r="AA19" s="475" t="s">
        <v>190</v>
      </c>
      <c r="AB19" s="475" t="s">
        <v>190</v>
      </c>
      <c r="AC19" s="475" t="s">
        <v>190</v>
      </c>
      <c r="AD19" s="475" t="s">
        <v>190</v>
      </c>
      <c r="AE19" s="475" t="s">
        <v>190</v>
      </c>
      <c r="AF19" s="475" t="s">
        <v>190</v>
      </c>
      <c r="AG19" s="475" t="s">
        <v>190</v>
      </c>
      <c r="AH19" s="475" t="s">
        <v>190</v>
      </c>
      <c r="AI19" s="475" t="s">
        <v>190</v>
      </c>
      <c r="AJ19" s="475" t="s">
        <v>190</v>
      </c>
      <c r="AK19" s="475" t="s">
        <v>190</v>
      </c>
      <c r="AL19" s="475" t="s">
        <v>190</v>
      </c>
      <c r="AM19" s="475" t="s">
        <v>190</v>
      </c>
      <c r="AN19" s="475" t="s">
        <v>190</v>
      </c>
    </row>
    <row r="20" spans="1:40" ht="42" customHeight="1" x14ac:dyDescent="0.25">
      <c r="A20" s="105"/>
      <c r="B20" s="430" t="s">
        <v>94</v>
      </c>
      <c r="C20" s="438" t="s">
        <v>95</v>
      </c>
      <c r="D20" s="431" t="s">
        <v>93</v>
      </c>
      <c r="E20" s="208" t="s">
        <v>190</v>
      </c>
      <c r="F20" s="208" t="s">
        <v>190</v>
      </c>
      <c r="G20" s="208" t="s">
        <v>190</v>
      </c>
      <c r="H20" s="208" t="s">
        <v>190</v>
      </c>
      <c r="I20" s="208" t="s">
        <v>190</v>
      </c>
      <c r="J20" s="208" t="s">
        <v>190</v>
      </c>
      <c r="K20" s="208" t="s">
        <v>190</v>
      </c>
      <c r="L20" s="208" t="s">
        <v>190</v>
      </c>
      <c r="M20" s="208" t="s">
        <v>190</v>
      </c>
      <c r="N20" s="208" t="s">
        <v>190</v>
      </c>
      <c r="O20" s="208" t="s">
        <v>190</v>
      </c>
      <c r="P20" s="208" t="s">
        <v>190</v>
      </c>
      <c r="Q20" s="208" t="s">
        <v>190</v>
      </c>
      <c r="R20" s="208" t="s">
        <v>190</v>
      </c>
      <c r="S20" s="208" t="s">
        <v>190</v>
      </c>
      <c r="T20" s="208" t="s">
        <v>190</v>
      </c>
      <c r="U20" s="208" t="s">
        <v>190</v>
      </c>
      <c r="V20" s="208" t="s">
        <v>190</v>
      </c>
      <c r="W20" s="208" t="s">
        <v>190</v>
      </c>
      <c r="X20" s="208" t="s">
        <v>190</v>
      </c>
      <c r="Y20" s="208" t="s">
        <v>190</v>
      </c>
      <c r="Z20" s="208" t="s">
        <v>190</v>
      </c>
      <c r="AA20" s="208" t="s">
        <v>190</v>
      </c>
      <c r="AB20" s="208" t="s">
        <v>190</v>
      </c>
      <c r="AC20" s="208" t="s">
        <v>190</v>
      </c>
      <c r="AD20" s="208" t="s">
        <v>190</v>
      </c>
      <c r="AE20" s="208" t="s">
        <v>190</v>
      </c>
      <c r="AF20" s="208" t="s">
        <v>190</v>
      </c>
      <c r="AG20" s="208" t="s">
        <v>190</v>
      </c>
      <c r="AH20" s="208" t="s">
        <v>190</v>
      </c>
      <c r="AI20" s="208" t="s">
        <v>190</v>
      </c>
      <c r="AJ20" s="208" t="s">
        <v>190</v>
      </c>
      <c r="AK20" s="208" t="s">
        <v>190</v>
      </c>
      <c r="AL20" s="208" t="s">
        <v>190</v>
      </c>
      <c r="AM20" s="208" t="s">
        <v>190</v>
      </c>
      <c r="AN20" s="208" t="s">
        <v>190</v>
      </c>
    </row>
    <row r="21" spans="1:40" ht="42" customHeight="1" x14ac:dyDescent="0.25">
      <c r="A21" s="105"/>
      <c r="B21" s="430" t="s">
        <v>96</v>
      </c>
      <c r="C21" s="438" t="s">
        <v>97</v>
      </c>
      <c r="D21" s="431" t="s">
        <v>93</v>
      </c>
      <c r="E21" s="208" t="s">
        <v>190</v>
      </c>
      <c r="F21" s="208" t="s">
        <v>190</v>
      </c>
      <c r="G21" s="208" t="s">
        <v>190</v>
      </c>
      <c r="H21" s="208" t="s">
        <v>190</v>
      </c>
      <c r="I21" s="208" t="s">
        <v>190</v>
      </c>
      <c r="J21" s="208" t="s">
        <v>190</v>
      </c>
      <c r="K21" s="208" t="s">
        <v>190</v>
      </c>
      <c r="L21" s="208" t="s">
        <v>190</v>
      </c>
      <c r="M21" s="208" t="s">
        <v>190</v>
      </c>
      <c r="N21" s="208" t="s">
        <v>190</v>
      </c>
      <c r="O21" s="208" t="s">
        <v>190</v>
      </c>
      <c r="P21" s="208" t="s">
        <v>190</v>
      </c>
      <c r="Q21" s="208" t="s">
        <v>190</v>
      </c>
      <c r="R21" s="208" t="s">
        <v>190</v>
      </c>
      <c r="S21" s="208" t="s">
        <v>190</v>
      </c>
      <c r="T21" s="208" t="s">
        <v>190</v>
      </c>
      <c r="U21" s="208" t="s">
        <v>190</v>
      </c>
      <c r="V21" s="208" t="s">
        <v>190</v>
      </c>
      <c r="W21" s="208" t="s">
        <v>190</v>
      </c>
      <c r="X21" s="208" t="s">
        <v>190</v>
      </c>
      <c r="Y21" s="208" t="s">
        <v>190</v>
      </c>
      <c r="Z21" s="208" t="s">
        <v>190</v>
      </c>
      <c r="AA21" s="208" t="s">
        <v>190</v>
      </c>
      <c r="AB21" s="208" t="s">
        <v>190</v>
      </c>
      <c r="AC21" s="208" t="s">
        <v>190</v>
      </c>
      <c r="AD21" s="208" t="s">
        <v>190</v>
      </c>
      <c r="AE21" s="208" t="s">
        <v>190</v>
      </c>
      <c r="AF21" s="208" t="s">
        <v>190</v>
      </c>
      <c r="AG21" s="208" t="s">
        <v>190</v>
      </c>
      <c r="AH21" s="208" t="s">
        <v>190</v>
      </c>
      <c r="AI21" s="208" t="s">
        <v>190</v>
      </c>
      <c r="AJ21" s="208" t="s">
        <v>190</v>
      </c>
      <c r="AK21" s="208" t="s">
        <v>190</v>
      </c>
      <c r="AL21" s="208" t="s">
        <v>190</v>
      </c>
      <c r="AM21" s="208" t="s">
        <v>190</v>
      </c>
      <c r="AN21" s="208" t="s">
        <v>190</v>
      </c>
    </row>
    <row r="22" spans="1:40" ht="42" customHeight="1" x14ac:dyDescent="0.25">
      <c r="A22" s="105"/>
      <c r="B22" s="430" t="s">
        <v>98</v>
      </c>
      <c r="C22" s="438" t="s">
        <v>99</v>
      </c>
      <c r="D22" s="431" t="s">
        <v>93</v>
      </c>
      <c r="E22" s="208" t="s">
        <v>190</v>
      </c>
      <c r="F22" s="208" t="s">
        <v>190</v>
      </c>
      <c r="G22" s="208" t="s">
        <v>190</v>
      </c>
      <c r="H22" s="208" t="s">
        <v>190</v>
      </c>
      <c r="I22" s="208" t="s">
        <v>190</v>
      </c>
      <c r="J22" s="208" t="s">
        <v>190</v>
      </c>
      <c r="K22" s="208" t="s">
        <v>190</v>
      </c>
      <c r="L22" s="208" t="s">
        <v>190</v>
      </c>
      <c r="M22" s="208" t="s">
        <v>190</v>
      </c>
      <c r="N22" s="208" t="s">
        <v>190</v>
      </c>
      <c r="O22" s="208" t="s">
        <v>190</v>
      </c>
      <c r="P22" s="208" t="s">
        <v>190</v>
      </c>
      <c r="Q22" s="208" t="s">
        <v>190</v>
      </c>
      <c r="R22" s="208" t="s">
        <v>190</v>
      </c>
      <c r="S22" s="208" t="s">
        <v>190</v>
      </c>
      <c r="T22" s="208" t="s">
        <v>190</v>
      </c>
      <c r="U22" s="208" t="s">
        <v>190</v>
      </c>
      <c r="V22" s="208" t="s">
        <v>190</v>
      </c>
      <c r="W22" s="208" t="s">
        <v>190</v>
      </c>
      <c r="X22" s="208" t="s">
        <v>190</v>
      </c>
      <c r="Y22" s="208" t="s">
        <v>190</v>
      </c>
      <c r="Z22" s="208" t="s">
        <v>190</v>
      </c>
      <c r="AA22" s="208" t="s">
        <v>190</v>
      </c>
      <c r="AB22" s="208" t="s">
        <v>190</v>
      </c>
      <c r="AC22" s="208" t="s">
        <v>190</v>
      </c>
      <c r="AD22" s="208" t="s">
        <v>190</v>
      </c>
      <c r="AE22" s="208" t="s">
        <v>190</v>
      </c>
      <c r="AF22" s="208" t="s">
        <v>190</v>
      </c>
      <c r="AG22" s="208" t="s">
        <v>190</v>
      </c>
      <c r="AH22" s="208" t="s">
        <v>190</v>
      </c>
      <c r="AI22" s="208" t="s">
        <v>190</v>
      </c>
      <c r="AJ22" s="208" t="s">
        <v>190</v>
      </c>
      <c r="AK22" s="208" t="s">
        <v>190</v>
      </c>
      <c r="AL22" s="208" t="s">
        <v>190</v>
      </c>
      <c r="AM22" s="208" t="s">
        <v>190</v>
      </c>
      <c r="AN22" s="208" t="s">
        <v>190</v>
      </c>
    </row>
    <row r="23" spans="1:40" ht="42" customHeight="1" x14ac:dyDescent="0.25">
      <c r="A23" s="105"/>
      <c r="B23" s="430" t="s">
        <v>100</v>
      </c>
      <c r="C23" s="438" t="s">
        <v>101</v>
      </c>
      <c r="D23" s="431" t="s">
        <v>93</v>
      </c>
      <c r="E23" s="208" t="s">
        <v>190</v>
      </c>
      <c r="F23" s="208" t="s">
        <v>190</v>
      </c>
      <c r="G23" s="208" t="s">
        <v>190</v>
      </c>
      <c r="H23" s="208" t="s">
        <v>190</v>
      </c>
      <c r="I23" s="208" t="s">
        <v>190</v>
      </c>
      <c r="J23" s="208" t="s">
        <v>190</v>
      </c>
      <c r="K23" s="208" t="s">
        <v>190</v>
      </c>
      <c r="L23" s="208" t="s">
        <v>190</v>
      </c>
      <c r="M23" s="208" t="s">
        <v>190</v>
      </c>
      <c r="N23" s="208" t="s">
        <v>190</v>
      </c>
      <c r="O23" s="208" t="s">
        <v>190</v>
      </c>
      <c r="P23" s="208" t="s">
        <v>190</v>
      </c>
      <c r="Q23" s="208" t="s">
        <v>190</v>
      </c>
      <c r="R23" s="208" t="s">
        <v>190</v>
      </c>
      <c r="S23" s="208" t="s">
        <v>190</v>
      </c>
      <c r="T23" s="208" t="s">
        <v>190</v>
      </c>
      <c r="U23" s="208" t="s">
        <v>190</v>
      </c>
      <c r="V23" s="208" t="s">
        <v>190</v>
      </c>
      <c r="W23" s="208" t="s">
        <v>190</v>
      </c>
      <c r="X23" s="208" t="s">
        <v>190</v>
      </c>
      <c r="Y23" s="208" t="s">
        <v>190</v>
      </c>
      <c r="Z23" s="208" t="s">
        <v>190</v>
      </c>
      <c r="AA23" s="208" t="s">
        <v>190</v>
      </c>
      <c r="AB23" s="208" t="s">
        <v>190</v>
      </c>
      <c r="AC23" s="208" t="s">
        <v>190</v>
      </c>
      <c r="AD23" s="208" t="s">
        <v>190</v>
      </c>
      <c r="AE23" s="208" t="s">
        <v>190</v>
      </c>
      <c r="AF23" s="208" t="s">
        <v>190</v>
      </c>
      <c r="AG23" s="208" t="s">
        <v>190</v>
      </c>
      <c r="AH23" s="208" t="s">
        <v>190</v>
      </c>
      <c r="AI23" s="208" t="s">
        <v>190</v>
      </c>
      <c r="AJ23" s="208" t="s">
        <v>190</v>
      </c>
      <c r="AK23" s="208" t="s">
        <v>190</v>
      </c>
      <c r="AL23" s="208" t="s">
        <v>190</v>
      </c>
      <c r="AM23" s="208" t="s">
        <v>190</v>
      </c>
      <c r="AN23" s="208" t="s">
        <v>190</v>
      </c>
    </row>
    <row r="24" spans="1:40" ht="42" customHeight="1" x14ac:dyDescent="0.25">
      <c r="A24" s="105"/>
      <c r="B24" s="430" t="s">
        <v>102</v>
      </c>
      <c r="C24" s="438" t="s">
        <v>103</v>
      </c>
      <c r="D24" s="431" t="s">
        <v>93</v>
      </c>
      <c r="E24" s="208" t="s">
        <v>190</v>
      </c>
      <c r="F24" s="208" t="s">
        <v>190</v>
      </c>
      <c r="G24" s="208" t="s">
        <v>190</v>
      </c>
      <c r="H24" s="208" t="s">
        <v>190</v>
      </c>
      <c r="I24" s="208" t="s">
        <v>190</v>
      </c>
      <c r="J24" s="208" t="s">
        <v>190</v>
      </c>
      <c r="K24" s="208" t="s">
        <v>190</v>
      </c>
      <c r="L24" s="208" t="s">
        <v>190</v>
      </c>
      <c r="M24" s="208" t="s">
        <v>190</v>
      </c>
      <c r="N24" s="208" t="s">
        <v>190</v>
      </c>
      <c r="O24" s="208" t="s">
        <v>190</v>
      </c>
      <c r="P24" s="208" t="s">
        <v>190</v>
      </c>
      <c r="Q24" s="208" t="s">
        <v>190</v>
      </c>
      <c r="R24" s="208" t="s">
        <v>190</v>
      </c>
      <c r="S24" s="208" t="s">
        <v>190</v>
      </c>
      <c r="T24" s="208" t="s">
        <v>190</v>
      </c>
      <c r="U24" s="208" t="s">
        <v>190</v>
      </c>
      <c r="V24" s="208" t="s">
        <v>190</v>
      </c>
      <c r="W24" s="208" t="s">
        <v>190</v>
      </c>
      <c r="X24" s="208" t="s">
        <v>190</v>
      </c>
      <c r="Y24" s="208" t="s">
        <v>190</v>
      </c>
      <c r="Z24" s="208" t="s">
        <v>190</v>
      </c>
      <c r="AA24" s="208" t="s">
        <v>190</v>
      </c>
      <c r="AB24" s="208" t="s">
        <v>190</v>
      </c>
      <c r="AC24" s="208" t="s">
        <v>190</v>
      </c>
      <c r="AD24" s="208" t="s">
        <v>190</v>
      </c>
      <c r="AE24" s="208" t="s">
        <v>190</v>
      </c>
      <c r="AF24" s="208" t="s">
        <v>190</v>
      </c>
      <c r="AG24" s="208" t="s">
        <v>190</v>
      </c>
      <c r="AH24" s="208" t="s">
        <v>190</v>
      </c>
      <c r="AI24" s="208" t="s">
        <v>190</v>
      </c>
      <c r="AJ24" s="208" t="s">
        <v>190</v>
      </c>
      <c r="AK24" s="208" t="s">
        <v>190</v>
      </c>
      <c r="AL24" s="208" t="s">
        <v>190</v>
      </c>
      <c r="AM24" s="208" t="s">
        <v>190</v>
      </c>
      <c r="AN24" s="208" t="s">
        <v>190</v>
      </c>
    </row>
    <row r="25" spans="1:40" ht="42" customHeight="1" x14ac:dyDescent="0.25">
      <c r="A25" s="105"/>
      <c r="B25" s="430" t="s">
        <v>104</v>
      </c>
      <c r="C25" s="438" t="s">
        <v>105</v>
      </c>
      <c r="D25" s="431" t="s">
        <v>93</v>
      </c>
      <c r="E25" s="208" t="s">
        <v>190</v>
      </c>
      <c r="F25" s="208" t="s">
        <v>190</v>
      </c>
      <c r="G25" s="208" t="s">
        <v>190</v>
      </c>
      <c r="H25" s="208" t="s">
        <v>190</v>
      </c>
      <c r="I25" s="208" t="s">
        <v>190</v>
      </c>
      <c r="J25" s="208" t="s">
        <v>190</v>
      </c>
      <c r="K25" s="208" t="s">
        <v>190</v>
      </c>
      <c r="L25" s="208" t="s">
        <v>190</v>
      </c>
      <c r="M25" s="208" t="s">
        <v>190</v>
      </c>
      <c r="N25" s="208" t="s">
        <v>190</v>
      </c>
      <c r="O25" s="208" t="s">
        <v>190</v>
      </c>
      <c r="P25" s="208" t="s">
        <v>190</v>
      </c>
      <c r="Q25" s="208" t="s">
        <v>190</v>
      </c>
      <c r="R25" s="208" t="s">
        <v>190</v>
      </c>
      <c r="S25" s="208" t="s">
        <v>190</v>
      </c>
      <c r="T25" s="208" t="s">
        <v>190</v>
      </c>
      <c r="U25" s="208" t="s">
        <v>190</v>
      </c>
      <c r="V25" s="208" t="s">
        <v>190</v>
      </c>
      <c r="W25" s="208" t="s">
        <v>190</v>
      </c>
      <c r="X25" s="208" t="s">
        <v>190</v>
      </c>
      <c r="Y25" s="208" t="s">
        <v>190</v>
      </c>
      <c r="Z25" s="208" t="s">
        <v>190</v>
      </c>
      <c r="AA25" s="208" t="s">
        <v>190</v>
      </c>
      <c r="AB25" s="208" t="s">
        <v>190</v>
      </c>
      <c r="AC25" s="208" t="s">
        <v>190</v>
      </c>
      <c r="AD25" s="208" t="s">
        <v>190</v>
      </c>
      <c r="AE25" s="208" t="s">
        <v>190</v>
      </c>
      <c r="AF25" s="208" t="s">
        <v>190</v>
      </c>
      <c r="AG25" s="208" t="s">
        <v>190</v>
      </c>
      <c r="AH25" s="208" t="s">
        <v>190</v>
      </c>
      <c r="AI25" s="208" t="s">
        <v>190</v>
      </c>
      <c r="AJ25" s="208" t="s">
        <v>190</v>
      </c>
      <c r="AK25" s="208" t="s">
        <v>190</v>
      </c>
      <c r="AL25" s="208" t="s">
        <v>190</v>
      </c>
      <c r="AM25" s="208" t="s">
        <v>190</v>
      </c>
      <c r="AN25" s="208" t="s">
        <v>190</v>
      </c>
    </row>
    <row r="26" spans="1:40" ht="48" customHeight="1" x14ac:dyDescent="0.25">
      <c r="A26" s="105"/>
      <c r="B26" s="427" t="s">
        <v>106</v>
      </c>
      <c r="C26" s="486" t="s">
        <v>107</v>
      </c>
      <c r="D26" s="428" t="s">
        <v>93</v>
      </c>
      <c r="E26" s="475" t="s">
        <v>190</v>
      </c>
      <c r="F26" s="475" t="s">
        <v>190</v>
      </c>
      <c r="G26" s="475" t="s">
        <v>190</v>
      </c>
      <c r="H26" s="475" t="s">
        <v>190</v>
      </c>
      <c r="I26" s="475" t="s">
        <v>190</v>
      </c>
      <c r="J26" s="475" t="s">
        <v>190</v>
      </c>
      <c r="K26" s="475" t="s">
        <v>190</v>
      </c>
      <c r="L26" s="475" t="s">
        <v>190</v>
      </c>
      <c r="M26" s="475" t="s">
        <v>190</v>
      </c>
      <c r="N26" s="475" t="s">
        <v>190</v>
      </c>
      <c r="O26" s="475" t="s">
        <v>190</v>
      </c>
      <c r="P26" s="475" t="s">
        <v>190</v>
      </c>
      <c r="Q26" s="475" t="s">
        <v>190</v>
      </c>
      <c r="R26" s="475" t="s">
        <v>190</v>
      </c>
      <c r="S26" s="475" t="s">
        <v>190</v>
      </c>
      <c r="T26" s="475" t="s">
        <v>190</v>
      </c>
      <c r="U26" s="475" t="s">
        <v>190</v>
      </c>
      <c r="V26" s="475" t="s">
        <v>190</v>
      </c>
      <c r="W26" s="475" t="s">
        <v>190</v>
      </c>
      <c r="X26" s="475" t="s">
        <v>190</v>
      </c>
      <c r="Y26" s="475" t="s">
        <v>190</v>
      </c>
      <c r="Z26" s="475" t="s">
        <v>190</v>
      </c>
      <c r="AA26" s="475" t="s">
        <v>190</v>
      </c>
      <c r="AB26" s="475" t="s">
        <v>190</v>
      </c>
      <c r="AC26" s="475" t="s">
        <v>190</v>
      </c>
      <c r="AD26" s="475" t="s">
        <v>190</v>
      </c>
      <c r="AE26" s="475" t="s">
        <v>190</v>
      </c>
      <c r="AF26" s="475" t="s">
        <v>190</v>
      </c>
      <c r="AG26" s="475" t="s">
        <v>190</v>
      </c>
      <c r="AH26" s="475" t="s">
        <v>190</v>
      </c>
      <c r="AI26" s="475" t="s">
        <v>190</v>
      </c>
      <c r="AJ26" s="475" t="s">
        <v>190</v>
      </c>
      <c r="AK26" s="475" t="s">
        <v>190</v>
      </c>
      <c r="AL26" s="475" t="s">
        <v>190</v>
      </c>
      <c r="AM26" s="475" t="s">
        <v>190</v>
      </c>
      <c r="AN26" s="475" t="s">
        <v>190</v>
      </c>
    </row>
    <row r="27" spans="1:40" ht="48" customHeight="1" x14ac:dyDescent="0.25">
      <c r="A27" s="105"/>
      <c r="B27" s="427" t="s">
        <v>108</v>
      </c>
      <c r="C27" s="486" t="s">
        <v>109</v>
      </c>
      <c r="D27" s="428" t="s">
        <v>93</v>
      </c>
      <c r="E27" s="475" t="s">
        <v>190</v>
      </c>
      <c r="F27" s="475" t="s">
        <v>190</v>
      </c>
      <c r="G27" s="475" t="s">
        <v>190</v>
      </c>
      <c r="H27" s="475" t="s">
        <v>190</v>
      </c>
      <c r="I27" s="475" t="s">
        <v>190</v>
      </c>
      <c r="J27" s="475" t="s">
        <v>190</v>
      </c>
      <c r="K27" s="475" t="s">
        <v>190</v>
      </c>
      <c r="L27" s="475" t="s">
        <v>190</v>
      </c>
      <c r="M27" s="475" t="s">
        <v>190</v>
      </c>
      <c r="N27" s="475" t="s">
        <v>190</v>
      </c>
      <c r="O27" s="475" t="s">
        <v>190</v>
      </c>
      <c r="P27" s="475" t="s">
        <v>190</v>
      </c>
      <c r="Q27" s="475" t="s">
        <v>190</v>
      </c>
      <c r="R27" s="475" t="s">
        <v>190</v>
      </c>
      <c r="S27" s="475" t="s">
        <v>190</v>
      </c>
      <c r="T27" s="475" t="s">
        <v>190</v>
      </c>
      <c r="U27" s="475" t="s">
        <v>190</v>
      </c>
      <c r="V27" s="475" t="s">
        <v>190</v>
      </c>
      <c r="W27" s="475" t="s">
        <v>190</v>
      </c>
      <c r="X27" s="475" t="s">
        <v>190</v>
      </c>
      <c r="Y27" s="475" t="s">
        <v>190</v>
      </c>
      <c r="Z27" s="475" t="s">
        <v>190</v>
      </c>
      <c r="AA27" s="475" t="s">
        <v>190</v>
      </c>
      <c r="AB27" s="475" t="s">
        <v>190</v>
      </c>
      <c r="AC27" s="475" t="s">
        <v>190</v>
      </c>
      <c r="AD27" s="475" t="s">
        <v>190</v>
      </c>
      <c r="AE27" s="475" t="s">
        <v>190</v>
      </c>
      <c r="AF27" s="475" t="s">
        <v>190</v>
      </c>
      <c r="AG27" s="475" t="s">
        <v>190</v>
      </c>
      <c r="AH27" s="475" t="s">
        <v>190</v>
      </c>
      <c r="AI27" s="475" t="s">
        <v>190</v>
      </c>
      <c r="AJ27" s="475" t="s">
        <v>190</v>
      </c>
      <c r="AK27" s="475" t="s">
        <v>190</v>
      </c>
      <c r="AL27" s="475" t="s">
        <v>190</v>
      </c>
      <c r="AM27" s="475" t="s">
        <v>190</v>
      </c>
      <c r="AN27" s="475" t="s">
        <v>190</v>
      </c>
    </row>
    <row r="28" spans="1:40" ht="48" customHeight="1" x14ac:dyDescent="0.25">
      <c r="A28" s="105"/>
      <c r="B28" s="432" t="s">
        <v>110</v>
      </c>
      <c r="C28" s="486" t="s">
        <v>111</v>
      </c>
      <c r="D28" s="428" t="s">
        <v>93</v>
      </c>
      <c r="E28" s="475" t="s">
        <v>190</v>
      </c>
      <c r="F28" s="475" t="s">
        <v>190</v>
      </c>
      <c r="G28" s="475" t="s">
        <v>190</v>
      </c>
      <c r="H28" s="475" t="s">
        <v>190</v>
      </c>
      <c r="I28" s="475" t="s">
        <v>190</v>
      </c>
      <c r="J28" s="475" t="s">
        <v>190</v>
      </c>
      <c r="K28" s="475" t="s">
        <v>190</v>
      </c>
      <c r="L28" s="475" t="s">
        <v>190</v>
      </c>
      <c r="M28" s="475" t="s">
        <v>190</v>
      </c>
      <c r="N28" s="475" t="s">
        <v>190</v>
      </c>
      <c r="O28" s="475" t="s">
        <v>190</v>
      </c>
      <c r="P28" s="475" t="s">
        <v>190</v>
      </c>
      <c r="Q28" s="475" t="s">
        <v>190</v>
      </c>
      <c r="R28" s="475" t="s">
        <v>190</v>
      </c>
      <c r="S28" s="475" t="s">
        <v>190</v>
      </c>
      <c r="T28" s="475" t="s">
        <v>190</v>
      </c>
      <c r="U28" s="475" t="s">
        <v>190</v>
      </c>
      <c r="V28" s="475" t="s">
        <v>190</v>
      </c>
      <c r="W28" s="475" t="s">
        <v>190</v>
      </c>
      <c r="X28" s="475" t="s">
        <v>190</v>
      </c>
      <c r="Y28" s="475" t="s">
        <v>190</v>
      </c>
      <c r="Z28" s="475" t="s">
        <v>190</v>
      </c>
      <c r="AA28" s="475" t="s">
        <v>190</v>
      </c>
      <c r="AB28" s="475" t="s">
        <v>190</v>
      </c>
      <c r="AC28" s="475" t="s">
        <v>190</v>
      </c>
      <c r="AD28" s="475" t="s">
        <v>190</v>
      </c>
      <c r="AE28" s="475" t="s">
        <v>190</v>
      </c>
      <c r="AF28" s="475" t="s">
        <v>190</v>
      </c>
      <c r="AG28" s="475" t="s">
        <v>190</v>
      </c>
      <c r="AH28" s="475" t="s">
        <v>190</v>
      </c>
      <c r="AI28" s="475" t="s">
        <v>190</v>
      </c>
      <c r="AJ28" s="475" t="s">
        <v>190</v>
      </c>
      <c r="AK28" s="475" t="s">
        <v>190</v>
      </c>
      <c r="AL28" s="475" t="s">
        <v>190</v>
      </c>
      <c r="AM28" s="475" t="s">
        <v>190</v>
      </c>
      <c r="AN28" s="475" t="s">
        <v>190</v>
      </c>
    </row>
    <row r="29" spans="1:40" ht="42" customHeight="1" x14ac:dyDescent="0.25">
      <c r="A29" s="105"/>
      <c r="B29" s="433" t="s">
        <v>112</v>
      </c>
      <c r="C29" s="487" t="s">
        <v>113</v>
      </c>
      <c r="D29" s="431" t="s">
        <v>93</v>
      </c>
      <c r="E29" s="208" t="s">
        <v>190</v>
      </c>
      <c r="F29" s="208" t="s">
        <v>190</v>
      </c>
      <c r="G29" s="208" t="s">
        <v>190</v>
      </c>
      <c r="H29" s="208" t="s">
        <v>190</v>
      </c>
      <c r="I29" s="208" t="s">
        <v>190</v>
      </c>
      <c r="J29" s="208" t="s">
        <v>190</v>
      </c>
      <c r="K29" s="208" t="s">
        <v>190</v>
      </c>
      <c r="L29" s="208" t="s">
        <v>190</v>
      </c>
      <c r="M29" s="208" t="s">
        <v>190</v>
      </c>
      <c r="N29" s="208" t="s">
        <v>190</v>
      </c>
      <c r="O29" s="208" t="s">
        <v>190</v>
      </c>
      <c r="P29" s="208" t="s">
        <v>190</v>
      </c>
      <c r="Q29" s="208" t="s">
        <v>190</v>
      </c>
      <c r="R29" s="208" t="s">
        <v>190</v>
      </c>
      <c r="S29" s="208" t="s">
        <v>190</v>
      </c>
      <c r="T29" s="208" t="s">
        <v>190</v>
      </c>
      <c r="U29" s="208" t="s">
        <v>190</v>
      </c>
      <c r="V29" s="208" t="s">
        <v>190</v>
      </c>
      <c r="W29" s="208" t="s">
        <v>190</v>
      </c>
      <c r="X29" s="208" t="s">
        <v>190</v>
      </c>
      <c r="Y29" s="208" t="s">
        <v>190</v>
      </c>
      <c r="Z29" s="208" t="s">
        <v>190</v>
      </c>
      <c r="AA29" s="208" t="s">
        <v>190</v>
      </c>
      <c r="AB29" s="208" t="s">
        <v>190</v>
      </c>
      <c r="AC29" s="208" t="s">
        <v>190</v>
      </c>
      <c r="AD29" s="208" t="s">
        <v>190</v>
      </c>
      <c r="AE29" s="208" t="s">
        <v>190</v>
      </c>
      <c r="AF29" s="208" t="s">
        <v>190</v>
      </c>
      <c r="AG29" s="208" t="s">
        <v>190</v>
      </c>
      <c r="AH29" s="208" t="s">
        <v>190</v>
      </c>
      <c r="AI29" s="208" t="s">
        <v>190</v>
      </c>
      <c r="AJ29" s="208" t="s">
        <v>190</v>
      </c>
      <c r="AK29" s="208" t="s">
        <v>190</v>
      </c>
      <c r="AL29" s="208" t="s">
        <v>190</v>
      </c>
      <c r="AM29" s="208" t="s">
        <v>190</v>
      </c>
      <c r="AN29" s="208" t="s">
        <v>190</v>
      </c>
    </row>
    <row r="30" spans="1:40" ht="42" customHeight="1" x14ac:dyDescent="0.25">
      <c r="A30" s="105"/>
      <c r="B30" s="433" t="s">
        <v>114</v>
      </c>
      <c r="C30" s="487" t="s">
        <v>115</v>
      </c>
      <c r="D30" s="431" t="s">
        <v>93</v>
      </c>
      <c r="E30" s="208" t="s">
        <v>190</v>
      </c>
      <c r="F30" s="208" t="s">
        <v>190</v>
      </c>
      <c r="G30" s="208" t="s">
        <v>190</v>
      </c>
      <c r="H30" s="208" t="s">
        <v>190</v>
      </c>
      <c r="I30" s="208" t="s">
        <v>190</v>
      </c>
      <c r="J30" s="208" t="s">
        <v>190</v>
      </c>
      <c r="K30" s="208" t="s">
        <v>190</v>
      </c>
      <c r="L30" s="208" t="s">
        <v>190</v>
      </c>
      <c r="M30" s="208" t="s">
        <v>190</v>
      </c>
      <c r="N30" s="208" t="s">
        <v>190</v>
      </c>
      <c r="O30" s="208" t="s">
        <v>190</v>
      </c>
      <c r="P30" s="208" t="s">
        <v>190</v>
      </c>
      <c r="Q30" s="208" t="s">
        <v>190</v>
      </c>
      <c r="R30" s="208" t="s">
        <v>190</v>
      </c>
      <c r="S30" s="208" t="s">
        <v>190</v>
      </c>
      <c r="T30" s="208" t="s">
        <v>190</v>
      </c>
      <c r="U30" s="208" t="s">
        <v>190</v>
      </c>
      <c r="V30" s="208" t="s">
        <v>190</v>
      </c>
      <c r="W30" s="208" t="s">
        <v>190</v>
      </c>
      <c r="X30" s="208" t="s">
        <v>190</v>
      </c>
      <c r="Y30" s="208" t="s">
        <v>190</v>
      </c>
      <c r="Z30" s="208" t="s">
        <v>190</v>
      </c>
      <c r="AA30" s="208" t="s">
        <v>190</v>
      </c>
      <c r="AB30" s="208" t="s">
        <v>190</v>
      </c>
      <c r="AC30" s="208" t="s">
        <v>190</v>
      </c>
      <c r="AD30" s="208" t="s">
        <v>190</v>
      </c>
      <c r="AE30" s="208" t="s">
        <v>190</v>
      </c>
      <c r="AF30" s="208" t="s">
        <v>190</v>
      </c>
      <c r="AG30" s="208" t="s">
        <v>190</v>
      </c>
      <c r="AH30" s="208" t="s">
        <v>190</v>
      </c>
      <c r="AI30" s="208" t="s">
        <v>190</v>
      </c>
      <c r="AJ30" s="208" t="s">
        <v>190</v>
      </c>
      <c r="AK30" s="208" t="s">
        <v>190</v>
      </c>
      <c r="AL30" s="208" t="s">
        <v>190</v>
      </c>
      <c r="AM30" s="208" t="s">
        <v>190</v>
      </c>
      <c r="AN30" s="208" t="s">
        <v>190</v>
      </c>
    </row>
    <row r="31" spans="1:40" ht="42" customHeight="1" x14ac:dyDescent="0.25">
      <c r="A31" s="105"/>
      <c r="B31" s="433" t="s">
        <v>116</v>
      </c>
      <c r="C31" s="487" t="s">
        <v>117</v>
      </c>
      <c r="D31" s="431" t="s">
        <v>93</v>
      </c>
      <c r="E31" s="208" t="s">
        <v>190</v>
      </c>
      <c r="F31" s="208" t="s">
        <v>190</v>
      </c>
      <c r="G31" s="208" t="s">
        <v>190</v>
      </c>
      <c r="H31" s="208" t="s">
        <v>190</v>
      </c>
      <c r="I31" s="208" t="s">
        <v>190</v>
      </c>
      <c r="J31" s="208" t="s">
        <v>190</v>
      </c>
      <c r="K31" s="208" t="s">
        <v>190</v>
      </c>
      <c r="L31" s="208" t="s">
        <v>190</v>
      </c>
      <c r="M31" s="208" t="s">
        <v>190</v>
      </c>
      <c r="N31" s="208" t="s">
        <v>190</v>
      </c>
      <c r="O31" s="208" t="s">
        <v>190</v>
      </c>
      <c r="P31" s="208" t="s">
        <v>190</v>
      </c>
      <c r="Q31" s="208" t="s">
        <v>190</v>
      </c>
      <c r="R31" s="208" t="s">
        <v>190</v>
      </c>
      <c r="S31" s="208" t="s">
        <v>190</v>
      </c>
      <c r="T31" s="208" t="s">
        <v>190</v>
      </c>
      <c r="U31" s="208" t="s">
        <v>190</v>
      </c>
      <c r="V31" s="208" t="s">
        <v>190</v>
      </c>
      <c r="W31" s="208" t="s">
        <v>190</v>
      </c>
      <c r="X31" s="208" t="s">
        <v>190</v>
      </c>
      <c r="Y31" s="208" t="s">
        <v>190</v>
      </c>
      <c r="Z31" s="208" t="s">
        <v>190</v>
      </c>
      <c r="AA31" s="208" t="s">
        <v>190</v>
      </c>
      <c r="AB31" s="208" t="s">
        <v>190</v>
      </c>
      <c r="AC31" s="208" t="s">
        <v>190</v>
      </c>
      <c r="AD31" s="208" t="s">
        <v>190</v>
      </c>
      <c r="AE31" s="208" t="s">
        <v>190</v>
      </c>
      <c r="AF31" s="208" t="s">
        <v>190</v>
      </c>
      <c r="AG31" s="208" t="s">
        <v>190</v>
      </c>
      <c r="AH31" s="208" t="s">
        <v>190</v>
      </c>
      <c r="AI31" s="208" t="s">
        <v>190</v>
      </c>
      <c r="AJ31" s="208" t="s">
        <v>190</v>
      </c>
      <c r="AK31" s="208" t="s">
        <v>190</v>
      </c>
      <c r="AL31" s="208" t="s">
        <v>190</v>
      </c>
      <c r="AM31" s="208" t="s">
        <v>190</v>
      </c>
      <c r="AN31" s="208" t="s">
        <v>190</v>
      </c>
    </row>
    <row r="32" spans="1:40" ht="48" customHeight="1" x14ac:dyDescent="0.25">
      <c r="A32" s="105"/>
      <c r="B32" s="427" t="s">
        <v>118</v>
      </c>
      <c r="C32" s="486" t="s">
        <v>119</v>
      </c>
      <c r="D32" s="427" t="s">
        <v>93</v>
      </c>
      <c r="E32" s="475" t="s">
        <v>190</v>
      </c>
      <c r="F32" s="475" t="s">
        <v>190</v>
      </c>
      <c r="G32" s="475" t="s">
        <v>190</v>
      </c>
      <c r="H32" s="475" t="s">
        <v>190</v>
      </c>
      <c r="I32" s="475" t="s">
        <v>190</v>
      </c>
      <c r="J32" s="475" t="s">
        <v>190</v>
      </c>
      <c r="K32" s="475" t="s">
        <v>190</v>
      </c>
      <c r="L32" s="475" t="s">
        <v>190</v>
      </c>
      <c r="M32" s="475" t="s">
        <v>190</v>
      </c>
      <c r="N32" s="475" t="s">
        <v>190</v>
      </c>
      <c r="O32" s="475" t="s">
        <v>190</v>
      </c>
      <c r="P32" s="475" t="s">
        <v>190</v>
      </c>
      <c r="Q32" s="475" t="s">
        <v>190</v>
      </c>
      <c r="R32" s="475" t="s">
        <v>190</v>
      </c>
      <c r="S32" s="475" t="s">
        <v>190</v>
      </c>
      <c r="T32" s="475" t="s">
        <v>190</v>
      </c>
      <c r="U32" s="475" t="s">
        <v>190</v>
      </c>
      <c r="V32" s="475" t="s">
        <v>190</v>
      </c>
      <c r="W32" s="475" t="s">
        <v>190</v>
      </c>
      <c r="X32" s="475" t="s">
        <v>190</v>
      </c>
      <c r="Y32" s="475" t="s">
        <v>190</v>
      </c>
      <c r="Z32" s="475" t="s">
        <v>190</v>
      </c>
      <c r="AA32" s="475" t="s">
        <v>190</v>
      </c>
      <c r="AB32" s="475" t="s">
        <v>190</v>
      </c>
      <c r="AC32" s="475" t="s">
        <v>190</v>
      </c>
      <c r="AD32" s="475" t="s">
        <v>190</v>
      </c>
      <c r="AE32" s="475" t="s">
        <v>190</v>
      </c>
      <c r="AF32" s="475" t="s">
        <v>190</v>
      </c>
      <c r="AG32" s="475" t="s">
        <v>190</v>
      </c>
      <c r="AH32" s="475" t="s">
        <v>190</v>
      </c>
      <c r="AI32" s="475" t="s">
        <v>190</v>
      </c>
      <c r="AJ32" s="475" t="s">
        <v>190</v>
      </c>
      <c r="AK32" s="475" t="s">
        <v>190</v>
      </c>
      <c r="AL32" s="475" t="s">
        <v>190</v>
      </c>
      <c r="AM32" s="475" t="s">
        <v>190</v>
      </c>
      <c r="AN32" s="475" t="s">
        <v>190</v>
      </c>
    </row>
    <row r="33" spans="1:40" ht="42" customHeight="1" x14ac:dyDescent="0.25">
      <c r="A33" s="105"/>
      <c r="B33" s="434" t="s">
        <v>120</v>
      </c>
      <c r="C33" s="487" t="s">
        <v>121</v>
      </c>
      <c r="D33" s="431" t="s">
        <v>93</v>
      </c>
      <c r="E33" s="208" t="s">
        <v>190</v>
      </c>
      <c r="F33" s="208" t="s">
        <v>190</v>
      </c>
      <c r="G33" s="208" t="s">
        <v>190</v>
      </c>
      <c r="H33" s="208" t="s">
        <v>190</v>
      </c>
      <c r="I33" s="208" t="s">
        <v>190</v>
      </c>
      <c r="J33" s="208" t="s">
        <v>190</v>
      </c>
      <c r="K33" s="208" t="s">
        <v>190</v>
      </c>
      <c r="L33" s="208" t="s">
        <v>190</v>
      </c>
      <c r="M33" s="208" t="s">
        <v>190</v>
      </c>
      <c r="N33" s="208" t="s">
        <v>190</v>
      </c>
      <c r="O33" s="208" t="s">
        <v>190</v>
      </c>
      <c r="P33" s="208" t="s">
        <v>190</v>
      </c>
      <c r="Q33" s="208" t="s">
        <v>190</v>
      </c>
      <c r="R33" s="208" t="s">
        <v>190</v>
      </c>
      <c r="S33" s="208" t="s">
        <v>190</v>
      </c>
      <c r="T33" s="208" t="s">
        <v>190</v>
      </c>
      <c r="U33" s="208" t="s">
        <v>190</v>
      </c>
      <c r="V33" s="208" t="s">
        <v>190</v>
      </c>
      <c r="W33" s="208" t="s">
        <v>190</v>
      </c>
      <c r="X33" s="208" t="s">
        <v>190</v>
      </c>
      <c r="Y33" s="208" t="s">
        <v>190</v>
      </c>
      <c r="Z33" s="208" t="s">
        <v>190</v>
      </c>
      <c r="AA33" s="208" t="s">
        <v>190</v>
      </c>
      <c r="AB33" s="208" t="s">
        <v>190</v>
      </c>
      <c r="AC33" s="208" t="s">
        <v>190</v>
      </c>
      <c r="AD33" s="208" t="s">
        <v>190</v>
      </c>
      <c r="AE33" s="208" t="s">
        <v>190</v>
      </c>
      <c r="AF33" s="208" t="s">
        <v>190</v>
      </c>
      <c r="AG33" s="208" t="s">
        <v>190</v>
      </c>
      <c r="AH33" s="208" t="s">
        <v>190</v>
      </c>
      <c r="AI33" s="208" t="s">
        <v>190</v>
      </c>
      <c r="AJ33" s="208" t="s">
        <v>190</v>
      </c>
      <c r="AK33" s="208" t="s">
        <v>190</v>
      </c>
      <c r="AL33" s="208" t="s">
        <v>190</v>
      </c>
      <c r="AM33" s="208" t="s">
        <v>190</v>
      </c>
      <c r="AN33" s="208" t="s">
        <v>190</v>
      </c>
    </row>
    <row r="34" spans="1:40" ht="42" customHeight="1" x14ac:dyDescent="0.25">
      <c r="A34" s="105"/>
      <c r="B34" s="433" t="s">
        <v>122</v>
      </c>
      <c r="C34" s="487" t="s">
        <v>123</v>
      </c>
      <c r="D34" s="431" t="s">
        <v>93</v>
      </c>
      <c r="E34" s="208" t="s">
        <v>190</v>
      </c>
      <c r="F34" s="208" t="s">
        <v>190</v>
      </c>
      <c r="G34" s="208" t="s">
        <v>190</v>
      </c>
      <c r="H34" s="208" t="s">
        <v>190</v>
      </c>
      <c r="I34" s="208" t="s">
        <v>190</v>
      </c>
      <c r="J34" s="208" t="s">
        <v>190</v>
      </c>
      <c r="K34" s="208" t="s">
        <v>190</v>
      </c>
      <c r="L34" s="208" t="s">
        <v>190</v>
      </c>
      <c r="M34" s="208" t="s">
        <v>190</v>
      </c>
      <c r="N34" s="208" t="s">
        <v>190</v>
      </c>
      <c r="O34" s="208" t="s">
        <v>190</v>
      </c>
      <c r="P34" s="208" t="s">
        <v>190</v>
      </c>
      <c r="Q34" s="208" t="s">
        <v>190</v>
      </c>
      <c r="R34" s="208" t="s">
        <v>190</v>
      </c>
      <c r="S34" s="208" t="s">
        <v>190</v>
      </c>
      <c r="T34" s="208" t="s">
        <v>190</v>
      </c>
      <c r="U34" s="208" t="s">
        <v>190</v>
      </c>
      <c r="V34" s="208" t="s">
        <v>190</v>
      </c>
      <c r="W34" s="208" t="s">
        <v>190</v>
      </c>
      <c r="X34" s="208" t="s">
        <v>190</v>
      </c>
      <c r="Y34" s="208" t="s">
        <v>190</v>
      </c>
      <c r="Z34" s="208" t="s">
        <v>190</v>
      </c>
      <c r="AA34" s="208" t="s">
        <v>190</v>
      </c>
      <c r="AB34" s="208" t="s">
        <v>190</v>
      </c>
      <c r="AC34" s="208" t="s">
        <v>190</v>
      </c>
      <c r="AD34" s="208" t="s">
        <v>190</v>
      </c>
      <c r="AE34" s="208" t="s">
        <v>190</v>
      </c>
      <c r="AF34" s="208" t="s">
        <v>190</v>
      </c>
      <c r="AG34" s="208" t="s">
        <v>190</v>
      </c>
      <c r="AH34" s="208" t="s">
        <v>190</v>
      </c>
      <c r="AI34" s="208" t="s">
        <v>190</v>
      </c>
      <c r="AJ34" s="208" t="s">
        <v>190</v>
      </c>
      <c r="AK34" s="208" t="s">
        <v>190</v>
      </c>
      <c r="AL34" s="208" t="s">
        <v>190</v>
      </c>
      <c r="AM34" s="208" t="s">
        <v>190</v>
      </c>
      <c r="AN34" s="208" t="s">
        <v>190</v>
      </c>
    </row>
    <row r="35" spans="1:40" ht="48" customHeight="1" x14ac:dyDescent="0.25">
      <c r="A35" s="105"/>
      <c r="B35" s="427" t="s">
        <v>124</v>
      </c>
      <c r="C35" s="485" t="s">
        <v>125</v>
      </c>
      <c r="D35" s="427" t="s">
        <v>93</v>
      </c>
      <c r="E35" s="475" t="s">
        <v>190</v>
      </c>
      <c r="F35" s="475" t="s">
        <v>190</v>
      </c>
      <c r="G35" s="475" t="s">
        <v>190</v>
      </c>
      <c r="H35" s="475" t="s">
        <v>190</v>
      </c>
      <c r="I35" s="475" t="s">
        <v>190</v>
      </c>
      <c r="J35" s="475" t="s">
        <v>190</v>
      </c>
      <c r="K35" s="475" t="s">
        <v>190</v>
      </c>
      <c r="L35" s="475" t="s">
        <v>190</v>
      </c>
      <c r="M35" s="475" t="s">
        <v>190</v>
      </c>
      <c r="N35" s="475" t="s">
        <v>190</v>
      </c>
      <c r="O35" s="475" t="s">
        <v>190</v>
      </c>
      <c r="P35" s="475" t="s">
        <v>190</v>
      </c>
      <c r="Q35" s="475" t="s">
        <v>190</v>
      </c>
      <c r="R35" s="475" t="s">
        <v>190</v>
      </c>
      <c r="S35" s="475" t="s">
        <v>190</v>
      </c>
      <c r="T35" s="475" t="s">
        <v>190</v>
      </c>
      <c r="U35" s="475" t="s">
        <v>190</v>
      </c>
      <c r="V35" s="475" t="s">
        <v>190</v>
      </c>
      <c r="W35" s="475" t="s">
        <v>190</v>
      </c>
      <c r="X35" s="475" t="s">
        <v>190</v>
      </c>
      <c r="Y35" s="475" t="s">
        <v>190</v>
      </c>
      <c r="Z35" s="475" t="s">
        <v>190</v>
      </c>
      <c r="AA35" s="475" t="s">
        <v>190</v>
      </c>
      <c r="AB35" s="475" t="s">
        <v>190</v>
      </c>
      <c r="AC35" s="475" t="s">
        <v>190</v>
      </c>
      <c r="AD35" s="475" t="s">
        <v>190</v>
      </c>
      <c r="AE35" s="475" t="s">
        <v>190</v>
      </c>
      <c r="AF35" s="475" t="s">
        <v>190</v>
      </c>
      <c r="AG35" s="475" t="s">
        <v>190</v>
      </c>
      <c r="AH35" s="475" t="s">
        <v>190</v>
      </c>
      <c r="AI35" s="475" t="s">
        <v>190</v>
      </c>
      <c r="AJ35" s="475" t="s">
        <v>190</v>
      </c>
      <c r="AK35" s="475" t="s">
        <v>190</v>
      </c>
      <c r="AL35" s="475" t="s">
        <v>190</v>
      </c>
      <c r="AM35" s="475" t="s">
        <v>190</v>
      </c>
      <c r="AN35" s="475" t="s">
        <v>190</v>
      </c>
    </row>
    <row r="36" spans="1:40" ht="48" customHeight="1" x14ac:dyDescent="0.25">
      <c r="A36" s="105"/>
      <c r="B36" s="396" t="s">
        <v>126</v>
      </c>
      <c r="C36" s="485" t="s">
        <v>127</v>
      </c>
      <c r="D36" s="427" t="s">
        <v>93</v>
      </c>
      <c r="E36" s="475" t="s">
        <v>190</v>
      </c>
      <c r="F36" s="475" t="s">
        <v>190</v>
      </c>
      <c r="G36" s="475" t="s">
        <v>190</v>
      </c>
      <c r="H36" s="475" t="s">
        <v>190</v>
      </c>
      <c r="I36" s="475" t="s">
        <v>190</v>
      </c>
      <c r="J36" s="475" t="s">
        <v>190</v>
      </c>
      <c r="K36" s="475" t="s">
        <v>190</v>
      </c>
      <c r="L36" s="475" t="s">
        <v>190</v>
      </c>
      <c r="M36" s="475" t="s">
        <v>190</v>
      </c>
      <c r="N36" s="475" t="s">
        <v>190</v>
      </c>
      <c r="O36" s="475" t="s">
        <v>190</v>
      </c>
      <c r="P36" s="475" t="s">
        <v>190</v>
      </c>
      <c r="Q36" s="475" t="s">
        <v>190</v>
      </c>
      <c r="R36" s="475" t="s">
        <v>190</v>
      </c>
      <c r="S36" s="475" t="s">
        <v>190</v>
      </c>
      <c r="T36" s="475" t="s">
        <v>190</v>
      </c>
      <c r="U36" s="475" t="s">
        <v>190</v>
      </c>
      <c r="V36" s="475" t="s">
        <v>190</v>
      </c>
      <c r="W36" s="475" t="s">
        <v>190</v>
      </c>
      <c r="X36" s="475" t="s">
        <v>190</v>
      </c>
      <c r="Y36" s="475" t="s">
        <v>190</v>
      </c>
      <c r="Z36" s="475" t="s">
        <v>190</v>
      </c>
      <c r="AA36" s="475" t="s">
        <v>190</v>
      </c>
      <c r="AB36" s="475" t="s">
        <v>190</v>
      </c>
      <c r="AC36" s="475" t="s">
        <v>190</v>
      </c>
      <c r="AD36" s="475" t="s">
        <v>190</v>
      </c>
      <c r="AE36" s="475" t="s">
        <v>190</v>
      </c>
      <c r="AF36" s="475" t="s">
        <v>190</v>
      </c>
      <c r="AG36" s="475" t="s">
        <v>190</v>
      </c>
      <c r="AH36" s="475" t="s">
        <v>190</v>
      </c>
      <c r="AI36" s="475" t="s">
        <v>190</v>
      </c>
      <c r="AJ36" s="475" t="s">
        <v>190</v>
      </c>
      <c r="AK36" s="475" t="s">
        <v>190</v>
      </c>
      <c r="AL36" s="475" t="s">
        <v>190</v>
      </c>
      <c r="AM36" s="475" t="s">
        <v>190</v>
      </c>
      <c r="AN36" s="475" t="s">
        <v>190</v>
      </c>
    </row>
    <row r="37" spans="1:40" ht="42" customHeight="1" x14ac:dyDescent="0.25">
      <c r="A37" s="105"/>
      <c r="B37" s="437" t="s">
        <v>277</v>
      </c>
      <c r="C37" s="438" t="s">
        <v>278</v>
      </c>
      <c r="D37" s="72" t="s">
        <v>93</v>
      </c>
      <c r="E37" s="208" t="s">
        <v>190</v>
      </c>
      <c r="F37" s="208" t="s">
        <v>190</v>
      </c>
      <c r="G37" s="208" t="s">
        <v>190</v>
      </c>
      <c r="H37" s="208" t="s">
        <v>190</v>
      </c>
      <c r="I37" s="208" t="s">
        <v>190</v>
      </c>
      <c r="J37" s="208" t="s">
        <v>190</v>
      </c>
      <c r="K37" s="208" t="s">
        <v>190</v>
      </c>
      <c r="L37" s="208" t="s">
        <v>190</v>
      </c>
      <c r="M37" s="208" t="s">
        <v>190</v>
      </c>
      <c r="N37" s="208" t="s">
        <v>190</v>
      </c>
      <c r="O37" s="208" t="s">
        <v>190</v>
      </c>
      <c r="P37" s="208" t="s">
        <v>190</v>
      </c>
      <c r="Q37" s="208" t="s">
        <v>190</v>
      </c>
      <c r="R37" s="208" t="s">
        <v>190</v>
      </c>
      <c r="S37" s="208" t="s">
        <v>190</v>
      </c>
      <c r="T37" s="208" t="s">
        <v>190</v>
      </c>
      <c r="U37" s="208" t="s">
        <v>190</v>
      </c>
      <c r="V37" s="208" t="s">
        <v>190</v>
      </c>
      <c r="W37" s="208" t="s">
        <v>190</v>
      </c>
      <c r="X37" s="208" t="s">
        <v>190</v>
      </c>
      <c r="Y37" s="208" t="s">
        <v>190</v>
      </c>
      <c r="Z37" s="208" t="s">
        <v>190</v>
      </c>
      <c r="AA37" s="208" t="s">
        <v>190</v>
      </c>
      <c r="AB37" s="208" t="s">
        <v>190</v>
      </c>
      <c r="AC37" s="208" t="s">
        <v>190</v>
      </c>
      <c r="AD37" s="208" t="s">
        <v>190</v>
      </c>
      <c r="AE37" s="208" t="s">
        <v>190</v>
      </c>
      <c r="AF37" s="208" t="s">
        <v>190</v>
      </c>
      <c r="AG37" s="208" t="s">
        <v>190</v>
      </c>
      <c r="AH37" s="208" t="s">
        <v>190</v>
      </c>
      <c r="AI37" s="208" t="s">
        <v>190</v>
      </c>
      <c r="AJ37" s="208" t="s">
        <v>190</v>
      </c>
      <c r="AK37" s="208" t="s">
        <v>190</v>
      </c>
      <c r="AL37" s="208" t="s">
        <v>190</v>
      </c>
      <c r="AM37" s="208" t="s">
        <v>190</v>
      </c>
      <c r="AN37" s="208" t="s">
        <v>190</v>
      </c>
    </row>
    <row r="38" spans="1:40" ht="42" customHeight="1" x14ac:dyDescent="0.25">
      <c r="A38" s="105"/>
      <c r="B38" s="408" t="s">
        <v>128</v>
      </c>
      <c r="C38" s="409" t="s">
        <v>129</v>
      </c>
      <c r="D38" s="431" t="s">
        <v>93</v>
      </c>
      <c r="E38" s="208" t="s">
        <v>190</v>
      </c>
      <c r="F38" s="208" t="s">
        <v>190</v>
      </c>
      <c r="G38" s="208" t="s">
        <v>190</v>
      </c>
      <c r="H38" s="208" t="s">
        <v>190</v>
      </c>
      <c r="I38" s="208" t="s">
        <v>190</v>
      </c>
      <c r="J38" s="208" t="s">
        <v>190</v>
      </c>
      <c r="K38" s="208" t="s">
        <v>190</v>
      </c>
      <c r="L38" s="208" t="s">
        <v>190</v>
      </c>
      <c r="M38" s="208" t="s">
        <v>190</v>
      </c>
      <c r="N38" s="208" t="s">
        <v>190</v>
      </c>
      <c r="O38" s="208" t="s">
        <v>190</v>
      </c>
      <c r="P38" s="208" t="s">
        <v>190</v>
      </c>
      <c r="Q38" s="208" t="s">
        <v>190</v>
      </c>
      <c r="R38" s="208" t="s">
        <v>190</v>
      </c>
      <c r="S38" s="208" t="s">
        <v>190</v>
      </c>
      <c r="T38" s="208" t="s">
        <v>190</v>
      </c>
      <c r="U38" s="208" t="s">
        <v>190</v>
      </c>
      <c r="V38" s="208" t="s">
        <v>190</v>
      </c>
      <c r="W38" s="208" t="s">
        <v>190</v>
      </c>
      <c r="X38" s="208" t="s">
        <v>190</v>
      </c>
      <c r="Y38" s="208" t="s">
        <v>190</v>
      </c>
      <c r="Z38" s="208" t="s">
        <v>190</v>
      </c>
      <c r="AA38" s="208" t="s">
        <v>190</v>
      </c>
      <c r="AB38" s="208" t="s">
        <v>190</v>
      </c>
      <c r="AC38" s="208" t="s">
        <v>190</v>
      </c>
      <c r="AD38" s="208" t="s">
        <v>190</v>
      </c>
      <c r="AE38" s="208" t="s">
        <v>190</v>
      </c>
      <c r="AF38" s="208" t="s">
        <v>190</v>
      </c>
      <c r="AG38" s="208" t="s">
        <v>190</v>
      </c>
      <c r="AH38" s="208" t="s">
        <v>190</v>
      </c>
      <c r="AI38" s="208" t="s">
        <v>190</v>
      </c>
      <c r="AJ38" s="208" t="s">
        <v>190</v>
      </c>
      <c r="AK38" s="208" t="s">
        <v>190</v>
      </c>
      <c r="AL38" s="208" t="s">
        <v>190</v>
      </c>
      <c r="AM38" s="208" t="s">
        <v>190</v>
      </c>
      <c r="AN38" s="208" t="s">
        <v>190</v>
      </c>
    </row>
    <row r="39" spans="1:40" ht="48" customHeight="1" x14ac:dyDescent="0.25">
      <c r="A39" s="105"/>
      <c r="B39" s="382" t="s">
        <v>130</v>
      </c>
      <c r="C39" s="383" t="s">
        <v>131</v>
      </c>
      <c r="D39" s="428" t="s">
        <v>93</v>
      </c>
      <c r="E39" s="475" t="s">
        <v>190</v>
      </c>
      <c r="F39" s="475" t="s">
        <v>190</v>
      </c>
      <c r="G39" s="475" t="s">
        <v>190</v>
      </c>
      <c r="H39" s="475" t="s">
        <v>190</v>
      </c>
      <c r="I39" s="475" t="s">
        <v>190</v>
      </c>
      <c r="J39" s="475" t="s">
        <v>190</v>
      </c>
      <c r="K39" s="475" t="s">
        <v>190</v>
      </c>
      <c r="L39" s="475" t="s">
        <v>190</v>
      </c>
      <c r="M39" s="475" t="s">
        <v>190</v>
      </c>
      <c r="N39" s="475" t="s">
        <v>190</v>
      </c>
      <c r="O39" s="475" t="s">
        <v>190</v>
      </c>
      <c r="P39" s="475" t="s">
        <v>190</v>
      </c>
      <c r="Q39" s="475" t="s">
        <v>190</v>
      </c>
      <c r="R39" s="475" t="s">
        <v>190</v>
      </c>
      <c r="S39" s="475" t="s">
        <v>190</v>
      </c>
      <c r="T39" s="475" t="s">
        <v>190</v>
      </c>
      <c r="U39" s="475" t="s">
        <v>190</v>
      </c>
      <c r="V39" s="475" t="s">
        <v>190</v>
      </c>
      <c r="W39" s="475" t="s">
        <v>190</v>
      </c>
      <c r="X39" s="475" t="s">
        <v>190</v>
      </c>
      <c r="Y39" s="475" t="s">
        <v>190</v>
      </c>
      <c r="Z39" s="475" t="s">
        <v>190</v>
      </c>
      <c r="AA39" s="475" t="s">
        <v>190</v>
      </c>
      <c r="AB39" s="475" t="s">
        <v>190</v>
      </c>
      <c r="AC39" s="475" t="s">
        <v>190</v>
      </c>
      <c r="AD39" s="475" t="s">
        <v>190</v>
      </c>
      <c r="AE39" s="475" t="s">
        <v>190</v>
      </c>
      <c r="AF39" s="475" t="s">
        <v>190</v>
      </c>
      <c r="AG39" s="475" t="s">
        <v>190</v>
      </c>
      <c r="AH39" s="475" t="s">
        <v>190</v>
      </c>
      <c r="AI39" s="475" t="s">
        <v>190</v>
      </c>
      <c r="AJ39" s="475" t="s">
        <v>190</v>
      </c>
      <c r="AK39" s="475" t="s">
        <v>190</v>
      </c>
      <c r="AL39" s="475" t="s">
        <v>190</v>
      </c>
      <c r="AM39" s="475" t="s">
        <v>190</v>
      </c>
      <c r="AN39" s="475" t="s">
        <v>190</v>
      </c>
    </row>
    <row r="40" spans="1:40" ht="48" customHeight="1" x14ac:dyDescent="0.25">
      <c r="A40" s="105"/>
      <c r="B40" s="382" t="s">
        <v>132</v>
      </c>
      <c r="C40" s="383" t="s">
        <v>133</v>
      </c>
      <c r="D40" s="382" t="s">
        <v>93</v>
      </c>
      <c r="E40" s="475" t="s">
        <v>190</v>
      </c>
      <c r="F40" s="475" t="s">
        <v>190</v>
      </c>
      <c r="G40" s="475" t="s">
        <v>190</v>
      </c>
      <c r="H40" s="475" t="s">
        <v>190</v>
      </c>
      <c r="I40" s="475" t="s">
        <v>190</v>
      </c>
      <c r="J40" s="475" t="s">
        <v>190</v>
      </c>
      <c r="K40" s="475" t="s">
        <v>190</v>
      </c>
      <c r="L40" s="475" t="s">
        <v>190</v>
      </c>
      <c r="M40" s="475" t="s">
        <v>190</v>
      </c>
      <c r="N40" s="475" t="s">
        <v>190</v>
      </c>
      <c r="O40" s="475" t="s">
        <v>190</v>
      </c>
      <c r="P40" s="475" t="s">
        <v>190</v>
      </c>
      <c r="Q40" s="475" t="s">
        <v>190</v>
      </c>
      <c r="R40" s="475" t="s">
        <v>190</v>
      </c>
      <c r="S40" s="475" t="s">
        <v>190</v>
      </c>
      <c r="T40" s="475" t="s">
        <v>190</v>
      </c>
      <c r="U40" s="475" t="s">
        <v>190</v>
      </c>
      <c r="V40" s="475" t="s">
        <v>190</v>
      </c>
      <c r="W40" s="475" t="s">
        <v>190</v>
      </c>
      <c r="X40" s="475" t="s">
        <v>190</v>
      </c>
      <c r="Y40" s="475" t="s">
        <v>190</v>
      </c>
      <c r="Z40" s="475" t="s">
        <v>190</v>
      </c>
      <c r="AA40" s="475" t="s">
        <v>190</v>
      </c>
      <c r="AB40" s="475" t="s">
        <v>190</v>
      </c>
      <c r="AC40" s="475" t="s">
        <v>190</v>
      </c>
      <c r="AD40" s="475" t="s">
        <v>190</v>
      </c>
      <c r="AE40" s="475" t="s">
        <v>190</v>
      </c>
      <c r="AF40" s="475" t="s">
        <v>190</v>
      </c>
      <c r="AG40" s="475" t="s">
        <v>190</v>
      </c>
      <c r="AH40" s="475" t="s">
        <v>190</v>
      </c>
      <c r="AI40" s="475" t="s">
        <v>190</v>
      </c>
      <c r="AJ40" s="475" t="s">
        <v>190</v>
      </c>
      <c r="AK40" s="475" t="s">
        <v>190</v>
      </c>
      <c r="AL40" s="475" t="s">
        <v>190</v>
      </c>
      <c r="AM40" s="475" t="s">
        <v>190</v>
      </c>
      <c r="AN40" s="475" t="s">
        <v>190</v>
      </c>
    </row>
    <row r="41" spans="1:40" ht="42" customHeight="1" x14ac:dyDescent="0.25">
      <c r="A41" s="105"/>
      <c r="B41" s="411" t="s">
        <v>134</v>
      </c>
      <c r="C41" s="412" t="s">
        <v>135</v>
      </c>
      <c r="D41" s="411" t="s">
        <v>93</v>
      </c>
      <c r="E41" s="501" t="s">
        <v>190</v>
      </c>
      <c r="F41" s="501" t="s">
        <v>190</v>
      </c>
      <c r="G41" s="501" t="s">
        <v>190</v>
      </c>
      <c r="H41" s="501" t="s">
        <v>190</v>
      </c>
      <c r="I41" s="501" t="s">
        <v>190</v>
      </c>
      <c r="J41" s="501" t="s">
        <v>190</v>
      </c>
      <c r="K41" s="501" t="s">
        <v>190</v>
      </c>
      <c r="L41" s="501" t="s">
        <v>190</v>
      </c>
      <c r="M41" s="501" t="s">
        <v>190</v>
      </c>
      <c r="N41" s="501" t="s">
        <v>190</v>
      </c>
      <c r="O41" s="501" t="s">
        <v>190</v>
      </c>
      <c r="P41" s="501" t="s">
        <v>190</v>
      </c>
      <c r="Q41" s="501" t="s">
        <v>190</v>
      </c>
      <c r="R41" s="501" t="s">
        <v>190</v>
      </c>
      <c r="S41" s="501" t="s">
        <v>190</v>
      </c>
      <c r="T41" s="501" t="s">
        <v>190</v>
      </c>
      <c r="U41" s="501" t="s">
        <v>190</v>
      </c>
      <c r="V41" s="501" t="s">
        <v>190</v>
      </c>
      <c r="W41" s="501" t="s">
        <v>190</v>
      </c>
      <c r="X41" s="501" t="s">
        <v>190</v>
      </c>
      <c r="Y41" s="501" t="s">
        <v>190</v>
      </c>
      <c r="Z41" s="501" t="s">
        <v>190</v>
      </c>
      <c r="AA41" s="501" t="s">
        <v>190</v>
      </c>
      <c r="AB41" s="501" t="s">
        <v>190</v>
      </c>
      <c r="AC41" s="501" t="s">
        <v>190</v>
      </c>
      <c r="AD41" s="501" t="s">
        <v>190</v>
      </c>
      <c r="AE41" s="501" t="s">
        <v>190</v>
      </c>
      <c r="AF41" s="501" t="s">
        <v>190</v>
      </c>
      <c r="AG41" s="501" t="s">
        <v>190</v>
      </c>
      <c r="AH41" s="501" t="s">
        <v>190</v>
      </c>
      <c r="AI41" s="501" t="s">
        <v>190</v>
      </c>
      <c r="AJ41" s="501" t="s">
        <v>190</v>
      </c>
      <c r="AK41" s="501" t="s">
        <v>190</v>
      </c>
      <c r="AL41" s="501" t="s">
        <v>190</v>
      </c>
      <c r="AM41" s="501" t="s">
        <v>190</v>
      </c>
      <c r="AN41" s="501" t="s">
        <v>190</v>
      </c>
    </row>
    <row r="42" spans="1:40" ht="42" customHeight="1" x14ac:dyDescent="0.25">
      <c r="A42" s="105"/>
      <c r="B42" s="411" t="s">
        <v>139</v>
      </c>
      <c r="C42" s="412" t="s">
        <v>140</v>
      </c>
      <c r="D42" s="411" t="s">
        <v>93</v>
      </c>
      <c r="E42" s="501" t="s">
        <v>190</v>
      </c>
      <c r="F42" s="501" t="s">
        <v>190</v>
      </c>
      <c r="G42" s="501" t="s">
        <v>190</v>
      </c>
      <c r="H42" s="501" t="s">
        <v>190</v>
      </c>
      <c r="I42" s="501" t="s">
        <v>190</v>
      </c>
      <c r="J42" s="501" t="s">
        <v>190</v>
      </c>
      <c r="K42" s="501" t="s">
        <v>190</v>
      </c>
      <c r="L42" s="501" t="s">
        <v>190</v>
      </c>
      <c r="M42" s="501" t="s">
        <v>190</v>
      </c>
      <c r="N42" s="501" t="s">
        <v>190</v>
      </c>
      <c r="O42" s="501" t="s">
        <v>190</v>
      </c>
      <c r="P42" s="501" t="s">
        <v>190</v>
      </c>
      <c r="Q42" s="501" t="s">
        <v>190</v>
      </c>
      <c r="R42" s="501" t="s">
        <v>190</v>
      </c>
      <c r="S42" s="501" t="s">
        <v>190</v>
      </c>
      <c r="T42" s="501" t="s">
        <v>190</v>
      </c>
      <c r="U42" s="501" t="s">
        <v>190</v>
      </c>
      <c r="V42" s="501" t="s">
        <v>190</v>
      </c>
      <c r="W42" s="501" t="s">
        <v>190</v>
      </c>
      <c r="X42" s="501" t="s">
        <v>190</v>
      </c>
      <c r="Y42" s="501" t="s">
        <v>190</v>
      </c>
      <c r="Z42" s="501" t="s">
        <v>190</v>
      </c>
      <c r="AA42" s="501" t="s">
        <v>190</v>
      </c>
      <c r="AB42" s="501" t="s">
        <v>190</v>
      </c>
      <c r="AC42" s="501" t="s">
        <v>190</v>
      </c>
      <c r="AD42" s="501" t="s">
        <v>190</v>
      </c>
      <c r="AE42" s="501" t="s">
        <v>190</v>
      </c>
      <c r="AF42" s="501" t="s">
        <v>190</v>
      </c>
      <c r="AG42" s="501" t="s">
        <v>190</v>
      </c>
      <c r="AH42" s="501" t="s">
        <v>190</v>
      </c>
      <c r="AI42" s="501" t="s">
        <v>190</v>
      </c>
      <c r="AJ42" s="501" t="s">
        <v>190</v>
      </c>
      <c r="AK42" s="501" t="s">
        <v>190</v>
      </c>
      <c r="AL42" s="501" t="s">
        <v>190</v>
      </c>
      <c r="AM42" s="501" t="s">
        <v>190</v>
      </c>
      <c r="AN42" s="501" t="s">
        <v>190</v>
      </c>
    </row>
    <row r="43" spans="1:40" s="494" customFormat="1" ht="33" customHeight="1" x14ac:dyDescent="0.25">
      <c r="B43" s="76" t="s">
        <v>139</v>
      </c>
      <c r="C43" s="387" t="s">
        <v>1551</v>
      </c>
      <c r="D43" s="76" t="s">
        <v>1658</v>
      </c>
      <c r="E43" s="209" t="s">
        <v>190</v>
      </c>
      <c r="F43" s="209" t="s">
        <v>190</v>
      </c>
      <c r="G43" s="209" t="s">
        <v>190</v>
      </c>
      <c r="H43" s="209" t="s">
        <v>190</v>
      </c>
      <c r="I43" s="209" t="s">
        <v>190</v>
      </c>
      <c r="J43" s="209" t="s">
        <v>190</v>
      </c>
      <c r="K43" s="209" t="s">
        <v>190</v>
      </c>
      <c r="L43" s="209" t="s">
        <v>190</v>
      </c>
      <c r="M43" s="209" t="s">
        <v>190</v>
      </c>
      <c r="N43" s="209" t="s">
        <v>190</v>
      </c>
      <c r="O43" s="209" t="s">
        <v>190</v>
      </c>
      <c r="P43" s="209" t="s">
        <v>190</v>
      </c>
      <c r="Q43" s="209" t="s">
        <v>190</v>
      </c>
      <c r="R43" s="209" t="s">
        <v>190</v>
      </c>
      <c r="S43" s="209" t="s">
        <v>190</v>
      </c>
      <c r="T43" s="209" t="s">
        <v>190</v>
      </c>
      <c r="U43" s="209" t="s">
        <v>190</v>
      </c>
      <c r="V43" s="209" t="s">
        <v>190</v>
      </c>
      <c r="W43" s="209" t="s">
        <v>190</v>
      </c>
      <c r="X43" s="209" t="s">
        <v>190</v>
      </c>
      <c r="Y43" s="209" t="s">
        <v>190</v>
      </c>
      <c r="Z43" s="209" t="s">
        <v>190</v>
      </c>
      <c r="AA43" s="209" t="s">
        <v>190</v>
      </c>
      <c r="AB43" s="209" t="s">
        <v>190</v>
      </c>
      <c r="AC43" s="209" t="s">
        <v>190</v>
      </c>
      <c r="AD43" s="209" t="s">
        <v>190</v>
      </c>
      <c r="AE43" s="209" t="s">
        <v>190</v>
      </c>
      <c r="AF43" s="209" t="s">
        <v>190</v>
      </c>
      <c r="AG43" s="209" t="s">
        <v>190</v>
      </c>
      <c r="AH43" s="209" t="s">
        <v>190</v>
      </c>
      <c r="AI43" s="209" t="s">
        <v>190</v>
      </c>
      <c r="AJ43" s="209" t="s">
        <v>190</v>
      </c>
      <c r="AK43" s="209" t="s">
        <v>190</v>
      </c>
      <c r="AL43" s="209" t="s">
        <v>190</v>
      </c>
      <c r="AM43" s="209" t="s">
        <v>190</v>
      </c>
      <c r="AN43" s="209" t="s">
        <v>190</v>
      </c>
    </row>
    <row r="44" spans="1:40" s="941" customFormat="1" ht="33" customHeight="1" x14ac:dyDescent="0.25">
      <c r="B44" s="76" t="s">
        <v>139</v>
      </c>
      <c r="C44" s="387" t="s">
        <v>692</v>
      </c>
      <c r="D44" s="76" t="s">
        <v>1616</v>
      </c>
      <c r="E44" s="209" t="s">
        <v>190</v>
      </c>
      <c r="F44" s="209" t="s">
        <v>190</v>
      </c>
      <c r="G44" s="209" t="s">
        <v>190</v>
      </c>
      <c r="H44" s="209" t="s">
        <v>190</v>
      </c>
      <c r="I44" s="209" t="s">
        <v>190</v>
      </c>
      <c r="J44" s="209" t="s">
        <v>190</v>
      </c>
      <c r="K44" s="209" t="s">
        <v>190</v>
      </c>
      <c r="L44" s="209" t="s">
        <v>190</v>
      </c>
      <c r="M44" s="209" t="s">
        <v>190</v>
      </c>
      <c r="N44" s="209" t="s">
        <v>190</v>
      </c>
      <c r="O44" s="209" t="s">
        <v>190</v>
      </c>
      <c r="P44" s="209" t="s">
        <v>190</v>
      </c>
      <c r="Q44" s="209" t="s">
        <v>190</v>
      </c>
      <c r="R44" s="209" t="s">
        <v>190</v>
      </c>
      <c r="S44" s="209" t="s">
        <v>190</v>
      </c>
      <c r="T44" s="209" t="s">
        <v>190</v>
      </c>
      <c r="U44" s="209" t="s">
        <v>190</v>
      </c>
      <c r="V44" s="209" t="s">
        <v>190</v>
      </c>
      <c r="W44" s="209" t="s">
        <v>190</v>
      </c>
      <c r="X44" s="209" t="s">
        <v>190</v>
      </c>
      <c r="Y44" s="209" t="s">
        <v>190</v>
      </c>
      <c r="Z44" s="209" t="s">
        <v>190</v>
      </c>
      <c r="AA44" s="209" t="s">
        <v>190</v>
      </c>
      <c r="AB44" s="209" t="s">
        <v>190</v>
      </c>
      <c r="AC44" s="209" t="s">
        <v>190</v>
      </c>
      <c r="AD44" s="209" t="s">
        <v>190</v>
      </c>
      <c r="AE44" s="209" t="s">
        <v>190</v>
      </c>
      <c r="AF44" s="209" t="s">
        <v>190</v>
      </c>
      <c r="AG44" s="209" t="s">
        <v>190</v>
      </c>
      <c r="AH44" s="209" t="s">
        <v>190</v>
      </c>
      <c r="AI44" s="209" t="s">
        <v>190</v>
      </c>
      <c r="AJ44" s="209" t="s">
        <v>190</v>
      </c>
      <c r="AK44" s="209" t="s">
        <v>190</v>
      </c>
      <c r="AL44" s="209" t="s">
        <v>190</v>
      </c>
      <c r="AM44" s="209" t="s">
        <v>190</v>
      </c>
      <c r="AN44" s="209" t="s">
        <v>190</v>
      </c>
    </row>
    <row r="45" spans="1:40" s="941" customFormat="1" ht="33" customHeight="1" x14ac:dyDescent="0.25">
      <c r="B45" s="76" t="s">
        <v>139</v>
      </c>
      <c r="C45" s="387" t="s">
        <v>1527</v>
      </c>
      <c r="D45" s="76" t="s">
        <v>1603</v>
      </c>
      <c r="E45" s="209" t="s">
        <v>190</v>
      </c>
      <c r="F45" s="209" t="s">
        <v>190</v>
      </c>
      <c r="G45" s="209" t="s">
        <v>190</v>
      </c>
      <c r="H45" s="209" t="s">
        <v>190</v>
      </c>
      <c r="I45" s="209" t="s">
        <v>190</v>
      </c>
      <c r="J45" s="209" t="s">
        <v>190</v>
      </c>
      <c r="K45" s="209" t="s">
        <v>190</v>
      </c>
      <c r="L45" s="209" t="s">
        <v>190</v>
      </c>
      <c r="M45" s="209" t="s">
        <v>190</v>
      </c>
      <c r="N45" s="209" t="s">
        <v>190</v>
      </c>
      <c r="O45" s="209" t="s">
        <v>190</v>
      </c>
      <c r="P45" s="209" t="s">
        <v>190</v>
      </c>
      <c r="Q45" s="209" t="s">
        <v>190</v>
      </c>
      <c r="R45" s="209" t="s">
        <v>190</v>
      </c>
      <c r="S45" s="209" t="s">
        <v>190</v>
      </c>
      <c r="T45" s="209" t="s">
        <v>190</v>
      </c>
      <c r="U45" s="209" t="s">
        <v>190</v>
      </c>
      <c r="V45" s="209" t="s">
        <v>190</v>
      </c>
      <c r="W45" s="209" t="s">
        <v>190</v>
      </c>
      <c r="X45" s="209" t="s">
        <v>190</v>
      </c>
      <c r="Y45" s="209" t="s">
        <v>190</v>
      </c>
      <c r="Z45" s="209" t="s">
        <v>190</v>
      </c>
      <c r="AA45" s="209" t="s">
        <v>190</v>
      </c>
      <c r="AB45" s="209" t="s">
        <v>190</v>
      </c>
      <c r="AC45" s="209" t="s">
        <v>190</v>
      </c>
      <c r="AD45" s="209" t="s">
        <v>190</v>
      </c>
      <c r="AE45" s="209" t="s">
        <v>190</v>
      </c>
      <c r="AF45" s="209" t="s">
        <v>190</v>
      </c>
      <c r="AG45" s="209" t="s">
        <v>190</v>
      </c>
      <c r="AH45" s="209" t="s">
        <v>190</v>
      </c>
      <c r="AI45" s="209" t="s">
        <v>190</v>
      </c>
      <c r="AJ45" s="209" t="s">
        <v>190</v>
      </c>
      <c r="AK45" s="209" t="s">
        <v>190</v>
      </c>
      <c r="AL45" s="209" t="s">
        <v>190</v>
      </c>
      <c r="AM45" s="209" t="s">
        <v>190</v>
      </c>
      <c r="AN45" s="209" t="s">
        <v>190</v>
      </c>
    </row>
    <row r="46" spans="1:40" s="941" customFormat="1" ht="33" customHeight="1" x14ac:dyDescent="0.25">
      <c r="B46" s="76" t="s">
        <v>139</v>
      </c>
      <c r="C46" s="387" t="s">
        <v>1552</v>
      </c>
      <c r="D46" s="76" t="s">
        <v>1604</v>
      </c>
      <c r="E46" s="209" t="s">
        <v>190</v>
      </c>
      <c r="F46" s="209" t="s">
        <v>190</v>
      </c>
      <c r="G46" s="209" t="s">
        <v>190</v>
      </c>
      <c r="H46" s="209" t="s">
        <v>190</v>
      </c>
      <c r="I46" s="209" t="s">
        <v>190</v>
      </c>
      <c r="J46" s="209" t="s">
        <v>190</v>
      </c>
      <c r="K46" s="209" t="s">
        <v>190</v>
      </c>
      <c r="L46" s="209" t="s">
        <v>190</v>
      </c>
      <c r="M46" s="209" t="s">
        <v>190</v>
      </c>
      <c r="N46" s="209" t="s">
        <v>190</v>
      </c>
      <c r="O46" s="209" t="s">
        <v>190</v>
      </c>
      <c r="P46" s="209" t="s">
        <v>190</v>
      </c>
      <c r="Q46" s="209" t="s">
        <v>190</v>
      </c>
      <c r="R46" s="209" t="s">
        <v>190</v>
      </c>
      <c r="S46" s="209" t="s">
        <v>190</v>
      </c>
      <c r="T46" s="209" t="s">
        <v>190</v>
      </c>
      <c r="U46" s="209" t="s">
        <v>190</v>
      </c>
      <c r="V46" s="209" t="s">
        <v>190</v>
      </c>
      <c r="W46" s="209" t="s">
        <v>190</v>
      </c>
      <c r="X46" s="209" t="s">
        <v>190</v>
      </c>
      <c r="Y46" s="209" t="s">
        <v>190</v>
      </c>
      <c r="Z46" s="209" t="s">
        <v>190</v>
      </c>
      <c r="AA46" s="209" t="s">
        <v>190</v>
      </c>
      <c r="AB46" s="209" t="s">
        <v>190</v>
      </c>
      <c r="AC46" s="209" t="s">
        <v>190</v>
      </c>
      <c r="AD46" s="209" t="s">
        <v>190</v>
      </c>
      <c r="AE46" s="209" t="s">
        <v>190</v>
      </c>
      <c r="AF46" s="209" t="s">
        <v>190</v>
      </c>
      <c r="AG46" s="209" t="s">
        <v>190</v>
      </c>
      <c r="AH46" s="209" t="s">
        <v>190</v>
      </c>
      <c r="AI46" s="209" t="s">
        <v>190</v>
      </c>
      <c r="AJ46" s="209" t="s">
        <v>190</v>
      </c>
      <c r="AK46" s="209" t="s">
        <v>190</v>
      </c>
      <c r="AL46" s="209" t="s">
        <v>190</v>
      </c>
      <c r="AM46" s="209" t="s">
        <v>190</v>
      </c>
      <c r="AN46" s="209" t="s">
        <v>190</v>
      </c>
    </row>
    <row r="47" spans="1:40" s="941" customFormat="1" ht="33" customHeight="1" x14ac:dyDescent="0.25">
      <c r="B47" s="76" t="s">
        <v>139</v>
      </c>
      <c r="C47" s="387" t="s">
        <v>1553</v>
      </c>
      <c r="D47" s="76" t="s">
        <v>1660</v>
      </c>
      <c r="E47" s="209" t="s">
        <v>190</v>
      </c>
      <c r="F47" s="209" t="s">
        <v>190</v>
      </c>
      <c r="G47" s="209" t="s">
        <v>190</v>
      </c>
      <c r="H47" s="209" t="s">
        <v>190</v>
      </c>
      <c r="I47" s="209" t="s">
        <v>190</v>
      </c>
      <c r="J47" s="209" t="s">
        <v>190</v>
      </c>
      <c r="K47" s="209" t="s">
        <v>190</v>
      </c>
      <c r="L47" s="209" t="s">
        <v>190</v>
      </c>
      <c r="M47" s="209" t="s">
        <v>190</v>
      </c>
      <c r="N47" s="209" t="s">
        <v>190</v>
      </c>
      <c r="O47" s="209" t="s">
        <v>190</v>
      </c>
      <c r="P47" s="209" t="s">
        <v>190</v>
      </c>
      <c r="Q47" s="209" t="s">
        <v>190</v>
      </c>
      <c r="R47" s="209" t="s">
        <v>190</v>
      </c>
      <c r="S47" s="209" t="s">
        <v>190</v>
      </c>
      <c r="T47" s="209" t="s">
        <v>190</v>
      </c>
      <c r="U47" s="209" t="s">
        <v>190</v>
      </c>
      <c r="V47" s="209" t="s">
        <v>190</v>
      </c>
      <c r="W47" s="209" t="s">
        <v>190</v>
      </c>
      <c r="X47" s="209" t="s">
        <v>190</v>
      </c>
      <c r="Y47" s="209" t="s">
        <v>190</v>
      </c>
      <c r="Z47" s="209" t="s">
        <v>190</v>
      </c>
      <c r="AA47" s="209" t="s">
        <v>190</v>
      </c>
      <c r="AB47" s="209" t="s">
        <v>190</v>
      </c>
      <c r="AC47" s="209" t="s">
        <v>190</v>
      </c>
      <c r="AD47" s="209" t="s">
        <v>190</v>
      </c>
      <c r="AE47" s="209" t="s">
        <v>190</v>
      </c>
      <c r="AF47" s="209" t="s">
        <v>190</v>
      </c>
      <c r="AG47" s="209" t="s">
        <v>190</v>
      </c>
      <c r="AH47" s="209" t="s">
        <v>190</v>
      </c>
      <c r="AI47" s="209" t="s">
        <v>190</v>
      </c>
      <c r="AJ47" s="209" t="s">
        <v>190</v>
      </c>
      <c r="AK47" s="209" t="s">
        <v>190</v>
      </c>
      <c r="AL47" s="209" t="s">
        <v>190</v>
      </c>
      <c r="AM47" s="209" t="s">
        <v>190</v>
      </c>
      <c r="AN47" s="209" t="s">
        <v>190</v>
      </c>
    </row>
    <row r="48" spans="1:40" s="494" customFormat="1" ht="33" customHeight="1" x14ac:dyDescent="0.25">
      <c r="B48" s="76" t="s">
        <v>139</v>
      </c>
      <c r="C48" s="387" t="s">
        <v>1554</v>
      </c>
      <c r="D48" s="76" t="s">
        <v>1659</v>
      </c>
      <c r="E48" s="209" t="s">
        <v>190</v>
      </c>
      <c r="F48" s="209" t="s">
        <v>190</v>
      </c>
      <c r="G48" s="209" t="s">
        <v>190</v>
      </c>
      <c r="H48" s="209" t="s">
        <v>190</v>
      </c>
      <c r="I48" s="209" t="s">
        <v>190</v>
      </c>
      <c r="J48" s="209" t="s">
        <v>190</v>
      </c>
      <c r="K48" s="209" t="s">
        <v>190</v>
      </c>
      <c r="L48" s="209" t="s">
        <v>190</v>
      </c>
      <c r="M48" s="209" t="s">
        <v>190</v>
      </c>
      <c r="N48" s="209" t="s">
        <v>190</v>
      </c>
      <c r="O48" s="209" t="s">
        <v>190</v>
      </c>
      <c r="P48" s="209" t="s">
        <v>190</v>
      </c>
      <c r="Q48" s="209" t="s">
        <v>190</v>
      </c>
      <c r="R48" s="209" t="s">
        <v>190</v>
      </c>
      <c r="S48" s="209" t="s">
        <v>190</v>
      </c>
      <c r="T48" s="209" t="s">
        <v>190</v>
      </c>
      <c r="U48" s="209" t="s">
        <v>190</v>
      </c>
      <c r="V48" s="209" t="s">
        <v>190</v>
      </c>
      <c r="W48" s="209" t="s">
        <v>190</v>
      </c>
      <c r="X48" s="209" t="s">
        <v>190</v>
      </c>
      <c r="Y48" s="209" t="s">
        <v>190</v>
      </c>
      <c r="Z48" s="209" t="s">
        <v>190</v>
      </c>
      <c r="AA48" s="209" t="s">
        <v>190</v>
      </c>
      <c r="AB48" s="209" t="s">
        <v>190</v>
      </c>
      <c r="AC48" s="209" t="s">
        <v>190</v>
      </c>
      <c r="AD48" s="209" t="s">
        <v>190</v>
      </c>
      <c r="AE48" s="209" t="s">
        <v>190</v>
      </c>
      <c r="AF48" s="209" t="s">
        <v>190</v>
      </c>
      <c r="AG48" s="209" t="s">
        <v>190</v>
      </c>
      <c r="AH48" s="209" t="s">
        <v>190</v>
      </c>
      <c r="AI48" s="209" t="s">
        <v>190</v>
      </c>
      <c r="AJ48" s="209" t="s">
        <v>190</v>
      </c>
      <c r="AK48" s="209" t="s">
        <v>190</v>
      </c>
      <c r="AL48" s="209" t="s">
        <v>190</v>
      </c>
      <c r="AM48" s="209" t="s">
        <v>190</v>
      </c>
      <c r="AN48" s="209" t="s">
        <v>190</v>
      </c>
    </row>
    <row r="49" spans="1:40" s="494" customFormat="1" ht="33" customHeight="1" x14ac:dyDescent="0.25">
      <c r="B49" s="76" t="s">
        <v>139</v>
      </c>
      <c r="C49" s="387" t="s">
        <v>1555</v>
      </c>
      <c r="D49" s="76" t="s">
        <v>1661</v>
      </c>
      <c r="E49" s="209" t="s">
        <v>190</v>
      </c>
      <c r="F49" s="209" t="s">
        <v>190</v>
      </c>
      <c r="G49" s="209" t="s">
        <v>190</v>
      </c>
      <c r="H49" s="209" t="s">
        <v>190</v>
      </c>
      <c r="I49" s="209" t="s">
        <v>190</v>
      </c>
      <c r="J49" s="209" t="s">
        <v>190</v>
      </c>
      <c r="K49" s="209" t="s">
        <v>190</v>
      </c>
      <c r="L49" s="209" t="s">
        <v>190</v>
      </c>
      <c r="M49" s="209" t="s">
        <v>190</v>
      </c>
      <c r="N49" s="209" t="s">
        <v>190</v>
      </c>
      <c r="O49" s="209" t="s">
        <v>190</v>
      </c>
      <c r="P49" s="209" t="s">
        <v>190</v>
      </c>
      <c r="Q49" s="209" t="s">
        <v>190</v>
      </c>
      <c r="R49" s="209" t="s">
        <v>190</v>
      </c>
      <c r="S49" s="209" t="s">
        <v>190</v>
      </c>
      <c r="T49" s="209" t="s">
        <v>190</v>
      </c>
      <c r="U49" s="209" t="s">
        <v>190</v>
      </c>
      <c r="V49" s="209" t="s">
        <v>190</v>
      </c>
      <c r="W49" s="209" t="s">
        <v>190</v>
      </c>
      <c r="X49" s="209" t="s">
        <v>190</v>
      </c>
      <c r="Y49" s="209" t="s">
        <v>190</v>
      </c>
      <c r="Z49" s="209" t="s">
        <v>190</v>
      </c>
      <c r="AA49" s="209" t="s">
        <v>190</v>
      </c>
      <c r="AB49" s="209" t="s">
        <v>190</v>
      </c>
      <c r="AC49" s="209" t="s">
        <v>190</v>
      </c>
      <c r="AD49" s="209" t="s">
        <v>190</v>
      </c>
      <c r="AE49" s="209" t="s">
        <v>190</v>
      </c>
      <c r="AF49" s="209" t="s">
        <v>190</v>
      </c>
      <c r="AG49" s="209" t="s">
        <v>190</v>
      </c>
      <c r="AH49" s="209" t="s">
        <v>190</v>
      </c>
      <c r="AI49" s="209" t="s">
        <v>190</v>
      </c>
      <c r="AJ49" s="209" t="s">
        <v>190</v>
      </c>
      <c r="AK49" s="209" t="s">
        <v>190</v>
      </c>
      <c r="AL49" s="209" t="s">
        <v>190</v>
      </c>
      <c r="AM49" s="209" t="s">
        <v>190</v>
      </c>
      <c r="AN49" s="209" t="s">
        <v>190</v>
      </c>
    </row>
    <row r="50" spans="1:40" s="494" customFormat="1" ht="33" customHeight="1" x14ac:dyDescent="0.25">
      <c r="B50" s="76" t="s">
        <v>139</v>
      </c>
      <c r="C50" s="387" t="s">
        <v>1556</v>
      </c>
      <c r="D50" s="76" t="s">
        <v>1662</v>
      </c>
      <c r="E50" s="209" t="s">
        <v>190</v>
      </c>
      <c r="F50" s="209" t="s">
        <v>190</v>
      </c>
      <c r="G50" s="209" t="s">
        <v>190</v>
      </c>
      <c r="H50" s="209" t="s">
        <v>190</v>
      </c>
      <c r="I50" s="209" t="s">
        <v>190</v>
      </c>
      <c r="J50" s="209" t="s">
        <v>190</v>
      </c>
      <c r="K50" s="209" t="s">
        <v>190</v>
      </c>
      <c r="L50" s="209" t="s">
        <v>190</v>
      </c>
      <c r="M50" s="209" t="s">
        <v>190</v>
      </c>
      <c r="N50" s="209" t="s">
        <v>190</v>
      </c>
      <c r="O50" s="209" t="s">
        <v>190</v>
      </c>
      <c r="P50" s="209" t="s">
        <v>190</v>
      </c>
      <c r="Q50" s="209" t="s">
        <v>190</v>
      </c>
      <c r="R50" s="209" t="s">
        <v>190</v>
      </c>
      <c r="S50" s="209" t="s">
        <v>190</v>
      </c>
      <c r="T50" s="209" t="s">
        <v>190</v>
      </c>
      <c r="U50" s="209" t="s">
        <v>190</v>
      </c>
      <c r="V50" s="209" t="s">
        <v>190</v>
      </c>
      <c r="W50" s="209" t="s">
        <v>190</v>
      </c>
      <c r="X50" s="209" t="s">
        <v>190</v>
      </c>
      <c r="Y50" s="209" t="s">
        <v>190</v>
      </c>
      <c r="Z50" s="209" t="s">
        <v>190</v>
      </c>
      <c r="AA50" s="209" t="s">
        <v>190</v>
      </c>
      <c r="AB50" s="209" t="s">
        <v>190</v>
      </c>
      <c r="AC50" s="209" t="s">
        <v>190</v>
      </c>
      <c r="AD50" s="209" t="s">
        <v>190</v>
      </c>
      <c r="AE50" s="209" t="s">
        <v>190</v>
      </c>
      <c r="AF50" s="209" t="s">
        <v>190</v>
      </c>
      <c r="AG50" s="209" t="s">
        <v>190</v>
      </c>
      <c r="AH50" s="209" t="s">
        <v>190</v>
      </c>
      <c r="AI50" s="209" t="s">
        <v>190</v>
      </c>
      <c r="AJ50" s="209" t="s">
        <v>190</v>
      </c>
      <c r="AK50" s="209" t="s">
        <v>190</v>
      </c>
      <c r="AL50" s="209" t="s">
        <v>190</v>
      </c>
      <c r="AM50" s="209" t="s">
        <v>190</v>
      </c>
      <c r="AN50" s="209" t="s">
        <v>190</v>
      </c>
    </row>
    <row r="51" spans="1:40" s="494" customFormat="1" ht="33" customHeight="1" x14ac:dyDescent="0.25">
      <c r="B51" s="76" t="s">
        <v>139</v>
      </c>
      <c r="C51" s="387" t="s">
        <v>1557</v>
      </c>
      <c r="D51" s="76" t="s">
        <v>1663</v>
      </c>
      <c r="E51" s="209" t="s">
        <v>190</v>
      </c>
      <c r="F51" s="209" t="s">
        <v>190</v>
      </c>
      <c r="G51" s="209" t="s">
        <v>190</v>
      </c>
      <c r="H51" s="209" t="s">
        <v>190</v>
      </c>
      <c r="I51" s="209" t="s">
        <v>190</v>
      </c>
      <c r="J51" s="209" t="s">
        <v>190</v>
      </c>
      <c r="K51" s="209" t="s">
        <v>190</v>
      </c>
      <c r="L51" s="209" t="s">
        <v>190</v>
      </c>
      <c r="M51" s="209" t="s">
        <v>190</v>
      </c>
      <c r="N51" s="209" t="s">
        <v>190</v>
      </c>
      <c r="O51" s="209" t="s">
        <v>190</v>
      </c>
      <c r="P51" s="209" t="s">
        <v>190</v>
      </c>
      <c r="Q51" s="209" t="s">
        <v>190</v>
      </c>
      <c r="R51" s="209" t="s">
        <v>190</v>
      </c>
      <c r="S51" s="209" t="s">
        <v>190</v>
      </c>
      <c r="T51" s="209" t="s">
        <v>190</v>
      </c>
      <c r="U51" s="209" t="s">
        <v>190</v>
      </c>
      <c r="V51" s="209" t="s">
        <v>190</v>
      </c>
      <c r="W51" s="209" t="s">
        <v>190</v>
      </c>
      <c r="X51" s="209" t="s">
        <v>190</v>
      </c>
      <c r="Y51" s="209" t="s">
        <v>190</v>
      </c>
      <c r="Z51" s="209" t="s">
        <v>190</v>
      </c>
      <c r="AA51" s="209" t="s">
        <v>190</v>
      </c>
      <c r="AB51" s="209" t="s">
        <v>190</v>
      </c>
      <c r="AC51" s="209" t="s">
        <v>190</v>
      </c>
      <c r="AD51" s="209" t="s">
        <v>190</v>
      </c>
      <c r="AE51" s="209" t="s">
        <v>190</v>
      </c>
      <c r="AF51" s="209" t="s">
        <v>190</v>
      </c>
      <c r="AG51" s="209" t="s">
        <v>190</v>
      </c>
      <c r="AH51" s="209" t="s">
        <v>190</v>
      </c>
      <c r="AI51" s="209" t="s">
        <v>190</v>
      </c>
      <c r="AJ51" s="209" t="s">
        <v>190</v>
      </c>
      <c r="AK51" s="209" t="s">
        <v>190</v>
      </c>
      <c r="AL51" s="209" t="s">
        <v>190</v>
      </c>
      <c r="AM51" s="209" t="s">
        <v>190</v>
      </c>
      <c r="AN51" s="209" t="s">
        <v>190</v>
      </c>
    </row>
    <row r="52" spans="1:40" s="894" customFormat="1" ht="33" customHeight="1" x14ac:dyDescent="0.25">
      <c r="B52" s="76" t="s">
        <v>139</v>
      </c>
      <c r="C52" s="387" t="s">
        <v>1558</v>
      </c>
      <c r="D52" s="76" t="s">
        <v>1664</v>
      </c>
      <c r="E52" s="209"/>
      <c r="F52" s="209" t="s">
        <v>190</v>
      </c>
      <c r="G52" s="209" t="s">
        <v>190</v>
      </c>
      <c r="H52" s="209" t="s">
        <v>190</v>
      </c>
      <c r="I52" s="209" t="s">
        <v>190</v>
      </c>
      <c r="J52" s="209" t="s">
        <v>190</v>
      </c>
      <c r="K52" s="209" t="s">
        <v>190</v>
      </c>
      <c r="L52" s="209" t="s">
        <v>190</v>
      </c>
      <c r="M52" s="209" t="s">
        <v>190</v>
      </c>
      <c r="N52" s="209" t="s">
        <v>190</v>
      </c>
      <c r="O52" s="209" t="s">
        <v>190</v>
      </c>
      <c r="P52" s="209" t="s">
        <v>190</v>
      </c>
      <c r="Q52" s="209" t="s">
        <v>190</v>
      </c>
      <c r="R52" s="209" t="s">
        <v>190</v>
      </c>
      <c r="S52" s="209" t="s">
        <v>190</v>
      </c>
      <c r="T52" s="209" t="s">
        <v>190</v>
      </c>
      <c r="U52" s="209" t="s">
        <v>190</v>
      </c>
      <c r="V52" s="209" t="s">
        <v>190</v>
      </c>
      <c r="W52" s="209" t="s">
        <v>190</v>
      </c>
      <c r="X52" s="209" t="s">
        <v>190</v>
      </c>
      <c r="Y52" s="209" t="s">
        <v>190</v>
      </c>
      <c r="Z52" s="209" t="s">
        <v>190</v>
      </c>
      <c r="AA52" s="209" t="s">
        <v>190</v>
      </c>
      <c r="AB52" s="209" t="s">
        <v>190</v>
      </c>
      <c r="AC52" s="209" t="s">
        <v>190</v>
      </c>
      <c r="AD52" s="209" t="s">
        <v>190</v>
      </c>
      <c r="AE52" s="209" t="s">
        <v>190</v>
      </c>
      <c r="AF52" s="209" t="s">
        <v>190</v>
      </c>
      <c r="AG52" s="209" t="s">
        <v>190</v>
      </c>
      <c r="AH52" s="209" t="s">
        <v>190</v>
      </c>
      <c r="AI52" s="209" t="s">
        <v>190</v>
      </c>
      <c r="AJ52" s="209" t="s">
        <v>190</v>
      </c>
      <c r="AK52" s="209" t="s">
        <v>190</v>
      </c>
      <c r="AL52" s="209" t="s">
        <v>190</v>
      </c>
      <c r="AM52" s="209" t="s">
        <v>190</v>
      </c>
      <c r="AN52" s="209" t="s">
        <v>190</v>
      </c>
    </row>
    <row r="53" spans="1:40" s="894" customFormat="1" ht="33" customHeight="1" x14ac:dyDescent="0.25">
      <c r="B53" s="76" t="s">
        <v>139</v>
      </c>
      <c r="C53" s="387" t="s">
        <v>1559</v>
      </c>
      <c r="D53" s="76" t="s">
        <v>1665</v>
      </c>
      <c r="E53" s="209"/>
      <c r="F53" s="209" t="s">
        <v>190</v>
      </c>
      <c r="G53" s="209" t="s">
        <v>190</v>
      </c>
      <c r="H53" s="209" t="s">
        <v>190</v>
      </c>
      <c r="I53" s="209" t="s">
        <v>190</v>
      </c>
      <c r="J53" s="209" t="s">
        <v>190</v>
      </c>
      <c r="K53" s="209" t="s">
        <v>190</v>
      </c>
      <c r="L53" s="209" t="s">
        <v>190</v>
      </c>
      <c r="M53" s="209" t="s">
        <v>190</v>
      </c>
      <c r="N53" s="209" t="s">
        <v>190</v>
      </c>
      <c r="O53" s="209" t="s">
        <v>190</v>
      </c>
      <c r="P53" s="209" t="s">
        <v>190</v>
      </c>
      <c r="Q53" s="209" t="s">
        <v>190</v>
      </c>
      <c r="R53" s="209" t="s">
        <v>190</v>
      </c>
      <c r="S53" s="209" t="s">
        <v>190</v>
      </c>
      <c r="T53" s="209" t="s">
        <v>190</v>
      </c>
      <c r="U53" s="209" t="s">
        <v>190</v>
      </c>
      <c r="V53" s="209" t="s">
        <v>190</v>
      </c>
      <c r="W53" s="209" t="s">
        <v>190</v>
      </c>
      <c r="X53" s="209" t="s">
        <v>190</v>
      </c>
      <c r="Y53" s="209" t="s">
        <v>190</v>
      </c>
      <c r="Z53" s="209" t="s">
        <v>190</v>
      </c>
      <c r="AA53" s="209" t="s">
        <v>190</v>
      </c>
      <c r="AB53" s="209" t="s">
        <v>190</v>
      </c>
      <c r="AC53" s="209" t="s">
        <v>190</v>
      </c>
      <c r="AD53" s="209" t="s">
        <v>190</v>
      </c>
      <c r="AE53" s="209" t="s">
        <v>190</v>
      </c>
      <c r="AF53" s="209" t="s">
        <v>190</v>
      </c>
      <c r="AG53" s="209" t="s">
        <v>190</v>
      </c>
      <c r="AH53" s="209" t="s">
        <v>190</v>
      </c>
      <c r="AI53" s="209" t="s">
        <v>190</v>
      </c>
      <c r="AJ53" s="209" t="s">
        <v>190</v>
      </c>
      <c r="AK53" s="209" t="s">
        <v>190</v>
      </c>
      <c r="AL53" s="209" t="s">
        <v>190</v>
      </c>
      <c r="AM53" s="209" t="s">
        <v>190</v>
      </c>
      <c r="AN53" s="209" t="s">
        <v>190</v>
      </c>
    </row>
    <row r="54" spans="1:40" ht="48" customHeight="1" x14ac:dyDescent="0.25">
      <c r="A54" s="105"/>
      <c r="B54" s="382" t="s">
        <v>141</v>
      </c>
      <c r="C54" s="383" t="s">
        <v>142</v>
      </c>
      <c r="D54" s="382" t="s">
        <v>93</v>
      </c>
      <c r="E54" s="475" t="s">
        <v>190</v>
      </c>
      <c r="F54" s="475" t="s">
        <v>190</v>
      </c>
      <c r="G54" s="475" t="s">
        <v>190</v>
      </c>
      <c r="H54" s="475" t="s">
        <v>190</v>
      </c>
      <c r="I54" s="475" t="s">
        <v>190</v>
      </c>
      <c r="J54" s="475" t="s">
        <v>190</v>
      </c>
      <c r="K54" s="475" t="s">
        <v>190</v>
      </c>
      <c r="L54" s="475" t="s">
        <v>190</v>
      </c>
      <c r="M54" s="475" t="s">
        <v>190</v>
      </c>
      <c r="N54" s="475" t="s">
        <v>190</v>
      </c>
      <c r="O54" s="475" t="s">
        <v>190</v>
      </c>
      <c r="P54" s="475" t="s">
        <v>190</v>
      </c>
      <c r="Q54" s="475" t="s">
        <v>190</v>
      </c>
      <c r="R54" s="475" t="s">
        <v>190</v>
      </c>
      <c r="S54" s="475" t="s">
        <v>190</v>
      </c>
      <c r="T54" s="475" t="s">
        <v>190</v>
      </c>
      <c r="U54" s="475" t="s">
        <v>190</v>
      </c>
      <c r="V54" s="475" t="s">
        <v>190</v>
      </c>
      <c r="W54" s="475" t="s">
        <v>190</v>
      </c>
      <c r="X54" s="475" t="s">
        <v>190</v>
      </c>
      <c r="Y54" s="475" t="s">
        <v>190</v>
      </c>
      <c r="Z54" s="475" t="s">
        <v>190</v>
      </c>
      <c r="AA54" s="475" t="s">
        <v>190</v>
      </c>
      <c r="AB54" s="475" t="s">
        <v>190</v>
      </c>
      <c r="AC54" s="475" t="s">
        <v>190</v>
      </c>
      <c r="AD54" s="475" t="s">
        <v>190</v>
      </c>
      <c r="AE54" s="475" t="s">
        <v>190</v>
      </c>
      <c r="AF54" s="475" t="s">
        <v>190</v>
      </c>
      <c r="AG54" s="475" t="s">
        <v>190</v>
      </c>
      <c r="AH54" s="475" t="s">
        <v>190</v>
      </c>
      <c r="AI54" s="475" t="s">
        <v>190</v>
      </c>
      <c r="AJ54" s="475" t="s">
        <v>190</v>
      </c>
      <c r="AK54" s="475" t="s">
        <v>190</v>
      </c>
      <c r="AL54" s="475" t="s">
        <v>190</v>
      </c>
      <c r="AM54" s="475" t="s">
        <v>190</v>
      </c>
      <c r="AN54" s="475" t="s">
        <v>190</v>
      </c>
    </row>
    <row r="55" spans="1:40" ht="42" customHeight="1" x14ac:dyDescent="0.25">
      <c r="A55" s="105"/>
      <c r="B55" s="411" t="s">
        <v>143</v>
      </c>
      <c r="C55" s="412" t="s">
        <v>144</v>
      </c>
      <c r="D55" s="411" t="s">
        <v>93</v>
      </c>
      <c r="E55" s="501" t="s">
        <v>190</v>
      </c>
      <c r="F55" s="501" t="s">
        <v>190</v>
      </c>
      <c r="G55" s="501" t="s">
        <v>190</v>
      </c>
      <c r="H55" s="501" t="s">
        <v>190</v>
      </c>
      <c r="I55" s="501" t="s">
        <v>190</v>
      </c>
      <c r="J55" s="501" t="s">
        <v>190</v>
      </c>
      <c r="K55" s="501" t="s">
        <v>190</v>
      </c>
      <c r="L55" s="501" t="s">
        <v>190</v>
      </c>
      <c r="M55" s="501" t="s">
        <v>190</v>
      </c>
      <c r="N55" s="501" t="s">
        <v>190</v>
      </c>
      <c r="O55" s="501" t="s">
        <v>190</v>
      </c>
      <c r="P55" s="501" t="s">
        <v>190</v>
      </c>
      <c r="Q55" s="501" t="s">
        <v>190</v>
      </c>
      <c r="R55" s="501" t="s">
        <v>190</v>
      </c>
      <c r="S55" s="501" t="s">
        <v>190</v>
      </c>
      <c r="T55" s="501" t="s">
        <v>190</v>
      </c>
      <c r="U55" s="501" t="s">
        <v>190</v>
      </c>
      <c r="V55" s="501" t="s">
        <v>190</v>
      </c>
      <c r="W55" s="501" t="s">
        <v>190</v>
      </c>
      <c r="X55" s="501" t="s">
        <v>190</v>
      </c>
      <c r="Y55" s="501" t="s">
        <v>190</v>
      </c>
      <c r="Z55" s="501" t="s">
        <v>190</v>
      </c>
      <c r="AA55" s="501" t="s">
        <v>190</v>
      </c>
      <c r="AB55" s="501" t="s">
        <v>190</v>
      </c>
      <c r="AC55" s="501" t="s">
        <v>190</v>
      </c>
      <c r="AD55" s="501" t="s">
        <v>190</v>
      </c>
      <c r="AE55" s="501" t="s">
        <v>190</v>
      </c>
      <c r="AF55" s="501" t="s">
        <v>190</v>
      </c>
      <c r="AG55" s="501" t="s">
        <v>190</v>
      </c>
      <c r="AH55" s="501" t="s">
        <v>190</v>
      </c>
      <c r="AI55" s="501" t="s">
        <v>190</v>
      </c>
      <c r="AJ55" s="501" t="s">
        <v>190</v>
      </c>
      <c r="AK55" s="501" t="s">
        <v>190</v>
      </c>
      <c r="AL55" s="501" t="s">
        <v>190</v>
      </c>
      <c r="AM55" s="501" t="s">
        <v>190</v>
      </c>
      <c r="AN55" s="501" t="s">
        <v>190</v>
      </c>
    </row>
    <row r="56" spans="1:40" ht="42" customHeight="1" x14ac:dyDescent="0.25">
      <c r="A56" s="105"/>
      <c r="B56" s="411" t="s">
        <v>148</v>
      </c>
      <c r="C56" s="412" t="s">
        <v>149</v>
      </c>
      <c r="D56" s="411" t="s">
        <v>93</v>
      </c>
      <c r="E56" s="501" t="s">
        <v>190</v>
      </c>
      <c r="F56" s="501" t="s">
        <v>190</v>
      </c>
      <c r="G56" s="501" t="s">
        <v>190</v>
      </c>
      <c r="H56" s="501" t="s">
        <v>190</v>
      </c>
      <c r="I56" s="501" t="s">
        <v>190</v>
      </c>
      <c r="J56" s="501" t="s">
        <v>190</v>
      </c>
      <c r="K56" s="501" t="s">
        <v>190</v>
      </c>
      <c r="L56" s="501" t="s">
        <v>190</v>
      </c>
      <c r="M56" s="501" t="s">
        <v>190</v>
      </c>
      <c r="N56" s="501" t="s">
        <v>190</v>
      </c>
      <c r="O56" s="501" t="s">
        <v>190</v>
      </c>
      <c r="P56" s="501" t="s">
        <v>190</v>
      </c>
      <c r="Q56" s="501" t="s">
        <v>190</v>
      </c>
      <c r="R56" s="501" t="s">
        <v>190</v>
      </c>
      <c r="S56" s="501" t="s">
        <v>190</v>
      </c>
      <c r="T56" s="501" t="s">
        <v>190</v>
      </c>
      <c r="U56" s="501" t="s">
        <v>190</v>
      </c>
      <c r="V56" s="501" t="s">
        <v>190</v>
      </c>
      <c r="W56" s="501" t="s">
        <v>190</v>
      </c>
      <c r="X56" s="501" t="s">
        <v>190</v>
      </c>
      <c r="Y56" s="501" t="s">
        <v>190</v>
      </c>
      <c r="Z56" s="501" t="s">
        <v>190</v>
      </c>
      <c r="AA56" s="501" t="s">
        <v>190</v>
      </c>
      <c r="AB56" s="501" t="s">
        <v>190</v>
      </c>
      <c r="AC56" s="501" t="s">
        <v>190</v>
      </c>
      <c r="AD56" s="501" t="s">
        <v>190</v>
      </c>
      <c r="AE56" s="501" t="s">
        <v>190</v>
      </c>
      <c r="AF56" s="501" t="s">
        <v>190</v>
      </c>
      <c r="AG56" s="501" t="s">
        <v>190</v>
      </c>
      <c r="AH56" s="501" t="s">
        <v>190</v>
      </c>
      <c r="AI56" s="501" t="s">
        <v>190</v>
      </c>
      <c r="AJ56" s="501" t="s">
        <v>190</v>
      </c>
      <c r="AK56" s="501" t="s">
        <v>190</v>
      </c>
      <c r="AL56" s="501" t="s">
        <v>190</v>
      </c>
      <c r="AM56" s="501" t="s">
        <v>190</v>
      </c>
      <c r="AN56" s="501" t="s">
        <v>190</v>
      </c>
    </row>
    <row r="57" spans="1:40" ht="48" customHeight="1" x14ac:dyDescent="0.25">
      <c r="A57" s="105"/>
      <c r="B57" s="382" t="s">
        <v>150</v>
      </c>
      <c r="C57" s="383" t="s">
        <v>151</v>
      </c>
      <c r="D57" s="382" t="s">
        <v>93</v>
      </c>
      <c r="E57" s="475" t="s">
        <v>190</v>
      </c>
      <c r="F57" s="475" t="s">
        <v>190</v>
      </c>
      <c r="G57" s="475" t="s">
        <v>190</v>
      </c>
      <c r="H57" s="475" t="s">
        <v>190</v>
      </c>
      <c r="I57" s="475" t="s">
        <v>190</v>
      </c>
      <c r="J57" s="475" t="s">
        <v>190</v>
      </c>
      <c r="K57" s="475" t="s">
        <v>190</v>
      </c>
      <c r="L57" s="475" t="s">
        <v>190</v>
      </c>
      <c r="M57" s="475" t="s">
        <v>190</v>
      </c>
      <c r="N57" s="475" t="s">
        <v>190</v>
      </c>
      <c r="O57" s="475" t="s">
        <v>190</v>
      </c>
      <c r="P57" s="475" t="s">
        <v>190</v>
      </c>
      <c r="Q57" s="475" t="s">
        <v>190</v>
      </c>
      <c r="R57" s="475" t="s">
        <v>190</v>
      </c>
      <c r="S57" s="475" t="s">
        <v>190</v>
      </c>
      <c r="T57" s="475" t="s">
        <v>190</v>
      </c>
      <c r="U57" s="475" t="s">
        <v>190</v>
      </c>
      <c r="V57" s="475" t="s">
        <v>190</v>
      </c>
      <c r="W57" s="475" t="s">
        <v>190</v>
      </c>
      <c r="X57" s="475" t="s">
        <v>190</v>
      </c>
      <c r="Y57" s="475" t="s">
        <v>190</v>
      </c>
      <c r="Z57" s="475" t="s">
        <v>190</v>
      </c>
      <c r="AA57" s="475" t="s">
        <v>190</v>
      </c>
      <c r="AB57" s="475" t="s">
        <v>190</v>
      </c>
      <c r="AC57" s="475" t="s">
        <v>190</v>
      </c>
      <c r="AD57" s="475" t="s">
        <v>190</v>
      </c>
      <c r="AE57" s="475" t="s">
        <v>190</v>
      </c>
      <c r="AF57" s="475" t="s">
        <v>190</v>
      </c>
      <c r="AG57" s="475" t="s">
        <v>190</v>
      </c>
      <c r="AH57" s="475" t="s">
        <v>190</v>
      </c>
      <c r="AI57" s="475" t="s">
        <v>190</v>
      </c>
      <c r="AJ57" s="475" t="s">
        <v>190</v>
      </c>
      <c r="AK57" s="475" t="s">
        <v>190</v>
      </c>
      <c r="AL57" s="475" t="s">
        <v>190</v>
      </c>
      <c r="AM57" s="475" t="s">
        <v>190</v>
      </c>
      <c r="AN57" s="475" t="s">
        <v>190</v>
      </c>
    </row>
    <row r="58" spans="1:40" ht="42" customHeight="1" x14ac:dyDescent="0.25">
      <c r="A58" s="105"/>
      <c r="B58" s="437" t="s">
        <v>152</v>
      </c>
      <c r="C58" s="443" t="s">
        <v>153</v>
      </c>
      <c r="D58" s="408" t="s">
        <v>93</v>
      </c>
      <c r="E58" s="208" t="s">
        <v>190</v>
      </c>
      <c r="F58" s="208" t="s">
        <v>190</v>
      </c>
      <c r="G58" s="208" t="s">
        <v>190</v>
      </c>
      <c r="H58" s="208" t="s">
        <v>190</v>
      </c>
      <c r="I58" s="208" t="s">
        <v>190</v>
      </c>
      <c r="J58" s="208" t="s">
        <v>190</v>
      </c>
      <c r="K58" s="208" t="s">
        <v>190</v>
      </c>
      <c r="L58" s="208" t="s">
        <v>190</v>
      </c>
      <c r="M58" s="208" t="s">
        <v>190</v>
      </c>
      <c r="N58" s="208" t="s">
        <v>190</v>
      </c>
      <c r="O58" s="208" t="s">
        <v>190</v>
      </c>
      <c r="P58" s="208" t="s">
        <v>190</v>
      </c>
      <c r="Q58" s="208" t="s">
        <v>190</v>
      </c>
      <c r="R58" s="208" t="s">
        <v>190</v>
      </c>
      <c r="S58" s="208" t="s">
        <v>190</v>
      </c>
      <c r="T58" s="208" t="s">
        <v>190</v>
      </c>
      <c r="U58" s="208" t="s">
        <v>190</v>
      </c>
      <c r="V58" s="208" t="s">
        <v>190</v>
      </c>
      <c r="W58" s="208" t="s">
        <v>190</v>
      </c>
      <c r="X58" s="208" t="s">
        <v>190</v>
      </c>
      <c r="Y58" s="208" t="s">
        <v>190</v>
      </c>
      <c r="Z58" s="208" t="s">
        <v>190</v>
      </c>
      <c r="AA58" s="208" t="s">
        <v>190</v>
      </c>
      <c r="AB58" s="208" t="s">
        <v>190</v>
      </c>
      <c r="AC58" s="208" t="s">
        <v>190</v>
      </c>
      <c r="AD58" s="208" t="s">
        <v>190</v>
      </c>
      <c r="AE58" s="208" t="s">
        <v>190</v>
      </c>
      <c r="AF58" s="208" t="s">
        <v>190</v>
      </c>
      <c r="AG58" s="208" t="s">
        <v>190</v>
      </c>
      <c r="AH58" s="208" t="s">
        <v>190</v>
      </c>
      <c r="AI58" s="208" t="s">
        <v>190</v>
      </c>
      <c r="AJ58" s="208" t="s">
        <v>190</v>
      </c>
      <c r="AK58" s="208" t="s">
        <v>190</v>
      </c>
      <c r="AL58" s="208" t="s">
        <v>190</v>
      </c>
      <c r="AM58" s="208" t="s">
        <v>190</v>
      </c>
      <c r="AN58" s="208" t="s">
        <v>190</v>
      </c>
    </row>
    <row r="59" spans="1:40" ht="42" customHeight="1" x14ac:dyDescent="0.25">
      <c r="A59" s="105"/>
      <c r="B59" s="437" t="s">
        <v>154</v>
      </c>
      <c r="C59" s="443" t="s">
        <v>155</v>
      </c>
      <c r="D59" s="408" t="s">
        <v>93</v>
      </c>
      <c r="E59" s="208" t="s">
        <v>190</v>
      </c>
      <c r="F59" s="208" t="s">
        <v>190</v>
      </c>
      <c r="G59" s="208" t="s">
        <v>190</v>
      </c>
      <c r="H59" s="208" t="s">
        <v>190</v>
      </c>
      <c r="I59" s="208" t="s">
        <v>190</v>
      </c>
      <c r="J59" s="208" t="s">
        <v>190</v>
      </c>
      <c r="K59" s="208" t="s">
        <v>190</v>
      </c>
      <c r="L59" s="208" t="s">
        <v>190</v>
      </c>
      <c r="M59" s="208" t="s">
        <v>190</v>
      </c>
      <c r="N59" s="208" t="s">
        <v>190</v>
      </c>
      <c r="O59" s="208" t="s">
        <v>190</v>
      </c>
      <c r="P59" s="208" t="s">
        <v>190</v>
      </c>
      <c r="Q59" s="208" t="s">
        <v>190</v>
      </c>
      <c r="R59" s="208" t="s">
        <v>190</v>
      </c>
      <c r="S59" s="208" t="s">
        <v>190</v>
      </c>
      <c r="T59" s="208" t="s">
        <v>190</v>
      </c>
      <c r="U59" s="208" t="s">
        <v>190</v>
      </c>
      <c r="V59" s="208" t="s">
        <v>190</v>
      </c>
      <c r="W59" s="208" t="s">
        <v>190</v>
      </c>
      <c r="X59" s="208" t="s">
        <v>190</v>
      </c>
      <c r="Y59" s="208" t="s">
        <v>190</v>
      </c>
      <c r="Z59" s="208" t="s">
        <v>190</v>
      </c>
      <c r="AA59" s="208" t="s">
        <v>190</v>
      </c>
      <c r="AB59" s="208" t="s">
        <v>190</v>
      </c>
      <c r="AC59" s="208" t="s">
        <v>190</v>
      </c>
      <c r="AD59" s="208" t="s">
        <v>190</v>
      </c>
      <c r="AE59" s="208" t="s">
        <v>190</v>
      </c>
      <c r="AF59" s="208" t="s">
        <v>190</v>
      </c>
      <c r="AG59" s="208" t="s">
        <v>190</v>
      </c>
      <c r="AH59" s="208" t="s">
        <v>190</v>
      </c>
      <c r="AI59" s="208" t="s">
        <v>190</v>
      </c>
      <c r="AJ59" s="208" t="s">
        <v>190</v>
      </c>
      <c r="AK59" s="208" t="s">
        <v>190</v>
      </c>
      <c r="AL59" s="208" t="s">
        <v>190</v>
      </c>
      <c r="AM59" s="208" t="s">
        <v>190</v>
      </c>
      <c r="AN59" s="208" t="s">
        <v>190</v>
      </c>
    </row>
    <row r="60" spans="1:40" ht="42" customHeight="1" x14ac:dyDescent="0.25">
      <c r="A60" s="105"/>
      <c r="B60" s="408" t="s">
        <v>156</v>
      </c>
      <c r="C60" s="409" t="s">
        <v>157</v>
      </c>
      <c r="D60" s="408" t="s">
        <v>93</v>
      </c>
      <c r="E60" s="408" t="s">
        <v>190</v>
      </c>
      <c r="F60" s="408" t="s">
        <v>190</v>
      </c>
      <c r="G60" s="408" t="s">
        <v>190</v>
      </c>
      <c r="H60" s="408" t="s">
        <v>190</v>
      </c>
      <c r="I60" s="408" t="s">
        <v>190</v>
      </c>
      <c r="J60" s="408" t="s">
        <v>190</v>
      </c>
      <c r="K60" s="408" t="s">
        <v>190</v>
      </c>
      <c r="L60" s="408" t="s">
        <v>190</v>
      </c>
      <c r="M60" s="408" t="s">
        <v>190</v>
      </c>
      <c r="N60" s="408" t="s">
        <v>190</v>
      </c>
      <c r="O60" s="408" t="s">
        <v>190</v>
      </c>
      <c r="P60" s="408" t="s">
        <v>190</v>
      </c>
      <c r="Q60" s="408" t="s">
        <v>190</v>
      </c>
      <c r="R60" s="408" t="s">
        <v>190</v>
      </c>
      <c r="S60" s="408" t="s">
        <v>190</v>
      </c>
      <c r="T60" s="408" t="s">
        <v>190</v>
      </c>
      <c r="U60" s="408" t="s">
        <v>190</v>
      </c>
      <c r="V60" s="408" t="s">
        <v>190</v>
      </c>
      <c r="W60" s="408" t="s">
        <v>190</v>
      </c>
      <c r="X60" s="408" t="s">
        <v>190</v>
      </c>
      <c r="Y60" s="408" t="s">
        <v>190</v>
      </c>
      <c r="Z60" s="408" t="s">
        <v>190</v>
      </c>
      <c r="AA60" s="408" t="s">
        <v>190</v>
      </c>
      <c r="AB60" s="408" t="s">
        <v>190</v>
      </c>
      <c r="AC60" s="408" t="s">
        <v>190</v>
      </c>
      <c r="AD60" s="408" t="s">
        <v>190</v>
      </c>
      <c r="AE60" s="408" t="s">
        <v>190</v>
      </c>
      <c r="AF60" s="408" t="s">
        <v>190</v>
      </c>
      <c r="AG60" s="408" t="s">
        <v>190</v>
      </c>
      <c r="AH60" s="408" t="s">
        <v>190</v>
      </c>
      <c r="AI60" s="408" t="s">
        <v>190</v>
      </c>
      <c r="AJ60" s="408" t="s">
        <v>190</v>
      </c>
      <c r="AK60" s="408" t="s">
        <v>190</v>
      </c>
      <c r="AL60" s="408" t="s">
        <v>190</v>
      </c>
      <c r="AM60" s="408" t="s">
        <v>190</v>
      </c>
      <c r="AN60" s="408" t="s">
        <v>190</v>
      </c>
    </row>
    <row r="61" spans="1:40" ht="42" customHeight="1" x14ac:dyDescent="0.25">
      <c r="A61" s="105"/>
      <c r="B61" s="408" t="s">
        <v>158</v>
      </c>
      <c r="C61" s="409" t="s">
        <v>159</v>
      </c>
      <c r="D61" s="408" t="s">
        <v>93</v>
      </c>
      <c r="E61" s="408" t="s">
        <v>190</v>
      </c>
      <c r="F61" s="408" t="s">
        <v>190</v>
      </c>
      <c r="G61" s="408" t="s">
        <v>190</v>
      </c>
      <c r="H61" s="408" t="s">
        <v>190</v>
      </c>
      <c r="I61" s="408" t="s">
        <v>190</v>
      </c>
      <c r="J61" s="408" t="s">
        <v>190</v>
      </c>
      <c r="K61" s="408" t="s">
        <v>190</v>
      </c>
      <c r="L61" s="408" t="s">
        <v>190</v>
      </c>
      <c r="M61" s="408" t="s">
        <v>190</v>
      </c>
      <c r="N61" s="408" t="s">
        <v>190</v>
      </c>
      <c r="O61" s="408" t="s">
        <v>190</v>
      </c>
      <c r="P61" s="408" t="s">
        <v>190</v>
      </c>
      <c r="Q61" s="408" t="s">
        <v>190</v>
      </c>
      <c r="R61" s="408" t="s">
        <v>190</v>
      </c>
      <c r="S61" s="408" t="s">
        <v>190</v>
      </c>
      <c r="T61" s="408" t="s">
        <v>190</v>
      </c>
      <c r="U61" s="408" t="s">
        <v>190</v>
      </c>
      <c r="V61" s="408" t="s">
        <v>190</v>
      </c>
      <c r="W61" s="408" t="s">
        <v>190</v>
      </c>
      <c r="X61" s="408" t="s">
        <v>190</v>
      </c>
      <c r="Y61" s="408" t="s">
        <v>190</v>
      </c>
      <c r="Z61" s="408" t="s">
        <v>190</v>
      </c>
      <c r="AA61" s="408" t="s">
        <v>190</v>
      </c>
      <c r="AB61" s="408" t="s">
        <v>190</v>
      </c>
      <c r="AC61" s="408" t="s">
        <v>190</v>
      </c>
      <c r="AD61" s="408" t="s">
        <v>190</v>
      </c>
      <c r="AE61" s="408" t="s">
        <v>190</v>
      </c>
      <c r="AF61" s="408" t="s">
        <v>190</v>
      </c>
      <c r="AG61" s="408" t="s">
        <v>190</v>
      </c>
      <c r="AH61" s="408" t="s">
        <v>190</v>
      </c>
      <c r="AI61" s="408" t="s">
        <v>190</v>
      </c>
      <c r="AJ61" s="408" t="s">
        <v>190</v>
      </c>
      <c r="AK61" s="408" t="s">
        <v>190</v>
      </c>
      <c r="AL61" s="408" t="s">
        <v>190</v>
      </c>
      <c r="AM61" s="408" t="s">
        <v>190</v>
      </c>
      <c r="AN61" s="408" t="s">
        <v>190</v>
      </c>
    </row>
    <row r="62" spans="1:40" ht="42" customHeight="1" x14ac:dyDescent="0.25">
      <c r="A62" s="105"/>
      <c r="B62" s="408" t="s">
        <v>160</v>
      </c>
      <c r="C62" s="409" t="s">
        <v>161</v>
      </c>
      <c r="D62" s="408" t="s">
        <v>93</v>
      </c>
      <c r="E62" s="408" t="s">
        <v>190</v>
      </c>
      <c r="F62" s="408" t="s">
        <v>190</v>
      </c>
      <c r="G62" s="408" t="s">
        <v>190</v>
      </c>
      <c r="H62" s="408" t="s">
        <v>190</v>
      </c>
      <c r="I62" s="408" t="s">
        <v>190</v>
      </c>
      <c r="J62" s="408" t="s">
        <v>190</v>
      </c>
      <c r="K62" s="408" t="s">
        <v>190</v>
      </c>
      <c r="L62" s="408" t="s">
        <v>190</v>
      </c>
      <c r="M62" s="408" t="s">
        <v>190</v>
      </c>
      <c r="N62" s="408" t="s">
        <v>190</v>
      </c>
      <c r="O62" s="408" t="s">
        <v>190</v>
      </c>
      <c r="P62" s="408" t="s">
        <v>190</v>
      </c>
      <c r="Q62" s="408" t="s">
        <v>190</v>
      </c>
      <c r="R62" s="408" t="s">
        <v>190</v>
      </c>
      <c r="S62" s="408" t="s">
        <v>190</v>
      </c>
      <c r="T62" s="408" t="s">
        <v>190</v>
      </c>
      <c r="U62" s="408" t="s">
        <v>190</v>
      </c>
      <c r="V62" s="408" t="s">
        <v>190</v>
      </c>
      <c r="W62" s="408" t="s">
        <v>190</v>
      </c>
      <c r="X62" s="408" t="s">
        <v>190</v>
      </c>
      <c r="Y62" s="408" t="s">
        <v>190</v>
      </c>
      <c r="Z62" s="408" t="s">
        <v>190</v>
      </c>
      <c r="AA62" s="408" t="s">
        <v>190</v>
      </c>
      <c r="AB62" s="408" t="s">
        <v>190</v>
      </c>
      <c r="AC62" s="408" t="s">
        <v>190</v>
      </c>
      <c r="AD62" s="408" t="s">
        <v>190</v>
      </c>
      <c r="AE62" s="408" t="s">
        <v>190</v>
      </c>
      <c r="AF62" s="408" t="s">
        <v>190</v>
      </c>
      <c r="AG62" s="408" t="s">
        <v>190</v>
      </c>
      <c r="AH62" s="408" t="s">
        <v>190</v>
      </c>
      <c r="AI62" s="408" t="s">
        <v>190</v>
      </c>
      <c r="AJ62" s="408" t="s">
        <v>190</v>
      </c>
      <c r="AK62" s="408" t="s">
        <v>190</v>
      </c>
      <c r="AL62" s="408" t="s">
        <v>190</v>
      </c>
      <c r="AM62" s="408" t="s">
        <v>190</v>
      </c>
      <c r="AN62" s="408" t="s">
        <v>190</v>
      </c>
    </row>
    <row r="63" spans="1:40" ht="42" customHeight="1" x14ac:dyDescent="0.25">
      <c r="A63" s="105"/>
      <c r="B63" s="408" t="s">
        <v>165</v>
      </c>
      <c r="C63" s="409" t="s">
        <v>166</v>
      </c>
      <c r="D63" s="408" t="s">
        <v>93</v>
      </c>
      <c r="E63" s="408" t="s">
        <v>190</v>
      </c>
      <c r="F63" s="408" t="s">
        <v>190</v>
      </c>
      <c r="G63" s="408" t="s">
        <v>190</v>
      </c>
      <c r="H63" s="408" t="s">
        <v>190</v>
      </c>
      <c r="I63" s="408" t="s">
        <v>190</v>
      </c>
      <c r="J63" s="408" t="s">
        <v>190</v>
      </c>
      <c r="K63" s="408" t="s">
        <v>190</v>
      </c>
      <c r="L63" s="408" t="s">
        <v>190</v>
      </c>
      <c r="M63" s="408" t="s">
        <v>190</v>
      </c>
      <c r="N63" s="408" t="s">
        <v>190</v>
      </c>
      <c r="O63" s="408" t="s">
        <v>190</v>
      </c>
      <c r="P63" s="408" t="s">
        <v>190</v>
      </c>
      <c r="Q63" s="408" t="s">
        <v>190</v>
      </c>
      <c r="R63" s="408" t="s">
        <v>190</v>
      </c>
      <c r="S63" s="408" t="s">
        <v>190</v>
      </c>
      <c r="T63" s="408" t="s">
        <v>190</v>
      </c>
      <c r="U63" s="408" t="s">
        <v>190</v>
      </c>
      <c r="V63" s="408" t="s">
        <v>190</v>
      </c>
      <c r="W63" s="408" t="s">
        <v>190</v>
      </c>
      <c r="X63" s="408" t="s">
        <v>190</v>
      </c>
      <c r="Y63" s="408" t="s">
        <v>190</v>
      </c>
      <c r="Z63" s="408" t="s">
        <v>190</v>
      </c>
      <c r="AA63" s="408" t="s">
        <v>190</v>
      </c>
      <c r="AB63" s="408" t="s">
        <v>190</v>
      </c>
      <c r="AC63" s="408" t="s">
        <v>190</v>
      </c>
      <c r="AD63" s="408" t="s">
        <v>190</v>
      </c>
      <c r="AE63" s="408" t="s">
        <v>190</v>
      </c>
      <c r="AF63" s="408" t="s">
        <v>190</v>
      </c>
      <c r="AG63" s="408" t="s">
        <v>190</v>
      </c>
      <c r="AH63" s="408" t="s">
        <v>190</v>
      </c>
      <c r="AI63" s="408" t="s">
        <v>190</v>
      </c>
      <c r="AJ63" s="408" t="s">
        <v>190</v>
      </c>
      <c r="AK63" s="408" t="s">
        <v>190</v>
      </c>
      <c r="AL63" s="408" t="s">
        <v>190</v>
      </c>
      <c r="AM63" s="408" t="s">
        <v>190</v>
      </c>
      <c r="AN63" s="408" t="s">
        <v>190</v>
      </c>
    </row>
    <row r="64" spans="1:40" ht="42" customHeight="1" x14ac:dyDescent="0.25">
      <c r="A64" s="105"/>
      <c r="B64" s="437" t="s">
        <v>167</v>
      </c>
      <c r="C64" s="443" t="s">
        <v>168</v>
      </c>
      <c r="D64" s="408" t="s">
        <v>93</v>
      </c>
      <c r="E64" s="408" t="s">
        <v>190</v>
      </c>
      <c r="F64" s="408" t="s">
        <v>190</v>
      </c>
      <c r="G64" s="408" t="s">
        <v>190</v>
      </c>
      <c r="H64" s="408" t="s">
        <v>190</v>
      </c>
      <c r="I64" s="408" t="s">
        <v>190</v>
      </c>
      <c r="J64" s="408" t="s">
        <v>190</v>
      </c>
      <c r="K64" s="408" t="s">
        <v>190</v>
      </c>
      <c r="L64" s="408" t="s">
        <v>190</v>
      </c>
      <c r="M64" s="408" t="s">
        <v>190</v>
      </c>
      <c r="N64" s="408" t="s">
        <v>190</v>
      </c>
      <c r="O64" s="408" t="s">
        <v>190</v>
      </c>
      <c r="P64" s="408" t="s">
        <v>190</v>
      </c>
      <c r="Q64" s="408" t="s">
        <v>190</v>
      </c>
      <c r="R64" s="408" t="s">
        <v>190</v>
      </c>
      <c r="S64" s="408" t="s">
        <v>190</v>
      </c>
      <c r="T64" s="408" t="s">
        <v>190</v>
      </c>
      <c r="U64" s="408" t="s">
        <v>190</v>
      </c>
      <c r="V64" s="408" t="s">
        <v>190</v>
      </c>
      <c r="W64" s="408" t="s">
        <v>190</v>
      </c>
      <c r="X64" s="408" t="s">
        <v>190</v>
      </c>
      <c r="Y64" s="408" t="s">
        <v>190</v>
      </c>
      <c r="Z64" s="408" t="s">
        <v>190</v>
      </c>
      <c r="AA64" s="408" t="s">
        <v>190</v>
      </c>
      <c r="AB64" s="408" t="s">
        <v>190</v>
      </c>
      <c r="AC64" s="408" t="s">
        <v>190</v>
      </c>
      <c r="AD64" s="408" t="s">
        <v>190</v>
      </c>
      <c r="AE64" s="408" t="s">
        <v>190</v>
      </c>
      <c r="AF64" s="408" t="s">
        <v>190</v>
      </c>
      <c r="AG64" s="408" t="s">
        <v>190</v>
      </c>
      <c r="AH64" s="408" t="s">
        <v>190</v>
      </c>
      <c r="AI64" s="408" t="s">
        <v>190</v>
      </c>
      <c r="AJ64" s="408" t="s">
        <v>190</v>
      </c>
      <c r="AK64" s="408" t="s">
        <v>190</v>
      </c>
      <c r="AL64" s="408" t="s">
        <v>190</v>
      </c>
      <c r="AM64" s="408" t="s">
        <v>190</v>
      </c>
      <c r="AN64" s="408" t="s">
        <v>190</v>
      </c>
    </row>
    <row r="65" spans="1:40" ht="42" customHeight="1" x14ac:dyDescent="0.25">
      <c r="A65" s="105"/>
      <c r="B65" s="437" t="s">
        <v>169</v>
      </c>
      <c r="C65" s="443" t="s">
        <v>170</v>
      </c>
      <c r="D65" s="408" t="s">
        <v>93</v>
      </c>
      <c r="E65" s="408" t="s">
        <v>190</v>
      </c>
      <c r="F65" s="408" t="s">
        <v>190</v>
      </c>
      <c r="G65" s="408" t="s">
        <v>190</v>
      </c>
      <c r="H65" s="408" t="s">
        <v>190</v>
      </c>
      <c r="I65" s="408" t="s">
        <v>190</v>
      </c>
      <c r="J65" s="408" t="s">
        <v>190</v>
      </c>
      <c r="K65" s="408" t="s">
        <v>190</v>
      </c>
      <c r="L65" s="408" t="s">
        <v>190</v>
      </c>
      <c r="M65" s="408" t="s">
        <v>190</v>
      </c>
      <c r="N65" s="408" t="s">
        <v>190</v>
      </c>
      <c r="O65" s="408" t="s">
        <v>190</v>
      </c>
      <c r="P65" s="408" t="s">
        <v>190</v>
      </c>
      <c r="Q65" s="408" t="s">
        <v>190</v>
      </c>
      <c r="R65" s="408" t="s">
        <v>190</v>
      </c>
      <c r="S65" s="408" t="s">
        <v>190</v>
      </c>
      <c r="T65" s="408" t="s">
        <v>190</v>
      </c>
      <c r="U65" s="408" t="s">
        <v>190</v>
      </c>
      <c r="V65" s="408" t="s">
        <v>190</v>
      </c>
      <c r="W65" s="408" t="s">
        <v>190</v>
      </c>
      <c r="X65" s="408" t="s">
        <v>190</v>
      </c>
      <c r="Y65" s="408" t="s">
        <v>190</v>
      </c>
      <c r="Z65" s="408" t="s">
        <v>190</v>
      </c>
      <c r="AA65" s="408" t="s">
        <v>190</v>
      </c>
      <c r="AB65" s="408" t="s">
        <v>190</v>
      </c>
      <c r="AC65" s="408" t="s">
        <v>190</v>
      </c>
      <c r="AD65" s="408" t="s">
        <v>190</v>
      </c>
      <c r="AE65" s="408" t="s">
        <v>190</v>
      </c>
      <c r="AF65" s="408" t="s">
        <v>190</v>
      </c>
      <c r="AG65" s="408" t="s">
        <v>190</v>
      </c>
      <c r="AH65" s="408" t="s">
        <v>190</v>
      </c>
      <c r="AI65" s="408" t="s">
        <v>190</v>
      </c>
      <c r="AJ65" s="408" t="s">
        <v>190</v>
      </c>
      <c r="AK65" s="408" t="s">
        <v>190</v>
      </c>
      <c r="AL65" s="408" t="s">
        <v>190</v>
      </c>
      <c r="AM65" s="408" t="s">
        <v>190</v>
      </c>
      <c r="AN65" s="408" t="s">
        <v>190</v>
      </c>
    </row>
    <row r="66" spans="1:40" ht="48" customHeight="1" x14ac:dyDescent="0.25">
      <c r="A66" s="105"/>
      <c r="B66" s="382" t="s">
        <v>171</v>
      </c>
      <c r="C66" s="383" t="s">
        <v>172</v>
      </c>
      <c r="D66" s="382" t="s">
        <v>93</v>
      </c>
      <c r="E66" s="475" t="s">
        <v>190</v>
      </c>
      <c r="F66" s="475" t="s">
        <v>190</v>
      </c>
      <c r="G66" s="475" t="s">
        <v>190</v>
      </c>
      <c r="H66" s="475" t="s">
        <v>190</v>
      </c>
      <c r="I66" s="475" t="s">
        <v>190</v>
      </c>
      <c r="J66" s="475" t="s">
        <v>190</v>
      </c>
      <c r="K66" s="475" t="s">
        <v>190</v>
      </c>
      <c r="L66" s="475" t="s">
        <v>190</v>
      </c>
      <c r="M66" s="475" t="s">
        <v>190</v>
      </c>
      <c r="N66" s="475" t="s">
        <v>190</v>
      </c>
      <c r="O66" s="475" t="s">
        <v>190</v>
      </c>
      <c r="P66" s="475" t="s">
        <v>190</v>
      </c>
      <c r="Q66" s="475" t="s">
        <v>190</v>
      </c>
      <c r="R66" s="475" t="s">
        <v>190</v>
      </c>
      <c r="S66" s="475" t="s">
        <v>190</v>
      </c>
      <c r="T66" s="475" t="s">
        <v>190</v>
      </c>
      <c r="U66" s="475" t="s">
        <v>190</v>
      </c>
      <c r="V66" s="475" t="s">
        <v>190</v>
      </c>
      <c r="W66" s="475" t="s">
        <v>190</v>
      </c>
      <c r="X66" s="475" t="s">
        <v>190</v>
      </c>
      <c r="Y66" s="475" t="s">
        <v>190</v>
      </c>
      <c r="Z66" s="475" t="s">
        <v>190</v>
      </c>
      <c r="AA66" s="475" t="s">
        <v>190</v>
      </c>
      <c r="AB66" s="475" t="s">
        <v>190</v>
      </c>
      <c r="AC66" s="475" t="s">
        <v>190</v>
      </c>
      <c r="AD66" s="475" t="s">
        <v>190</v>
      </c>
      <c r="AE66" s="475" t="s">
        <v>190</v>
      </c>
      <c r="AF66" s="475" t="s">
        <v>190</v>
      </c>
      <c r="AG66" s="475" t="s">
        <v>190</v>
      </c>
      <c r="AH66" s="475" t="s">
        <v>190</v>
      </c>
      <c r="AI66" s="475" t="s">
        <v>190</v>
      </c>
      <c r="AJ66" s="475" t="s">
        <v>190</v>
      </c>
      <c r="AK66" s="475" t="s">
        <v>190</v>
      </c>
      <c r="AL66" s="475" t="s">
        <v>190</v>
      </c>
      <c r="AM66" s="475" t="s">
        <v>190</v>
      </c>
      <c r="AN66" s="475" t="s">
        <v>190</v>
      </c>
    </row>
    <row r="67" spans="1:40" ht="42" customHeight="1" x14ac:dyDescent="0.25">
      <c r="A67" s="105"/>
      <c r="B67" s="408" t="s">
        <v>173</v>
      </c>
      <c r="C67" s="409" t="s">
        <v>174</v>
      </c>
      <c r="D67" s="408" t="s">
        <v>93</v>
      </c>
      <c r="E67" s="408" t="s">
        <v>190</v>
      </c>
      <c r="F67" s="408" t="s">
        <v>190</v>
      </c>
      <c r="G67" s="408" t="s">
        <v>190</v>
      </c>
      <c r="H67" s="408" t="s">
        <v>190</v>
      </c>
      <c r="I67" s="408" t="s">
        <v>190</v>
      </c>
      <c r="J67" s="408" t="s">
        <v>190</v>
      </c>
      <c r="K67" s="408" t="s">
        <v>190</v>
      </c>
      <c r="L67" s="408" t="s">
        <v>190</v>
      </c>
      <c r="M67" s="408" t="s">
        <v>190</v>
      </c>
      <c r="N67" s="408" t="s">
        <v>190</v>
      </c>
      <c r="O67" s="408" t="s">
        <v>190</v>
      </c>
      <c r="P67" s="408" t="s">
        <v>190</v>
      </c>
      <c r="Q67" s="408" t="s">
        <v>190</v>
      </c>
      <c r="R67" s="408" t="s">
        <v>190</v>
      </c>
      <c r="S67" s="408" t="s">
        <v>190</v>
      </c>
      <c r="T67" s="408" t="s">
        <v>190</v>
      </c>
      <c r="U67" s="408" t="s">
        <v>190</v>
      </c>
      <c r="V67" s="408" t="s">
        <v>190</v>
      </c>
      <c r="W67" s="408" t="s">
        <v>190</v>
      </c>
      <c r="X67" s="408" t="s">
        <v>190</v>
      </c>
      <c r="Y67" s="408" t="s">
        <v>190</v>
      </c>
      <c r="Z67" s="408" t="s">
        <v>190</v>
      </c>
      <c r="AA67" s="408" t="s">
        <v>190</v>
      </c>
      <c r="AB67" s="408" t="s">
        <v>190</v>
      </c>
      <c r="AC67" s="408" t="s">
        <v>190</v>
      </c>
      <c r="AD67" s="408" t="s">
        <v>190</v>
      </c>
      <c r="AE67" s="408" t="s">
        <v>190</v>
      </c>
      <c r="AF67" s="408" t="s">
        <v>190</v>
      </c>
      <c r="AG67" s="408" t="s">
        <v>190</v>
      </c>
      <c r="AH67" s="408" t="s">
        <v>190</v>
      </c>
      <c r="AI67" s="408" t="s">
        <v>190</v>
      </c>
      <c r="AJ67" s="408" t="s">
        <v>190</v>
      </c>
      <c r="AK67" s="408" t="s">
        <v>190</v>
      </c>
      <c r="AL67" s="408" t="s">
        <v>190</v>
      </c>
      <c r="AM67" s="408" t="s">
        <v>190</v>
      </c>
      <c r="AN67" s="408" t="s">
        <v>190</v>
      </c>
    </row>
    <row r="68" spans="1:40" ht="42" customHeight="1" x14ac:dyDescent="0.25">
      <c r="A68" s="105"/>
      <c r="B68" s="408" t="s">
        <v>175</v>
      </c>
      <c r="C68" s="409" t="s">
        <v>176</v>
      </c>
      <c r="D68" s="408" t="s">
        <v>93</v>
      </c>
      <c r="E68" s="208" t="s">
        <v>190</v>
      </c>
      <c r="F68" s="208" t="s">
        <v>190</v>
      </c>
      <c r="G68" s="208" t="s">
        <v>190</v>
      </c>
      <c r="H68" s="208" t="s">
        <v>190</v>
      </c>
      <c r="I68" s="208" t="s">
        <v>190</v>
      </c>
      <c r="J68" s="208" t="s">
        <v>190</v>
      </c>
      <c r="K68" s="208" t="s">
        <v>190</v>
      </c>
      <c r="L68" s="208" t="s">
        <v>190</v>
      </c>
      <c r="M68" s="208" t="s">
        <v>190</v>
      </c>
      <c r="N68" s="208" t="s">
        <v>190</v>
      </c>
      <c r="O68" s="208" t="s">
        <v>190</v>
      </c>
      <c r="P68" s="208" t="s">
        <v>190</v>
      </c>
      <c r="Q68" s="208" t="s">
        <v>190</v>
      </c>
      <c r="R68" s="208" t="s">
        <v>190</v>
      </c>
      <c r="S68" s="208" t="s">
        <v>190</v>
      </c>
      <c r="T68" s="208" t="s">
        <v>190</v>
      </c>
      <c r="U68" s="208" t="s">
        <v>190</v>
      </c>
      <c r="V68" s="208" t="s">
        <v>190</v>
      </c>
      <c r="W68" s="208" t="s">
        <v>190</v>
      </c>
      <c r="X68" s="208" t="s">
        <v>190</v>
      </c>
      <c r="Y68" s="208" t="s">
        <v>190</v>
      </c>
      <c r="Z68" s="208" t="s">
        <v>190</v>
      </c>
      <c r="AA68" s="208" t="s">
        <v>190</v>
      </c>
      <c r="AB68" s="208" t="s">
        <v>190</v>
      </c>
      <c r="AC68" s="208" t="s">
        <v>190</v>
      </c>
      <c r="AD68" s="208" t="s">
        <v>190</v>
      </c>
      <c r="AE68" s="208" t="s">
        <v>190</v>
      </c>
      <c r="AF68" s="208" t="s">
        <v>190</v>
      </c>
      <c r="AG68" s="208" t="s">
        <v>190</v>
      </c>
      <c r="AH68" s="208" t="s">
        <v>190</v>
      </c>
      <c r="AI68" s="208" t="s">
        <v>190</v>
      </c>
      <c r="AJ68" s="208" t="s">
        <v>190</v>
      </c>
      <c r="AK68" s="208" t="s">
        <v>190</v>
      </c>
      <c r="AL68" s="208" t="s">
        <v>190</v>
      </c>
      <c r="AM68" s="208" t="s">
        <v>190</v>
      </c>
      <c r="AN68" s="208" t="s">
        <v>190</v>
      </c>
    </row>
    <row r="69" spans="1:40" ht="48" customHeight="1" x14ac:dyDescent="0.25">
      <c r="A69" s="105"/>
      <c r="B69" s="382" t="s">
        <v>177</v>
      </c>
      <c r="C69" s="383" t="s">
        <v>178</v>
      </c>
      <c r="D69" s="427" t="s">
        <v>93</v>
      </c>
      <c r="E69" s="475" t="s">
        <v>190</v>
      </c>
      <c r="F69" s="475" t="s">
        <v>190</v>
      </c>
      <c r="G69" s="475" t="s">
        <v>190</v>
      </c>
      <c r="H69" s="475" t="s">
        <v>190</v>
      </c>
      <c r="I69" s="475" t="s">
        <v>190</v>
      </c>
      <c r="J69" s="475" t="s">
        <v>190</v>
      </c>
      <c r="K69" s="475" t="s">
        <v>190</v>
      </c>
      <c r="L69" s="475" t="s">
        <v>190</v>
      </c>
      <c r="M69" s="475" t="s">
        <v>190</v>
      </c>
      <c r="N69" s="475" t="s">
        <v>190</v>
      </c>
      <c r="O69" s="475" t="s">
        <v>190</v>
      </c>
      <c r="P69" s="475" t="s">
        <v>190</v>
      </c>
      <c r="Q69" s="475" t="s">
        <v>190</v>
      </c>
      <c r="R69" s="475" t="s">
        <v>190</v>
      </c>
      <c r="S69" s="475" t="s">
        <v>190</v>
      </c>
      <c r="T69" s="475" t="s">
        <v>190</v>
      </c>
      <c r="U69" s="475" t="s">
        <v>190</v>
      </c>
      <c r="V69" s="475" t="s">
        <v>190</v>
      </c>
      <c r="W69" s="475" t="s">
        <v>190</v>
      </c>
      <c r="X69" s="475" t="s">
        <v>190</v>
      </c>
      <c r="Y69" s="475" t="s">
        <v>190</v>
      </c>
      <c r="Z69" s="475" t="s">
        <v>190</v>
      </c>
      <c r="AA69" s="475" t="s">
        <v>190</v>
      </c>
      <c r="AB69" s="475" t="s">
        <v>190</v>
      </c>
      <c r="AC69" s="475" t="s">
        <v>190</v>
      </c>
      <c r="AD69" s="475" t="s">
        <v>190</v>
      </c>
      <c r="AE69" s="475" t="s">
        <v>190</v>
      </c>
      <c r="AF69" s="475" t="s">
        <v>190</v>
      </c>
      <c r="AG69" s="475" t="s">
        <v>190</v>
      </c>
      <c r="AH69" s="475" t="s">
        <v>190</v>
      </c>
      <c r="AI69" s="475" t="s">
        <v>190</v>
      </c>
      <c r="AJ69" s="475" t="s">
        <v>190</v>
      </c>
      <c r="AK69" s="475" t="s">
        <v>190</v>
      </c>
      <c r="AL69" s="475" t="s">
        <v>190</v>
      </c>
      <c r="AM69" s="475" t="s">
        <v>190</v>
      </c>
      <c r="AN69" s="475" t="s">
        <v>190</v>
      </c>
    </row>
    <row r="70" spans="1:40" ht="42" customHeight="1" x14ac:dyDescent="0.25">
      <c r="A70" s="105"/>
      <c r="B70" s="411" t="s">
        <v>179</v>
      </c>
      <c r="C70" s="412" t="s">
        <v>180</v>
      </c>
      <c r="D70" s="411" t="s">
        <v>93</v>
      </c>
      <c r="E70" s="208" t="s">
        <v>190</v>
      </c>
      <c r="F70" s="208" t="s">
        <v>190</v>
      </c>
      <c r="G70" s="208" t="s">
        <v>190</v>
      </c>
      <c r="H70" s="208" t="s">
        <v>190</v>
      </c>
      <c r="I70" s="208" t="s">
        <v>190</v>
      </c>
      <c r="J70" s="208" t="s">
        <v>190</v>
      </c>
      <c r="K70" s="208" t="s">
        <v>190</v>
      </c>
      <c r="L70" s="208" t="s">
        <v>190</v>
      </c>
      <c r="M70" s="208" t="s">
        <v>190</v>
      </c>
      <c r="N70" s="208" t="s">
        <v>190</v>
      </c>
      <c r="O70" s="208" t="s">
        <v>190</v>
      </c>
      <c r="P70" s="208" t="s">
        <v>190</v>
      </c>
      <c r="Q70" s="208" t="s">
        <v>190</v>
      </c>
      <c r="R70" s="208" t="s">
        <v>190</v>
      </c>
      <c r="S70" s="208" t="s">
        <v>190</v>
      </c>
      <c r="T70" s="208" t="s">
        <v>190</v>
      </c>
      <c r="U70" s="208" t="s">
        <v>190</v>
      </c>
      <c r="V70" s="208" t="s">
        <v>190</v>
      </c>
      <c r="W70" s="208" t="s">
        <v>190</v>
      </c>
      <c r="X70" s="208" t="s">
        <v>190</v>
      </c>
      <c r="Y70" s="208" t="s">
        <v>190</v>
      </c>
      <c r="Z70" s="208" t="s">
        <v>190</v>
      </c>
      <c r="AA70" s="208" t="s">
        <v>190</v>
      </c>
      <c r="AB70" s="208" t="s">
        <v>190</v>
      </c>
      <c r="AC70" s="208" t="s">
        <v>190</v>
      </c>
      <c r="AD70" s="208" t="s">
        <v>190</v>
      </c>
      <c r="AE70" s="208" t="s">
        <v>190</v>
      </c>
      <c r="AF70" s="208" t="s">
        <v>190</v>
      </c>
      <c r="AG70" s="208" t="s">
        <v>190</v>
      </c>
      <c r="AH70" s="208" t="s">
        <v>190</v>
      </c>
      <c r="AI70" s="208" t="s">
        <v>190</v>
      </c>
      <c r="AJ70" s="208" t="s">
        <v>190</v>
      </c>
      <c r="AK70" s="208" t="s">
        <v>190</v>
      </c>
      <c r="AL70" s="208" t="s">
        <v>190</v>
      </c>
      <c r="AM70" s="208" t="s">
        <v>190</v>
      </c>
      <c r="AN70" s="208" t="s">
        <v>190</v>
      </c>
    </row>
    <row r="71" spans="1:40" ht="42" customHeight="1" x14ac:dyDescent="0.25">
      <c r="A71" s="105"/>
      <c r="B71" s="411" t="s">
        <v>181</v>
      </c>
      <c r="C71" s="412" t="s">
        <v>182</v>
      </c>
      <c r="D71" s="411" t="s">
        <v>93</v>
      </c>
      <c r="E71" s="208" t="s">
        <v>190</v>
      </c>
      <c r="F71" s="208" t="s">
        <v>190</v>
      </c>
      <c r="G71" s="208" t="s">
        <v>190</v>
      </c>
      <c r="H71" s="208" t="s">
        <v>190</v>
      </c>
      <c r="I71" s="208" t="s">
        <v>190</v>
      </c>
      <c r="J71" s="208" t="s">
        <v>190</v>
      </c>
      <c r="K71" s="208" t="s">
        <v>190</v>
      </c>
      <c r="L71" s="208" t="s">
        <v>190</v>
      </c>
      <c r="M71" s="208" t="s">
        <v>190</v>
      </c>
      <c r="N71" s="208" t="s">
        <v>190</v>
      </c>
      <c r="O71" s="208" t="s">
        <v>190</v>
      </c>
      <c r="P71" s="208" t="s">
        <v>190</v>
      </c>
      <c r="Q71" s="208" t="s">
        <v>190</v>
      </c>
      <c r="R71" s="208" t="s">
        <v>190</v>
      </c>
      <c r="S71" s="208" t="s">
        <v>190</v>
      </c>
      <c r="T71" s="208" t="s">
        <v>190</v>
      </c>
      <c r="U71" s="208" t="s">
        <v>190</v>
      </c>
      <c r="V71" s="208" t="s">
        <v>190</v>
      </c>
      <c r="W71" s="208" t="s">
        <v>190</v>
      </c>
      <c r="X71" s="208" t="s">
        <v>190</v>
      </c>
      <c r="Y71" s="208" t="s">
        <v>190</v>
      </c>
      <c r="Z71" s="208" t="s">
        <v>190</v>
      </c>
      <c r="AA71" s="208" t="s">
        <v>190</v>
      </c>
      <c r="AB71" s="208" t="s">
        <v>190</v>
      </c>
      <c r="AC71" s="208" t="s">
        <v>190</v>
      </c>
      <c r="AD71" s="208" t="s">
        <v>190</v>
      </c>
      <c r="AE71" s="208" t="s">
        <v>190</v>
      </c>
      <c r="AF71" s="208" t="s">
        <v>190</v>
      </c>
      <c r="AG71" s="208" t="s">
        <v>190</v>
      </c>
      <c r="AH71" s="208" t="s">
        <v>190</v>
      </c>
      <c r="AI71" s="208" t="s">
        <v>190</v>
      </c>
      <c r="AJ71" s="208" t="s">
        <v>190</v>
      </c>
      <c r="AK71" s="208" t="s">
        <v>190</v>
      </c>
      <c r="AL71" s="208" t="s">
        <v>190</v>
      </c>
      <c r="AM71" s="208" t="s">
        <v>190</v>
      </c>
      <c r="AN71" s="208" t="s">
        <v>190</v>
      </c>
    </row>
    <row r="72" spans="1:40" s="941" customFormat="1" ht="33" customHeight="1" x14ac:dyDescent="0.25">
      <c r="B72" s="76" t="s">
        <v>181</v>
      </c>
      <c r="C72" s="387" t="s">
        <v>1576</v>
      </c>
      <c r="D72" s="76" t="s">
        <v>1666</v>
      </c>
      <c r="E72" s="209" t="s">
        <v>190</v>
      </c>
      <c r="F72" s="209" t="s">
        <v>190</v>
      </c>
      <c r="G72" s="209" t="s">
        <v>190</v>
      </c>
      <c r="H72" s="209" t="s">
        <v>190</v>
      </c>
      <c r="I72" s="209" t="s">
        <v>190</v>
      </c>
      <c r="J72" s="209" t="s">
        <v>190</v>
      </c>
      <c r="K72" s="209" t="s">
        <v>190</v>
      </c>
      <c r="L72" s="209" t="s">
        <v>190</v>
      </c>
      <c r="M72" s="209" t="s">
        <v>190</v>
      </c>
      <c r="N72" s="209" t="s">
        <v>190</v>
      </c>
      <c r="O72" s="209" t="s">
        <v>190</v>
      </c>
      <c r="P72" s="209" t="s">
        <v>190</v>
      </c>
      <c r="Q72" s="209" t="s">
        <v>190</v>
      </c>
      <c r="R72" s="209" t="s">
        <v>190</v>
      </c>
      <c r="S72" s="209" t="s">
        <v>190</v>
      </c>
      <c r="T72" s="209" t="s">
        <v>190</v>
      </c>
      <c r="U72" s="209" t="s">
        <v>190</v>
      </c>
      <c r="V72" s="209" t="s">
        <v>190</v>
      </c>
      <c r="W72" s="209" t="s">
        <v>190</v>
      </c>
      <c r="X72" s="209" t="s">
        <v>190</v>
      </c>
      <c r="Y72" s="209" t="s">
        <v>190</v>
      </c>
      <c r="Z72" s="209" t="s">
        <v>190</v>
      </c>
      <c r="AA72" s="209" t="s">
        <v>190</v>
      </c>
      <c r="AB72" s="209" t="s">
        <v>190</v>
      </c>
      <c r="AC72" s="209" t="s">
        <v>190</v>
      </c>
      <c r="AD72" s="209" t="s">
        <v>190</v>
      </c>
      <c r="AE72" s="209" t="s">
        <v>190</v>
      </c>
      <c r="AF72" s="209" t="s">
        <v>190</v>
      </c>
      <c r="AG72" s="209" t="s">
        <v>190</v>
      </c>
      <c r="AH72" s="209" t="s">
        <v>190</v>
      </c>
      <c r="AI72" s="209" t="s">
        <v>190</v>
      </c>
      <c r="AJ72" s="209" t="s">
        <v>190</v>
      </c>
      <c r="AK72" s="209" t="s">
        <v>190</v>
      </c>
      <c r="AL72" s="209" t="s">
        <v>190</v>
      </c>
      <c r="AM72" s="209" t="s">
        <v>190</v>
      </c>
      <c r="AN72" s="209" t="s">
        <v>190</v>
      </c>
    </row>
    <row r="73" spans="1:40" ht="48" customHeight="1" x14ac:dyDescent="0.25">
      <c r="A73" s="105"/>
      <c r="B73" s="382" t="s">
        <v>183</v>
      </c>
      <c r="C73" s="383" t="s">
        <v>184</v>
      </c>
      <c r="D73" s="382" t="s">
        <v>93</v>
      </c>
      <c r="E73" s="475" t="s">
        <v>190</v>
      </c>
      <c r="F73" s="475" t="s">
        <v>190</v>
      </c>
      <c r="G73" s="475" t="s">
        <v>190</v>
      </c>
      <c r="H73" s="475" t="s">
        <v>190</v>
      </c>
      <c r="I73" s="475" t="s">
        <v>190</v>
      </c>
      <c r="J73" s="475" t="s">
        <v>190</v>
      </c>
      <c r="K73" s="475" t="s">
        <v>190</v>
      </c>
      <c r="L73" s="475" t="s">
        <v>190</v>
      </c>
      <c r="M73" s="475" t="s">
        <v>190</v>
      </c>
      <c r="N73" s="475" t="s">
        <v>190</v>
      </c>
      <c r="O73" s="475" t="s">
        <v>190</v>
      </c>
      <c r="P73" s="475" t="s">
        <v>190</v>
      </c>
      <c r="Q73" s="475" t="s">
        <v>190</v>
      </c>
      <c r="R73" s="475" t="s">
        <v>190</v>
      </c>
      <c r="S73" s="475" t="s">
        <v>190</v>
      </c>
      <c r="T73" s="475" t="s">
        <v>190</v>
      </c>
      <c r="U73" s="475" t="s">
        <v>190</v>
      </c>
      <c r="V73" s="475" t="s">
        <v>190</v>
      </c>
      <c r="W73" s="475" t="s">
        <v>190</v>
      </c>
      <c r="X73" s="475" t="s">
        <v>190</v>
      </c>
      <c r="Y73" s="475" t="s">
        <v>190</v>
      </c>
      <c r="Z73" s="475"/>
      <c r="AA73" s="475"/>
      <c r="AB73" s="475"/>
      <c r="AC73" s="475"/>
      <c r="AD73" s="475"/>
      <c r="AE73" s="475"/>
      <c r="AF73" s="475"/>
      <c r="AG73" s="475"/>
      <c r="AH73" s="475"/>
      <c r="AI73" s="475"/>
      <c r="AJ73" s="475" t="s">
        <v>190</v>
      </c>
      <c r="AK73" s="475" t="s">
        <v>190</v>
      </c>
      <c r="AL73" s="475" t="s">
        <v>190</v>
      </c>
      <c r="AM73" s="475" t="s">
        <v>190</v>
      </c>
      <c r="AN73" s="475" t="s">
        <v>190</v>
      </c>
    </row>
    <row r="74" spans="1:40" s="494" customFormat="1" ht="33" customHeight="1" x14ac:dyDescent="0.25">
      <c r="B74" s="76" t="s">
        <v>183</v>
      </c>
      <c r="C74" s="387" t="s">
        <v>1575</v>
      </c>
      <c r="D74" s="76" t="s">
        <v>1667</v>
      </c>
      <c r="E74" s="209" t="s">
        <v>190</v>
      </c>
      <c r="F74" s="209" t="s">
        <v>190</v>
      </c>
      <c r="G74" s="209" t="s">
        <v>190</v>
      </c>
      <c r="H74" s="209" t="s">
        <v>190</v>
      </c>
      <c r="I74" s="209" t="s">
        <v>190</v>
      </c>
      <c r="J74" s="209" t="s">
        <v>190</v>
      </c>
      <c r="K74" s="209" t="s">
        <v>190</v>
      </c>
      <c r="L74" s="209" t="s">
        <v>190</v>
      </c>
      <c r="M74" s="209" t="s">
        <v>190</v>
      </c>
      <c r="N74" s="209" t="s">
        <v>190</v>
      </c>
      <c r="O74" s="209" t="s">
        <v>190</v>
      </c>
      <c r="P74" s="209" t="s">
        <v>190</v>
      </c>
      <c r="Q74" s="209" t="s">
        <v>190</v>
      </c>
      <c r="R74" s="209" t="s">
        <v>190</v>
      </c>
      <c r="S74" s="209" t="s">
        <v>190</v>
      </c>
      <c r="T74" s="209" t="s">
        <v>190</v>
      </c>
      <c r="U74" s="209" t="s">
        <v>190</v>
      </c>
      <c r="V74" s="209" t="s">
        <v>190</v>
      </c>
      <c r="W74" s="209" t="s">
        <v>190</v>
      </c>
      <c r="X74" s="209" t="s">
        <v>190</v>
      </c>
      <c r="Y74" s="209" t="s">
        <v>190</v>
      </c>
      <c r="Z74" s="209" t="s">
        <v>190</v>
      </c>
      <c r="AA74" s="209" t="s">
        <v>190</v>
      </c>
      <c r="AB74" s="209" t="s">
        <v>190</v>
      </c>
      <c r="AC74" s="209" t="s">
        <v>190</v>
      </c>
      <c r="AD74" s="209" t="s">
        <v>190</v>
      </c>
      <c r="AE74" s="209" t="s">
        <v>190</v>
      </c>
      <c r="AF74" s="209" t="s">
        <v>190</v>
      </c>
      <c r="AG74" s="209" t="s">
        <v>190</v>
      </c>
      <c r="AH74" s="209" t="s">
        <v>190</v>
      </c>
      <c r="AI74" s="209" t="s">
        <v>190</v>
      </c>
      <c r="AJ74" s="209" t="s">
        <v>190</v>
      </c>
      <c r="AK74" s="209" t="s">
        <v>190</v>
      </c>
      <c r="AL74" s="209" t="s">
        <v>190</v>
      </c>
      <c r="AM74" s="209" t="s">
        <v>190</v>
      </c>
      <c r="AN74" s="209" t="s">
        <v>190</v>
      </c>
    </row>
    <row r="75" spans="1:40" s="494" customFormat="1" ht="33" customHeight="1" x14ac:dyDescent="0.25">
      <c r="B75" s="76" t="s">
        <v>183</v>
      </c>
      <c r="C75" s="387" t="s">
        <v>1590</v>
      </c>
      <c r="D75" s="76" t="s">
        <v>1668</v>
      </c>
      <c r="E75" s="209" t="s">
        <v>190</v>
      </c>
      <c r="F75" s="209" t="s">
        <v>190</v>
      </c>
      <c r="G75" s="209" t="s">
        <v>190</v>
      </c>
      <c r="H75" s="209" t="s">
        <v>190</v>
      </c>
      <c r="I75" s="209" t="s">
        <v>190</v>
      </c>
      <c r="J75" s="209" t="s">
        <v>190</v>
      </c>
      <c r="K75" s="209" t="s">
        <v>190</v>
      </c>
      <c r="L75" s="209" t="s">
        <v>190</v>
      </c>
      <c r="M75" s="209" t="s">
        <v>190</v>
      </c>
      <c r="N75" s="209" t="s">
        <v>190</v>
      </c>
      <c r="O75" s="209" t="s">
        <v>190</v>
      </c>
      <c r="P75" s="209" t="s">
        <v>190</v>
      </c>
      <c r="Q75" s="209" t="s">
        <v>190</v>
      </c>
      <c r="R75" s="209" t="s">
        <v>190</v>
      </c>
      <c r="S75" s="209" t="s">
        <v>190</v>
      </c>
      <c r="T75" s="209" t="s">
        <v>190</v>
      </c>
      <c r="U75" s="209" t="s">
        <v>190</v>
      </c>
      <c r="V75" s="209" t="s">
        <v>190</v>
      </c>
      <c r="W75" s="209" t="s">
        <v>190</v>
      </c>
      <c r="X75" s="209" t="s">
        <v>190</v>
      </c>
      <c r="Y75" s="209" t="s">
        <v>190</v>
      </c>
      <c r="Z75" s="209" t="s">
        <v>190</v>
      </c>
      <c r="AA75" s="209" t="s">
        <v>190</v>
      </c>
      <c r="AB75" s="209" t="s">
        <v>190</v>
      </c>
      <c r="AC75" s="209" t="s">
        <v>190</v>
      </c>
      <c r="AD75" s="209" t="s">
        <v>190</v>
      </c>
      <c r="AE75" s="209" t="s">
        <v>190</v>
      </c>
      <c r="AF75" s="209" t="s">
        <v>190</v>
      </c>
      <c r="AG75" s="209" t="s">
        <v>190</v>
      </c>
      <c r="AH75" s="209" t="s">
        <v>190</v>
      </c>
      <c r="AI75" s="209" t="s">
        <v>190</v>
      </c>
      <c r="AJ75" s="209" t="s">
        <v>190</v>
      </c>
      <c r="AK75" s="209" t="s">
        <v>190</v>
      </c>
      <c r="AL75" s="209" t="s">
        <v>190</v>
      </c>
      <c r="AM75" s="209" t="s">
        <v>190</v>
      </c>
      <c r="AN75" s="209" t="s">
        <v>190</v>
      </c>
    </row>
    <row r="76" spans="1:40" s="494" customFormat="1" ht="33" customHeight="1" x14ac:dyDescent="0.25">
      <c r="B76" s="76" t="s">
        <v>183</v>
      </c>
      <c r="C76" s="387" t="s">
        <v>1577</v>
      </c>
      <c r="D76" s="76" t="s">
        <v>1669</v>
      </c>
      <c r="E76" s="209" t="s">
        <v>190</v>
      </c>
      <c r="F76" s="209" t="s">
        <v>190</v>
      </c>
      <c r="G76" s="209" t="s">
        <v>190</v>
      </c>
      <c r="H76" s="209" t="s">
        <v>190</v>
      </c>
      <c r="I76" s="209" t="s">
        <v>190</v>
      </c>
      <c r="J76" s="209" t="s">
        <v>190</v>
      </c>
      <c r="K76" s="209" t="s">
        <v>190</v>
      </c>
      <c r="L76" s="209" t="s">
        <v>190</v>
      </c>
      <c r="M76" s="209" t="s">
        <v>190</v>
      </c>
      <c r="N76" s="209" t="s">
        <v>190</v>
      </c>
      <c r="O76" s="209" t="s">
        <v>190</v>
      </c>
      <c r="P76" s="209" t="s">
        <v>190</v>
      </c>
      <c r="Q76" s="209" t="s">
        <v>190</v>
      </c>
      <c r="R76" s="209" t="s">
        <v>190</v>
      </c>
      <c r="S76" s="209" t="s">
        <v>190</v>
      </c>
      <c r="T76" s="209" t="s">
        <v>190</v>
      </c>
      <c r="U76" s="209" t="s">
        <v>190</v>
      </c>
      <c r="V76" s="209" t="s">
        <v>190</v>
      </c>
      <c r="W76" s="209" t="s">
        <v>190</v>
      </c>
      <c r="X76" s="209" t="s">
        <v>190</v>
      </c>
      <c r="Y76" s="209" t="s">
        <v>190</v>
      </c>
      <c r="Z76" s="209" t="s">
        <v>190</v>
      </c>
      <c r="AA76" s="209" t="s">
        <v>190</v>
      </c>
      <c r="AB76" s="209" t="s">
        <v>190</v>
      </c>
      <c r="AC76" s="209" t="s">
        <v>190</v>
      </c>
      <c r="AD76" s="209" t="s">
        <v>190</v>
      </c>
      <c r="AE76" s="209" t="s">
        <v>190</v>
      </c>
      <c r="AF76" s="209" t="s">
        <v>190</v>
      </c>
      <c r="AG76" s="209" t="s">
        <v>190</v>
      </c>
      <c r="AH76" s="209" t="s">
        <v>190</v>
      </c>
      <c r="AI76" s="209" t="s">
        <v>190</v>
      </c>
      <c r="AJ76" s="209" t="s">
        <v>190</v>
      </c>
      <c r="AK76" s="209" t="s">
        <v>190</v>
      </c>
      <c r="AL76" s="209" t="s">
        <v>190</v>
      </c>
      <c r="AM76" s="209" t="s">
        <v>190</v>
      </c>
      <c r="AN76" s="209" t="s">
        <v>190</v>
      </c>
    </row>
    <row r="77" spans="1:40" s="678" customFormat="1" ht="33" customHeight="1" x14ac:dyDescent="0.25">
      <c r="B77" s="76" t="s">
        <v>183</v>
      </c>
      <c r="C77" s="440" t="s">
        <v>1578</v>
      </c>
      <c r="D77" s="617" t="s">
        <v>1670</v>
      </c>
      <c r="E77" s="676" t="s">
        <v>190</v>
      </c>
      <c r="F77" s="209" t="s">
        <v>190</v>
      </c>
      <c r="G77" s="209" t="s">
        <v>190</v>
      </c>
      <c r="H77" s="209" t="s">
        <v>190</v>
      </c>
      <c r="I77" s="209" t="s">
        <v>190</v>
      </c>
      <c r="J77" s="209" t="s">
        <v>190</v>
      </c>
      <c r="K77" s="209">
        <v>0.25</v>
      </c>
      <c r="L77" s="209" t="s">
        <v>190</v>
      </c>
      <c r="M77" s="209">
        <v>0.65</v>
      </c>
      <c r="N77" s="209" t="s">
        <v>190</v>
      </c>
      <c r="O77" s="209" t="s">
        <v>190</v>
      </c>
      <c r="P77" s="209" t="s">
        <v>190</v>
      </c>
      <c r="Q77" s="209" t="s">
        <v>190</v>
      </c>
      <c r="R77" s="209" t="s">
        <v>190</v>
      </c>
      <c r="S77" s="209" t="s">
        <v>190</v>
      </c>
      <c r="T77" s="209" t="s">
        <v>190</v>
      </c>
      <c r="U77" s="209" t="s">
        <v>190</v>
      </c>
      <c r="V77" s="209" t="s">
        <v>190</v>
      </c>
      <c r="W77" s="209" t="s">
        <v>190</v>
      </c>
      <c r="X77" s="209" t="s">
        <v>190</v>
      </c>
      <c r="Y77" s="209" t="s">
        <v>190</v>
      </c>
      <c r="Z77" s="209" t="s">
        <v>190</v>
      </c>
      <c r="AA77" s="209" t="s">
        <v>190</v>
      </c>
      <c r="AB77" s="209" t="s">
        <v>190</v>
      </c>
      <c r="AC77" s="209" t="s">
        <v>190</v>
      </c>
      <c r="AD77" s="209" t="s">
        <v>190</v>
      </c>
      <c r="AE77" s="209" t="s">
        <v>190</v>
      </c>
      <c r="AF77" s="209" t="s">
        <v>190</v>
      </c>
      <c r="AG77" s="209" t="s">
        <v>190</v>
      </c>
      <c r="AH77" s="209" t="s">
        <v>190</v>
      </c>
      <c r="AI77" s="209" t="s">
        <v>190</v>
      </c>
      <c r="AJ77" s="209">
        <f>K77</f>
        <v>0.25</v>
      </c>
      <c r="AK77" s="209" t="s">
        <v>190</v>
      </c>
      <c r="AL77" s="209">
        <f>M77</f>
        <v>0.65</v>
      </c>
      <c r="AM77" s="209" t="s">
        <v>190</v>
      </c>
      <c r="AN77" s="209" t="s">
        <v>190</v>
      </c>
    </row>
    <row r="78" spans="1:40" s="678" customFormat="1" ht="33" customHeight="1" x14ac:dyDescent="0.25">
      <c r="B78" s="76" t="s">
        <v>183</v>
      </c>
      <c r="C78" s="440" t="s">
        <v>1560</v>
      </c>
      <c r="D78" s="617" t="s">
        <v>1671</v>
      </c>
      <c r="E78" s="209" t="s">
        <v>190</v>
      </c>
      <c r="F78" s="209" t="s">
        <v>190</v>
      </c>
      <c r="G78" s="209" t="s">
        <v>190</v>
      </c>
      <c r="H78" s="209" t="s">
        <v>190</v>
      </c>
      <c r="I78" s="209" t="s">
        <v>190</v>
      </c>
      <c r="J78" s="209" t="s">
        <v>190</v>
      </c>
      <c r="K78" s="209" t="s">
        <v>190</v>
      </c>
      <c r="L78" s="209" t="s">
        <v>190</v>
      </c>
      <c r="M78" s="209" t="s">
        <v>190</v>
      </c>
      <c r="N78" s="209" t="s">
        <v>190</v>
      </c>
      <c r="O78" s="209" t="s">
        <v>190</v>
      </c>
      <c r="P78" s="209" t="s">
        <v>190</v>
      </c>
      <c r="Q78" s="209" t="s">
        <v>190</v>
      </c>
      <c r="R78" s="209" t="s">
        <v>190</v>
      </c>
      <c r="S78" s="209" t="s">
        <v>190</v>
      </c>
      <c r="T78" s="209" t="s">
        <v>190</v>
      </c>
      <c r="U78" s="209" t="s">
        <v>190</v>
      </c>
      <c r="V78" s="209" t="s">
        <v>190</v>
      </c>
      <c r="W78" s="209" t="s">
        <v>190</v>
      </c>
      <c r="X78" s="209" t="s">
        <v>190</v>
      </c>
      <c r="Y78" s="209" t="s">
        <v>190</v>
      </c>
      <c r="Z78" s="209" t="s">
        <v>190</v>
      </c>
      <c r="AA78" s="209" t="s">
        <v>190</v>
      </c>
      <c r="AB78" s="209" t="s">
        <v>190</v>
      </c>
      <c r="AC78" s="209" t="s">
        <v>190</v>
      </c>
      <c r="AD78" s="209" t="s">
        <v>190</v>
      </c>
      <c r="AE78" s="209" t="s">
        <v>190</v>
      </c>
      <c r="AF78" s="209" t="s">
        <v>190</v>
      </c>
      <c r="AG78" s="209" t="s">
        <v>190</v>
      </c>
      <c r="AH78" s="209" t="s">
        <v>190</v>
      </c>
      <c r="AI78" s="209" t="s">
        <v>190</v>
      </c>
      <c r="AJ78" s="209" t="s">
        <v>190</v>
      </c>
      <c r="AK78" s="209" t="s">
        <v>190</v>
      </c>
      <c r="AL78" s="209" t="s">
        <v>190</v>
      </c>
      <c r="AM78" s="209" t="s">
        <v>190</v>
      </c>
      <c r="AN78" s="209" t="s">
        <v>190</v>
      </c>
    </row>
    <row r="79" spans="1:40" s="494" customFormat="1" ht="33" customHeight="1" x14ac:dyDescent="0.25">
      <c r="B79" s="76" t="s">
        <v>183</v>
      </c>
      <c r="C79" s="387" t="s">
        <v>1579</v>
      </c>
      <c r="D79" s="76" t="s">
        <v>1672</v>
      </c>
      <c r="E79" s="209" t="s">
        <v>190</v>
      </c>
      <c r="F79" s="209" t="s">
        <v>190</v>
      </c>
      <c r="G79" s="209" t="s">
        <v>190</v>
      </c>
      <c r="H79" s="209" t="s">
        <v>190</v>
      </c>
      <c r="I79" s="209" t="s">
        <v>190</v>
      </c>
      <c r="J79" s="209" t="s">
        <v>190</v>
      </c>
      <c r="K79" s="209" t="s">
        <v>190</v>
      </c>
      <c r="L79" s="209" t="s">
        <v>190</v>
      </c>
      <c r="M79" s="209" t="s">
        <v>190</v>
      </c>
      <c r="N79" s="209" t="s">
        <v>190</v>
      </c>
      <c r="O79" s="209" t="s">
        <v>190</v>
      </c>
      <c r="P79" s="209" t="s">
        <v>190</v>
      </c>
      <c r="Q79" s="209" t="s">
        <v>190</v>
      </c>
      <c r="R79" s="209" t="s">
        <v>190</v>
      </c>
      <c r="S79" s="209" t="s">
        <v>190</v>
      </c>
      <c r="T79" s="209" t="s">
        <v>190</v>
      </c>
      <c r="U79" s="209" t="s">
        <v>190</v>
      </c>
      <c r="V79" s="209" t="s">
        <v>190</v>
      </c>
      <c r="W79" s="209" t="s">
        <v>190</v>
      </c>
      <c r="X79" s="209" t="s">
        <v>190</v>
      </c>
      <c r="Y79" s="209" t="s">
        <v>190</v>
      </c>
      <c r="Z79" s="209" t="s">
        <v>190</v>
      </c>
      <c r="AA79" s="209" t="s">
        <v>190</v>
      </c>
      <c r="AB79" s="209" t="s">
        <v>190</v>
      </c>
      <c r="AC79" s="209" t="s">
        <v>190</v>
      </c>
      <c r="AD79" s="209" t="s">
        <v>190</v>
      </c>
      <c r="AE79" s="209" t="s">
        <v>190</v>
      </c>
      <c r="AF79" s="209" t="s">
        <v>190</v>
      </c>
      <c r="AG79" s="209" t="s">
        <v>190</v>
      </c>
      <c r="AH79" s="209" t="s">
        <v>190</v>
      </c>
      <c r="AI79" s="209" t="s">
        <v>190</v>
      </c>
      <c r="AJ79" s="209" t="s">
        <v>190</v>
      </c>
      <c r="AK79" s="209" t="s">
        <v>190</v>
      </c>
      <c r="AL79" s="209" t="s">
        <v>190</v>
      </c>
      <c r="AM79" s="209" t="s">
        <v>190</v>
      </c>
      <c r="AN79" s="209" t="s">
        <v>190</v>
      </c>
    </row>
    <row r="80" spans="1:40" s="494" customFormat="1" ht="33" customHeight="1" x14ac:dyDescent="0.25">
      <c r="B80" s="76" t="s">
        <v>183</v>
      </c>
      <c r="C80" s="387" t="s">
        <v>1580</v>
      </c>
      <c r="D80" s="76" t="s">
        <v>1673</v>
      </c>
      <c r="E80" s="209" t="s">
        <v>190</v>
      </c>
      <c r="F80" s="209" t="s">
        <v>190</v>
      </c>
      <c r="G80" s="209" t="s">
        <v>190</v>
      </c>
      <c r="H80" s="209" t="s">
        <v>190</v>
      </c>
      <c r="I80" s="209" t="s">
        <v>190</v>
      </c>
      <c r="J80" s="209" t="s">
        <v>190</v>
      </c>
      <c r="K80" s="209" t="s">
        <v>190</v>
      </c>
      <c r="L80" s="209" t="s">
        <v>190</v>
      </c>
      <c r="M80" s="209" t="s">
        <v>190</v>
      </c>
      <c r="N80" s="209" t="s">
        <v>190</v>
      </c>
      <c r="O80" s="209" t="s">
        <v>190</v>
      </c>
      <c r="P80" s="209" t="s">
        <v>190</v>
      </c>
      <c r="Q80" s="209" t="s">
        <v>190</v>
      </c>
      <c r="R80" s="209" t="s">
        <v>190</v>
      </c>
      <c r="S80" s="209" t="s">
        <v>190</v>
      </c>
      <c r="T80" s="209" t="s">
        <v>190</v>
      </c>
      <c r="U80" s="209" t="s">
        <v>190</v>
      </c>
      <c r="V80" s="209" t="s">
        <v>190</v>
      </c>
      <c r="W80" s="209" t="s">
        <v>190</v>
      </c>
      <c r="X80" s="209" t="s">
        <v>190</v>
      </c>
      <c r="Y80" s="209" t="s">
        <v>190</v>
      </c>
      <c r="Z80" s="209" t="s">
        <v>190</v>
      </c>
      <c r="AA80" s="209" t="s">
        <v>190</v>
      </c>
      <c r="AB80" s="209" t="s">
        <v>190</v>
      </c>
      <c r="AC80" s="209" t="s">
        <v>190</v>
      </c>
      <c r="AD80" s="209" t="s">
        <v>190</v>
      </c>
      <c r="AE80" s="209" t="s">
        <v>190</v>
      </c>
      <c r="AF80" s="209" t="s">
        <v>190</v>
      </c>
      <c r="AG80" s="209" t="s">
        <v>190</v>
      </c>
      <c r="AH80" s="209" t="s">
        <v>190</v>
      </c>
      <c r="AI80" s="209" t="s">
        <v>190</v>
      </c>
      <c r="AJ80" s="209" t="s">
        <v>190</v>
      </c>
      <c r="AK80" s="209" t="s">
        <v>190</v>
      </c>
      <c r="AL80" s="209" t="s">
        <v>190</v>
      </c>
      <c r="AM80" s="209" t="s">
        <v>190</v>
      </c>
      <c r="AN80" s="209" t="s">
        <v>190</v>
      </c>
    </row>
    <row r="81" spans="1:40" s="494" customFormat="1" ht="33" customHeight="1" x14ac:dyDescent="0.25">
      <c r="B81" s="76" t="s">
        <v>183</v>
      </c>
      <c r="C81" s="387" t="s">
        <v>1581</v>
      </c>
      <c r="D81" s="76" t="s">
        <v>1674</v>
      </c>
      <c r="E81" s="209" t="s">
        <v>190</v>
      </c>
      <c r="F81" s="209" t="s">
        <v>190</v>
      </c>
      <c r="G81" s="209" t="s">
        <v>190</v>
      </c>
      <c r="H81" s="209" t="s">
        <v>190</v>
      </c>
      <c r="I81" s="209" t="s">
        <v>190</v>
      </c>
      <c r="J81" s="209" t="s">
        <v>190</v>
      </c>
      <c r="K81" s="209" t="s">
        <v>190</v>
      </c>
      <c r="L81" s="209" t="s">
        <v>190</v>
      </c>
      <c r="M81" s="209" t="s">
        <v>190</v>
      </c>
      <c r="N81" s="209" t="s">
        <v>190</v>
      </c>
      <c r="O81" s="209" t="s">
        <v>190</v>
      </c>
      <c r="P81" s="209" t="s">
        <v>190</v>
      </c>
      <c r="Q81" s="209" t="s">
        <v>190</v>
      </c>
      <c r="R81" s="209" t="s">
        <v>190</v>
      </c>
      <c r="S81" s="209" t="s">
        <v>190</v>
      </c>
      <c r="T81" s="209" t="s">
        <v>190</v>
      </c>
      <c r="U81" s="209" t="s">
        <v>190</v>
      </c>
      <c r="V81" s="209" t="s">
        <v>190</v>
      </c>
      <c r="W81" s="209" t="s">
        <v>190</v>
      </c>
      <c r="X81" s="209" t="s">
        <v>190</v>
      </c>
      <c r="Y81" s="209" t="s">
        <v>190</v>
      </c>
      <c r="Z81" s="209" t="s">
        <v>190</v>
      </c>
      <c r="AA81" s="209" t="s">
        <v>190</v>
      </c>
      <c r="AB81" s="209" t="s">
        <v>190</v>
      </c>
      <c r="AC81" s="209" t="s">
        <v>190</v>
      </c>
      <c r="AD81" s="209" t="s">
        <v>190</v>
      </c>
      <c r="AE81" s="209" t="s">
        <v>190</v>
      </c>
      <c r="AF81" s="209" t="s">
        <v>190</v>
      </c>
      <c r="AG81" s="209" t="s">
        <v>190</v>
      </c>
      <c r="AH81" s="209" t="s">
        <v>190</v>
      </c>
      <c r="AI81" s="209" t="s">
        <v>190</v>
      </c>
      <c r="AJ81" s="209" t="s">
        <v>190</v>
      </c>
      <c r="AK81" s="209" t="s">
        <v>190</v>
      </c>
      <c r="AL81" s="209" t="s">
        <v>190</v>
      </c>
      <c r="AM81" s="209" t="s">
        <v>190</v>
      </c>
      <c r="AN81" s="209" t="s">
        <v>190</v>
      </c>
    </row>
    <row r="82" spans="1:40" ht="48" customHeight="1" x14ac:dyDescent="0.25">
      <c r="A82" s="105"/>
      <c r="B82" s="382" t="s">
        <v>185</v>
      </c>
      <c r="C82" s="383" t="s">
        <v>186</v>
      </c>
      <c r="D82" s="382" t="s">
        <v>93</v>
      </c>
      <c r="E82" s="475" t="s">
        <v>190</v>
      </c>
      <c r="F82" s="475" t="s">
        <v>190</v>
      </c>
      <c r="G82" s="475" t="s">
        <v>190</v>
      </c>
      <c r="H82" s="475" t="s">
        <v>190</v>
      </c>
      <c r="I82" s="475" t="s">
        <v>190</v>
      </c>
      <c r="J82" s="475" t="s">
        <v>190</v>
      </c>
      <c r="K82" s="475" t="s">
        <v>190</v>
      </c>
      <c r="L82" s="475" t="s">
        <v>190</v>
      </c>
      <c r="M82" s="475" t="s">
        <v>190</v>
      </c>
      <c r="N82" s="475" t="s">
        <v>190</v>
      </c>
      <c r="O82" s="475" t="s">
        <v>190</v>
      </c>
      <c r="P82" s="475" t="s">
        <v>190</v>
      </c>
      <c r="Q82" s="475" t="s">
        <v>190</v>
      </c>
      <c r="R82" s="475" t="s">
        <v>190</v>
      </c>
      <c r="S82" s="475" t="s">
        <v>190</v>
      </c>
      <c r="T82" s="475" t="s">
        <v>190</v>
      </c>
      <c r="U82" s="475" t="s">
        <v>190</v>
      </c>
      <c r="V82" s="475" t="s">
        <v>190</v>
      </c>
      <c r="W82" s="475" t="s">
        <v>190</v>
      </c>
      <c r="X82" s="475" t="s">
        <v>190</v>
      </c>
      <c r="Y82" s="475" t="s">
        <v>190</v>
      </c>
      <c r="Z82" s="475" t="s">
        <v>190</v>
      </c>
      <c r="AA82" s="475" t="s">
        <v>190</v>
      </c>
      <c r="AB82" s="475" t="s">
        <v>190</v>
      </c>
      <c r="AC82" s="475" t="s">
        <v>190</v>
      </c>
      <c r="AD82" s="475" t="s">
        <v>190</v>
      </c>
      <c r="AE82" s="475" t="s">
        <v>190</v>
      </c>
      <c r="AF82" s="475" t="s">
        <v>190</v>
      </c>
      <c r="AG82" s="475" t="s">
        <v>190</v>
      </c>
      <c r="AH82" s="475" t="s">
        <v>190</v>
      </c>
      <c r="AI82" s="475" t="s">
        <v>190</v>
      </c>
      <c r="AJ82" s="475" t="s">
        <v>190</v>
      </c>
      <c r="AK82" s="475" t="s">
        <v>190</v>
      </c>
      <c r="AL82" s="475" t="s">
        <v>190</v>
      </c>
      <c r="AM82" s="475" t="s">
        <v>190</v>
      </c>
      <c r="AN82" s="475" t="s">
        <v>190</v>
      </c>
    </row>
    <row r="83" spans="1:40" ht="48" customHeight="1" x14ac:dyDescent="0.25">
      <c r="A83" s="105"/>
      <c r="B83" s="382" t="s">
        <v>187</v>
      </c>
      <c r="C83" s="383" t="s">
        <v>188</v>
      </c>
      <c r="D83" s="382" t="s">
        <v>93</v>
      </c>
      <c r="E83" s="475" t="s">
        <v>190</v>
      </c>
      <c r="F83" s="475" t="s">
        <v>190</v>
      </c>
      <c r="G83" s="475" t="s">
        <v>190</v>
      </c>
      <c r="H83" s="475" t="s">
        <v>190</v>
      </c>
      <c r="I83" s="475" t="s">
        <v>190</v>
      </c>
      <c r="J83" s="475" t="s">
        <v>190</v>
      </c>
      <c r="K83" s="475" t="s">
        <v>190</v>
      </c>
      <c r="L83" s="475" t="s">
        <v>190</v>
      </c>
      <c r="M83" s="475" t="s">
        <v>190</v>
      </c>
      <c r="N83" s="475" t="s">
        <v>190</v>
      </c>
      <c r="O83" s="475" t="s">
        <v>190</v>
      </c>
      <c r="P83" s="475" t="s">
        <v>190</v>
      </c>
      <c r="Q83" s="475" t="s">
        <v>190</v>
      </c>
      <c r="R83" s="475" t="s">
        <v>190</v>
      </c>
      <c r="S83" s="475" t="s">
        <v>190</v>
      </c>
      <c r="T83" s="475" t="s">
        <v>190</v>
      </c>
      <c r="U83" s="475" t="s">
        <v>190</v>
      </c>
      <c r="V83" s="475" t="s">
        <v>190</v>
      </c>
      <c r="W83" s="475" t="s">
        <v>190</v>
      </c>
      <c r="X83" s="475" t="s">
        <v>190</v>
      </c>
      <c r="Y83" s="475" t="s">
        <v>190</v>
      </c>
      <c r="Z83" s="475" t="s">
        <v>190</v>
      </c>
      <c r="AA83" s="475" t="s">
        <v>190</v>
      </c>
      <c r="AB83" s="475" t="s">
        <v>190</v>
      </c>
      <c r="AC83" s="475" t="s">
        <v>190</v>
      </c>
      <c r="AD83" s="475" t="s">
        <v>190</v>
      </c>
      <c r="AE83" s="475" t="s">
        <v>190</v>
      </c>
      <c r="AF83" s="475" t="s">
        <v>190</v>
      </c>
      <c r="AG83" s="475" t="s">
        <v>190</v>
      </c>
      <c r="AH83" s="475" t="s">
        <v>190</v>
      </c>
      <c r="AI83" s="475" t="s">
        <v>190</v>
      </c>
      <c r="AJ83" s="475" t="s">
        <v>190</v>
      </c>
      <c r="AK83" s="475" t="s">
        <v>190</v>
      </c>
      <c r="AL83" s="475" t="s">
        <v>190</v>
      </c>
      <c r="AM83" s="475" t="s">
        <v>190</v>
      </c>
      <c r="AN83" s="475" t="s">
        <v>190</v>
      </c>
    </row>
    <row r="84" spans="1:40" s="494" customFormat="1" ht="33" customHeight="1" x14ac:dyDescent="0.25">
      <c r="B84" s="376" t="s">
        <v>187</v>
      </c>
      <c r="C84" s="502" t="s">
        <v>684</v>
      </c>
      <c r="D84" s="971" t="s">
        <v>1675</v>
      </c>
      <c r="E84" s="209" t="s">
        <v>190</v>
      </c>
      <c r="F84" s="209" t="s">
        <v>190</v>
      </c>
      <c r="G84" s="209" t="s">
        <v>190</v>
      </c>
      <c r="H84" s="209" t="s">
        <v>190</v>
      </c>
      <c r="I84" s="209" t="s">
        <v>190</v>
      </c>
      <c r="J84" s="209" t="s">
        <v>190</v>
      </c>
      <c r="K84" s="209" t="s">
        <v>190</v>
      </c>
      <c r="L84" s="209" t="s">
        <v>190</v>
      </c>
      <c r="M84" s="209" t="s">
        <v>190</v>
      </c>
      <c r="N84" s="209" t="s">
        <v>190</v>
      </c>
      <c r="O84" s="209" t="s">
        <v>190</v>
      </c>
      <c r="P84" s="209" t="s">
        <v>190</v>
      </c>
      <c r="Q84" s="209" t="s">
        <v>190</v>
      </c>
      <c r="R84" s="209" t="s">
        <v>190</v>
      </c>
      <c r="S84" s="209" t="s">
        <v>190</v>
      </c>
      <c r="T84" s="209" t="s">
        <v>190</v>
      </c>
      <c r="U84" s="209" t="s">
        <v>190</v>
      </c>
      <c r="V84" s="209" t="s">
        <v>190</v>
      </c>
      <c r="W84" s="209" t="s">
        <v>190</v>
      </c>
      <c r="X84" s="209" t="s">
        <v>190</v>
      </c>
      <c r="Y84" s="209" t="s">
        <v>190</v>
      </c>
      <c r="Z84" s="209" t="s">
        <v>190</v>
      </c>
      <c r="AA84" s="209" t="s">
        <v>190</v>
      </c>
      <c r="AB84" s="209" t="s">
        <v>190</v>
      </c>
      <c r="AC84" s="209" t="s">
        <v>190</v>
      </c>
      <c r="AD84" s="209" t="s">
        <v>190</v>
      </c>
      <c r="AE84" s="209" t="s">
        <v>190</v>
      </c>
      <c r="AF84" s="209" t="s">
        <v>190</v>
      </c>
      <c r="AG84" s="209" t="s">
        <v>190</v>
      </c>
      <c r="AH84" s="209" t="s">
        <v>190</v>
      </c>
      <c r="AI84" s="209" t="s">
        <v>190</v>
      </c>
      <c r="AJ84" s="209" t="s">
        <v>190</v>
      </c>
      <c r="AK84" s="209" t="s">
        <v>190</v>
      </c>
      <c r="AL84" s="209" t="s">
        <v>190</v>
      </c>
      <c r="AM84" s="209" t="s">
        <v>190</v>
      </c>
      <c r="AN84" s="209" t="s">
        <v>190</v>
      </c>
    </row>
    <row r="85" spans="1:40" s="941" customFormat="1" ht="33" customHeight="1" x14ac:dyDescent="0.25">
      <c r="B85" s="376" t="s">
        <v>187</v>
      </c>
      <c r="C85" s="502" t="s">
        <v>1586</v>
      </c>
      <c r="D85" s="971" t="s">
        <v>1676</v>
      </c>
      <c r="E85" s="209" t="s">
        <v>190</v>
      </c>
      <c r="F85" s="209" t="s">
        <v>190</v>
      </c>
      <c r="G85" s="209" t="s">
        <v>190</v>
      </c>
      <c r="H85" s="209" t="s">
        <v>190</v>
      </c>
      <c r="I85" s="209" t="s">
        <v>190</v>
      </c>
      <c r="J85" s="209" t="s">
        <v>190</v>
      </c>
      <c r="K85" s="209" t="s">
        <v>190</v>
      </c>
      <c r="L85" s="209" t="s">
        <v>190</v>
      </c>
      <c r="M85" s="209" t="s">
        <v>190</v>
      </c>
      <c r="N85" s="209" t="s">
        <v>190</v>
      </c>
      <c r="O85" s="209" t="s">
        <v>190</v>
      </c>
      <c r="P85" s="209" t="s">
        <v>190</v>
      </c>
      <c r="Q85" s="209" t="s">
        <v>190</v>
      </c>
      <c r="R85" s="209" t="s">
        <v>190</v>
      </c>
      <c r="S85" s="209" t="s">
        <v>190</v>
      </c>
      <c r="T85" s="209" t="s">
        <v>190</v>
      </c>
      <c r="U85" s="209" t="s">
        <v>190</v>
      </c>
      <c r="V85" s="209" t="s">
        <v>190</v>
      </c>
      <c r="W85" s="209" t="s">
        <v>190</v>
      </c>
      <c r="X85" s="209" t="s">
        <v>190</v>
      </c>
      <c r="Y85" s="209" t="s">
        <v>190</v>
      </c>
      <c r="Z85" s="209" t="s">
        <v>190</v>
      </c>
      <c r="AA85" s="209" t="s">
        <v>190</v>
      </c>
      <c r="AB85" s="209" t="s">
        <v>190</v>
      </c>
      <c r="AC85" s="209" t="s">
        <v>190</v>
      </c>
      <c r="AD85" s="209" t="s">
        <v>190</v>
      </c>
      <c r="AE85" s="209" t="s">
        <v>190</v>
      </c>
      <c r="AF85" s="209" t="s">
        <v>190</v>
      </c>
      <c r="AG85" s="209" t="s">
        <v>190</v>
      </c>
      <c r="AH85" s="209" t="s">
        <v>190</v>
      </c>
      <c r="AI85" s="209" t="s">
        <v>190</v>
      </c>
      <c r="AJ85" s="209" t="s">
        <v>190</v>
      </c>
      <c r="AK85" s="209" t="s">
        <v>190</v>
      </c>
      <c r="AL85" s="209" t="s">
        <v>190</v>
      </c>
      <c r="AM85" s="209" t="s">
        <v>190</v>
      </c>
      <c r="AN85" s="209" t="s">
        <v>190</v>
      </c>
    </row>
    <row r="86" spans="1:40" s="941" customFormat="1" ht="33" customHeight="1" x14ac:dyDescent="0.25">
      <c r="B86" s="376" t="s">
        <v>187</v>
      </c>
      <c r="C86" s="502" t="s">
        <v>1587</v>
      </c>
      <c r="D86" s="971" t="s">
        <v>1677</v>
      </c>
      <c r="E86" s="209" t="s">
        <v>190</v>
      </c>
      <c r="F86" s="209" t="s">
        <v>190</v>
      </c>
      <c r="G86" s="209" t="s">
        <v>190</v>
      </c>
      <c r="H86" s="209" t="s">
        <v>190</v>
      </c>
      <c r="I86" s="209" t="s">
        <v>190</v>
      </c>
      <c r="J86" s="209" t="s">
        <v>190</v>
      </c>
      <c r="K86" s="209" t="s">
        <v>190</v>
      </c>
      <c r="L86" s="209" t="s">
        <v>190</v>
      </c>
      <c r="M86" s="209" t="s">
        <v>190</v>
      </c>
      <c r="N86" s="209" t="s">
        <v>190</v>
      </c>
      <c r="O86" s="209" t="s">
        <v>190</v>
      </c>
      <c r="P86" s="209" t="s">
        <v>190</v>
      </c>
      <c r="Q86" s="209" t="s">
        <v>190</v>
      </c>
      <c r="R86" s="209" t="s">
        <v>190</v>
      </c>
      <c r="S86" s="209" t="s">
        <v>190</v>
      </c>
      <c r="T86" s="209" t="s">
        <v>190</v>
      </c>
      <c r="U86" s="209" t="s">
        <v>190</v>
      </c>
      <c r="V86" s="209" t="s">
        <v>190</v>
      </c>
      <c r="W86" s="209" t="s">
        <v>190</v>
      </c>
      <c r="X86" s="209" t="s">
        <v>190</v>
      </c>
      <c r="Y86" s="209" t="s">
        <v>190</v>
      </c>
      <c r="Z86" s="209" t="s">
        <v>190</v>
      </c>
      <c r="AA86" s="209" t="s">
        <v>190</v>
      </c>
      <c r="AB86" s="209" t="s">
        <v>190</v>
      </c>
      <c r="AC86" s="209" t="s">
        <v>190</v>
      </c>
      <c r="AD86" s="209" t="s">
        <v>190</v>
      </c>
      <c r="AE86" s="209" t="s">
        <v>190</v>
      </c>
      <c r="AF86" s="209" t="s">
        <v>190</v>
      </c>
      <c r="AG86" s="209" t="s">
        <v>190</v>
      </c>
      <c r="AH86" s="209" t="s">
        <v>190</v>
      </c>
      <c r="AI86" s="209" t="s">
        <v>190</v>
      </c>
      <c r="AJ86" s="209" t="s">
        <v>190</v>
      </c>
      <c r="AK86" s="209" t="s">
        <v>190</v>
      </c>
      <c r="AL86" s="209" t="s">
        <v>190</v>
      </c>
      <c r="AM86" s="209" t="s">
        <v>190</v>
      </c>
      <c r="AN86" s="209" t="s">
        <v>190</v>
      </c>
    </row>
    <row r="87" spans="1:40" s="941" customFormat="1" ht="33" customHeight="1" x14ac:dyDescent="0.25">
      <c r="B87" s="376" t="s">
        <v>187</v>
      </c>
      <c r="C87" s="502" t="s">
        <v>1588</v>
      </c>
      <c r="D87" s="971" t="s">
        <v>1683</v>
      </c>
      <c r="E87" s="209" t="s">
        <v>190</v>
      </c>
      <c r="F87" s="209" t="s">
        <v>190</v>
      </c>
      <c r="G87" s="209" t="s">
        <v>190</v>
      </c>
      <c r="H87" s="209" t="s">
        <v>190</v>
      </c>
      <c r="I87" s="209" t="s">
        <v>190</v>
      </c>
      <c r="J87" s="209" t="s">
        <v>190</v>
      </c>
      <c r="K87" s="209" t="s">
        <v>190</v>
      </c>
      <c r="L87" s="209" t="s">
        <v>190</v>
      </c>
      <c r="M87" s="209" t="s">
        <v>190</v>
      </c>
      <c r="N87" s="209" t="s">
        <v>190</v>
      </c>
      <c r="O87" s="209" t="s">
        <v>190</v>
      </c>
      <c r="P87" s="209" t="s">
        <v>190</v>
      </c>
      <c r="Q87" s="209" t="s">
        <v>190</v>
      </c>
      <c r="R87" s="209" t="s">
        <v>190</v>
      </c>
      <c r="S87" s="209" t="s">
        <v>190</v>
      </c>
      <c r="T87" s="209" t="s">
        <v>190</v>
      </c>
      <c r="U87" s="209" t="s">
        <v>190</v>
      </c>
      <c r="V87" s="209" t="s">
        <v>190</v>
      </c>
      <c r="W87" s="209" t="s">
        <v>190</v>
      </c>
      <c r="X87" s="209" t="s">
        <v>190</v>
      </c>
      <c r="Y87" s="209" t="s">
        <v>190</v>
      </c>
      <c r="Z87" s="209" t="s">
        <v>190</v>
      </c>
      <c r="AA87" s="209" t="s">
        <v>190</v>
      </c>
      <c r="AB87" s="209" t="s">
        <v>190</v>
      </c>
      <c r="AC87" s="209" t="s">
        <v>190</v>
      </c>
      <c r="AD87" s="209" t="s">
        <v>190</v>
      </c>
      <c r="AE87" s="209" t="s">
        <v>190</v>
      </c>
      <c r="AF87" s="209" t="s">
        <v>190</v>
      </c>
      <c r="AG87" s="209" t="s">
        <v>190</v>
      </c>
      <c r="AH87" s="209" t="s">
        <v>190</v>
      </c>
      <c r="AI87" s="209" t="s">
        <v>190</v>
      </c>
      <c r="AJ87" s="209" t="s">
        <v>190</v>
      </c>
      <c r="AK87" s="209" t="s">
        <v>190</v>
      </c>
      <c r="AL87" s="209" t="s">
        <v>190</v>
      </c>
      <c r="AM87" s="209" t="s">
        <v>190</v>
      </c>
      <c r="AN87" s="209" t="s">
        <v>190</v>
      </c>
    </row>
    <row r="88" spans="1:40" s="941" customFormat="1" ht="33" customHeight="1" x14ac:dyDescent="0.25">
      <c r="B88" s="376" t="s">
        <v>187</v>
      </c>
      <c r="C88" s="502" t="s">
        <v>1589</v>
      </c>
      <c r="D88" s="971" t="s">
        <v>1684</v>
      </c>
      <c r="E88" s="209" t="s">
        <v>190</v>
      </c>
      <c r="F88" s="209" t="s">
        <v>190</v>
      </c>
      <c r="G88" s="209" t="s">
        <v>190</v>
      </c>
      <c r="H88" s="209" t="s">
        <v>190</v>
      </c>
      <c r="I88" s="209" t="s">
        <v>190</v>
      </c>
      <c r="J88" s="209" t="s">
        <v>190</v>
      </c>
      <c r="K88" s="209" t="s">
        <v>190</v>
      </c>
      <c r="L88" s="209" t="s">
        <v>190</v>
      </c>
      <c r="M88" s="209" t="s">
        <v>190</v>
      </c>
      <c r="N88" s="209" t="s">
        <v>190</v>
      </c>
      <c r="O88" s="209" t="s">
        <v>190</v>
      </c>
      <c r="P88" s="209" t="s">
        <v>190</v>
      </c>
      <c r="Q88" s="209" t="s">
        <v>190</v>
      </c>
      <c r="R88" s="209" t="s">
        <v>190</v>
      </c>
      <c r="S88" s="209" t="s">
        <v>190</v>
      </c>
      <c r="T88" s="209" t="s">
        <v>190</v>
      </c>
      <c r="U88" s="209" t="s">
        <v>190</v>
      </c>
      <c r="V88" s="209" t="s">
        <v>190</v>
      </c>
      <c r="W88" s="209" t="s">
        <v>190</v>
      </c>
      <c r="X88" s="209" t="s">
        <v>190</v>
      </c>
      <c r="Y88" s="209" t="s">
        <v>190</v>
      </c>
      <c r="Z88" s="209" t="s">
        <v>190</v>
      </c>
      <c r="AA88" s="209" t="s">
        <v>190</v>
      </c>
      <c r="AB88" s="209" t="s">
        <v>190</v>
      </c>
      <c r="AC88" s="209" t="s">
        <v>190</v>
      </c>
      <c r="AD88" s="209" t="s">
        <v>190</v>
      </c>
      <c r="AE88" s="209" t="s">
        <v>190</v>
      </c>
      <c r="AF88" s="209" t="s">
        <v>190</v>
      </c>
      <c r="AG88" s="209" t="s">
        <v>190</v>
      </c>
      <c r="AH88" s="209" t="s">
        <v>190</v>
      </c>
      <c r="AI88" s="209" t="s">
        <v>190</v>
      </c>
      <c r="AJ88" s="209" t="s">
        <v>190</v>
      </c>
      <c r="AK88" s="209" t="s">
        <v>190</v>
      </c>
      <c r="AL88" s="209" t="s">
        <v>190</v>
      </c>
      <c r="AM88" s="209" t="s">
        <v>190</v>
      </c>
      <c r="AN88" s="209" t="s">
        <v>190</v>
      </c>
    </row>
    <row r="89" spans="1:40" s="494" customFormat="1" ht="33" customHeight="1" x14ac:dyDescent="0.25">
      <c r="B89" s="376" t="s">
        <v>187</v>
      </c>
      <c r="C89" s="387" t="s">
        <v>1541</v>
      </c>
      <c r="D89" s="971" t="s">
        <v>1685</v>
      </c>
      <c r="E89" s="209" t="s">
        <v>190</v>
      </c>
      <c r="F89" s="209" t="s">
        <v>190</v>
      </c>
      <c r="G89" s="209" t="s">
        <v>190</v>
      </c>
      <c r="H89" s="209" t="s">
        <v>190</v>
      </c>
      <c r="I89" s="209" t="s">
        <v>190</v>
      </c>
      <c r="J89" s="209" t="s">
        <v>190</v>
      </c>
      <c r="K89" s="209" t="s">
        <v>190</v>
      </c>
      <c r="L89" s="209" t="s">
        <v>190</v>
      </c>
      <c r="M89" s="209" t="s">
        <v>190</v>
      </c>
      <c r="N89" s="209" t="s">
        <v>190</v>
      </c>
      <c r="O89" s="209" t="s">
        <v>190</v>
      </c>
      <c r="P89" s="209" t="s">
        <v>190</v>
      </c>
      <c r="Q89" s="209" t="s">
        <v>190</v>
      </c>
      <c r="R89" s="209" t="s">
        <v>190</v>
      </c>
      <c r="S89" s="209" t="s">
        <v>190</v>
      </c>
      <c r="T89" s="209" t="s">
        <v>190</v>
      </c>
      <c r="U89" s="209" t="s">
        <v>190</v>
      </c>
      <c r="V89" s="209" t="s">
        <v>190</v>
      </c>
      <c r="W89" s="209" t="s">
        <v>190</v>
      </c>
      <c r="X89" s="209" t="s">
        <v>190</v>
      </c>
      <c r="Y89" s="209" t="s">
        <v>190</v>
      </c>
      <c r="Z89" s="209" t="s">
        <v>190</v>
      </c>
      <c r="AA89" s="209" t="s">
        <v>190</v>
      </c>
      <c r="AB89" s="209" t="s">
        <v>190</v>
      </c>
      <c r="AC89" s="209" t="s">
        <v>190</v>
      </c>
      <c r="AD89" s="209" t="s">
        <v>190</v>
      </c>
      <c r="AE89" s="209" t="s">
        <v>190</v>
      </c>
      <c r="AF89" s="209" t="s">
        <v>190</v>
      </c>
      <c r="AG89" s="209" t="s">
        <v>190</v>
      </c>
      <c r="AH89" s="209" t="s">
        <v>190</v>
      </c>
      <c r="AI89" s="209" t="s">
        <v>190</v>
      </c>
      <c r="AJ89" s="209" t="s">
        <v>190</v>
      </c>
      <c r="AK89" s="209" t="s">
        <v>190</v>
      </c>
      <c r="AL89" s="209" t="s">
        <v>190</v>
      </c>
      <c r="AM89" s="209" t="s">
        <v>190</v>
      </c>
      <c r="AN89" s="209" t="s">
        <v>190</v>
      </c>
    </row>
    <row r="90" spans="1:40" s="494" customFormat="1" ht="33" customHeight="1" x14ac:dyDescent="0.25">
      <c r="B90" s="376" t="s">
        <v>187</v>
      </c>
      <c r="C90" s="394" t="s">
        <v>1561</v>
      </c>
      <c r="D90" s="972" t="s">
        <v>1686</v>
      </c>
      <c r="E90" s="209" t="s">
        <v>190</v>
      </c>
      <c r="F90" s="209" t="s">
        <v>190</v>
      </c>
      <c r="G90" s="209" t="s">
        <v>190</v>
      </c>
      <c r="H90" s="209" t="s">
        <v>190</v>
      </c>
      <c r="I90" s="209" t="s">
        <v>190</v>
      </c>
      <c r="J90" s="209" t="s">
        <v>190</v>
      </c>
      <c r="K90" s="209" t="s">
        <v>190</v>
      </c>
      <c r="L90" s="209" t="s">
        <v>190</v>
      </c>
      <c r="M90" s="209" t="s">
        <v>190</v>
      </c>
      <c r="N90" s="209" t="s">
        <v>190</v>
      </c>
      <c r="O90" s="209" t="s">
        <v>190</v>
      </c>
      <c r="P90" s="209" t="s">
        <v>190</v>
      </c>
      <c r="Q90" s="209" t="s">
        <v>190</v>
      </c>
      <c r="R90" s="209" t="s">
        <v>190</v>
      </c>
      <c r="S90" s="209" t="s">
        <v>190</v>
      </c>
      <c r="T90" s="209" t="s">
        <v>190</v>
      </c>
      <c r="U90" s="209" t="s">
        <v>190</v>
      </c>
      <c r="V90" s="209" t="s">
        <v>190</v>
      </c>
      <c r="W90" s="209" t="s">
        <v>190</v>
      </c>
      <c r="X90" s="209" t="s">
        <v>190</v>
      </c>
      <c r="Y90" s="209" t="s">
        <v>190</v>
      </c>
      <c r="Z90" s="209" t="s">
        <v>190</v>
      </c>
      <c r="AA90" s="209" t="s">
        <v>190</v>
      </c>
      <c r="AB90" s="209" t="s">
        <v>190</v>
      </c>
      <c r="AC90" s="209" t="s">
        <v>190</v>
      </c>
      <c r="AD90" s="209" t="s">
        <v>190</v>
      </c>
      <c r="AE90" s="209" t="s">
        <v>190</v>
      </c>
      <c r="AF90" s="209" t="s">
        <v>190</v>
      </c>
      <c r="AG90" s="209" t="s">
        <v>190</v>
      </c>
      <c r="AH90" s="209" t="s">
        <v>190</v>
      </c>
      <c r="AI90" s="209" t="s">
        <v>190</v>
      </c>
      <c r="AJ90" s="209" t="s">
        <v>190</v>
      </c>
      <c r="AK90" s="209" t="s">
        <v>190</v>
      </c>
      <c r="AL90" s="209" t="s">
        <v>190</v>
      </c>
      <c r="AM90" s="209" t="s">
        <v>190</v>
      </c>
      <c r="AN90" s="209" t="s">
        <v>190</v>
      </c>
    </row>
    <row r="91" spans="1:40" x14ac:dyDescent="0.25">
      <c r="A91" s="105"/>
    </row>
  </sheetData>
  <sheetProtection formatCells="0" formatColumns="0" formatRows="0" insertColumns="0" insertRows="0" insertHyperlinks="0" deleteColumns="0" deleteRows="0" sort="0" autoFilter="0" pivotTables="0"/>
  <mergeCells count="29">
    <mergeCell ref="B9:AN9"/>
    <mergeCell ref="B13:Y13"/>
    <mergeCell ref="B14:B17"/>
    <mergeCell ref="C14:C17"/>
    <mergeCell ref="D14:D17"/>
    <mergeCell ref="E14:E17"/>
    <mergeCell ref="F14:J15"/>
    <mergeCell ref="F16:J16"/>
    <mergeCell ref="K16:O16"/>
    <mergeCell ref="K14:AN14"/>
    <mergeCell ref="K15:O15"/>
    <mergeCell ref="C11:AN11"/>
    <mergeCell ref="C12:AN12"/>
    <mergeCell ref="P15:T15"/>
    <mergeCell ref="U15:Y15"/>
    <mergeCell ref="AJ15:AN15"/>
    <mergeCell ref="B7:AN7"/>
    <mergeCell ref="AJ1:AN1"/>
    <mergeCell ref="AJ2:AN2"/>
    <mergeCell ref="AJ3:AN3"/>
    <mergeCell ref="B4:AN4"/>
    <mergeCell ref="B6:AN6"/>
    <mergeCell ref="P16:T16"/>
    <mergeCell ref="U16:Y16"/>
    <mergeCell ref="AJ16:AN16"/>
    <mergeCell ref="Z15:AD15"/>
    <mergeCell ref="AE15:AI15"/>
    <mergeCell ref="Z16:AD16"/>
    <mergeCell ref="AE16:AI16"/>
  </mergeCells>
  <phoneticPr fontId="69" type="noConversion"/>
  <conditionalFormatting sqref="D30:D31 B90 D60:D68 C42:C53 D42:D55 B79:C81 C89:C90 B38:B53 B82:D89">
    <cfRule type="containsText" dxfId="198" priority="64" operator="containsText" text="Наименование инвестиционного проекта">
      <formula>NOT(ISERROR(SEARCH("Наименование инвестиционного проекта",B30)))</formula>
    </cfRule>
  </conditionalFormatting>
  <conditionalFormatting sqref="C38:C41 B54:C57 B66:C76 B60:C63 B77:B78">
    <cfRule type="containsText" dxfId="197" priority="77" operator="containsText" text="Наименование инвестиционного проекта">
      <formula>NOT(ISERROR(SEARCH("Наименование инвестиционного проекта",B38)))</formula>
    </cfRule>
  </conditionalFormatting>
  <conditionalFormatting sqref="B66:C76 B56:C57 B30:D31 B38:C41 B60:D62 B90 D63:D68 B63:C63 B37:D37 B77:D78 B79:C81 C89:C90 B42:D55 B82:D89">
    <cfRule type="cellIs" dxfId="196" priority="76" operator="equal">
      <formula>0</formula>
    </cfRule>
  </conditionalFormatting>
  <conditionalFormatting sqref="B19:C19 B28:C28 B27">
    <cfRule type="cellIs" dxfId="195" priority="75" operator="equal">
      <formula>0</formula>
    </cfRule>
  </conditionalFormatting>
  <conditionalFormatting sqref="B29">
    <cfRule type="cellIs" dxfId="194" priority="74" operator="equal">
      <formula>0</formula>
    </cfRule>
  </conditionalFormatting>
  <conditionalFormatting sqref="B32 B33:C36">
    <cfRule type="cellIs" dxfId="193" priority="73" operator="equal">
      <formula>0</formula>
    </cfRule>
  </conditionalFormatting>
  <conditionalFormatting sqref="B58:C58">
    <cfRule type="cellIs" dxfId="192" priority="71" operator="equal">
      <formula>0</formula>
    </cfRule>
  </conditionalFormatting>
  <conditionalFormatting sqref="B59:C59">
    <cfRule type="cellIs" dxfId="191" priority="70" operator="equal">
      <formula>0</formula>
    </cfRule>
  </conditionalFormatting>
  <conditionalFormatting sqref="C29">
    <cfRule type="cellIs" dxfId="190" priority="69" operator="equal">
      <formula>0</formula>
    </cfRule>
  </conditionalFormatting>
  <conditionalFormatting sqref="C32">
    <cfRule type="cellIs" dxfId="189" priority="68" operator="equal">
      <formula>0</formula>
    </cfRule>
  </conditionalFormatting>
  <conditionalFormatting sqref="C26:C27">
    <cfRule type="cellIs" dxfId="188" priority="67" operator="equal">
      <formula>0</formula>
    </cfRule>
  </conditionalFormatting>
  <conditionalFormatting sqref="B64:C64">
    <cfRule type="cellIs" dxfId="187" priority="66" operator="equal">
      <formula>0</formula>
    </cfRule>
  </conditionalFormatting>
  <conditionalFormatting sqref="B65:C65">
    <cfRule type="cellIs" dxfId="186" priority="65" operator="equal">
      <formula>0</formula>
    </cfRule>
  </conditionalFormatting>
  <conditionalFormatting sqref="B19">
    <cfRule type="cellIs" dxfId="185" priority="63" operator="equal">
      <formula>0</formula>
    </cfRule>
  </conditionalFormatting>
  <conditionalFormatting sqref="D70:D76 D19 D38:D41 D56:D59 D26:D28 D79:D81">
    <cfRule type="containsText" dxfId="184" priority="62" operator="containsText" text="Наименование инвестиционного проекта">
      <formula>NOT(ISERROR(SEARCH("Наименование инвестиционного проекта",D19)))</formula>
    </cfRule>
  </conditionalFormatting>
  <conditionalFormatting sqref="D70:D76 D38:D41 D56:D59 D19 D26:D28 D79:D81">
    <cfRule type="cellIs" dxfId="183" priority="61" operator="equal">
      <formula>0</formula>
    </cfRule>
  </conditionalFormatting>
  <conditionalFormatting sqref="D32 D35:D36">
    <cfRule type="cellIs" dxfId="182" priority="60" operator="equal">
      <formula>0</formula>
    </cfRule>
  </conditionalFormatting>
  <conditionalFormatting sqref="D69">
    <cfRule type="cellIs" dxfId="181" priority="58" operator="equal">
      <formula>0</formula>
    </cfRule>
  </conditionalFormatting>
  <conditionalFormatting sqref="D33:D34 D29 D20:D25">
    <cfRule type="containsText" dxfId="180" priority="57" operator="containsText" text="Наименование инвестиционного проекта">
      <formula>NOT(ISERROR(SEARCH("Наименование инвестиционного проекта",D20)))</formula>
    </cfRule>
  </conditionalFormatting>
  <conditionalFormatting sqref="D33:D34 D29 D20:D25">
    <cfRule type="cellIs" dxfId="179" priority="56" operator="equal">
      <formula>0</formula>
    </cfRule>
  </conditionalFormatting>
  <conditionalFormatting sqref="E64:E65">
    <cfRule type="containsText" dxfId="178" priority="55" operator="containsText" text="Наименование инвестиционного проекта">
      <formula>NOT(ISERROR(SEARCH("Наименование инвестиционного проекта",E64)))</formula>
    </cfRule>
  </conditionalFormatting>
  <conditionalFormatting sqref="E64:E65">
    <cfRule type="cellIs" dxfId="177" priority="54" operator="equal">
      <formula>0</formula>
    </cfRule>
  </conditionalFormatting>
  <conditionalFormatting sqref="F64:F65 P64:P65 U64:U65 AJ64:AJ65">
    <cfRule type="containsText" dxfId="176" priority="53" operator="containsText" text="Наименование инвестиционного проекта">
      <formula>NOT(ISERROR(SEARCH("Наименование инвестиционного проекта",F64)))</formula>
    </cfRule>
  </conditionalFormatting>
  <conditionalFormatting sqref="F64:F65 P64:P65 U64:U65 AJ64:AJ65">
    <cfRule type="cellIs" dxfId="175" priority="52" operator="equal">
      <formula>0</formula>
    </cfRule>
  </conditionalFormatting>
  <conditionalFormatting sqref="G64:G65 Q64:Q65 V64:V65 AK64:AK65">
    <cfRule type="containsText" dxfId="174" priority="51" operator="containsText" text="Наименование инвестиционного проекта">
      <formula>NOT(ISERROR(SEARCH("Наименование инвестиционного проекта",G64)))</formula>
    </cfRule>
  </conditionalFormatting>
  <conditionalFormatting sqref="G64:G65 Q64:Q65 V64:V65 AK64:AK65">
    <cfRule type="cellIs" dxfId="173" priority="50" operator="equal">
      <formula>0</formula>
    </cfRule>
  </conditionalFormatting>
  <conditionalFormatting sqref="H64:J65 R64:T65 AL64:AN65 W64:AI65">
    <cfRule type="containsText" dxfId="172" priority="49" operator="containsText" text="Наименование инвестиционного проекта">
      <formula>NOT(ISERROR(SEARCH("Наименование инвестиционного проекта",H64)))</formula>
    </cfRule>
  </conditionalFormatting>
  <conditionalFormatting sqref="H64:J65 R64:T65 AL64:AN65 W64:AI65">
    <cfRule type="cellIs" dxfId="171" priority="48" operator="equal">
      <formula>0</formula>
    </cfRule>
  </conditionalFormatting>
  <conditionalFormatting sqref="E67">
    <cfRule type="containsText" dxfId="170" priority="47" operator="containsText" text="Наименование инвестиционного проекта">
      <formula>NOT(ISERROR(SEARCH("Наименование инвестиционного проекта",E67)))</formula>
    </cfRule>
  </conditionalFormatting>
  <conditionalFormatting sqref="E67">
    <cfRule type="cellIs" dxfId="169" priority="46" operator="equal">
      <formula>0</formula>
    </cfRule>
  </conditionalFormatting>
  <conditionalFormatting sqref="F67:J67 P67:AN67">
    <cfRule type="containsText" dxfId="168" priority="45" operator="containsText" text="Наименование инвестиционного проекта">
      <formula>NOT(ISERROR(SEARCH("Наименование инвестиционного проекта",F67)))</formula>
    </cfRule>
  </conditionalFormatting>
  <conditionalFormatting sqref="F67:J67 P67:AN67">
    <cfRule type="cellIs" dxfId="167" priority="44" operator="equal">
      <formula>0</formula>
    </cfRule>
  </conditionalFormatting>
  <conditionalFormatting sqref="E61:E63">
    <cfRule type="containsText" dxfId="166" priority="43" operator="containsText" text="Наименование инвестиционного проекта">
      <formula>NOT(ISERROR(SEARCH("Наименование инвестиционного проекта",E61)))</formula>
    </cfRule>
  </conditionalFormatting>
  <conditionalFormatting sqref="E61:E63">
    <cfRule type="cellIs" dxfId="165" priority="42" operator="equal">
      <formula>0</formula>
    </cfRule>
  </conditionalFormatting>
  <conditionalFormatting sqref="F61:J63 P61:AN63">
    <cfRule type="containsText" dxfId="164" priority="41" operator="containsText" text="Наименование инвестиционного проекта">
      <formula>NOT(ISERROR(SEARCH("Наименование инвестиционного проекта",F61)))</formula>
    </cfRule>
  </conditionalFormatting>
  <conditionalFormatting sqref="F61:J63 P61:AN63">
    <cfRule type="cellIs" dxfId="163" priority="40" operator="equal">
      <formula>0</formula>
    </cfRule>
  </conditionalFormatting>
  <conditionalFormatting sqref="E60:J60 P60:AN60">
    <cfRule type="containsText" dxfId="162" priority="39" operator="containsText" text="Наименование инвестиционного проекта">
      <formula>NOT(ISERROR(SEARCH("Наименование инвестиционного проекта",E60)))</formula>
    </cfRule>
  </conditionalFormatting>
  <conditionalFormatting sqref="E60:J60 P60:AN60">
    <cfRule type="cellIs" dxfId="161" priority="38" operator="equal">
      <formula>0</formula>
    </cfRule>
  </conditionalFormatting>
  <conditionalFormatting sqref="D90">
    <cfRule type="cellIs" dxfId="160" priority="26" operator="equal">
      <formula>0</formula>
    </cfRule>
  </conditionalFormatting>
  <conditionalFormatting sqref="D90">
    <cfRule type="containsText" dxfId="159" priority="27" operator="containsText" text="Наименование инвестиционного проекта">
      <formula>NOT(ISERROR(SEARCH("Наименование инвестиционного проекта",D90)))</formula>
    </cfRule>
  </conditionalFormatting>
  <conditionalFormatting sqref="K64:K65">
    <cfRule type="containsText" dxfId="158" priority="25" operator="containsText" text="Наименование инвестиционного проекта">
      <formula>NOT(ISERROR(SEARCH("Наименование инвестиционного проекта",K64)))</formula>
    </cfRule>
  </conditionalFormatting>
  <conditionalFormatting sqref="K64:K65">
    <cfRule type="cellIs" dxfId="157" priority="24" operator="equal">
      <formula>0</formula>
    </cfRule>
  </conditionalFormatting>
  <conditionalFormatting sqref="L64:L65">
    <cfRule type="containsText" dxfId="156" priority="23" operator="containsText" text="Наименование инвестиционного проекта">
      <formula>NOT(ISERROR(SEARCH("Наименование инвестиционного проекта",L64)))</formula>
    </cfRule>
  </conditionalFormatting>
  <conditionalFormatting sqref="L64:L65">
    <cfRule type="cellIs" dxfId="155" priority="22" operator="equal">
      <formula>0</formula>
    </cfRule>
  </conditionalFormatting>
  <conditionalFormatting sqref="M64:O65">
    <cfRule type="containsText" dxfId="154" priority="21" operator="containsText" text="Наименование инвестиционного проекта">
      <formula>NOT(ISERROR(SEARCH("Наименование инвестиционного проекта",M64)))</formula>
    </cfRule>
  </conditionalFormatting>
  <conditionalFormatting sqref="M64:O65">
    <cfRule type="cellIs" dxfId="153" priority="20" operator="equal">
      <formula>0</formula>
    </cfRule>
  </conditionalFormatting>
  <conditionalFormatting sqref="K67:O67">
    <cfRule type="containsText" dxfId="152" priority="19" operator="containsText" text="Наименование инвестиционного проекта">
      <formula>NOT(ISERROR(SEARCH("Наименование инвестиционного проекта",K67)))</formula>
    </cfRule>
  </conditionalFormatting>
  <conditionalFormatting sqref="K67:O67">
    <cfRule type="cellIs" dxfId="151" priority="18" operator="equal">
      <formula>0</formula>
    </cfRule>
  </conditionalFormatting>
  <conditionalFormatting sqref="K61:O63">
    <cfRule type="containsText" dxfId="150" priority="17" operator="containsText" text="Наименование инвестиционного проекта">
      <formula>NOT(ISERROR(SEARCH("Наименование инвестиционного проекта",K61)))</formula>
    </cfRule>
  </conditionalFormatting>
  <conditionalFormatting sqref="K61:O63">
    <cfRule type="cellIs" dxfId="149" priority="16" operator="equal">
      <formula>0</formula>
    </cfRule>
  </conditionalFormatting>
  <conditionalFormatting sqref="K60:O60">
    <cfRule type="containsText" dxfId="148" priority="15" operator="containsText" text="Наименование инвестиционного проекта">
      <formula>NOT(ISERROR(SEARCH("Наименование инвестиционного проекта",K60)))</formula>
    </cfRule>
  </conditionalFormatting>
  <conditionalFormatting sqref="K60:O60">
    <cfRule type="cellIs" dxfId="147" priority="14" operator="equal">
      <formula>0</formula>
    </cfRule>
  </conditionalFormatting>
  <pageMargins left="0.70866141732283472" right="0.70866141732283472" top="0.74803149606299213" bottom="0.74803149606299213" header="0.31496062992125984" footer="0.31496062992125984"/>
  <pageSetup paperSize="8" scale="2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AT93"/>
  <sheetViews>
    <sheetView view="pageBreakPreview" zoomScaleNormal="100" zoomScaleSheetLayoutView="100" workbookViewId="0">
      <pane xSplit="3" ySplit="20" topLeftCell="D45" activePane="bottomRight" state="frozen"/>
      <selection activeCell="A15" sqref="A15"/>
      <selection pane="topRight" activeCell="D15" sqref="D15"/>
      <selection pane="bottomLeft" activeCell="A21" sqref="A21"/>
      <selection pane="bottomRight" activeCell="F87" sqref="F87"/>
    </sheetView>
  </sheetViews>
  <sheetFormatPr defaultRowHeight="15.75" x14ac:dyDescent="0.25"/>
  <cols>
    <col min="1" max="1" width="6.7109375" style="104" customWidth="1"/>
    <col min="2" max="2" width="13.7109375" style="104" customWidth="1"/>
    <col min="3" max="3" width="101.85546875" style="104" customWidth="1"/>
    <col min="4" max="4" width="27.7109375" style="104" bestFit="1" customWidth="1"/>
    <col min="5" max="5" width="32.140625" style="104" customWidth="1"/>
    <col min="6" max="7" width="33.85546875" style="104" customWidth="1"/>
    <col min="8" max="8" width="28.7109375" style="104" customWidth="1"/>
    <col min="9" max="9" width="5.28515625" style="104" customWidth="1"/>
    <col min="10" max="10" width="5" style="104" customWidth="1"/>
    <col min="11" max="12" width="3.85546875" style="104" customWidth="1"/>
    <col min="13" max="13" width="4.7109375" style="104" customWidth="1"/>
    <col min="14" max="16" width="6.5703125" style="104" customWidth="1"/>
    <col min="17" max="17" width="4.42578125" style="104" customWidth="1"/>
    <col min="18" max="18" width="5.140625" style="104" customWidth="1"/>
    <col min="19" max="19" width="4.42578125" style="104" customWidth="1"/>
    <col min="20" max="20" width="5" style="104" customWidth="1"/>
    <col min="21" max="23" width="6.5703125" style="104" customWidth="1"/>
    <col min="24" max="24" width="7" style="104" customWidth="1"/>
    <col min="25" max="25" width="6.5703125" style="104" customWidth="1"/>
    <col min="26" max="26" width="7.42578125" style="104" customWidth="1"/>
    <col min="27" max="27" width="4" style="104" customWidth="1"/>
    <col min="28" max="28" width="6.5703125" style="104" customWidth="1"/>
    <col min="29" max="29" width="18.42578125" style="104" customWidth="1"/>
    <col min="30" max="30" width="24.28515625" style="104" customWidth="1"/>
    <col min="31" max="31" width="14.42578125" style="104" customWidth="1"/>
    <col min="32" max="32" width="25.5703125" style="104" customWidth="1"/>
    <col min="33" max="33" width="12.42578125" style="104" customWidth="1"/>
    <col min="34" max="34" width="19.85546875" style="104" customWidth="1"/>
    <col min="35" max="36" width="4.7109375" style="104" customWidth="1"/>
    <col min="37" max="37" width="4.28515625" style="104" customWidth="1"/>
    <col min="38" max="38" width="4.42578125" style="104" customWidth="1"/>
    <col min="39" max="39" width="5.140625" style="104" customWidth="1"/>
    <col min="40" max="40" width="5.7109375" style="104" customWidth="1"/>
    <col min="41" max="41" width="6.28515625" style="104" customWidth="1"/>
    <col min="42" max="42" width="6.5703125" style="104" customWidth="1"/>
    <col min="43" max="43" width="6.28515625" style="104" customWidth="1"/>
    <col min="44" max="45" width="5.7109375" style="104" customWidth="1"/>
    <col min="46" max="46" width="14.7109375" style="104" customWidth="1"/>
    <col min="47" max="56" width="5.7109375" style="104" customWidth="1"/>
    <col min="57" max="16384" width="9.140625" style="104"/>
  </cols>
  <sheetData>
    <row r="1" spans="1:46" ht="18.75" hidden="1" x14ac:dyDescent="0.25">
      <c r="H1" s="119" t="s">
        <v>520</v>
      </c>
    </row>
    <row r="2" spans="1:46" ht="18.75" hidden="1" x14ac:dyDescent="0.25">
      <c r="H2" s="119" t="s">
        <v>1</v>
      </c>
    </row>
    <row r="3" spans="1:46" ht="18.75" hidden="1" x14ac:dyDescent="0.25">
      <c r="H3" s="119" t="s">
        <v>320</v>
      </c>
    </row>
    <row r="4" spans="1:46" hidden="1" x14ac:dyDescent="0.25">
      <c r="B4" s="1208" t="s">
        <v>521</v>
      </c>
      <c r="C4" s="1208"/>
      <c r="D4" s="1208"/>
      <c r="E4" s="1208"/>
      <c r="F4" s="1208"/>
      <c r="G4" s="1208"/>
      <c r="H4" s="1208"/>
    </row>
    <row r="6" spans="1:46" x14ac:dyDescent="0.25">
      <c r="B6" s="1035" t="str">
        <f>'С № 1 (2023)'!B7:AY7</f>
        <v>Инвестиционная программа  ГУП НАО "Нарьян-Марская электростанция"</v>
      </c>
      <c r="C6" s="1035"/>
      <c r="D6" s="1035"/>
      <c r="E6" s="1035"/>
      <c r="F6" s="1035"/>
      <c r="G6" s="1035"/>
      <c r="H6" s="1035"/>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row>
    <row r="7" spans="1:46" x14ac:dyDescent="0.25">
      <c r="B7" s="1249" t="s">
        <v>4</v>
      </c>
      <c r="C7" s="1249"/>
      <c r="D7" s="1249"/>
      <c r="E7" s="1249"/>
      <c r="F7" s="1249"/>
      <c r="G7" s="1249"/>
      <c r="H7" s="1249"/>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row>
    <row r="8" spans="1:46" x14ac:dyDescent="0.25">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row>
    <row r="9" spans="1:46" x14ac:dyDescent="0.25">
      <c r="B9" s="1227" t="s">
        <v>1594</v>
      </c>
      <c r="C9" s="1068"/>
      <c r="D9" s="1068"/>
      <c r="E9" s="1068"/>
      <c r="F9" s="1068"/>
      <c r="G9" s="1068"/>
      <c r="H9" s="1068"/>
    </row>
    <row r="10" spans="1:46" x14ac:dyDescent="0.25">
      <c r="B10" s="211"/>
      <c r="C10" s="211"/>
      <c r="D10" s="211"/>
      <c r="E10" s="211"/>
      <c r="F10" s="211"/>
      <c r="G10" s="211"/>
      <c r="H10" s="211"/>
    </row>
    <row r="11" spans="1:46" x14ac:dyDescent="0.25">
      <c r="B11" s="1250" t="s">
        <v>1530</v>
      </c>
      <c r="C11" s="1251"/>
      <c r="D11" s="1251"/>
      <c r="E11" s="1251"/>
      <c r="F11" s="1251"/>
      <c r="G11" s="1251"/>
      <c r="H11" s="1251"/>
    </row>
    <row r="12" spans="1:46" x14ac:dyDescent="0.25">
      <c r="B12" s="1252" t="s">
        <v>522</v>
      </c>
      <c r="C12" s="1252"/>
      <c r="D12" s="1252"/>
      <c r="E12" s="1252"/>
      <c r="F12" s="1252"/>
      <c r="G12" s="1252"/>
      <c r="H12" s="1252"/>
    </row>
    <row r="14" spans="1:46" ht="16.5" thickBot="1" x14ac:dyDescent="0.3">
      <c r="B14" s="1162"/>
      <c r="C14" s="1162"/>
      <c r="D14" s="1162"/>
      <c r="E14" s="1162"/>
      <c r="F14" s="1162"/>
      <c r="G14" s="1162"/>
      <c r="H14" s="122"/>
      <c r="I14" s="122"/>
      <c r="J14" s="122"/>
      <c r="K14" s="122"/>
      <c r="L14" s="122"/>
      <c r="M14" s="122"/>
      <c r="N14" s="122"/>
      <c r="O14" s="122"/>
      <c r="P14" s="122"/>
    </row>
    <row r="15" spans="1:46" ht="53.25" customHeight="1" x14ac:dyDescent="0.25">
      <c r="A15" s="105"/>
      <c r="B15" s="1200" t="s">
        <v>7</v>
      </c>
      <c r="C15" s="1166" t="s">
        <v>8</v>
      </c>
      <c r="D15" s="1166" t="s">
        <v>523</v>
      </c>
      <c r="E15" s="1169" t="s">
        <v>524</v>
      </c>
      <c r="F15" s="1239"/>
      <c r="G15" s="1170"/>
      <c r="H15" s="1246" t="s">
        <v>525</v>
      </c>
      <c r="I15" s="99"/>
      <c r="J15" s="97"/>
      <c r="K15" s="97"/>
      <c r="L15" s="97"/>
      <c r="M15" s="97"/>
      <c r="N15" s="97"/>
      <c r="O15" s="97"/>
      <c r="P15" s="97"/>
    </row>
    <row r="16" spans="1:46" ht="8.25" customHeight="1" thickBot="1" x14ac:dyDescent="0.3">
      <c r="A16" s="105"/>
      <c r="B16" s="1201"/>
      <c r="C16" s="1167"/>
      <c r="D16" s="1167"/>
      <c r="E16" s="1173"/>
      <c r="F16" s="1240"/>
      <c r="G16" s="1253"/>
      <c r="H16" s="1247"/>
      <c r="I16" s="105"/>
    </row>
    <row r="17" spans="1:9" ht="75.75" customHeight="1" thickBot="1" x14ac:dyDescent="0.3">
      <c r="A17" s="105"/>
      <c r="B17" s="1201"/>
      <c r="C17" s="1167"/>
      <c r="D17" s="1167"/>
      <c r="E17" s="1184" t="s">
        <v>526</v>
      </c>
      <c r="F17" s="1185"/>
      <c r="G17" s="1186"/>
      <c r="H17" s="1247"/>
      <c r="I17" s="105"/>
    </row>
    <row r="18" spans="1:9" ht="52.5" customHeight="1" thickBot="1" x14ac:dyDescent="0.3">
      <c r="A18" s="105"/>
      <c r="B18" s="1201"/>
      <c r="C18" s="1168"/>
      <c r="D18" s="1168"/>
      <c r="E18" s="126" t="s">
        <v>527</v>
      </c>
      <c r="F18" s="126" t="s">
        <v>528</v>
      </c>
      <c r="G18" s="126" t="s">
        <v>529</v>
      </c>
      <c r="H18" s="1248"/>
      <c r="I18" s="105"/>
    </row>
    <row r="19" spans="1:9" x14ac:dyDescent="0.25">
      <c r="A19" s="105"/>
      <c r="B19" s="503">
        <v>1</v>
      </c>
      <c r="C19" s="504">
        <v>2</v>
      </c>
      <c r="D19" s="504">
        <v>3</v>
      </c>
      <c r="E19" s="505" t="s">
        <v>413</v>
      </c>
      <c r="F19" s="505" t="s">
        <v>414</v>
      </c>
      <c r="G19" s="505" t="s">
        <v>415</v>
      </c>
      <c r="H19" s="506" t="s">
        <v>441</v>
      </c>
      <c r="I19" s="105"/>
    </row>
    <row r="20" spans="1:9" ht="48" customHeight="1" x14ac:dyDescent="0.25">
      <c r="A20" s="105"/>
      <c r="B20" s="436">
        <v>0</v>
      </c>
      <c r="C20" s="485" t="s">
        <v>92</v>
      </c>
      <c r="D20" s="428" t="s">
        <v>93</v>
      </c>
      <c r="E20" s="428" t="s">
        <v>190</v>
      </c>
      <c r="F20" s="428" t="s">
        <v>190</v>
      </c>
      <c r="G20" s="428" t="s">
        <v>190</v>
      </c>
      <c r="H20" s="428" t="s">
        <v>190</v>
      </c>
      <c r="I20" s="105"/>
    </row>
    <row r="21" spans="1:9" ht="42" customHeight="1" x14ac:dyDescent="0.25">
      <c r="A21" s="105"/>
      <c r="B21" s="430" t="s">
        <v>94</v>
      </c>
      <c r="C21" s="438" t="s">
        <v>95</v>
      </c>
      <c r="D21" s="431" t="s">
        <v>93</v>
      </c>
      <c r="E21" s="208" t="s">
        <v>190</v>
      </c>
      <c r="F21" s="208" t="s">
        <v>190</v>
      </c>
      <c r="G21" s="208" t="s">
        <v>190</v>
      </c>
      <c r="H21" s="208" t="s">
        <v>190</v>
      </c>
      <c r="I21" s="105"/>
    </row>
    <row r="22" spans="1:9" ht="42" customHeight="1" x14ac:dyDescent="0.25">
      <c r="A22" s="105"/>
      <c r="B22" s="430" t="s">
        <v>96</v>
      </c>
      <c r="C22" s="438" t="s">
        <v>97</v>
      </c>
      <c r="D22" s="431" t="s">
        <v>93</v>
      </c>
      <c r="E22" s="208" t="s">
        <v>190</v>
      </c>
      <c r="F22" s="208" t="s">
        <v>190</v>
      </c>
      <c r="G22" s="208" t="s">
        <v>190</v>
      </c>
      <c r="H22" s="208" t="s">
        <v>190</v>
      </c>
      <c r="I22" s="105"/>
    </row>
    <row r="23" spans="1:9" ht="42" customHeight="1" x14ac:dyDescent="0.25">
      <c r="A23" s="105"/>
      <c r="B23" s="430" t="s">
        <v>98</v>
      </c>
      <c r="C23" s="438" t="s">
        <v>99</v>
      </c>
      <c r="D23" s="431" t="s">
        <v>93</v>
      </c>
      <c r="E23" s="208" t="s">
        <v>190</v>
      </c>
      <c r="F23" s="208" t="s">
        <v>190</v>
      </c>
      <c r="G23" s="208" t="s">
        <v>190</v>
      </c>
      <c r="H23" s="208" t="s">
        <v>190</v>
      </c>
      <c r="I23" s="105"/>
    </row>
    <row r="24" spans="1:9" ht="42" customHeight="1" x14ac:dyDescent="0.25">
      <c r="A24" s="105"/>
      <c r="B24" s="430" t="s">
        <v>100</v>
      </c>
      <c r="C24" s="438" t="s">
        <v>101</v>
      </c>
      <c r="D24" s="431" t="s">
        <v>93</v>
      </c>
      <c r="E24" s="208" t="s">
        <v>190</v>
      </c>
      <c r="F24" s="208" t="s">
        <v>190</v>
      </c>
      <c r="G24" s="208" t="s">
        <v>190</v>
      </c>
      <c r="H24" s="208" t="s">
        <v>190</v>
      </c>
      <c r="I24" s="105"/>
    </row>
    <row r="25" spans="1:9" ht="42" customHeight="1" x14ac:dyDescent="0.25">
      <c r="A25" s="105"/>
      <c r="B25" s="430" t="s">
        <v>102</v>
      </c>
      <c r="C25" s="438" t="s">
        <v>103</v>
      </c>
      <c r="D25" s="431" t="s">
        <v>93</v>
      </c>
      <c r="E25" s="208" t="s">
        <v>190</v>
      </c>
      <c r="F25" s="208" t="s">
        <v>190</v>
      </c>
      <c r="G25" s="208" t="s">
        <v>190</v>
      </c>
      <c r="H25" s="208" t="s">
        <v>190</v>
      </c>
      <c r="I25" s="105"/>
    </row>
    <row r="26" spans="1:9" ht="42" customHeight="1" x14ac:dyDescent="0.25">
      <c r="A26" s="105"/>
      <c r="B26" s="430" t="s">
        <v>104</v>
      </c>
      <c r="C26" s="438" t="s">
        <v>105</v>
      </c>
      <c r="D26" s="431" t="s">
        <v>93</v>
      </c>
      <c r="E26" s="208" t="s">
        <v>190</v>
      </c>
      <c r="F26" s="208" t="s">
        <v>190</v>
      </c>
      <c r="G26" s="208" t="s">
        <v>190</v>
      </c>
      <c r="H26" s="208" t="s">
        <v>190</v>
      </c>
      <c r="I26" s="105"/>
    </row>
    <row r="27" spans="1:9" ht="48" customHeight="1" x14ac:dyDescent="0.25">
      <c r="A27" s="105"/>
      <c r="B27" s="427" t="s">
        <v>106</v>
      </c>
      <c r="C27" s="486" t="s">
        <v>107</v>
      </c>
      <c r="D27" s="428" t="s">
        <v>93</v>
      </c>
      <c r="E27" s="475" t="s">
        <v>190</v>
      </c>
      <c r="F27" s="475" t="s">
        <v>190</v>
      </c>
      <c r="G27" s="475" t="s">
        <v>190</v>
      </c>
      <c r="H27" s="475" t="s">
        <v>190</v>
      </c>
      <c r="I27" s="105"/>
    </row>
    <row r="28" spans="1:9" ht="48" customHeight="1" x14ac:dyDescent="0.25">
      <c r="A28" s="105"/>
      <c r="B28" s="427" t="s">
        <v>108</v>
      </c>
      <c r="C28" s="486" t="s">
        <v>109</v>
      </c>
      <c r="D28" s="428" t="s">
        <v>93</v>
      </c>
      <c r="E28" s="475" t="s">
        <v>190</v>
      </c>
      <c r="F28" s="475" t="s">
        <v>190</v>
      </c>
      <c r="G28" s="475" t="s">
        <v>190</v>
      </c>
      <c r="H28" s="475" t="s">
        <v>190</v>
      </c>
      <c r="I28" s="105"/>
    </row>
    <row r="29" spans="1:9" ht="48" customHeight="1" x14ac:dyDescent="0.25">
      <c r="A29" s="105"/>
      <c r="B29" s="432" t="s">
        <v>110</v>
      </c>
      <c r="C29" s="486" t="s">
        <v>111</v>
      </c>
      <c r="D29" s="428" t="s">
        <v>93</v>
      </c>
      <c r="E29" s="475" t="s">
        <v>190</v>
      </c>
      <c r="F29" s="475" t="s">
        <v>190</v>
      </c>
      <c r="G29" s="475" t="s">
        <v>190</v>
      </c>
      <c r="H29" s="475" t="s">
        <v>190</v>
      </c>
      <c r="I29" s="105"/>
    </row>
    <row r="30" spans="1:9" ht="42" customHeight="1" x14ac:dyDescent="0.25">
      <c r="A30" s="105"/>
      <c r="B30" s="433" t="s">
        <v>112</v>
      </c>
      <c r="C30" s="487" t="s">
        <v>113</v>
      </c>
      <c r="D30" s="72" t="s">
        <v>93</v>
      </c>
      <c r="E30" s="208" t="s">
        <v>190</v>
      </c>
      <c r="F30" s="208" t="s">
        <v>190</v>
      </c>
      <c r="G30" s="208" t="s">
        <v>190</v>
      </c>
      <c r="H30" s="208" t="s">
        <v>190</v>
      </c>
      <c r="I30" s="105"/>
    </row>
    <row r="31" spans="1:9" ht="42" customHeight="1" x14ac:dyDescent="0.25">
      <c r="A31" s="105"/>
      <c r="B31" s="433" t="s">
        <v>114</v>
      </c>
      <c r="C31" s="487" t="s">
        <v>115</v>
      </c>
      <c r="D31" s="72" t="s">
        <v>93</v>
      </c>
      <c r="E31" s="208" t="s">
        <v>190</v>
      </c>
      <c r="F31" s="208" t="s">
        <v>190</v>
      </c>
      <c r="G31" s="208" t="s">
        <v>190</v>
      </c>
      <c r="H31" s="208" t="s">
        <v>190</v>
      </c>
      <c r="I31" s="105"/>
    </row>
    <row r="32" spans="1:9" ht="42" customHeight="1" x14ac:dyDescent="0.25">
      <c r="A32" s="105"/>
      <c r="B32" s="433" t="s">
        <v>116</v>
      </c>
      <c r="C32" s="487" t="s">
        <v>117</v>
      </c>
      <c r="D32" s="72" t="s">
        <v>93</v>
      </c>
      <c r="E32" s="208" t="s">
        <v>190</v>
      </c>
      <c r="F32" s="208" t="s">
        <v>190</v>
      </c>
      <c r="G32" s="208" t="s">
        <v>190</v>
      </c>
      <c r="H32" s="208" t="s">
        <v>190</v>
      </c>
      <c r="I32" s="105"/>
    </row>
    <row r="33" spans="1:9" ht="48" customHeight="1" x14ac:dyDescent="0.25">
      <c r="A33" s="105"/>
      <c r="B33" s="427" t="s">
        <v>118</v>
      </c>
      <c r="C33" s="486" t="s">
        <v>119</v>
      </c>
      <c r="D33" s="427" t="s">
        <v>93</v>
      </c>
      <c r="E33" s="475" t="s">
        <v>190</v>
      </c>
      <c r="F33" s="475" t="s">
        <v>190</v>
      </c>
      <c r="G33" s="475" t="s">
        <v>190</v>
      </c>
      <c r="H33" s="475" t="s">
        <v>190</v>
      </c>
      <c r="I33" s="105"/>
    </row>
    <row r="34" spans="1:9" ht="42" customHeight="1" x14ac:dyDescent="0.25">
      <c r="A34" s="105"/>
      <c r="B34" s="434" t="s">
        <v>120</v>
      </c>
      <c r="C34" s="487" t="s">
        <v>121</v>
      </c>
      <c r="D34" s="72" t="s">
        <v>93</v>
      </c>
      <c r="E34" s="208" t="s">
        <v>190</v>
      </c>
      <c r="F34" s="208" t="s">
        <v>190</v>
      </c>
      <c r="G34" s="208" t="s">
        <v>190</v>
      </c>
      <c r="H34" s="208" t="s">
        <v>190</v>
      </c>
      <c r="I34" s="105"/>
    </row>
    <row r="35" spans="1:9" ht="42" customHeight="1" x14ac:dyDescent="0.25">
      <c r="A35" s="105"/>
      <c r="B35" s="433" t="s">
        <v>122</v>
      </c>
      <c r="C35" s="487" t="s">
        <v>123</v>
      </c>
      <c r="D35" s="72" t="s">
        <v>93</v>
      </c>
      <c r="E35" s="208" t="s">
        <v>190</v>
      </c>
      <c r="F35" s="208" t="s">
        <v>190</v>
      </c>
      <c r="G35" s="208" t="s">
        <v>190</v>
      </c>
      <c r="H35" s="208" t="s">
        <v>190</v>
      </c>
      <c r="I35" s="105"/>
    </row>
    <row r="36" spans="1:9" ht="48" customHeight="1" x14ac:dyDescent="0.25">
      <c r="A36" s="105"/>
      <c r="B36" s="427" t="s">
        <v>124</v>
      </c>
      <c r="C36" s="485" t="s">
        <v>125</v>
      </c>
      <c r="D36" s="427" t="s">
        <v>93</v>
      </c>
      <c r="E36" s="475" t="s">
        <v>190</v>
      </c>
      <c r="F36" s="475" t="s">
        <v>190</v>
      </c>
      <c r="G36" s="475" t="s">
        <v>190</v>
      </c>
      <c r="H36" s="475" t="s">
        <v>190</v>
      </c>
      <c r="I36" s="105"/>
    </row>
    <row r="37" spans="1:9" ht="48" customHeight="1" x14ac:dyDescent="0.25">
      <c r="A37" s="105"/>
      <c r="B37" s="396" t="s">
        <v>126</v>
      </c>
      <c r="C37" s="485" t="s">
        <v>127</v>
      </c>
      <c r="D37" s="427" t="s">
        <v>93</v>
      </c>
      <c r="E37" s="475" t="s">
        <v>190</v>
      </c>
      <c r="F37" s="475" t="s">
        <v>190</v>
      </c>
      <c r="G37" s="475" t="s">
        <v>190</v>
      </c>
      <c r="H37" s="475" t="s">
        <v>190</v>
      </c>
      <c r="I37" s="105"/>
    </row>
    <row r="38" spans="1:9" ht="42" customHeight="1" x14ac:dyDescent="0.25">
      <c r="A38" s="105"/>
      <c r="B38" s="437" t="s">
        <v>277</v>
      </c>
      <c r="C38" s="72" t="s">
        <v>278</v>
      </c>
      <c r="D38" s="72" t="s">
        <v>93</v>
      </c>
      <c r="E38" s="208" t="s">
        <v>190</v>
      </c>
      <c r="F38" s="208" t="s">
        <v>190</v>
      </c>
      <c r="G38" s="208" t="s">
        <v>190</v>
      </c>
      <c r="H38" s="208" t="s">
        <v>190</v>
      </c>
      <c r="I38" s="105"/>
    </row>
    <row r="39" spans="1:9" ht="42" customHeight="1" x14ac:dyDescent="0.25">
      <c r="A39" s="105"/>
      <c r="B39" s="408" t="s">
        <v>128</v>
      </c>
      <c r="C39" s="409" t="s">
        <v>129</v>
      </c>
      <c r="D39" s="431" t="s">
        <v>93</v>
      </c>
      <c r="E39" s="208" t="s">
        <v>190</v>
      </c>
      <c r="F39" s="208" t="s">
        <v>190</v>
      </c>
      <c r="G39" s="208" t="s">
        <v>190</v>
      </c>
      <c r="H39" s="208" t="s">
        <v>190</v>
      </c>
      <c r="I39" s="105"/>
    </row>
    <row r="40" spans="1:9" ht="48" customHeight="1" x14ac:dyDescent="0.25">
      <c r="A40" s="105"/>
      <c r="B40" s="382" t="s">
        <v>130</v>
      </c>
      <c r="C40" s="383" t="s">
        <v>131</v>
      </c>
      <c r="D40" s="428" t="s">
        <v>93</v>
      </c>
      <c r="E40" s="475" t="s">
        <v>190</v>
      </c>
      <c r="F40" s="475" t="s">
        <v>190</v>
      </c>
      <c r="G40" s="475" t="s">
        <v>190</v>
      </c>
      <c r="H40" s="475" t="s">
        <v>190</v>
      </c>
      <c r="I40" s="105"/>
    </row>
    <row r="41" spans="1:9" s="117" customFormat="1" ht="48" customHeight="1" x14ac:dyDescent="0.25">
      <c r="A41" s="105"/>
      <c r="B41" s="382" t="s">
        <v>132</v>
      </c>
      <c r="C41" s="383" t="s">
        <v>133</v>
      </c>
      <c r="D41" s="382" t="s">
        <v>93</v>
      </c>
      <c r="E41" s="475" t="s">
        <v>190</v>
      </c>
      <c r="F41" s="475" t="s">
        <v>190</v>
      </c>
      <c r="G41" s="475" t="s">
        <v>190</v>
      </c>
      <c r="H41" s="475" t="s">
        <v>190</v>
      </c>
      <c r="I41" s="105"/>
    </row>
    <row r="42" spans="1:9" ht="42" customHeight="1" x14ac:dyDescent="0.25">
      <c r="A42" s="105"/>
      <c r="B42" s="411" t="s">
        <v>134</v>
      </c>
      <c r="C42" s="412" t="s">
        <v>135</v>
      </c>
      <c r="D42" s="411" t="s">
        <v>93</v>
      </c>
      <c r="E42" s="501" t="s">
        <v>190</v>
      </c>
      <c r="F42" s="501" t="s">
        <v>190</v>
      </c>
      <c r="G42" s="501" t="s">
        <v>190</v>
      </c>
      <c r="H42" s="501" t="s">
        <v>190</v>
      </c>
      <c r="I42" s="105"/>
    </row>
    <row r="43" spans="1:9" ht="42" customHeight="1" x14ac:dyDescent="0.25">
      <c r="A43" s="105"/>
      <c r="B43" s="411" t="s">
        <v>139</v>
      </c>
      <c r="C43" s="412" t="s">
        <v>140</v>
      </c>
      <c r="D43" s="411" t="s">
        <v>93</v>
      </c>
      <c r="E43" s="501" t="s">
        <v>190</v>
      </c>
      <c r="F43" s="501" t="s">
        <v>190</v>
      </c>
      <c r="G43" s="501" t="s">
        <v>190</v>
      </c>
      <c r="H43" s="501" t="s">
        <v>190</v>
      </c>
      <c r="I43" s="105"/>
    </row>
    <row r="44" spans="1:9" s="496" customFormat="1" ht="33" customHeight="1" x14ac:dyDescent="0.25">
      <c r="B44" s="76" t="s">
        <v>139</v>
      </c>
      <c r="C44" s="387" t="s">
        <v>1551</v>
      </c>
      <c r="D44" s="76" t="s">
        <v>1658</v>
      </c>
      <c r="E44" s="209" t="s">
        <v>190</v>
      </c>
      <c r="F44" s="209" t="s">
        <v>190</v>
      </c>
      <c r="G44" s="209" t="s">
        <v>190</v>
      </c>
      <c r="H44" s="676" t="s">
        <v>1531</v>
      </c>
    </row>
    <row r="45" spans="1:9" s="941" customFormat="1" ht="33" customHeight="1" x14ac:dyDescent="0.25">
      <c r="B45" s="76" t="s">
        <v>139</v>
      </c>
      <c r="C45" s="387" t="s">
        <v>692</v>
      </c>
      <c r="D45" s="76" t="s">
        <v>1616</v>
      </c>
      <c r="E45" s="209" t="s">
        <v>190</v>
      </c>
      <c r="F45" s="209" t="s">
        <v>190</v>
      </c>
      <c r="G45" s="209" t="s">
        <v>190</v>
      </c>
      <c r="H45" s="676" t="s">
        <v>1531</v>
      </c>
    </row>
    <row r="46" spans="1:9" s="941" customFormat="1" ht="33" customHeight="1" x14ac:dyDescent="0.25">
      <c r="B46" s="76" t="s">
        <v>139</v>
      </c>
      <c r="C46" s="387" t="s">
        <v>1527</v>
      </c>
      <c r="D46" s="76" t="s">
        <v>1603</v>
      </c>
      <c r="E46" s="209" t="s">
        <v>190</v>
      </c>
      <c r="F46" s="209" t="s">
        <v>190</v>
      </c>
      <c r="G46" s="209" t="s">
        <v>190</v>
      </c>
      <c r="H46" s="676" t="s">
        <v>1531</v>
      </c>
    </row>
    <row r="47" spans="1:9" s="941" customFormat="1" ht="33" customHeight="1" x14ac:dyDescent="0.25">
      <c r="B47" s="76" t="s">
        <v>139</v>
      </c>
      <c r="C47" s="387" t="s">
        <v>1552</v>
      </c>
      <c r="D47" s="76" t="s">
        <v>1604</v>
      </c>
      <c r="E47" s="209" t="s">
        <v>190</v>
      </c>
      <c r="F47" s="209" t="s">
        <v>190</v>
      </c>
      <c r="G47" s="209" t="s">
        <v>190</v>
      </c>
      <c r="H47" s="676" t="s">
        <v>1531</v>
      </c>
    </row>
    <row r="48" spans="1:9" s="941" customFormat="1" ht="33" customHeight="1" x14ac:dyDescent="0.25">
      <c r="B48" s="76" t="s">
        <v>139</v>
      </c>
      <c r="C48" s="387" t="s">
        <v>1553</v>
      </c>
      <c r="D48" s="76" t="s">
        <v>1660</v>
      </c>
      <c r="E48" s="209" t="s">
        <v>190</v>
      </c>
      <c r="F48" s="209" t="s">
        <v>190</v>
      </c>
      <c r="G48" s="209" t="s">
        <v>190</v>
      </c>
      <c r="H48" s="676" t="s">
        <v>1531</v>
      </c>
    </row>
    <row r="49" spans="1:9" s="496" customFormat="1" ht="33" customHeight="1" x14ac:dyDescent="0.25">
      <c r="B49" s="76" t="s">
        <v>139</v>
      </c>
      <c r="C49" s="387" t="s">
        <v>1554</v>
      </c>
      <c r="D49" s="76" t="s">
        <v>1659</v>
      </c>
      <c r="E49" s="209" t="s">
        <v>190</v>
      </c>
      <c r="F49" s="209" t="s">
        <v>190</v>
      </c>
      <c r="G49" s="209" t="s">
        <v>190</v>
      </c>
      <c r="H49" s="676" t="s">
        <v>1531</v>
      </c>
    </row>
    <row r="50" spans="1:9" s="496" customFormat="1" ht="33" customHeight="1" x14ac:dyDescent="0.25">
      <c r="B50" s="76" t="s">
        <v>139</v>
      </c>
      <c r="C50" s="387" t="s">
        <v>1555</v>
      </c>
      <c r="D50" s="76" t="s">
        <v>1661</v>
      </c>
      <c r="E50" s="209" t="s">
        <v>190</v>
      </c>
      <c r="F50" s="209" t="s">
        <v>190</v>
      </c>
      <c r="G50" s="209" t="s">
        <v>190</v>
      </c>
      <c r="H50" s="676" t="s">
        <v>1531</v>
      </c>
    </row>
    <row r="51" spans="1:9" s="496" customFormat="1" ht="33" customHeight="1" x14ac:dyDescent="0.25">
      <c r="B51" s="76" t="s">
        <v>139</v>
      </c>
      <c r="C51" s="387" t="s">
        <v>1556</v>
      </c>
      <c r="D51" s="76" t="s">
        <v>1662</v>
      </c>
      <c r="E51" s="209" t="s">
        <v>190</v>
      </c>
      <c r="F51" s="209" t="s">
        <v>190</v>
      </c>
      <c r="G51" s="209" t="s">
        <v>190</v>
      </c>
      <c r="H51" s="676" t="s">
        <v>1531</v>
      </c>
    </row>
    <row r="52" spans="1:9" s="496" customFormat="1" ht="33" customHeight="1" x14ac:dyDescent="0.25">
      <c r="B52" s="76" t="s">
        <v>139</v>
      </c>
      <c r="C52" s="387" t="s">
        <v>1557</v>
      </c>
      <c r="D52" s="76" t="s">
        <v>1663</v>
      </c>
      <c r="E52" s="209" t="s">
        <v>190</v>
      </c>
      <c r="F52" s="209" t="s">
        <v>190</v>
      </c>
      <c r="G52" s="209" t="s">
        <v>190</v>
      </c>
      <c r="H52" s="676" t="s">
        <v>1531</v>
      </c>
    </row>
    <row r="53" spans="1:9" s="894" customFormat="1" ht="33" customHeight="1" x14ac:dyDescent="0.25">
      <c r="B53" s="76" t="s">
        <v>139</v>
      </c>
      <c r="C53" s="387" t="s">
        <v>1558</v>
      </c>
      <c r="D53" s="76" t="s">
        <v>1664</v>
      </c>
      <c r="E53" s="209" t="s">
        <v>190</v>
      </c>
      <c r="F53" s="209" t="s">
        <v>190</v>
      </c>
      <c r="G53" s="209" t="s">
        <v>190</v>
      </c>
      <c r="H53" s="676" t="s">
        <v>1531</v>
      </c>
    </row>
    <row r="54" spans="1:9" s="894" customFormat="1" ht="33" customHeight="1" x14ac:dyDescent="0.25">
      <c r="B54" s="76" t="s">
        <v>139</v>
      </c>
      <c r="C54" s="387" t="s">
        <v>1559</v>
      </c>
      <c r="D54" s="76" t="s">
        <v>1665</v>
      </c>
      <c r="E54" s="209" t="s">
        <v>190</v>
      </c>
      <c r="F54" s="209" t="s">
        <v>190</v>
      </c>
      <c r="G54" s="209" t="s">
        <v>190</v>
      </c>
      <c r="H54" s="676" t="s">
        <v>1531</v>
      </c>
    </row>
    <row r="55" spans="1:9" ht="48" customHeight="1" x14ac:dyDescent="0.25">
      <c r="A55" s="105"/>
      <c r="B55" s="382" t="s">
        <v>141</v>
      </c>
      <c r="C55" s="383" t="s">
        <v>142</v>
      </c>
      <c r="D55" s="382" t="s">
        <v>93</v>
      </c>
      <c r="E55" s="475" t="s">
        <v>190</v>
      </c>
      <c r="F55" s="475" t="s">
        <v>190</v>
      </c>
      <c r="G55" s="475" t="s">
        <v>190</v>
      </c>
      <c r="H55" s="475" t="s">
        <v>190</v>
      </c>
      <c r="I55" s="105"/>
    </row>
    <row r="56" spans="1:9" ht="42" customHeight="1" x14ac:dyDescent="0.25">
      <c r="A56" s="105"/>
      <c r="B56" s="411" t="s">
        <v>143</v>
      </c>
      <c r="C56" s="412" t="s">
        <v>144</v>
      </c>
      <c r="D56" s="411" t="s">
        <v>93</v>
      </c>
      <c r="E56" s="501" t="s">
        <v>190</v>
      </c>
      <c r="F56" s="501" t="s">
        <v>190</v>
      </c>
      <c r="G56" s="501" t="s">
        <v>190</v>
      </c>
      <c r="H56" s="501" t="s">
        <v>190</v>
      </c>
      <c r="I56" s="105"/>
    </row>
    <row r="57" spans="1:9" ht="42" customHeight="1" x14ac:dyDescent="0.25">
      <c r="A57" s="105"/>
      <c r="B57" s="411" t="s">
        <v>148</v>
      </c>
      <c r="C57" s="412" t="s">
        <v>149</v>
      </c>
      <c r="D57" s="411" t="s">
        <v>93</v>
      </c>
      <c r="E57" s="501" t="s">
        <v>190</v>
      </c>
      <c r="F57" s="501" t="s">
        <v>190</v>
      </c>
      <c r="G57" s="501" t="s">
        <v>190</v>
      </c>
      <c r="H57" s="501" t="s">
        <v>190</v>
      </c>
      <c r="I57" s="105"/>
    </row>
    <row r="58" spans="1:9" ht="48" customHeight="1" x14ac:dyDescent="0.25">
      <c r="A58" s="105"/>
      <c r="B58" s="382" t="s">
        <v>150</v>
      </c>
      <c r="C58" s="383" t="s">
        <v>151</v>
      </c>
      <c r="D58" s="382" t="s">
        <v>93</v>
      </c>
      <c r="E58" s="475" t="s">
        <v>190</v>
      </c>
      <c r="F58" s="475" t="s">
        <v>190</v>
      </c>
      <c r="G58" s="475" t="s">
        <v>190</v>
      </c>
      <c r="H58" s="475" t="s">
        <v>190</v>
      </c>
      <c r="I58" s="105"/>
    </row>
    <row r="59" spans="1:9" ht="42" customHeight="1" x14ac:dyDescent="0.25">
      <c r="A59" s="105"/>
      <c r="B59" s="437" t="s">
        <v>152</v>
      </c>
      <c r="C59" s="443" t="s">
        <v>153</v>
      </c>
      <c r="D59" s="408" t="s">
        <v>93</v>
      </c>
      <c r="E59" s="208" t="s">
        <v>190</v>
      </c>
      <c r="F59" s="208" t="s">
        <v>190</v>
      </c>
      <c r="G59" s="208" t="s">
        <v>190</v>
      </c>
      <c r="H59" s="208" t="s">
        <v>190</v>
      </c>
      <c r="I59" s="105"/>
    </row>
    <row r="60" spans="1:9" ht="42" customHeight="1" x14ac:dyDescent="0.25">
      <c r="A60" s="105"/>
      <c r="B60" s="437" t="s">
        <v>154</v>
      </c>
      <c r="C60" s="443" t="s">
        <v>155</v>
      </c>
      <c r="D60" s="408" t="s">
        <v>93</v>
      </c>
      <c r="E60" s="208" t="s">
        <v>190</v>
      </c>
      <c r="F60" s="208" t="s">
        <v>190</v>
      </c>
      <c r="G60" s="208" t="s">
        <v>190</v>
      </c>
      <c r="H60" s="208" t="s">
        <v>190</v>
      </c>
      <c r="I60" s="105"/>
    </row>
    <row r="61" spans="1:9" ht="42" customHeight="1" x14ac:dyDescent="0.25">
      <c r="A61" s="105"/>
      <c r="B61" s="408" t="s">
        <v>156</v>
      </c>
      <c r="C61" s="409" t="s">
        <v>157</v>
      </c>
      <c r="D61" s="408" t="s">
        <v>93</v>
      </c>
      <c r="E61" s="208" t="s">
        <v>190</v>
      </c>
      <c r="F61" s="208" t="s">
        <v>190</v>
      </c>
      <c r="G61" s="208" t="s">
        <v>190</v>
      </c>
      <c r="H61" s="208" t="s">
        <v>190</v>
      </c>
      <c r="I61" s="105"/>
    </row>
    <row r="62" spans="1:9" ht="42" customHeight="1" x14ac:dyDescent="0.25">
      <c r="A62" s="105"/>
      <c r="B62" s="408" t="s">
        <v>158</v>
      </c>
      <c r="C62" s="409" t="s">
        <v>159</v>
      </c>
      <c r="D62" s="408" t="s">
        <v>93</v>
      </c>
      <c r="E62" s="208" t="s">
        <v>190</v>
      </c>
      <c r="F62" s="208" t="s">
        <v>190</v>
      </c>
      <c r="G62" s="208" t="s">
        <v>190</v>
      </c>
      <c r="H62" s="208" t="s">
        <v>190</v>
      </c>
      <c r="I62" s="105"/>
    </row>
    <row r="63" spans="1:9" ht="42" customHeight="1" x14ac:dyDescent="0.25">
      <c r="A63" s="105"/>
      <c r="B63" s="408" t="s">
        <v>160</v>
      </c>
      <c r="C63" s="409" t="s">
        <v>161</v>
      </c>
      <c r="D63" s="408" t="s">
        <v>93</v>
      </c>
      <c r="E63" s="208" t="s">
        <v>190</v>
      </c>
      <c r="F63" s="208" t="s">
        <v>190</v>
      </c>
      <c r="G63" s="208" t="s">
        <v>190</v>
      </c>
      <c r="H63" s="208" t="s">
        <v>190</v>
      </c>
      <c r="I63" s="105"/>
    </row>
    <row r="64" spans="1:9" ht="42" customHeight="1" x14ac:dyDescent="0.25">
      <c r="A64" s="105"/>
      <c r="B64" s="408" t="s">
        <v>165</v>
      </c>
      <c r="C64" s="409" t="s">
        <v>166</v>
      </c>
      <c r="D64" s="408" t="s">
        <v>93</v>
      </c>
      <c r="E64" s="208" t="s">
        <v>190</v>
      </c>
      <c r="F64" s="208" t="s">
        <v>190</v>
      </c>
      <c r="G64" s="208" t="s">
        <v>190</v>
      </c>
      <c r="H64" s="208" t="s">
        <v>190</v>
      </c>
      <c r="I64" s="105"/>
    </row>
    <row r="65" spans="1:9" ht="42" customHeight="1" x14ac:dyDescent="0.25">
      <c r="A65" s="105"/>
      <c r="B65" s="437" t="s">
        <v>167</v>
      </c>
      <c r="C65" s="443" t="s">
        <v>168</v>
      </c>
      <c r="D65" s="408" t="s">
        <v>93</v>
      </c>
      <c r="E65" s="208" t="s">
        <v>190</v>
      </c>
      <c r="F65" s="208" t="s">
        <v>190</v>
      </c>
      <c r="G65" s="208" t="s">
        <v>190</v>
      </c>
      <c r="H65" s="208" t="s">
        <v>190</v>
      </c>
      <c r="I65" s="105"/>
    </row>
    <row r="66" spans="1:9" ht="42" customHeight="1" x14ac:dyDescent="0.25">
      <c r="A66" s="105"/>
      <c r="B66" s="437" t="s">
        <v>169</v>
      </c>
      <c r="C66" s="443" t="s">
        <v>170</v>
      </c>
      <c r="D66" s="408" t="s">
        <v>93</v>
      </c>
      <c r="E66" s="208" t="s">
        <v>190</v>
      </c>
      <c r="F66" s="208" t="s">
        <v>190</v>
      </c>
      <c r="G66" s="208" t="s">
        <v>190</v>
      </c>
      <c r="H66" s="208" t="s">
        <v>190</v>
      </c>
      <c r="I66" s="105"/>
    </row>
    <row r="67" spans="1:9" ht="48" customHeight="1" x14ac:dyDescent="0.25">
      <c r="A67" s="105"/>
      <c r="B67" s="382" t="s">
        <v>171</v>
      </c>
      <c r="C67" s="383" t="s">
        <v>172</v>
      </c>
      <c r="D67" s="382" t="s">
        <v>93</v>
      </c>
      <c r="E67" s="475" t="s">
        <v>190</v>
      </c>
      <c r="F67" s="475" t="s">
        <v>190</v>
      </c>
      <c r="G67" s="475" t="s">
        <v>190</v>
      </c>
      <c r="H67" s="475" t="s">
        <v>190</v>
      </c>
      <c r="I67" s="105"/>
    </row>
    <row r="68" spans="1:9" ht="42" customHeight="1" x14ac:dyDescent="0.25">
      <c r="A68" s="105"/>
      <c r="B68" s="408" t="s">
        <v>173</v>
      </c>
      <c r="C68" s="409" t="s">
        <v>174</v>
      </c>
      <c r="D68" s="408" t="s">
        <v>93</v>
      </c>
      <c r="E68" s="208" t="s">
        <v>190</v>
      </c>
      <c r="F68" s="208" t="s">
        <v>190</v>
      </c>
      <c r="G68" s="208" t="s">
        <v>190</v>
      </c>
      <c r="H68" s="208" t="s">
        <v>190</v>
      </c>
      <c r="I68" s="105"/>
    </row>
    <row r="69" spans="1:9" ht="42" customHeight="1" x14ac:dyDescent="0.25">
      <c r="A69" s="105"/>
      <c r="B69" s="408" t="s">
        <v>175</v>
      </c>
      <c r="C69" s="409" t="s">
        <v>176</v>
      </c>
      <c r="D69" s="408" t="s">
        <v>93</v>
      </c>
      <c r="E69" s="208" t="s">
        <v>190</v>
      </c>
      <c r="F69" s="208" t="s">
        <v>190</v>
      </c>
      <c r="G69" s="208" t="s">
        <v>190</v>
      </c>
      <c r="H69" s="208" t="s">
        <v>190</v>
      </c>
      <c r="I69" s="105"/>
    </row>
    <row r="70" spans="1:9" ht="48" customHeight="1" x14ac:dyDescent="0.25">
      <c r="A70" s="105"/>
      <c r="B70" s="382" t="s">
        <v>177</v>
      </c>
      <c r="C70" s="383" t="s">
        <v>178</v>
      </c>
      <c r="D70" s="427" t="s">
        <v>93</v>
      </c>
      <c r="E70" s="475" t="s">
        <v>190</v>
      </c>
      <c r="F70" s="475" t="s">
        <v>190</v>
      </c>
      <c r="G70" s="475" t="s">
        <v>190</v>
      </c>
      <c r="H70" s="475" t="s">
        <v>190</v>
      </c>
      <c r="I70" s="105"/>
    </row>
    <row r="71" spans="1:9" ht="42" customHeight="1" x14ac:dyDescent="0.25">
      <c r="A71" s="105"/>
      <c r="B71" s="408" t="s">
        <v>179</v>
      </c>
      <c r="C71" s="409" t="s">
        <v>180</v>
      </c>
      <c r="D71" s="408" t="s">
        <v>93</v>
      </c>
      <c r="E71" s="208" t="s">
        <v>190</v>
      </c>
      <c r="F71" s="208" t="s">
        <v>190</v>
      </c>
      <c r="G71" s="208" t="s">
        <v>190</v>
      </c>
      <c r="H71" s="208" t="s">
        <v>190</v>
      </c>
      <c r="I71" s="105"/>
    </row>
    <row r="72" spans="1:9" ht="42" customHeight="1" x14ac:dyDescent="0.25">
      <c r="A72" s="105"/>
      <c r="B72" s="408" t="s">
        <v>181</v>
      </c>
      <c r="C72" s="409" t="s">
        <v>182</v>
      </c>
      <c r="D72" s="408" t="s">
        <v>93</v>
      </c>
      <c r="E72" s="208" t="s">
        <v>190</v>
      </c>
      <c r="F72" s="208" t="s">
        <v>190</v>
      </c>
      <c r="G72" s="208" t="s">
        <v>190</v>
      </c>
      <c r="H72" s="208" t="s">
        <v>190</v>
      </c>
      <c r="I72" s="105"/>
    </row>
    <row r="73" spans="1:9" s="941" customFormat="1" ht="33" customHeight="1" x14ac:dyDescent="0.25">
      <c r="B73" s="76" t="s">
        <v>181</v>
      </c>
      <c r="C73" s="387" t="s">
        <v>1576</v>
      </c>
      <c r="D73" s="76" t="s">
        <v>1666</v>
      </c>
      <c r="E73" s="209" t="s">
        <v>190</v>
      </c>
      <c r="F73" s="209" t="s">
        <v>190</v>
      </c>
      <c r="G73" s="209" t="s">
        <v>190</v>
      </c>
      <c r="H73" s="676" t="s">
        <v>1531</v>
      </c>
    </row>
    <row r="74" spans="1:9" ht="48" customHeight="1" x14ac:dyDescent="0.25">
      <c r="A74" s="105"/>
      <c r="B74" s="382" t="s">
        <v>183</v>
      </c>
      <c r="C74" s="383" t="s">
        <v>184</v>
      </c>
      <c r="D74" s="382" t="s">
        <v>93</v>
      </c>
      <c r="E74" s="475" t="s">
        <v>190</v>
      </c>
      <c r="F74" s="475" t="s">
        <v>190</v>
      </c>
      <c r="G74" s="475" t="s">
        <v>190</v>
      </c>
      <c r="H74" s="475" t="s">
        <v>190</v>
      </c>
      <c r="I74" s="105"/>
    </row>
    <row r="75" spans="1:9" s="496" customFormat="1" ht="33" customHeight="1" x14ac:dyDescent="0.25">
      <c r="B75" s="76" t="s">
        <v>183</v>
      </c>
      <c r="C75" s="387" t="s">
        <v>1575</v>
      </c>
      <c r="D75" s="76" t="s">
        <v>1667</v>
      </c>
      <c r="E75" s="209" t="s">
        <v>190</v>
      </c>
      <c r="F75" s="209" t="s">
        <v>190</v>
      </c>
      <c r="G75" s="209" t="s">
        <v>190</v>
      </c>
      <c r="H75" s="676" t="s">
        <v>1531</v>
      </c>
    </row>
    <row r="76" spans="1:9" s="496" customFormat="1" ht="33" customHeight="1" x14ac:dyDescent="0.25">
      <c r="B76" s="76" t="s">
        <v>183</v>
      </c>
      <c r="C76" s="387" t="s">
        <v>1590</v>
      </c>
      <c r="D76" s="76" t="s">
        <v>1668</v>
      </c>
      <c r="E76" s="209" t="s">
        <v>190</v>
      </c>
      <c r="F76" s="209" t="s">
        <v>190</v>
      </c>
      <c r="G76" s="209" t="s">
        <v>190</v>
      </c>
      <c r="H76" s="676" t="s">
        <v>1531</v>
      </c>
    </row>
    <row r="77" spans="1:9" s="496" customFormat="1" ht="33" customHeight="1" x14ac:dyDescent="0.25">
      <c r="B77" s="76" t="s">
        <v>183</v>
      </c>
      <c r="C77" s="387" t="s">
        <v>1577</v>
      </c>
      <c r="D77" s="76" t="s">
        <v>1669</v>
      </c>
      <c r="E77" s="209" t="s">
        <v>190</v>
      </c>
      <c r="F77" s="209" t="s">
        <v>190</v>
      </c>
      <c r="G77" s="209" t="s">
        <v>190</v>
      </c>
      <c r="H77" s="676" t="s">
        <v>1531</v>
      </c>
    </row>
    <row r="78" spans="1:9" s="678" customFormat="1" ht="33" customHeight="1" x14ac:dyDescent="0.25">
      <c r="B78" s="76" t="s">
        <v>183</v>
      </c>
      <c r="C78" s="440" t="s">
        <v>1578</v>
      </c>
      <c r="D78" s="617" t="s">
        <v>1670</v>
      </c>
      <c r="E78" s="209" t="s">
        <v>190</v>
      </c>
      <c r="F78" s="209" t="s">
        <v>190</v>
      </c>
      <c r="G78" s="209" t="s">
        <v>190</v>
      </c>
      <c r="H78" s="676" t="s">
        <v>1531</v>
      </c>
    </row>
    <row r="79" spans="1:9" s="678" customFormat="1" ht="33" customHeight="1" x14ac:dyDescent="0.25">
      <c r="B79" s="76" t="s">
        <v>183</v>
      </c>
      <c r="C79" s="440" t="s">
        <v>1560</v>
      </c>
      <c r="D79" s="617" t="s">
        <v>1671</v>
      </c>
      <c r="E79" s="209" t="s">
        <v>190</v>
      </c>
      <c r="F79" s="209" t="s">
        <v>190</v>
      </c>
      <c r="G79" s="209" t="s">
        <v>190</v>
      </c>
      <c r="H79" s="676" t="s">
        <v>1531</v>
      </c>
    </row>
    <row r="80" spans="1:9" s="496" customFormat="1" ht="33" customHeight="1" x14ac:dyDescent="0.25">
      <c r="B80" s="76" t="s">
        <v>183</v>
      </c>
      <c r="C80" s="387" t="s">
        <v>1579</v>
      </c>
      <c r="D80" s="76" t="s">
        <v>1672</v>
      </c>
      <c r="E80" s="209" t="s">
        <v>190</v>
      </c>
      <c r="F80" s="209" t="s">
        <v>190</v>
      </c>
      <c r="G80" s="209" t="s">
        <v>190</v>
      </c>
      <c r="H80" s="676" t="s">
        <v>1531</v>
      </c>
    </row>
    <row r="81" spans="1:9" s="496" customFormat="1" ht="33" customHeight="1" x14ac:dyDescent="0.25">
      <c r="B81" s="76" t="s">
        <v>183</v>
      </c>
      <c r="C81" s="387" t="s">
        <v>1580</v>
      </c>
      <c r="D81" s="76" t="s">
        <v>1673</v>
      </c>
      <c r="E81" s="209" t="s">
        <v>190</v>
      </c>
      <c r="F81" s="209" t="s">
        <v>190</v>
      </c>
      <c r="G81" s="209" t="s">
        <v>190</v>
      </c>
      <c r="H81" s="676" t="s">
        <v>1531</v>
      </c>
    </row>
    <row r="82" spans="1:9" s="496" customFormat="1" ht="33" customHeight="1" x14ac:dyDescent="0.25">
      <c r="B82" s="76" t="s">
        <v>183</v>
      </c>
      <c r="C82" s="387" t="s">
        <v>1581</v>
      </c>
      <c r="D82" s="76" t="s">
        <v>1674</v>
      </c>
      <c r="E82" s="209" t="s">
        <v>190</v>
      </c>
      <c r="F82" s="209" t="s">
        <v>190</v>
      </c>
      <c r="G82" s="209" t="s">
        <v>190</v>
      </c>
      <c r="H82" s="676" t="s">
        <v>1531</v>
      </c>
    </row>
    <row r="83" spans="1:9" ht="48" customHeight="1" x14ac:dyDescent="0.25">
      <c r="A83" s="105"/>
      <c r="B83" s="382" t="s">
        <v>185</v>
      </c>
      <c r="C83" s="383" t="s">
        <v>186</v>
      </c>
      <c r="D83" s="382" t="s">
        <v>93</v>
      </c>
      <c r="E83" s="475" t="s">
        <v>190</v>
      </c>
      <c r="F83" s="475" t="s">
        <v>190</v>
      </c>
      <c r="G83" s="475" t="s">
        <v>190</v>
      </c>
      <c r="H83" s="475" t="s">
        <v>190</v>
      </c>
      <c r="I83" s="105"/>
    </row>
    <row r="84" spans="1:9" ht="48" customHeight="1" x14ac:dyDescent="0.25">
      <c r="A84" s="105"/>
      <c r="B84" s="382" t="s">
        <v>187</v>
      </c>
      <c r="C84" s="383" t="s">
        <v>188</v>
      </c>
      <c r="D84" s="382" t="s">
        <v>93</v>
      </c>
      <c r="E84" s="475" t="s">
        <v>190</v>
      </c>
      <c r="F84" s="475" t="s">
        <v>190</v>
      </c>
      <c r="G84" s="475" t="s">
        <v>190</v>
      </c>
      <c r="H84" s="475" t="s">
        <v>190</v>
      </c>
      <c r="I84" s="105"/>
    </row>
    <row r="85" spans="1:9" s="496" customFormat="1" ht="33" customHeight="1" x14ac:dyDescent="0.25">
      <c r="B85" s="76" t="s">
        <v>187</v>
      </c>
      <c r="C85" s="387" t="s">
        <v>684</v>
      </c>
      <c r="D85" s="603" t="s">
        <v>1675</v>
      </c>
      <c r="E85" s="209" t="s">
        <v>190</v>
      </c>
      <c r="F85" s="209" t="s">
        <v>190</v>
      </c>
      <c r="G85" s="209" t="s">
        <v>190</v>
      </c>
      <c r="H85" s="209" t="s">
        <v>1531</v>
      </c>
    </row>
    <row r="86" spans="1:9" s="941" customFormat="1" ht="33" customHeight="1" x14ac:dyDescent="0.25">
      <c r="B86" s="76" t="s">
        <v>187</v>
      </c>
      <c r="C86" s="387" t="s">
        <v>1586</v>
      </c>
      <c r="D86" s="603" t="s">
        <v>1676</v>
      </c>
      <c r="E86" s="209" t="s">
        <v>190</v>
      </c>
      <c r="F86" s="209" t="s">
        <v>190</v>
      </c>
      <c r="G86" s="209" t="s">
        <v>190</v>
      </c>
      <c r="H86" s="209" t="s">
        <v>1531</v>
      </c>
    </row>
    <row r="87" spans="1:9" s="941" customFormat="1" ht="33" customHeight="1" x14ac:dyDescent="0.25">
      <c r="B87" s="76" t="s">
        <v>187</v>
      </c>
      <c r="C87" s="387" t="s">
        <v>1587</v>
      </c>
      <c r="D87" s="603" t="s">
        <v>1677</v>
      </c>
      <c r="E87" s="209" t="s">
        <v>190</v>
      </c>
      <c r="F87" s="209" t="s">
        <v>190</v>
      </c>
      <c r="G87" s="209" t="s">
        <v>190</v>
      </c>
      <c r="H87" s="209" t="s">
        <v>1531</v>
      </c>
    </row>
    <row r="88" spans="1:9" s="941" customFormat="1" ht="33" customHeight="1" x14ac:dyDescent="0.25">
      <c r="B88" s="76" t="s">
        <v>187</v>
      </c>
      <c r="C88" s="387" t="s">
        <v>1588</v>
      </c>
      <c r="D88" s="603" t="s">
        <v>1683</v>
      </c>
      <c r="E88" s="209" t="s">
        <v>190</v>
      </c>
      <c r="F88" s="209" t="s">
        <v>190</v>
      </c>
      <c r="G88" s="209" t="s">
        <v>190</v>
      </c>
      <c r="H88" s="209" t="s">
        <v>1531</v>
      </c>
    </row>
    <row r="89" spans="1:9" s="941" customFormat="1" ht="33" customHeight="1" x14ac:dyDescent="0.25">
      <c r="B89" s="76" t="s">
        <v>187</v>
      </c>
      <c r="C89" s="387" t="s">
        <v>1589</v>
      </c>
      <c r="D89" s="603" t="s">
        <v>1684</v>
      </c>
      <c r="E89" s="209" t="s">
        <v>190</v>
      </c>
      <c r="F89" s="209" t="s">
        <v>190</v>
      </c>
      <c r="G89" s="209" t="s">
        <v>190</v>
      </c>
      <c r="H89" s="209" t="s">
        <v>1531</v>
      </c>
    </row>
    <row r="90" spans="1:9" s="496" customFormat="1" ht="33" customHeight="1" x14ac:dyDescent="0.25">
      <c r="B90" s="76" t="s">
        <v>187</v>
      </c>
      <c r="C90" s="387" t="s">
        <v>1541</v>
      </c>
      <c r="D90" s="603" t="s">
        <v>1685</v>
      </c>
      <c r="E90" s="209" t="s">
        <v>190</v>
      </c>
      <c r="F90" s="209" t="s">
        <v>190</v>
      </c>
      <c r="G90" s="209" t="s">
        <v>190</v>
      </c>
      <c r="H90" s="209" t="s">
        <v>1531</v>
      </c>
    </row>
    <row r="91" spans="1:9" s="496" customFormat="1" ht="33" customHeight="1" x14ac:dyDescent="0.25">
      <c r="B91" s="76" t="s">
        <v>187</v>
      </c>
      <c r="C91" s="394" t="s">
        <v>1561</v>
      </c>
      <c r="D91" s="535" t="s">
        <v>1686</v>
      </c>
      <c r="E91" s="209" t="s">
        <v>190</v>
      </c>
      <c r="F91" s="209" t="s">
        <v>190</v>
      </c>
      <c r="G91" s="209" t="s">
        <v>190</v>
      </c>
      <c r="H91" s="209" t="s">
        <v>1531</v>
      </c>
    </row>
    <row r="92" spans="1:9" x14ac:dyDescent="0.25">
      <c r="A92" s="105"/>
      <c r="I92" s="105"/>
    </row>
    <row r="93" spans="1:9" x14ac:dyDescent="0.25">
      <c r="A93" s="105"/>
    </row>
  </sheetData>
  <sheetProtection formatCells="0" formatColumns="0" formatRows="0" insertColumns="0" insertRows="0" insertHyperlinks="0" deleteColumns="0" deleteRows="0" sort="0" autoFilter="0" pivotTables="0"/>
  <mergeCells count="13">
    <mergeCell ref="H15:H18"/>
    <mergeCell ref="E17:G17"/>
    <mergeCell ref="B4:H4"/>
    <mergeCell ref="B6:H6"/>
    <mergeCell ref="B7:H7"/>
    <mergeCell ref="B9:H9"/>
    <mergeCell ref="B11:H11"/>
    <mergeCell ref="B12:H12"/>
    <mergeCell ref="B14:G14"/>
    <mergeCell ref="B15:B18"/>
    <mergeCell ref="C15:C18"/>
    <mergeCell ref="D15:D18"/>
    <mergeCell ref="E15:G16"/>
  </mergeCells>
  <phoneticPr fontId="69" type="noConversion"/>
  <conditionalFormatting sqref="C90:C91 B39:D54 B80:D85 C86:D90 B86:B91">
    <cfRule type="containsText" dxfId="146" priority="22" operator="containsText" text="Наименование инвестиционного проекта">
      <formula>NOT(ISERROR(SEARCH("Наименование инвестиционного проекта",B39)))</formula>
    </cfRule>
  </conditionalFormatting>
  <conditionalFormatting sqref="B70:C70 B71:D77 D20:D29 B55:D58 D65:D66 D59:D60 B67:D69 E20:H20 B61:D64 B78:B79">
    <cfRule type="containsText" dxfId="145" priority="38" operator="containsText" text="Наименование инвестиционного проекта">
      <formula>NOT(ISERROR(SEARCH("Наименование инвестиционного проекта",B20)))</formula>
    </cfRule>
  </conditionalFormatting>
  <conditionalFormatting sqref="B70:C70 D65:D66 B67:D69 D20:D29 E20:H20 B31:H32 D59:D60 B61:D64 C90:C91 B38:D58 B71:D85 C86:D90 B86:B91">
    <cfRule type="cellIs" dxfId="144" priority="37" operator="equal">
      <formula>0</formula>
    </cfRule>
  </conditionalFormatting>
  <conditionalFormatting sqref="B20:C20 B29:C29 B28">
    <cfRule type="cellIs" dxfId="143" priority="31" operator="equal">
      <formula>0</formula>
    </cfRule>
  </conditionalFormatting>
  <conditionalFormatting sqref="B30 D30:H30">
    <cfRule type="cellIs" dxfId="142" priority="30" operator="equal">
      <formula>0</formula>
    </cfRule>
  </conditionalFormatting>
  <conditionalFormatting sqref="B33 D33 B34:D37">
    <cfRule type="cellIs" dxfId="141" priority="29" operator="equal">
      <formula>0</formula>
    </cfRule>
  </conditionalFormatting>
  <conditionalFormatting sqref="B59:C59">
    <cfRule type="cellIs" dxfId="140" priority="27" operator="equal">
      <formula>0</formula>
    </cfRule>
  </conditionalFormatting>
  <conditionalFormatting sqref="B60:C60">
    <cfRule type="cellIs" dxfId="139" priority="26" operator="equal">
      <formula>0</formula>
    </cfRule>
  </conditionalFormatting>
  <conditionalFormatting sqref="C30">
    <cfRule type="cellIs" dxfId="138" priority="25" operator="equal">
      <formula>0</formula>
    </cfRule>
  </conditionalFormatting>
  <conditionalFormatting sqref="C33">
    <cfRule type="cellIs" dxfId="137" priority="24" operator="equal">
      <formula>0</formula>
    </cfRule>
  </conditionalFormatting>
  <conditionalFormatting sqref="C27:C28">
    <cfRule type="cellIs" dxfId="136" priority="23" operator="equal">
      <formula>0</formula>
    </cfRule>
  </conditionalFormatting>
  <conditionalFormatting sqref="B65:C65">
    <cfRule type="cellIs" dxfId="135" priority="21" operator="equal">
      <formula>0</formula>
    </cfRule>
  </conditionalFormatting>
  <conditionalFormatting sqref="B66:C66">
    <cfRule type="cellIs" dxfId="134" priority="20" operator="equal">
      <formula>0</formula>
    </cfRule>
  </conditionalFormatting>
  <conditionalFormatting sqref="D70">
    <cfRule type="cellIs" dxfId="133" priority="19" operator="equal">
      <formula>0</formula>
    </cfRule>
  </conditionalFormatting>
  <conditionalFormatting sqref="B20">
    <cfRule type="cellIs" dxfId="132" priority="18" operator="equal">
      <formula>0</formula>
    </cfRule>
  </conditionalFormatting>
  <conditionalFormatting sqref="D91">
    <cfRule type="containsText" dxfId="131" priority="14" operator="containsText" text="Наименование инвестиционного проекта">
      <formula>NOT(ISERROR(SEARCH("Наименование инвестиционного проекта",D91)))</formula>
    </cfRule>
  </conditionalFormatting>
  <conditionalFormatting sqref="D91">
    <cfRule type="cellIs" dxfId="130" priority="13" operator="equal">
      <formula>0</formula>
    </cfRule>
  </conditionalFormatting>
  <pageMargins left="0.70866141732283472" right="0.70866141732283472" top="0.74803149606299213" bottom="0.74803149606299213" header="0.31496062992125984" footer="0.31496062992125984"/>
  <pageSetup paperSize="8" scale="2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AT87"/>
  <sheetViews>
    <sheetView view="pageBreakPreview" zoomScale="85" zoomScaleNormal="100" zoomScaleSheetLayoutView="85" workbookViewId="0">
      <pane xSplit="3" ySplit="15" topLeftCell="D40" activePane="bottomRight" state="frozen"/>
      <selection activeCell="A13" sqref="A13"/>
      <selection pane="topRight" activeCell="D13" sqref="D13"/>
      <selection pane="bottomLeft" activeCell="A16" sqref="A16"/>
      <selection pane="bottomRight" activeCell="A4" sqref="A4:XFD4"/>
    </sheetView>
  </sheetViews>
  <sheetFormatPr defaultRowHeight="15" x14ac:dyDescent="0.25"/>
  <cols>
    <col min="1" max="1" width="7" style="212" customWidth="1"/>
    <col min="2" max="2" width="12" style="212" customWidth="1"/>
    <col min="3" max="3" width="133.7109375" style="212" bestFit="1" customWidth="1"/>
    <col min="4" max="4" width="24" style="212" customWidth="1"/>
    <col min="5" max="5" width="22.28515625" style="212" customWidth="1"/>
    <col min="6" max="6" width="31.42578125" style="224" customWidth="1"/>
    <col min="7" max="7" width="55.5703125" style="212" customWidth="1"/>
    <col min="8" max="8" width="61.28515625" style="212" customWidth="1"/>
    <col min="9" max="9" width="23.42578125" style="212" customWidth="1"/>
    <col min="10" max="10" width="27.7109375" style="212" customWidth="1"/>
    <col min="11" max="12" width="32.42578125" style="212" customWidth="1"/>
    <col min="13" max="13" width="27.85546875" style="212" customWidth="1"/>
    <col min="14" max="14" width="38" style="212" customWidth="1"/>
    <col min="15" max="15" width="48.140625" style="212" customWidth="1"/>
    <col min="16" max="18" width="19.5703125" style="212" customWidth="1"/>
    <col min="19" max="19" width="15.42578125" style="212" customWidth="1"/>
    <col min="20" max="20" width="8.7109375" style="212" customWidth="1"/>
    <col min="21" max="21" width="16.140625" style="212" customWidth="1"/>
    <col min="22" max="22" width="8.140625" style="212" customWidth="1"/>
    <col min="23" max="23" width="22.42578125" style="212" customWidth="1"/>
    <col min="24" max="24" width="17.28515625" style="212" customWidth="1"/>
    <col min="25" max="25" width="25.42578125" style="212" customWidth="1"/>
    <col min="26" max="26" width="27" style="212" customWidth="1"/>
    <col min="27" max="27" width="7.85546875" style="212" bestFit="1" customWidth="1"/>
    <col min="28" max="28" width="7.5703125" style="212" customWidth="1"/>
    <col min="29" max="29" width="9.28515625" style="212" customWidth="1"/>
    <col min="30" max="30" width="13.85546875" style="212" customWidth="1"/>
    <col min="31" max="259" width="9.140625" style="212"/>
    <col min="260" max="260" width="4.42578125" style="212" bestFit="1" customWidth="1"/>
    <col min="261" max="261" width="18.28515625" style="212" bestFit="1" customWidth="1"/>
    <col min="262" max="262" width="19" style="212" bestFit="1" customWidth="1"/>
    <col min="263" max="263" width="15.42578125" style="212" bestFit="1" customWidth="1"/>
    <col min="264" max="265" width="12.42578125" style="212" bestFit="1" customWidth="1"/>
    <col min="266" max="266" width="7.140625" style="212" bestFit="1" customWidth="1"/>
    <col min="267" max="267" width="10.140625" style="212" bestFit="1" customWidth="1"/>
    <col min="268" max="268" width="15.85546875" style="212" bestFit="1" customWidth="1"/>
    <col min="269" max="269" width="15.140625" style="212" bestFit="1" customWidth="1"/>
    <col min="270" max="270" width="18.28515625" style="212" bestFit="1" customWidth="1"/>
    <col min="271" max="271" width="13.28515625" style="212" bestFit="1" customWidth="1"/>
    <col min="272" max="272" width="19.28515625" style="212" customWidth="1"/>
    <col min="273" max="273" width="15.140625" style="212" customWidth="1"/>
    <col min="274" max="274" width="21" style="212" bestFit="1" customWidth="1"/>
    <col min="275" max="275" width="17.140625" style="212" bestFit="1" customWidth="1"/>
    <col min="276" max="276" width="16.85546875" style="212" bestFit="1" customWidth="1"/>
    <col min="277" max="277" width="16.7109375" style="212" bestFit="1" customWidth="1"/>
    <col min="278" max="278" width="15.7109375" style="212" bestFit="1" customWidth="1"/>
    <col min="279" max="279" width="16.28515625" style="212" bestFit="1" customWidth="1"/>
    <col min="280" max="280" width="17.28515625" style="212" customWidth="1"/>
    <col min="281" max="281" width="23.42578125" style="212" bestFit="1" customWidth="1"/>
    <col min="282" max="282" width="31.85546875" style="212" bestFit="1" customWidth="1"/>
    <col min="283" max="283" width="7.85546875" style="212" bestFit="1" customWidth="1"/>
    <col min="284" max="284" width="5.7109375" style="212" bestFit="1" customWidth="1"/>
    <col min="285" max="285" width="9.140625" style="212" bestFit="1" customWidth="1"/>
    <col min="286" max="286" width="13.5703125" style="212" bestFit="1" customWidth="1"/>
    <col min="287" max="515" width="9.140625" style="212"/>
    <col min="516" max="516" width="4.42578125" style="212" bestFit="1" customWidth="1"/>
    <col min="517" max="517" width="18.28515625" style="212" bestFit="1" customWidth="1"/>
    <col min="518" max="518" width="19" style="212" bestFit="1" customWidth="1"/>
    <col min="519" max="519" width="15.42578125" style="212" bestFit="1" customWidth="1"/>
    <col min="520" max="521" width="12.42578125" style="212" bestFit="1" customWidth="1"/>
    <col min="522" max="522" width="7.140625" style="212" bestFit="1" customWidth="1"/>
    <col min="523" max="523" width="10.140625" style="212" bestFit="1" customWidth="1"/>
    <col min="524" max="524" width="15.85546875" style="212" bestFit="1" customWidth="1"/>
    <col min="525" max="525" width="15.140625" style="212" bestFit="1" customWidth="1"/>
    <col min="526" max="526" width="18.28515625" style="212" bestFit="1" customWidth="1"/>
    <col min="527" max="527" width="13.28515625" style="212" bestFit="1" customWidth="1"/>
    <col min="528" max="528" width="19.28515625" style="212" customWidth="1"/>
    <col min="529" max="529" width="15.140625" style="212" customWidth="1"/>
    <col min="530" max="530" width="21" style="212" bestFit="1" customWidth="1"/>
    <col min="531" max="531" width="17.140625" style="212" bestFit="1" customWidth="1"/>
    <col min="532" max="532" width="16.85546875" style="212" bestFit="1" customWidth="1"/>
    <col min="533" max="533" width="16.7109375" style="212" bestFit="1" customWidth="1"/>
    <col min="534" max="534" width="15.7109375" style="212" bestFit="1" customWidth="1"/>
    <col min="535" max="535" width="16.28515625" style="212" bestFit="1" customWidth="1"/>
    <col min="536" max="536" width="17.28515625" style="212" customWidth="1"/>
    <col min="537" max="537" width="23.42578125" style="212" bestFit="1" customWidth="1"/>
    <col min="538" max="538" width="31.85546875" style="212" bestFit="1" customWidth="1"/>
    <col min="539" max="539" width="7.85546875" style="212" bestFit="1" customWidth="1"/>
    <col min="540" max="540" width="5.7109375" style="212" bestFit="1" customWidth="1"/>
    <col min="541" max="541" width="9.140625" style="212" bestFit="1" customWidth="1"/>
    <col min="542" max="542" width="13.5703125" style="212" bestFit="1" customWidth="1"/>
    <col min="543" max="771" width="9.140625" style="212"/>
    <col min="772" max="772" width="4.42578125" style="212" bestFit="1" customWidth="1"/>
    <col min="773" max="773" width="18.28515625" style="212" bestFit="1" customWidth="1"/>
    <col min="774" max="774" width="19" style="212" bestFit="1" customWidth="1"/>
    <col min="775" max="775" width="15.42578125" style="212" bestFit="1" customWidth="1"/>
    <col min="776" max="777" width="12.42578125" style="212" bestFit="1" customWidth="1"/>
    <col min="778" max="778" width="7.140625" style="212" bestFit="1" customWidth="1"/>
    <col min="779" max="779" width="10.140625" style="212" bestFit="1" customWidth="1"/>
    <col min="780" max="780" width="15.85546875" style="212" bestFit="1" customWidth="1"/>
    <col min="781" max="781" width="15.140625" style="212" bestFit="1" customWidth="1"/>
    <col min="782" max="782" width="18.28515625" style="212" bestFit="1" customWidth="1"/>
    <col min="783" max="783" width="13.28515625" style="212" bestFit="1" customWidth="1"/>
    <col min="784" max="784" width="19.28515625" style="212" customWidth="1"/>
    <col min="785" max="785" width="15.140625" style="212" customWidth="1"/>
    <col min="786" max="786" width="21" style="212" bestFit="1" customWidth="1"/>
    <col min="787" max="787" width="17.140625" style="212" bestFit="1" customWidth="1"/>
    <col min="788" max="788" width="16.85546875" style="212" bestFit="1" customWidth="1"/>
    <col min="789" max="789" width="16.7109375" style="212" bestFit="1" customWidth="1"/>
    <col min="790" max="790" width="15.7109375" style="212" bestFit="1" customWidth="1"/>
    <col min="791" max="791" width="16.28515625" style="212" bestFit="1" customWidth="1"/>
    <col min="792" max="792" width="17.28515625" style="212" customWidth="1"/>
    <col min="793" max="793" width="23.42578125" style="212" bestFit="1" customWidth="1"/>
    <col min="794" max="794" width="31.85546875" style="212" bestFit="1" customWidth="1"/>
    <col min="795" max="795" width="7.85546875" style="212" bestFit="1" customWidth="1"/>
    <col min="796" max="796" width="5.7109375" style="212" bestFit="1" customWidth="1"/>
    <col min="797" max="797" width="9.140625" style="212" bestFit="1" customWidth="1"/>
    <col min="798" max="798" width="13.5703125" style="212" bestFit="1" customWidth="1"/>
    <col min="799" max="1027" width="9.140625" style="212"/>
    <col min="1028" max="1028" width="4.42578125" style="212" bestFit="1" customWidth="1"/>
    <col min="1029" max="1029" width="18.28515625" style="212" bestFit="1" customWidth="1"/>
    <col min="1030" max="1030" width="19" style="212" bestFit="1" customWidth="1"/>
    <col min="1031" max="1031" width="15.42578125" style="212" bestFit="1" customWidth="1"/>
    <col min="1032" max="1033" width="12.42578125" style="212" bestFit="1" customWidth="1"/>
    <col min="1034" max="1034" width="7.140625" style="212" bestFit="1" customWidth="1"/>
    <col min="1035" max="1035" width="10.140625" style="212" bestFit="1" customWidth="1"/>
    <col min="1036" max="1036" width="15.85546875" style="212" bestFit="1" customWidth="1"/>
    <col min="1037" max="1037" width="15.140625" style="212" bestFit="1" customWidth="1"/>
    <col min="1038" max="1038" width="18.28515625" style="212" bestFit="1" customWidth="1"/>
    <col min="1039" max="1039" width="13.28515625" style="212" bestFit="1" customWidth="1"/>
    <col min="1040" max="1040" width="19.28515625" style="212" customWidth="1"/>
    <col min="1041" max="1041" width="15.140625" style="212" customWidth="1"/>
    <col min="1042" max="1042" width="21" style="212" bestFit="1" customWidth="1"/>
    <col min="1043" max="1043" width="17.140625" style="212" bestFit="1" customWidth="1"/>
    <col min="1044" max="1044" width="16.85546875" style="212" bestFit="1" customWidth="1"/>
    <col min="1045" max="1045" width="16.7109375" style="212" bestFit="1" customWidth="1"/>
    <col min="1046" max="1046" width="15.7109375" style="212" bestFit="1" customWidth="1"/>
    <col min="1047" max="1047" width="16.28515625" style="212" bestFit="1" customWidth="1"/>
    <col min="1048" max="1048" width="17.28515625" style="212" customWidth="1"/>
    <col min="1049" max="1049" width="23.42578125" style="212" bestFit="1" customWidth="1"/>
    <col min="1050" max="1050" width="31.85546875" style="212" bestFit="1" customWidth="1"/>
    <col min="1051" max="1051" width="7.85546875" style="212" bestFit="1" customWidth="1"/>
    <col min="1052" max="1052" width="5.7109375" style="212" bestFit="1" customWidth="1"/>
    <col min="1053" max="1053" width="9.140625" style="212" bestFit="1" customWidth="1"/>
    <col min="1054" max="1054" width="13.5703125" style="212" bestFit="1" customWidth="1"/>
    <col min="1055" max="1283" width="9.140625" style="212"/>
    <col min="1284" max="1284" width="4.42578125" style="212" bestFit="1" customWidth="1"/>
    <col min="1285" max="1285" width="18.28515625" style="212" bestFit="1" customWidth="1"/>
    <col min="1286" max="1286" width="19" style="212" bestFit="1" customWidth="1"/>
    <col min="1287" max="1287" width="15.42578125" style="212" bestFit="1" customWidth="1"/>
    <col min="1288" max="1289" width="12.42578125" style="212" bestFit="1" customWidth="1"/>
    <col min="1290" max="1290" width="7.140625" style="212" bestFit="1" customWidth="1"/>
    <col min="1291" max="1291" width="10.140625" style="212" bestFit="1" customWidth="1"/>
    <col min="1292" max="1292" width="15.85546875" style="212" bestFit="1" customWidth="1"/>
    <col min="1293" max="1293" width="15.140625" style="212" bestFit="1" customWidth="1"/>
    <col min="1294" max="1294" width="18.28515625" style="212" bestFit="1" customWidth="1"/>
    <col min="1295" max="1295" width="13.28515625" style="212" bestFit="1" customWidth="1"/>
    <col min="1296" max="1296" width="19.28515625" style="212" customWidth="1"/>
    <col min="1297" max="1297" width="15.140625" style="212" customWidth="1"/>
    <col min="1298" max="1298" width="21" style="212" bestFit="1" customWidth="1"/>
    <col min="1299" max="1299" width="17.140625" style="212" bestFit="1" customWidth="1"/>
    <col min="1300" max="1300" width="16.85546875" style="212" bestFit="1" customWidth="1"/>
    <col min="1301" max="1301" width="16.7109375" style="212" bestFit="1" customWidth="1"/>
    <col min="1302" max="1302" width="15.7109375" style="212" bestFit="1" customWidth="1"/>
    <col min="1303" max="1303" width="16.28515625" style="212" bestFit="1" customWidth="1"/>
    <col min="1304" max="1304" width="17.28515625" style="212" customWidth="1"/>
    <col min="1305" max="1305" width="23.42578125" style="212" bestFit="1" customWidth="1"/>
    <col min="1306" max="1306" width="31.85546875" style="212" bestFit="1" customWidth="1"/>
    <col min="1307" max="1307" width="7.85546875" style="212" bestFit="1" customWidth="1"/>
    <col min="1308" max="1308" width="5.7109375" style="212" bestFit="1" customWidth="1"/>
    <col min="1309" max="1309" width="9.140625" style="212" bestFit="1" customWidth="1"/>
    <col min="1310" max="1310" width="13.5703125" style="212" bestFit="1" customWidth="1"/>
    <col min="1311" max="1539" width="9.140625" style="212"/>
    <col min="1540" max="1540" width="4.42578125" style="212" bestFit="1" customWidth="1"/>
    <col min="1541" max="1541" width="18.28515625" style="212" bestFit="1" customWidth="1"/>
    <col min="1542" max="1542" width="19" style="212" bestFit="1" customWidth="1"/>
    <col min="1543" max="1543" width="15.42578125" style="212" bestFit="1" customWidth="1"/>
    <col min="1544" max="1545" width="12.42578125" style="212" bestFit="1" customWidth="1"/>
    <col min="1546" max="1546" width="7.140625" style="212" bestFit="1" customWidth="1"/>
    <col min="1547" max="1547" width="10.140625" style="212" bestFit="1" customWidth="1"/>
    <col min="1548" max="1548" width="15.85546875" style="212" bestFit="1" customWidth="1"/>
    <col min="1549" max="1549" width="15.140625" style="212" bestFit="1" customWidth="1"/>
    <col min="1550" max="1550" width="18.28515625" style="212" bestFit="1" customWidth="1"/>
    <col min="1551" max="1551" width="13.28515625" style="212" bestFit="1" customWidth="1"/>
    <col min="1552" max="1552" width="19.28515625" style="212" customWidth="1"/>
    <col min="1553" max="1553" width="15.140625" style="212" customWidth="1"/>
    <col min="1554" max="1554" width="21" style="212" bestFit="1" customWidth="1"/>
    <col min="1555" max="1555" width="17.140625" style="212" bestFit="1" customWidth="1"/>
    <col min="1556" max="1556" width="16.85546875" style="212" bestFit="1" customWidth="1"/>
    <col min="1557" max="1557" width="16.7109375" style="212" bestFit="1" customWidth="1"/>
    <col min="1558" max="1558" width="15.7109375" style="212" bestFit="1" customWidth="1"/>
    <col min="1559" max="1559" width="16.28515625" style="212" bestFit="1" customWidth="1"/>
    <col min="1560" max="1560" width="17.28515625" style="212" customWidth="1"/>
    <col min="1561" max="1561" width="23.42578125" style="212" bestFit="1" customWidth="1"/>
    <col min="1562" max="1562" width="31.85546875" style="212" bestFit="1" customWidth="1"/>
    <col min="1563" max="1563" width="7.85546875" style="212" bestFit="1" customWidth="1"/>
    <col min="1564" max="1564" width="5.7109375" style="212" bestFit="1" customWidth="1"/>
    <col min="1565" max="1565" width="9.140625" style="212" bestFit="1" customWidth="1"/>
    <col min="1566" max="1566" width="13.5703125" style="212" bestFit="1" customWidth="1"/>
    <col min="1567" max="1795" width="9.140625" style="212"/>
    <col min="1796" max="1796" width="4.42578125" style="212" bestFit="1" customWidth="1"/>
    <col min="1797" max="1797" width="18.28515625" style="212" bestFit="1" customWidth="1"/>
    <col min="1798" max="1798" width="19" style="212" bestFit="1" customWidth="1"/>
    <col min="1799" max="1799" width="15.42578125" style="212" bestFit="1" customWidth="1"/>
    <col min="1800" max="1801" width="12.42578125" style="212" bestFit="1" customWidth="1"/>
    <col min="1802" max="1802" width="7.140625" style="212" bestFit="1" customWidth="1"/>
    <col min="1803" max="1803" width="10.140625" style="212" bestFit="1" customWidth="1"/>
    <col min="1804" max="1804" width="15.85546875" style="212" bestFit="1" customWidth="1"/>
    <col min="1805" max="1805" width="15.140625" style="212" bestFit="1" customWidth="1"/>
    <col min="1806" max="1806" width="18.28515625" style="212" bestFit="1" customWidth="1"/>
    <col min="1807" max="1807" width="13.28515625" style="212" bestFit="1" customWidth="1"/>
    <col min="1808" max="1808" width="19.28515625" style="212" customWidth="1"/>
    <col min="1809" max="1809" width="15.140625" style="212" customWidth="1"/>
    <col min="1810" max="1810" width="21" style="212" bestFit="1" customWidth="1"/>
    <col min="1811" max="1811" width="17.140625" style="212" bestFit="1" customWidth="1"/>
    <col min="1812" max="1812" width="16.85546875" style="212" bestFit="1" customWidth="1"/>
    <col min="1813" max="1813" width="16.7109375" style="212" bestFit="1" customWidth="1"/>
    <col min="1814" max="1814" width="15.7109375" style="212" bestFit="1" customWidth="1"/>
    <col min="1815" max="1815" width="16.28515625" style="212" bestFit="1" customWidth="1"/>
    <col min="1816" max="1816" width="17.28515625" style="212" customWidth="1"/>
    <col min="1817" max="1817" width="23.42578125" style="212" bestFit="1" customWidth="1"/>
    <col min="1818" max="1818" width="31.85546875" style="212" bestFit="1" customWidth="1"/>
    <col min="1819" max="1819" width="7.85546875" style="212" bestFit="1" customWidth="1"/>
    <col min="1820" max="1820" width="5.7109375" style="212" bestFit="1" customWidth="1"/>
    <col min="1821" max="1821" width="9.140625" style="212" bestFit="1" customWidth="1"/>
    <col min="1822" max="1822" width="13.5703125" style="212" bestFit="1" customWidth="1"/>
    <col min="1823" max="2051" width="9.140625" style="212"/>
    <col min="2052" max="2052" width="4.42578125" style="212" bestFit="1" customWidth="1"/>
    <col min="2053" max="2053" width="18.28515625" style="212" bestFit="1" customWidth="1"/>
    <col min="2054" max="2054" width="19" style="212" bestFit="1" customWidth="1"/>
    <col min="2055" max="2055" width="15.42578125" style="212" bestFit="1" customWidth="1"/>
    <col min="2056" max="2057" width="12.42578125" style="212" bestFit="1" customWidth="1"/>
    <col min="2058" max="2058" width="7.140625" style="212" bestFit="1" customWidth="1"/>
    <col min="2059" max="2059" width="10.140625" style="212" bestFit="1" customWidth="1"/>
    <col min="2060" max="2060" width="15.85546875" style="212" bestFit="1" customWidth="1"/>
    <col min="2061" max="2061" width="15.140625" style="212" bestFit="1" customWidth="1"/>
    <col min="2062" max="2062" width="18.28515625" style="212" bestFit="1" customWidth="1"/>
    <col min="2063" max="2063" width="13.28515625" style="212" bestFit="1" customWidth="1"/>
    <col min="2064" max="2064" width="19.28515625" style="212" customWidth="1"/>
    <col min="2065" max="2065" width="15.140625" style="212" customWidth="1"/>
    <col min="2066" max="2066" width="21" style="212" bestFit="1" customWidth="1"/>
    <col min="2067" max="2067" width="17.140625" style="212" bestFit="1" customWidth="1"/>
    <col min="2068" max="2068" width="16.85546875" style="212" bestFit="1" customWidth="1"/>
    <col min="2069" max="2069" width="16.7109375" style="212" bestFit="1" customWidth="1"/>
    <col min="2070" max="2070" width="15.7109375" style="212" bestFit="1" customWidth="1"/>
    <col min="2071" max="2071" width="16.28515625" style="212" bestFit="1" customWidth="1"/>
    <col min="2072" max="2072" width="17.28515625" style="212" customWidth="1"/>
    <col min="2073" max="2073" width="23.42578125" style="212" bestFit="1" customWidth="1"/>
    <col min="2074" max="2074" width="31.85546875" style="212" bestFit="1" customWidth="1"/>
    <col min="2075" max="2075" width="7.85546875" style="212" bestFit="1" customWidth="1"/>
    <col min="2076" max="2076" width="5.7109375" style="212" bestFit="1" customWidth="1"/>
    <col min="2077" max="2077" width="9.140625" style="212" bestFit="1" customWidth="1"/>
    <col min="2078" max="2078" width="13.5703125" style="212" bestFit="1" customWidth="1"/>
    <col min="2079" max="2307" width="9.140625" style="212"/>
    <col min="2308" max="2308" width="4.42578125" style="212" bestFit="1" customWidth="1"/>
    <col min="2309" max="2309" width="18.28515625" style="212" bestFit="1" customWidth="1"/>
    <col min="2310" max="2310" width="19" style="212" bestFit="1" customWidth="1"/>
    <col min="2311" max="2311" width="15.42578125" style="212" bestFit="1" customWidth="1"/>
    <col min="2312" max="2313" width="12.42578125" style="212" bestFit="1" customWidth="1"/>
    <col min="2314" max="2314" width="7.140625" style="212" bestFit="1" customWidth="1"/>
    <col min="2315" max="2315" width="10.140625" style="212" bestFit="1" customWidth="1"/>
    <col min="2316" max="2316" width="15.85546875" style="212" bestFit="1" customWidth="1"/>
    <col min="2317" max="2317" width="15.140625" style="212" bestFit="1" customWidth="1"/>
    <col min="2318" max="2318" width="18.28515625" style="212" bestFit="1" customWidth="1"/>
    <col min="2319" max="2319" width="13.28515625" style="212" bestFit="1" customWidth="1"/>
    <col min="2320" max="2320" width="19.28515625" style="212" customWidth="1"/>
    <col min="2321" max="2321" width="15.140625" style="212" customWidth="1"/>
    <col min="2322" max="2322" width="21" style="212" bestFit="1" customWidth="1"/>
    <col min="2323" max="2323" width="17.140625" style="212" bestFit="1" customWidth="1"/>
    <col min="2324" max="2324" width="16.85546875" style="212" bestFit="1" customWidth="1"/>
    <col min="2325" max="2325" width="16.7109375" style="212" bestFit="1" customWidth="1"/>
    <col min="2326" max="2326" width="15.7109375" style="212" bestFit="1" customWidth="1"/>
    <col min="2327" max="2327" width="16.28515625" style="212" bestFit="1" customWidth="1"/>
    <col min="2328" max="2328" width="17.28515625" style="212" customWidth="1"/>
    <col min="2329" max="2329" width="23.42578125" style="212" bestFit="1" customWidth="1"/>
    <col min="2330" max="2330" width="31.85546875" style="212" bestFit="1" customWidth="1"/>
    <col min="2331" max="2331" width="7.85546875" style="212" bestFit="1" customWidth="1"/>
    <col min="2332" max="2332" width="5.7109375" style="212" bestFit="1" customWidth="1"/>
    <col min="2333" max="2333" width="9.140625" style="212" bestFit="1" customWidth="1"/>
    <col min="2334" max="2334" width="13.5703125" style="212" bestFit="1" customWidth="1"/>
    <col min="2335" max="2563" width="9.140625" style="212"/>
    <col min="2564" max="2564" width="4.42578125" style="212" bestFit="1" customWidth="1"/>
    <col min="2565" max="2565" width="18.28515625" style="212" bestFit="1" customWidth="1"/>
    <col min="2566" max="2566" width="19" style="212" bestFit="1" customWidth="1"/>
    <col min="2567" max="2567" width="15.42578125" style="212" bestFit="1" customWidth="1"/>
    <col min="2568" max="2569" width="12.42578125" style="212" bestFit="1" customWidth="1"/>
    <col min="2570" max="2570" width="7.140625" style="212" bestFit="1" customWidth="1"/>
    <col min="2571" max="2571" width="10.140625" style="212" bestFit="1" customWidth="1"/>
    <col min="2572" max="2572" width="15.85546875" style="212" bestFit="1" customWidth="1"/>
    <col min="2573" max="2573" width="15.140625" style="212" bestFit="1" customWidth="1"/>
    <col min="2574" max="2574" width="18.28515625" style="212" bestFit="1" customWidth="1"/>
    <col min="2575" max="2575" width="13.28515625" style="212" bestFit="1" customWidth="1"/>
    <col min="2576" max="2576" width="19.28515625" style="212" customWidth="1"/>
    <col min="2577" max="2577" width="15.140625" style="212" customWidth="1"/>
    <col min="2578" max="2578" width="21" style="212" bestFit="1" customWidth="1"/>
    <col min="2579" max="2579" width="17.140625" style="212" bestFit="1" customWidth="1"/>
    <col min="2580" max="2580" width="16.85546875" style="212" bestFit="1" customWidth="1"/>
    <col min="2581" max="2581" width="16.7109375" style="212" bestFit="1" customWidth="1"/>
    <col min="2582" max="2582" width="15.7109375" style="212" bestFit="1" customWidth="1"/>
    <col min="2583" max="2583" width="16.28515625" style="212" bestFit="1" customWidth="1"/>
    <col min="2584" max="2584" width="17.28515625" style="212" customWidth="1"/>
    <col min="2585" max="2585" width="23.42578125" style="212" bestFit="1" customWidth="1"/>
    <col min="2586" max="2586" width="31.85546875" style="212" bestFit="1" customWidth="1"/>
    <col min="2587" max="2587" width="7.85546875" style="212" bestFit="1" customWidth="1"/>
    <col min="2588" max="2588" width="5.7109375" style="212" bestFit="1" customWidth="1"/>
    <col min="2589" max="2589" width="9.140625" style="212" bestFit="1" customWidth="1"/>
    <col min="2590" max="2590" width="13.5703125" style="212" bestFit="1" customWidth="1"/>
    <col min="2591" max="2819" width="9.140625" style="212"/>
    <col min="2820" max="2820" width="4.42578125" style="212" bestFit="1" customWidth="1"/>
    <col min="2821" max="2821" width="18.28515625" style="212" bestFit="1" customWidth="1"/>
    <col min="2822" max="2822" width="19" style="212" bestFit="1" customWidth="1"/>
    <col min="2823" max="2823" width="15.42578125" style="212" bestFit="1" customWidth="1"/>
    <col min="2824" max="2825" width="12.42578125" style="212" bestFit="1" customWidth="1"/>
    <col min="2826" max="2826" width="7.140625" style="212" bestFit="1" customWidth="1"/>
    <col min="2827" max="2827" width="10.140625" style="212" bestFit="1" customWidth="1"/>
    <col min="2828" max="2828" width="15.85546875" style="212" bestFit="1" customWidth="1"/>
    <col min="2829" max="2829" width="15.140625" style="212" bestFit="1" customWidth="1"/>
    <col min="2830" max="2830" width="18.28515625" style="212" bestFit="1" customWidth="1"/>
    <col min="2831" max="2831" width="13.28515625" style="212" bestFit="1" customWidth="1"/>
    <col min="2832" max="2832" width="19.28515625" style="212" customWidth="1"/>
    <col min="2833" max="2833" width="15.140625" style="212" customWidth="1"/>
    <col min="2834" max="2834" width="21" style="212" bestFit="1" customWidth="1"/>
    <col min="2835" max="2835" width="17.140625" style="212" bestFit="1" customWidth="1"/>
    <col min="2836" max="2836" width="16.85546875" style="212" bestFit="1" customWidth="1"/>
    <col min="2837" max="2837" width="16.7109375" style="212" bestFit="1" customWidth="1"/>
    <col min="2838" max="2838" width="15.7109375" style="212" bestFit="1" customWidth="1"/>
    <col min="2839" max="2839" width="16.28515625" style="212" bestFit="1" customWidth="1"/>
    <col min="2840" max="2840" width="17.28515625" style="212" customWidth="1"/>
    <col min="2841" max="2841" width="23.42578125" style="212" bestFit="1" customWidth="1"/>
    <col min="2842" max="2842" width="31.85546875" style="212" bestFit="1" customWidth="1"/>
    <col min="2843" max="2843" width="7.85546875" style="212" bestFit="1" customWidth="1"/>
    <col min="2844" max="2844" width="5.7109375" style="212" bestFit="1" customWidth="1"/>
    <col min="2845" max="2845" width="9.140625" style="212" bestFit="1" customWidth="1"/>
    <col min="2846" max="2846" width="13.5703125" style="212" bestFit="1" customWidth="1"/>
    <col min="2847" max="3075" width="9.140625" style="212"/>
    <col min="3076" max="3076" width="4.42578125" style="212" bestFit="1" customWidth="1"/>
    <col min="3077" max="3077" width="18.28515625" style="212" bestFit="1" customWidth="1"/>
    <col min="3078" max="3078" width="19" style="212" bestFit="1" customWidth="1"/>
    <col min="3079" max="3079" width="15.42578125" style="212" bestFit="1" customWidth="1"/>
    <col min="3080" max="3081" width="12.42578125" style="212" bestFit="1" customWidth="1"/>
    <col min="3082" max="3082" width="7.140625" style="212" bestFit="1" customWidth="1"/>
    <col min="3083" max="3083" width="10.140625" style="212" bestFit="1" customWidth="1"/>
    <col min="3084" max="3084" width="15.85546875" style="212" bestFit="1" customWidth="1"/>
    <col min="3085" max="3085" width="15.140625" style="212" bestFit="1" customWidth="1"/>
    <col min="3086" max="3086" width="18.28515625" style="212" bestFit="1" customWidth="1"/>
    <col min="3087" max="3087" width="13.28515625" style="212" bestFit="1" customWidth="1"/>
    <col min="3088" max="3088" width="19.28515625" style="212" customWidth="1"/>
    <col min="3089" max="3089" width="15.140625" style="212" customWidth="1"/>
    <col min="3090" max="3090" width="21" style="212" bestFit="1" customWidth="1"/>
    <col min="3091" max="3091" width="17.140625" style="212" bestFit="1" customWidth="1"/>
    <col min="3092" max="3092" width="16.85546875" style="212" bestFit="1" customWidth="1"/>
    <col min="3093" max="3093" width="16.7109375" style="212" bestFit="1" customWidth="1"/>
    <col min="3094" max="3094" width="15.7109375" style="212" bestFit="1" customWidth="1"/>
    <col min="3095" max="3095" width="16.28515625" style="212" bestFit="1" customWidth="1"/>
    <col min="3096" max="3096" width="17.28515625" style="212" customWidth="1"/>
    <col min="3097" max="3097" width="23.42578125" style="212" bestFit="1" customWidth="1"/>
    <col min="3098" max="3098" width="31.85546875" style="212" bestFit="1" customWidth="1"/>
    <col min="3099" max="3099" width="7.85546875" style="212" bestFit="1" customWidth="1"/>
    <col min="3100" max="3100" width="5.7109375" style="212" bestFit="1" customWidth="1"/>
    <col min="3101" max="3101" width="9.140625" style="212" bestFit="1" customWidth="1"/>
    <col min="3102" max="3102" width="13.5703125" style="212" bestFit="1" customWidth="1"/>
    <col min="3103" max="3331" width="9.140625" style="212"/>
    <col min="3332" max="3332" width="4.42578125" style="212" bestFit="1" customWidth="1"/>
    <col min="3333" max="3333" width="18.28515625" style="212" bestFit="1" customWidth="1"/>
    <col min="3334" max="3334" width="19" style="212" bestFit="1" customWidth="1"/>
    <col min="3335" max="3335" width="15.42578125" style="212" bestFit="1" customWidth="1"/>
    <col min="3336" max="3337" width="12.42578125" style="212" bestFit="1" customWidth="1"/>
    <col min="3338" max="3338" width="7.140625" style="212" bestFit="1" customWidth="1"/>
    <col min="3339" max="3339" width="10.140625" style="212" bestFit="1" customWidth="1"/>
    <col min="3340" max="3340" width="15.85546875" style="212" bestFit="1" customWidth="1"/>
    <col min="3341" max="3341" width="15.140625" style="212" bestFit="1" customWidth="1"/>
    <col min="3342" max="3342" width="18.28515625" style="212" bestFit="1" customWidth="1"/>
    <col min="3343" max="3343" width="13.28515625" style="212" bestFit="1" customWidth="1"/>
    <col min="3344" max="3344" width="19.28515625" style="212" customWidth="1"/>
    <col min="3345" max="3345" width="15.140625" style="212" customWidth="1"/>
    <col min="3346" max="3346" width="21" style="212" bestFit="1" customWidth="1"/>
    <col min="3347" max="3347" width="17.140625" style="212" bestFit="1" customWidth="1"/>
    <col min="3348" max="3348" width="16.85546875" style="212" bestFit="1" customWidth="1"/>
    <col min="3349" max="3349" width="16.7109375" style="212" bestFit="1" customWidth="1"/>
    <col min="3350" max="3350" width="15.7109375" style="212" bestFit="1" customWidth="1"/>
    <col min="3351" max="3351" width="16.28515625" style="212" bestFit="1" customWidth="1"/>
    <col min="3352" max="3352" width="17.28515625" style="212" customWidth="1"/>
    <col min="3353" max="3353" width="23.42578125" style="212" bestFit="1" customWidth="1"/>
    <col min="3354" max="3354" width="31.85546875" style="212" bestFit="1" customWidth="1"/>
    <col min="3355" max="3355" width="7.85546875" style="212" bestFit="1" customWidth="1"/>
    <col min="3356" max="3356" width="5.7109375" style="212" bestFit="1" customWidth="1"/>
    <col min="3357" max="3357" width="9.140625" style="212" bestFit="1" customWidth="1"/>
    <col min="3358" max="3358" width="13.5703125" style="212" bestFit="1" customWidth="1"/>
    <col min="3359" max="3587" width="9.140625" style="212"/>
    <col min="3588" max="3588" width="4.42578125" style="212" bestFit="1" customWidth="1"/>
    <col min="3589" max="3589" width="18.28515625" style="212" bestFit="1" customWidth="1"/>
    <col min="3590" max="3590" width="19" style="212" bestFit="1" customWidth="1"/>
    <col min="3591" max="3591" width="15.42578125" style="212" bestFit="1" customWidth="1"/>
    <col min="3592" max="3593" width="12.42578125" style="212" bestFit="1" customWidth="1"/>
    <col min="3594" max="3594" width="7.140625" style="212" bestFit="1" customWidth="1"/>
    <col min="3595" max="3595" width="10.140625" style="212" bestFit="1" customWidth="1"/>
    <col min="3596" max="3596" width="15.85546875" style="212" bestFit="1" customWidth="1"/>
    <col min="3597" max="3597" width="15.140625" style="212" bestFit="1" customWidth="1"/>
    <col min="3598" max="3598" width="18.28515625" style="212" bestFit="1" customWidth="1"/>
    <col min="3599" max="3599" width="13.28515625" style="212" bestFit="1" customWidth="1"/>
    <col min="3600" max="3600" width="19.28515625" style="212" customWidth="1"/>
    <col min="3601" max="3601" width="15.140625" style="212" customWidth="1"/>
    <col min="3602" max="3602" width="21" style="212" bestFit="1" customWidth="1"/>
    <col min="3603" max="3603" width="17.140625" style="212" bestFit="1" customWidth="1"/>
    <col min="3604" max="3604" width="16.85546875" style="212" bestFit="1" customWidth="1"/>
    <col min="3605" max="3605" width="16.7109375" style="212" bestFit="1" customWidth="1"/>
    <col min="3606" max="3606" width="15.7109375" style="212" bestFit="1" customWidth="1"/>
    <col min="3607" max="3607" width="16.28515625" style="212" bestFit="1" customWidth="1"/>
    <col min="3608" max="3608" width="17.28515625" style="212" customWidth="1"/>
    <col min="3609" max="3609" width="23.42578125" style="212" bestFit="1" customWidth="1"/>
    <col min="3610" max="3610" width="31.85546875" style="212" bestFit="1" customWidth="1"/>
    <col min="3611" max="3611" width="7.85546875" style="212" bestFit="1" customWidth="1"/>
    <col min="3612" max="3612" width="5.7109375" style="212" bestFit="1" customWidth="1"/>
    <col min="3613" max="3613" width="9.140625" style="212" bestFit="1" customWidth="1"/>
    <col min="3614" max="3614" width="13.5703125" style="212" bestFit="1" customWidth="1"/>
    <col min="3615" max="3843" width="9.140625" style="212"/>
    <col min="3844" max="3844" width="4.42578125" style="212" bestFit="1" customWidth="1"/>
    <col min="3845" max="3845" width="18.28515625" style="212" bestFit="1" customWidth="1"/>
    <col min="3846" max="3846" width="19" style="212" bestFit="1" customWidth="1"/>
    <col min="3847" max="3847" width="15.42578125" style="212" bestFit="1" customWidth="1"/>
    <col min="3848" max="3849" width="12.42578125" style="212" bestFit="1" customWidth="1"/>
    <col min="3850" max="3850" width="7.140625" style="212" bestFit="1" customWidth="1"/>
    <col min="3851" max="3851" width="10.140625" style="212" bestFit="1" customWidth="1"/>
    <col min="3852" max="3852" width="15.85546875" style="212" bestFit="1" customWidth="1"/>
    <col min="3853" max="3853" width="15.140625" style="212" bestFit="1" customWidth="1"/>
    <col min="3854" max="3854" width="18.28515625" style="212" bestFit="1" customWidth="1"/>
    <col min="3855" max="3855" width="13.28515625" style="212" bestFit="1" customWidth="1"/>
    <col min="3856" max="3856" width="19.28515625" style="212" customWidth="1"/>
    <col min="3857" max="3857" width="15.140625" style="212" customWidth="1"/>
    <col min="3858" max="3858" width="21" style="212" bestFit="1" customWidth="1"/>
    <col min="3859" max="3859" width="17.140625" style="212" bestFit="1" customWidth="1"/>
    <col min="3860" max="3860" width="16.85546875" style="212" bestFit="1" customWidth="1"/>
    <col min="3861" max="3861" width="16.7109375" style="212" bestFit="1" customWidth="1"/>
    <col min="3862" max="3862" width="15.7109375" style="212" bestFit="1" customWidth="1"/>
    <col min="3863" max="3863" width="16.28515625" style="212" bestFit="1" customWidth="1"/>
    <col min="3864" max="3864" width="17.28515625" style="212" customWidth="1"/>
    <col min="3865" max="3865" width="23.42578125" style="212" bestFit="1" customWidth="1"/>
    <col min="3866" max="3866" width="31.85546875" style="212" bestFit="1" customWidth="1"/>
    <col min="3867" max="3867" width="7.85546875" style="212" bestFit="1" customWidth="1"/>
    <col min="3868" max="3868" width="5.7109375" style="212" bestFit="1" customWidth="1"/>
    <col min="3869" max="3869" width="9.140625" style="212" bestFit="1" customWidth="1"/>
    <col min="3870" max="3870" width="13.5703125" style="212" bestFit="1" customWidth="1"/>
    <col min="3871" max="4099" width="9.140625" style="212"/>
    <col min="4100" max="4100" width="4.42578125" style="212" bestFit="1" customWidth="1"/>
    <col min="4101" max="4101" width="18.28515625" style="212" bestFit="1" customWidth="1"/>
    <col min="4102" max="4102" width="19" style="212" bestFit="1" customWidth="1"/>
    <col min="4103" max="4103" width="15.42578125" style="212" bestFit="1" customWidth="1"/>
    <col min="4104" max="4105" width="12.42578125" style="212" bestFit="1" customWidth="1"/>
    <col min="4106" max="4106" width="7.140625" style="212" bestFit="1" customWidth="1"/>
    <col min="4107" max="4107" width="10.140625" style="212" bestFit="1" customWidth="1"/>
    <col min="4108" max="4108" width="15.85546875" style="212" bestFit="1" customWidth="1"/>
    <col min="4109" max="4109" width="15.140625" style="212" bestFit="1" customWidth="1"/>
    <col min="4110" max="4110" width="18.28515625" style="212" bestFit="1" customWidth="1"/>
    <col min="4111" max="4111" width="13.28515625" style="212" bestFit="1" customWidth="1"/>
    <col min="4112" max="4112" width="19.28515625" style="212" customWidth="1"/>
    <col min="4113" max="4113" width="15.140625" style="212" customWidth="1"/>
    <col min="4114" max="4114" width="21" style="212" bestFit="1" customWidth="1"/>
    <col min="4115" max="4115" width="17.140625" style="212" bestFit="1" customWidth="1"/>
    <col min="4116" max="4116" width="16.85546875" style="212" bestFit="1" customWidth="1"/>
    <col min="4117" max="4117" width="16.7109375" style="212" bestFit="1" customWidth="1"/>
    <col min="4118" max="4118" width="15.7109375" style="212" bestFit="1" customWidth="1"/>
    <col min="4119" max="4119" width="16.28515625" style="212" bestFit="1" customWidth="1"/>
    <col min="4120" max="4120" width="17.28515625" style="212" customWidth="1"/>
    <col min="4121" max="4121" width="23.42578125" style="212" bestFit="1" customWidth="1"/>
    <col min="4122" max="4122" width="31.85546875" style="212" bestFit="1" customWidth="1"/>
    <col min="4123" max="4123" width="7.85546875" style="212" bestFit="1" customWidth="1"/>
    <col min="4124" max="4124" width="5.7109375" style="212" bestFit="1" customWidth="1"/>
    <col min="4125" max="4125" width="9.140625" style="212" bestFit="1" customWidth="1"/>
    <col min="4126" max="4126" width="13.5703125" style="212" bestFit="1" customWidth="1"/>
    <col min="4127" max="4355" width="9.140625" style="212"/>
    <col min="4356" max="4356" width="4.42578125" style="212" bestFit="1" customWidth="1"/>
    <col min="4357" max="4357" width="18.28515625" style="212" bestFit="1" customWidth="1"/>
    <col min="4358" max="4358" width="19" style="212" bestFit="1" customWidth="1"/>
    <col min="4359" max="4359" width="15.42578125" style="212" bestFit="1" customWidth="1"/>
    <col min="4360" max="4361" width="12.42578125" style="212" bestFit="1" customWidth="1"/>
    <col min="4362" max="4362" width="7.140625" style="212" bestFit="1" customWidth="1"/>
    <col min="4363" max="4363" width="10.140625" style="212" bestFit="1" customWidth="1"/>
    <col min="4364" max="4364" width="15.85546875" style="212" bestFit="1" customWidth="1"/>
    <col min="4365" max="4365" width="15.140625" style="212" bestFit="1" customWidth="1"/>
    <col min="4366" max="4366" width="18.28515625" style="212" bestFit="1" customWidth="1"/>
    <col min="4367" max="4367" width="13.28515625" style="212" bestFit="1" customWidth="1"/>
    <col min="4368" max="4368" width="19.28515625" style="212" customWidth="1"/>
    <col min="4369" max="4369" width="15.140625" style="212" customWidth="1"/>
    <col min="4370" max="4370" width="21" style="212" bestFit="1" customWidth="1"/>
    <col min="4371" max="4371" width="17.140625" style="212" bestFit="1" customWidth="1"/>
    <col min="4372" max="4372" width="16.85546875" style="212" bestFit="1" customWidth="1"/>
    <col min="4373" max="4373" width="16.7109375" style="212" bestFit="1" customWidth="1"/>
    <col min="4374" max="4374" width="15.7109375" style="212" bestFit="1" customWidth="1"/>
    <col min="4375" max="4375" width="16.28515625" style="212" bestFit="1" customWidth="1"/>
    <col min="4376" max="4376" width="17.28515625" style="212" customWidth="1"/>
    <col min="4377" max="4377" width="23.42578125" style="212" bestFit="1" customWidth="1"/>
    <col min="4378" max="4378" width="31.85546875" style="212" bestFit="1" customWidth="1"/>
    <col min="4379" max="4379" width="7.85546875" style="212" bestFit="1" customWidth="1"/>
    <col min="4380" max="4380" width="5.7109375" style="212" bestFit="1" customWidth="1"/>
    <col min="4381" max="4381" width="9.140625" style="212" bestFit="1" customWidth="1"/>
    <col min="4382" max="4382" width="13.5703125" style="212" bestFit="1" customWidth="1"/>
    <col min="4383" max="4611" width="9.140625" style="212"/>
    <col min="4612" max="4612" width="4.42578125" style="212" bestFit="1" customWidth="1"/>
    <col min="4613" max="4613" width="18.28515625" style="212" bestFit="1" customWidth="1"/>
    <col min="4614" max="4614" width="19" style="212" bestFit="1" customWidth="1"/>
    <col min="4615" max="4615" width="15.42578125" style="212" bestFit="1" customWidth="1"/>
    <col min="4616" max="4617" width="12.42578125" style="212" bestFit="1" customWidth="1"/>
    <col min="4618" max="4618" width="7.140625" style="212" bestFit="1" customWidth="1"/>
    <col min="4619" max="4619" width="10.140625" style="212" bestFit="1" customWidth="1"/>
    <col min="4620" max="4620" width="15.85546875" style="212" bestFit="1" customWidth="1"/>
    <col min="4621" max="4621" width="15.140625" style="212" bestFit="1" customWidth="1"/>
    <col min="4622" max="4622" width="18.28515625" style="212" bestFit="1" customWidth="1"/>
    <col min="4623" max="4623" width="13.28515625" style="212" bestFit="1" customWidth="1"/>
    <col min="4624" max="4624" width="19.28515625" style="212" customWidth="1"/>
    <col min="4625" max="4625" width="15.140625" style="212" customWidth="1"/>
    <col min="4626" max="4626" width="21" style="212" bestFit="1" customWidth="1"/>
    <col min="4627" max="4627" width="17.140625" style="212" bestFit="1" customWidth="1"/>
    <col min="4628" max="4628" width="16.85546875" style="212" bestFit="1" customWidth="1"/>
    <col min="4629" max="4629" width="16.7109375" style="212" bestFit="1" customWidth="1"/>
    <col min="4630" max="4630" width="15.7109375" style="212" bestFit="1" customWidth="1"/>
    <col min="4631" max="4631" width="16.28515625" style="212" bestFit="1" customWidth="1"/>
    <col min="4632" max="4632" width="17.28515625" style="212" customWidth="1"/>
    <col min="4633" max="4633" width="23.42578125" style="212" bestFit="1" customWidth="1"/>
    <col min="4634" max="4634" width="31.85546875" style="212" bestFit="1" customWidth="1"/>
    <col min="4635" max="4635" width="7.85546875" style="212" bestFit="1" customWidth="1"/>
    <col min="4636" max="4636" width="5.7109375" style="212" bestFit="1" customWidth="1"/>
    <col min="4637" max="4637" width="9.140625" style="212" bestFit="1" customWidth="1"/>
    <col min="4638" max="4638" width="13.5703125" style="212" bestFit="1" customWidth="1"/>
    <col min="4639" max="4867" width="9.140625" style="212"/>
    <col min="4868" max="4868" width="4.42578125" style="212" bestFit="1" customWidth="1"/>
    <col min="4869" max="4869" width="18.28515625" style="212" bestFit="1" customWidth="1"/>
    <col min="4870" max="4870" width="19" style="212" bestFit="1" customWidth="1"/>
    <col min="4871" max="4871" width="15.42578125" style="212" bestFit="1" customWidth="1"/>
    <col min="4872" max="4873" width="12.42578125" style="212" bestFit="1" customWidth="1"/>
    <col min="4874" max="4874" width="7.140625" style="212" bestFit="1" customWidth="1"/>
    <col min="4875" max="4875" width="10.140625" style="212" bestFit="1" customWidth="1"/>
    <col min="4876" max="4876" width="15.85546875" style="212" bestFit="1" customWidth="1"/>
    <col min="4877" max="4877" width="15.140625" style="212" bestFit="1" customWidth="1"/>
    <col min="4878" max="4878" width="18.28515625" style="212" bestFit="1" customWidth="1"/>
    <col min="4879" max="4879" width="13.28515625" style="212" bestFit="1" customWidth="1"/>
    <col min="4880" max="4880" width="19.28515625" style="212" customWidth="1"/>
    <col min="4881" max="4881" width="15.140625" style="212" customWidth="1"/>
    <col min="4882" max="4882" width="21" style="212" bestFit="1" customWidth="1"/>
    <col min="4883" max="4883" width="17.140625" style="212" bestFit="1" customWidth="1"/>
    <col min="4884" max="4884" width="16.85546875" style="212" bestFit="1" customWidth="1"/>
    <col min="4885" max="4885" width="16.7109375" style="212" bestFit="1" customWidth="1"/>
    <col min="4886" max="4886" width="15.7109375" style="212" bestFit="1" customWidth="1"/>
    <col min="4887" max="4887" width="16.28515625" style="212" bestFit="1" customWidth="1"/>
    <col min="4888" max="4888" width="17.28515625" style="212" customWidth="1"/>
    <col min="4889" max="4889" width="23.42578125" style="212" bestFit="1" customWidth="1"/>
    <col min="4890" max="4890" width="31.85546875" style="212" bestFit="1" customWidth="1"/>
    <col min="4891" max="4891" width="7.85546875" style="212" bestFit="1" customWidth="1"/>
    <col min="4892" max="4892" width="5.7109375" style="212" bestFit="1" customWidth="1"/>
    <col min="4893" max="4893" width="9.140625" style="212" bestFit="1" customWidth="1"/>
    <col min="4894" max="4894" width="13.5703125" style="212" bestFit="1" customWidth="1"/>
    <col min="4895" max="5123" width="9.140625" style="212"/>
    <col min="5124" max="5124" width="4.42578125" style="212" bestFit="1" customWidth="1"/>
    <col min="5125" max="5125" width="18.28515625" style="212" bestFit="1" customWidth="1"/>
    <col min="5126" max="5126" width="19" style="212" bestFit="1" customWidth="1"/>
    <col min="5127" max="5127" width="15.42578125" style="212" bestFit="1" customWidth="1"/>
    <col min="5128" max="5129" width="12.42578125" style="212" bestFit="1" customWidth="1"/>
    <col min="5130" max="5130" width="7.140625" style="212" bestFit="1" customWidth="1"/>
    <col min="5131" max="5131" width="10.140625" style="212" bestFit="1" customWidth="1"/>
    <col min="5132" max="5132" width="15.85546875" style="212" bestFit="1" customWidth="1"/>
    <col min="5133" max="5133" width="15.140625" style="212" bestFit="1" customWidth="1"/>
    <col min="5134" max="5134" width="18.28515625" style="212" bestFit="1" customWidth="1"/>
    <col min="5135" max="5135" width="13.28515625" style="212" bestFit="1" customWidth="1"/>
    <col min="5136" max="5136" width="19.28515625" style="212" customWidth="1"/>
    <col min="5137" max="5137" width="15.140625" style="212" customWidth="1"/>
    <col min="5138" max="5138" width="21" style="212" bestFit="1" customWidth="1"/>
    <col min="5139" max="5139" width="17.140625" style="212" bestFit="1" customWidth="1"/>
    <col min="5140" max="5140" width="16.85546875" style="212" bestFit="1" customWidth="1"/>
    <col min="5141" max="5141" width="16.7109375" style="212" bestFit="1" customWidth="1"/>
    <col min="5142" max="5142" width="15.7109375" style="212" bestFit="1" customWidth="1"/>
    <col min="5143" max="5143" width="16.28515625" style="212" bestFit="1" customWidth="1"/>
    <col min="5144" max="5144" width="17.28515625" style="212" customWidth="1"/>
    <col min="5145" max="5145" width="23.42578125" style="212" bestFit="1" customWidth="1"/>
    <col min="5146" max="5146" width="31.85546875" style="212" bestFit="1" customWidth="1"/>
    <col min="5147" max="5147" width="7.85546875" style="212" bestFit="1" customWidth="1"/>
    <col min="5148" max="5148" width="5.7109375" style="212" bestFit="1" customWidth="1"/>
    <col min="5149" max="5149" width="9.140625" style="212" bestFit="1" customWidth="1"/>
    <col min="5150" max="5150" width="13.5703125" style="212" bestFit="1" customWidth="1"/>
    <col min="5151" max="5379" width="9.140625" style="212"/>
    <col min="5380" max="5380" width="4.42578125" style="212" bestFit="1" customWidth="1"/>
    <col min="5381" max="5381" width="18.28515625" style="212" bestFit="1" customWidth="1"/>
    <col min="5382" max="5382" width="19" style="212" bestFit="1" customWidth="1"/>
    <col min="5383" max="5383" width="15.42578125" style="212" bestFit="1" customWidth="1"/>
    <col min="5384" max="5385" width="12.42578125" style="212" bestFit="1" customWidth="1"/>
    <col min="5386" max="5386" width="7.140625" style="212" bestFit="1" customWidth="1"/>
    <col min="5387" max="5387" width="10.140625" style="212" bestFit="1" customWidth="1"/>
    <col min="5388" max="5388" width="15.85546875" style="212" bestFit="1" customWidth="1"/>
    <col min="5389" max="5389" width="15.140625" style="212" bestFit="1" customWidth="1"/>
    <col min="5390" max="5390" width="18.28515625" style="212" bestFit="1" customWidth="1"/>
    <col min="5391" max="5391" width="13.28515625" style="212" bestFit="1" customWidth="1"/>
    <col min="5392" max="5392" width="19.28515625" style="212" customWidth="1"/>
    <col min="5393" max="5393" width="15.140625" style="212" customWidth="1"/>
    <col min="5394" max="5394" width="21" style="212" bestFit="1" customWidth="1"/>
    <col min="5395" max="5395" width="17.140625" style="212" bestFit="1" customWidth="1"/>
    <col min="5396" max="5396" width="16.85546875" style="212" bestFit="1" customWidth="1"/>
    <col min="5397" max="5397" width="16.7109375" style="212" bestFit="1" customWidth="1"/>
    <col min="5398" max="5398" width="15.7109375" style="212" bestFit="1" customWidth="1"/>
    <col min="5399" max="5399" width="16.28515625" style="212" bestFit="1" customWidth="1"/>
    <col min="5400" max="5400" width="17.28515625" style="212" customWidth="1"/>
    <col min="5401" max="5401" width="23.42578125" style="212" bestFit="1" customWidth="1"/>
    <col min="5402" max="5402" width="31.85546875" style="212" bestFit="1" customWidth="1"/>
    <col min="5403" max="5403" width="7.85546875" style="212" bestFit="1" customWidth="1"/>
    <col min="5404" max="5404" width="5.7109375" style="212" bestFit="1" customWidth="1"/>
    <col min="5405" max="5405" width="9.140625" style="212" bestFit="1" customWidth="1"/>
    <col min="5406" max="5406" width="13.5703125" style="212" bestFit="1" customWidth="1"/>
    <col min="5407" max="5635" width="9.140625" style="212"/>
    <col min="5636" max="5636" width="4.42578125" style="212" bestFit="1" customWidth="1"/>
    <col min="5637" max="5637" width="18.28515625" style="212" bestFit="1" customWidth="1"/>
    <col min="5638" max="5638" width="19" style="212" bestFit="1" customWidth="1"/>
    <col min="5639" max="5639" width="15.42578125" style="212" bestFit="1" customWidth="1"/>
    <col min="5640" max="5641" width="12.42578125" style="212" bestFit="1" customWidth="1"/>
    <col min="5642" max="5642" width="7.140625" style="212" bestFit="1" customWidth="1"/>
    <col min="5643" max="5643" width="10.140625" style="212" bestFit="1" customWidth="1"/>
    <col min="5644" max="5644" width="15.85546875" style="212" bestFit="1" customWidth="1"/>
    <col min="5645" max="5645" width="15.140625" style="212" bestFit="1" customWidth="1"/>
    <col min="5646" max="5646" width="18.28515625" style="212" bestFit="1" customWidth="1"/>
    <col min="5647" max="5647" width="13.28515625" style="212" bestFit="1" customWidth="1"/>
    <col min="5648" max="5648" width="19.28515625" style="212" customWidth="1"/>
    <col min="5649" max="5649" width="15.140625" style="212" customWidth="1"/>
    <col min="5650" max="5650" width="21" style="212" bestFit="1" customWidth="1"/>
    <col min="5651" max="5651" width="17.140625" style="212" bestFit="1" customWidth="1"/>
    <col min="5652" max="5652" width="16.85546875" style="212" bestFit="1" customWidth="1"/>
    <col min="5653" max="5653" width="16.7109375" style="212" bestFit="1" customWidth="1"/>
    <col min="5654" max="5654" width="15.7109375" style="212" bestFit="1" customWidth="1"/>
    <col min="5655" max="5655" width="16.28515625" style="212" bestFit="1" customWidth="1"/>
    <col min="5656" max="5656" width="17.28515625" style="212" customWidth="1"/>
    <col min="5657" max="5657" width="23.42578125" style="212" bestFit="1" customWidth="1"/>
    <col min="5658" max="5658" width="31.85546875" style="212" bestFit="1" customWidth="1"/>
    <col min="5659" max="5659" width="7.85546875" style="212" bestFit="1" customWidth="1"/>
    <col min="5660" max="5660" width="5.7109375" style="212" bestFit="1" customWidth="1"/>
    <col min="5661" max="5661" width="9.140625" style="212" bestFit="1" customWidth="1"/>
    <col min="5662" max="5662" width="13.5703125" style="212" bestFit="1" customWidth="1"/>
    <col min="5663" max="5891" width="9.140625" style="212"/>
    <col min="5892" max="5892" width="4.42578125" style="212" bestFit="1" customWidth="1"/>
    <col min="5893" max="5893" width="18.28515625" style="212" bestFit="1" customWidth="1"/>
    <col min="5894" max="5894" width="19" style="212" bestFit="1" customWidth="1"/>
    <col min="5895" max="5895" width="15.42578125" style="212" bestFit="1" customWidth="1"/>
    <col min="5896" max="5897" width="12.42578125" style="212" bestFit="1" customWidth="1"/>
    <col min="5898" max="5898" width="7.140625" style="212" bestFit="1" customWidth="1"/>
    <col min="5899" max="5899" width="10.140625" style="212" bestFit="1" customWidth="1"/>
    <col min="5900" max="5900" width="15.85546875" style="212" bestFit="1" customWidth="1"/>
    <col min="5901" max="5901" width="15.140625" style="212" bestFit="1" customWidth="1"/>
    <col min="5902" max="5902" width="18.28515625" style="212" bestFit="1" customWidth="1"/>
    <col min="5903" max="5903" width="13.28515625" style="212" bestFit="1" customWidth="1"/>
    <col min="5904" max="5904" width="19.28515625" style="212" customWidth="1"/>
    <col min="5905" max="5905" width="15.140625" style="212" customWidth="1"/>
    <col min="5906" max="5906" width="21" style="212" bestFit="1" customWidth="1"/>
    <col min="5907" max="5907" width="17.140625" style="212" bestFit="1" customWidth="1"/>
    <col min="5908" max="5908" width="16.85546875" style="212" bestFit="1" customWidth="1"/>
    <col min="5909" max="5909" width="16.7109375" style="212" bestFit="1" customWidth="1"/>
    <col min="5910" max="5910" width="15.7109375" style="212" bestFit="1" customWidth="1"/>
    <col min="5911" max="5911" width="16.28515625" style="212" bestFit="1" customWidth="1"/>
    <col min="5912" max="5912" width="17.28515625" style="212" customWidth="1"/>
    <col min="5913" max="5913" width="23.42578125" style="212" bestFit="1" customWidth="1"/>
    <col min="5914" max="5914" width="31.85546875" style="212" bestFit="1" customWidth="1"/>
    <col min="5915" max="5915" width="7.85546875" style="212" bestFit="1" customWidth="1"/>
    <col min="5916" max="5916" width="5.7109375" style="212" bestFit="1" customWidth="1"/>
    <col min="5917" max="5917" width="9.140625" style="212" bestFit="1" customWidth="1"/>
    <col min="5918" max="5918" width="13.5703125" style="212" bestFit="1" customWidth="1"/>
    <col min="5919" max="6147" width="9.140625" style="212"/>
    <col min="6148" max="6148" width="4.42578125" style="212" bestFit="1" customWidth="1"/>
    <col min="6149" max="6149" width="18.28515625" style="212" bestFit="1" customWidth="1"/>
    <col min="6150" max="6150" width="19" style="212" bestFit="1" customWidth="1"/>
    <col min="6151" max="6151" width="15.42578125" style="212" bestFit="1" customWidth="1"/>
    <col min="6152" max="6153" width="12.42578125" style="212" bestFit="1" customWidth="1"/>
    <col min="6154" max="6154" width="7.140625" style="212" bestFit="1" customWidth="1"/>
    <col min="6155" max="6155" width="10.140625" style="212" bestFit="1" customWidth="1"/>
    <col min="6156" max="6156" width="15.85546875" style="212" bestFit="1" customWidth="1"/>
    <col min="6157" max="6157" width="15.140625" style="212" bestFit="1" customWidth="1"/>
    <col min="6158" max="6158" width="18.28515625" style="212" bestFit="1" customWidth="1"/>
    <col min="6159" max="6159" width="13.28515625" style="212" bestFit="1" customWidth="1"/>
    <col min="6160" max="6160" width="19.28515625" style="212" customWidth="1"/>
    <col min="6161" max="6161" width="15.140625" style="212" customWidth="1"/>
    <col min="6162" max="6162" width="21" style="212" bestFit="1" customWidth="1"/>
    <col min="6163" max="6163" width="17.140625" style="212" bestFit="1" customWidth="1"/>
    <col min="6164" max="6164" width="16.85546875" style="212" bestFit="1" customWidth="1"/>
    <col min="6165" max="6165" width="16.7109375" style="212" bestFit="1" customWidth="1"/>
    <col min="6166" max="6166" width="15.7109375" style="212" bestFit="1" customWidth="1"/>
    <col min="6167" max="6167" width="16.28515625" style="212" bestFit="1" customWidth="1"/>
    <col min="6168" max="6168" width="17.28515625" style="212" customWidth="1"/>
    <col min="6169" max="6169" width="23.42578125" style="212" bestFit="1" customWidth="1"/>
    <col min="6170" max="6170" width="31.85546875" style="212" bestFit="1" customWidth="1"/>
    <col min="6171" max="6171" width="7.85546875" style="212" bestFit="1" customWidth="1"/>
    <col min="6172" max="6172" width="5.7109375" style="212" bestFit="1" customWidth="1"/>
    <col min="6173" max="6173" width="9.140625" style="212" bestFit="1" customWidth="1"/>
    <col min="6174" max="6174" width="13.5703125" style="212" bestFit="1" customWidth="1"/>
    <col min="6175" max="6403" width="9.140625" style="212"/>
    <col min="6404" max="6404" width="4.42578125" style="212" bestFit="1" customWidth="1"/>
    <col min="6405" max="6405" width="18.28515625" style="212" bestFit="1" customWidth="1"/>
    <col min="6406" max="6406" width="19" style="212" bestFit="1" customWidth="1"/>
    <col min="6407" max="6407" width="15.42578125" style="212" bestFit="1" customWidth="1"/>
    <col min="6408" max="6409" width="12.42578125" style="212" bestFit="1" customWidth="1"/>
    <col min="6410" max="6410" width="7.140625" style="212" bestFit="1" customWidth="1"/>
    <col min="6411" max="6411" width="10.140625" style="212" bestFit="1" customWidth="1"/>
    <col min="6412" max="6412" width="15.85546875" style="212" bestFit="1" customWidth="1"/>
    <col min="6413" max="6413" width="15.140625" style="212" bestFit="1" customWidth="1"/>
    <col min="6414" max="6414" width="18.28515625" style="212" bestFit="1" customWidth="1"/>
    <col min="6415" max="6415" width="13.28515625" style="212" bestFit="1" customWidth="1"/>
    <col min="6416" max="6416" width="19.28515625" style="212" customWidth="1"/>
    <col min="6417" max="6417" width="15.140625" style="212" customWidth="1"/>
    <col min="6418" max="6418" width="21" style="212" bestFit="1" customWidth="1"/>
    <col min="6419" max="6419" width="17.140625" style="212" bestFit="1" customWidth="1"/>
    <col min="6420" max="6420" width="16.85546875" style="212" bestFit="1" customWidth="1"/>
    <col min="6421" max="6421" width="16.7109375" style="212" bestFit="1" customWidth="1"/>
    <col min="6422" max="6422" width="15.7109375" style="212" bestFit="1" customWidth="1"/>
    <col min="6423" max="6423" width="16.28515625" style="212" bestFit="1" customWidth="1"/>
    <col min="6424" max="6424" width="17.28515625" style="212" customWidth="1"/>
    <col min="6425" max="6425" width="23.42578125" style="212" bestFit="1" customWidth="1"/>
    <col min="6426" max="6426" width="31.85546875" style="212" bestFit="1" customWidth="1"/>
    <col min="6427" max="6427" width="7.85546875" style="212" bestFit="1" customWidth="1"/>
    <col min="6428" max="6428" width="5.7109375" style="212" bestFit="1" customWidth="1"/>
    <col min="6429" max="6429" width="9.140625" style="212" bestFit="1" customWidth="1"/>
    <col min="6430" max="6430" width="13.5703125" style="212" bestFit="1" customWidth="1"/>
    <col min="6431" max="6659" width="9.140625" style="212"/>
    <col min="6660" max="6660" width="4.42578125" style="212" bestFit="1" customWidth="1"/>
    <col min="6661" max="6661" width="18.28515625" style="212" bestFit="1" customWidth="1"/>
    <col min="6662" max="6662" width="19" style="212" bestFit="1" customWidth="1"/>
    <col min="6663" max="6663" width="15.42578125" style="212" bestFit="1" customWidth="1"/>
    <col min="6664" max="6665" width="12.42578125" style="212" bestFit="1" customWidth="1"/>
    <col min="6666" max="6666" width="7.140625" style="212" bestFit="1" customWidth="1"/>
    <col min="6667" max="6667" width="10.140625" style="212" bestFit="1" customWidth="1"/>
    <col min="6668" max="6668" width="15.85546875" style="212" bestFit="1" customWidth="1"/>
    <col min="6669" max="6669" width="15.140625" style="212" bestFit="1" customWidth="1"/>
    <col min="6670" max="6670" width="18.28515625" style="212" bestFit="1" customWidth="1"/>
    <col min="6671" max="6671" width="13.28515625" style="212" bestFit="1" customWidth="1"/>
    <col min="6672" max="6672" width="19.28515625" style="212" customWidth="1"/>
    <col min="6673" max="6673" width="15.140625" style="212" customWidth="1"/>
    <col min="6674" max="6674" width="21" style="212" bestFit="1" customWidth="1"/>
    <col min="6675" max="6675" width="17.140625" style="212" bestFit="1" customWidth="1"/>
    <col min="6676" max="6676" width="16.85546875" style="212" bestFit="1" customWidth="1"/>
    <col min="6677" max="6677" width="16.7109375" style="212" bestFit="1" customWidth="1"/>
    <col min="6678" max="6678" width="15.7109375" style="212" bestFit="1" customWidth="1"/>
    <col min="6679" max="6679" width="16.28515625" style="212" bestFit="1" customWidth="1"/>
    <col min="6680" max="6680" width="17.28515625" style="212" customWidth="1"/>
    <col min="6681" max="6681" width="23.42578125" style="212" bestFit="1" customWidth="1"/>
    <col min="6682" max="6682" width="31.85546875" style="212" bestFit="1" customWidth="1"/>
    <col min="6683" max="6683" width="7.85546875" style="212" bestFit="1" customWidth="1"/>
    <col min="6684" max="6684" width="5.7109375" style="212" bestFit="1" customWidth="1"/>
    <col min="6685" max="6685" width="9.140625" style="212" bestFit="1" customWidth="1"/>
    <col min="6686" max="6686" width="13.5703125" style="212" bestFit="1" customWidth="1"/>
    <col min="6687" max="6915" width="9.140625" style="212"/>
    <col min="6916" max="6916" width="4.42578125" style="212" bestFit="1" customWidth="1"/>
    <col min="6917" max="6917" width="18.28515625" style="212" bestFit="1" customWidth="1"/>
    <col min="6918" max="6918" width="19" style="212" bestFit="1" customWidth="1"/>
    <col min="6919" max="6919" width="15.42578125" style="212" bestFit="1" customWidth="1"/>
    <col min="6920" max="6921" width="12.42578125" style="212" bestFit="1" customWidth="1"/>
    <col min="6922" max="6922" width="7.140625" style="212" bestFit="1" customWidth="1"/>
    <col min="6923" max="6923" width="10.140625" style="212" bestFit="1" customWidth="1"/>
    <col min="6924" max="6924" width="15.85546875" style="212" bestFit="1" customWidth="1"/>
    <col min="6925" max="6925" width="15.140625" style="212" bestFit="1" customWidth="1"/>
    <col min="6926" max="6926" width="18.28515625" style="212" bestFit="1" customWidth="1"/>
    <col min="6927" max="6927" width="13.28515625" style="212" bestFit="1" customWidth="1"/>
    <col min="6928" max="6928" width="19.28515625" style="212" customWidth="1"/>
    <col min="6929" max="6929" width="15.140625" style="212" customWidth="1"/>
    <col min="6930" max="6930" width="21" style="212" bestFit="1" customWidth="1"/>
    <col min="6931" max="6931" width="17.140625" style="212" bestFit="1" customWidth="1"/>
    <col min="6932" max="6932" width="16.85546875" style="212" bestFit="1" customWidth="1"/>
    <col min="6933" max="6933" width="16.7109375" style="212" bestFit="1" customWidth="1"/>
    <col min="6934" max="6934" width="15.7109375" style="212" bestFit="1" customWidth="1"/>
    <col min="6935" max="6935" width="16.28515625" style="212" bestFit="1" customWidth="1"/>
    <col min="6936" max="6936" width="17.28515625" style="212" customWidth="1"/>
    <col min="6937" max="6937" width="23.42578125" style="212" bestFit="1" customWidth="1"/>
    <col min="6938" max="6938" width="31.85546875" style="212" bestFit="1" customWidth="1"/>
    <col min="6939" max="6939" width="7.85546875" style="212" bestFit="1" customWidth="1"/>
    <col min="6940" max="6940" width="5.7109375" style="212" bestFit="1" customWidth="1"/>
    <col min="6941" max="6941" width="9.140625" style="212" bestFit="1" customWidth="1"/>
    <col min="6942" max="6942" width="13.5703125" style="212" bestFit="1" customWidth="1"/>
    <col min="6943" max="7171" width="9.140625" style="212"/>
    <col min="7172" max="7172" width="4.42578125" style="212" bestFit="1" customWidth="1"/>
    <col min="7173" max="7173" width="18.28515625" style="212" bestFit="1" customWidth="1"/>
    <col min="7174" max="7174" width="19" style="212" bestFit="1" customWidth="1"/>
    <col min="7175" max="7175" width="15.42578125" style="212" bestFit="1" customWidth="1"/>
    <col min="7176" max="7177" width="12.42578125" style="212" bestFit="1" customWidth="1"/>
    <col min="7178" max="7178" width="7.140625" style="212" bestFit="1" customWidth="1"/>
    <col min="7179" max="7179" width="10.140625" style="212" bestFit="1" customWidth="1"/>
    <col min="7180" max="7180" width="15.85546875" style="212" bestFit="1" customWidth="1"/>
    <col min="7181" max="7181" width="15.140625" style="212" bestFit="1" customWidth="1"/>
    <col min="7182" max="7182" width="18.28515625" style="212" bestFit="1" customWidth="1"/>
    <col min="7183" max="7183" width="13.28515625" style="212" bestFit="1" customWidth="1"/>
    <col min="7184" max="7184" width="19.28515625" style="212" customWidth="1"/>
    <col min="7185" max="7185" width="15.140625" style="212" customWidth="1"/>
    <col min="7186" max="7186" width="21" style="212" bestFit="1" customWidth="1"/>
    <col min="7187" max="7187" width="17.140625" style="212" bestFit="1" customWidth="1"/>
    <col min="7188" max="7188" width="16.85546875" style="212" bestFit="1" customWidth="1"/>
    <col min="7189" max="7189" width="16.7109375" style="212" bestFit="1" customWidth="1"/>
    <col min="7190" max="7190" width="15.7109375" style="212" bestFit="1" customWidth="1"/>
    <col min="7191" max="7191" width="16.28515625" style="212" bestFit="1" customWidth="1"/>
    <col min="7192" max="7192" width="17.28515625" style="212" customWidth="1"/>
    <col min="7193" max="7193" width="23.42578125" style="212" bestFit="1" customWidth="1"/>
    <col min="7194" max="7194" width="31.85546875" style="212" bestFit="1" customWidth="1"/>
    <col min="7195" max="7195" width="7.85546875" style="212" bestFit="1" customWidth="1"/>
    <col min="7196" max="7196" width="5.7109375" style="212" bestFit="1" customWidth="1"/>
    <col min="7197" max="7197" width="9.140625" style="212" bestFit="1" customWidth="1"/>
    <col min="7198" max="7198" width="13.5703125" style="212" bestFit="1" customWidth="1"/>
    <col min="7199" max="7427" width="9.140625" style="212"/>
    <col min="7428" max="7428" width="4.42578125" style="212" bestFit="1" customWidth="1"/>
    <col min="7429" max="7429" width="18.28515625" style="212" bestFit="1" customWidth="1"/>
    <col min="7430" max="7430" width="19" style="212" bestFit="1" customWidth="1"/>
    <col min="7431" max="7431" width="15.42578125" style="212" bestFit="1" customWidth="1"/>
    <col min="7432" max="7433" width="12.42578125" style="212" bestFit="1" customWidth="1"/>
    <col min="7434" max="7434" width="7.140625" style="212" bestFit="1" customWidth="1"/>
    <col min="7435" max="7435" width="10.140625" style="212" bestFit="1" customWidth="1"/>
    <col min="7436" max="7436" width="15.85546875" style="212" bestFit="1" customWidth="1"/>
    <col min="7437" max="7437" width="15.140625" style="212" bestFit="1" customWidth="1"/>
    <col min="7438" max="7438" width="18.28515625" style="212" bestFit="1" customWidth="1"/>
    <col min="7439" max="7439" width="13.28515625" style="212" bestFit="1" customWidth="1"/>
    <col min="7440" max="7440" width="19.28515625" style="212" customWidth="1"/>
    <col min="7441" max="7441" width="15.140625" style="212" customWidth="1"/>
    <col min="7442" max="7442" width="21" style="212" bestFit="1" customWidth="1"/>
    <col min="7443" max="7443" width="17.140625" style="212" bestFit="1" customWidth="1"/>
    <col min="7444" max="7444" width="16.85546875" style="212" bestFit="1" customWidth="1"/>
    <col min="7445" max="7445" width="16.7109375" style="212" bestFit="1" customWidth="1"/>
    <col min="7446" max="7446" width="15.7109375" style="212" bestFit="1" customWidth="1"/>
    <col min="7447" max="7447" width="16.28515625" style="212" bestFit="1" customWidth="1"/>
    <col min="7448" max="7448" width="17.28515625" style="212" customWidth="1"/>
    <col min="7449" max="7449" width="23.42578125" style="212" bestFit="1" customWidth="1"/>
    <col min="7450" max="7450" width="31.85546875" style="212" bestFit="1" customWidth="1"/>
    <col min="7451" max="7451" width="7.85546875" style="212" bestFit="1" customWidth="1"/>
    <col min="7452" max="7452" width="5.7109375" style="212" bestFit="1" customWidth="1"/>
    <col min="7453" max="7453" width="9.140625" style="212" bestFit="1" customWidth="1"/>
    <col min="7454" max="7454" width="13.5703125" style="212" bestFit="1" customWidth="1"/>
    <col min="7455" max="7683" width="9.140625" style="212"/>
    <col min="7684" max="7684" width="4.42578125" style="212" bestFit="1" customWidth="1"/>
    <col min="7685" max="7685" width="18.28515625" style="212" bestFit="1" customWidth="1"/>
    <col min="7686" max="7686" width="19" style="212" bestFit="1" customWidth="1"/>
    <col min="7687" max="7687" width="15.42578125" style="212" bestFit="1" customWidth="1"/>
    <col min="7688" max="7689" width="12.42578125" style="212" bestFit="1" customWidth="1"/>
    <col min="7690" max="7690" width="7.140625" style="212" bestFit="1" customWidth="1"/>
    <col min="7691" max="7691" width="10.140625" style="212" bestFit="1" customWidth="1"/>
    <col min="7692" max="7692" width="15.85546875" style="212" bestFit="1" customWidth="1"/>
    <col min="7693" max="7693" width="15.140625" style="212" bestFit="1" customWidth="1"/>
    <col min="7694" max="7694" width="18.28515625" style="212" bestFit="1" customWidth="1"/>
    <col min="7695" max="7695" width="13.28515625" style="212" bestFit="1" customWidth="1"/>
    <col min="7696" max="7696" width="19.28515625" style="212" customWidth="1"/>
    <col min="7697" max="7697" width="15.140625" style="212" customWidth="1"/>
    <col min="7698" max="7698" width="21" style="212" bestFit="1" customWidth="1"/>
    <col min="7699" max="7699" width="17.140625" style="212" bestFit="1" customWidth="1"/>
    <col min="7700" max="7700" width="16.85546875" style="212" bestFit="1" customWidth="1"/>
    <col min="7701" max="7701" width="16.7109375" style="212" bestFit="1" customWidth="1"/>
    <col min="7702" max="7702" width="15.7109375" style="212" bestFit="1" customWidth="1"/>
    <col min="7703" max="7703" width="16.28515625" style="212" bestFit="1" customWidth="1"/>
    <col min="7704" max="7704" width="17.28515625" style="212" customWidth="1"/>
    <col min="7705" max="7705" width="23.42578125" style="212" bestFit="1" customWidth="1"/>
    <col min="7706" max="7706" width="31.85546875" style="212" bestFit="1" customWidth="1"/>
    <col min="7707" max="7707" width="7.85546875" style="212" bestFit="1" customWidth="1"/>
    <col min="7708" max="7708" width="5.7109375" style="212" bestFit="1" customWidth="1"/>
    <col min="7709" max="7709" width="9.140625" style="212" bestFit="1" customWidth="1"/>
    <col min="7710" max="7710" width="13.5703125" style="212" bestFit="1" customWidth="1"/>
    <col min="7711" max="7939" width="9.140625" style="212"/>
    <col min="7940" max="7940" width="4.42578125" style="212" bestFit="1" customWidth="1"/>
    <col min="7941" max="7941" width="18.28515625" style="212" bestFit="1" customWidth="1"/>
    <col min="7942" max="7942" width="19" style="212" bestFit="1" customWidth="1"/>
    <col min="7943" max="7943" width="15.42578125" style="212" bestFit="1" customWidth="1"/>
    <col min="7944" max="7945" width="12.42578125" style="212" bestFit="1" customWidth="1"/>
    <col min="7946" max="7946" width="7.140625" style="212" bestFit="1" customWidth="1"/>
    <col min="7947" max="7947" width="10.140625" style="212" bestFit="1" customWidth="1"/>
    <col min="7948" max="7948" width="15.85546875" style="212" bestFit="1" customWidth="1"/>
    <col min="7949" max="7949" width="15.140625" style="212" bestFit="1" customWidth="1"/>
    <col min="7950" max="7950" width="18.28515625" style="212" bestFit="1" customWidth="1"/>
    <col min="7951" max="7951" width="13.28515625" style="212" bestFit="1" customWidth="1"/>
    <col min="7952" max="7952" width="19.28515625" style="212" customWidth="1"/>
    <col min="7953" max="7953" width="15.140625" style="212" customWidth="1"/>
    <col min="7954" max="7954" width="21" style="212" bestFit="1" customWidth="1"/>
    <col min="7955" max="7955" width="17.140625" style="212" bestFit="1" customWidth="1"/>
    <col min="7956" max="7956" width="16.85546875" style="212" bestFit="1" customWidth="1"/>
    <col min="7957" max="7957" width="16.7109375" style="212" bestFit="1" customWidth="1"/>
    <col min="7958" max="7958" width="15.7109375" style="212" bestFit="1" customWidth="1"/>
    <col min="7959" max="7959" width="16.28515625" style="212" bestFit="1" customWidth="1"/>
    <col min="7960" max="7960" width="17.28515625" style="212" customWidth="1"/>
    <col min="7961" max="7961" width="23.42578125" style="212" bestFit="1" customWidth="1"/>
    <col min="7962" max="7962" width="31.85546875" style="212" bestFit="1" customWidth="1"/>
    <col min="7963" max="7963" width="7.85546875" style="212" bestFit="1" customWidth="1"/>
    <col min="7964" max="7964" width="5.7109375" style="212" bestFit="1" customWidth="1"/>
    <col min="7965" max="7965" width="9.140625" style="212" bestFit="1" customWidth="1"/>
    <col min="7966" max="7966" width="13.5703125" style="212" bestFit="1" customWidth="1"/>
    <col min="7967" max="8195" width="9.140625" style="212"/>
    <col min="8196" max="8196" width="4.42578125" style="212" bestFit="1" customWidth="1"/>
    <col min="8197" max="8197" width="18.28515625" style="212" bestFit="1" customWidth="1"/>
    <col min="8198" max="8198" width="19" style="212" bestFit="1" customWidth="1"/>
    <col min="8199" max="8199" width="15.42578125" style="212" bestFit="1" customWidth="1"/>
    <col min="8200" max="8201" width="12.42578125" style="212" bestFit="1" customWidth="1"/>
    <col min="8202" max="8202" width="7.140625" style="212" bestFit="1" customWidth="1"/>
    <col min="8203" max="8203" width="10.140625" style="212" bestFit="1" customWidth="1"/>
    <col min="8204" max="8204" width="15.85546875" style="212" bestFit="1" customWidth="1"/>
    <col min="8205" max="8205" width="15.140625" style="212" bestFit="1" customWidth="1"/>
    <col min="8206" max="8206" width="18.28515625" style="212" bestFit="1" customWidth="1"/>
    <col min="8207" max="8207" width="13.28515625" style="212" bestFit="1" customWidth="1"/>
    <col min="8208" max="8208" width="19.28515625" style="212" customWidth="1"/>
    <col min="8209" max="8209" width="15.140625" style="212" customWidth="1"/>
    <col min="8210" max="8210" width="21" style="212" bestFit="1" customWidth="1"/>
    <col min="8211" max="8211" width="17.140625" style="212" bestFit="1" customWidth="1"/>
    <col min="8212" max="8212" width="16.85546875" style="212" bestFit="1" customWidth="1"/>
    <col min="8213" max="8213" width="16.7109375" style="212" bestFit="1" customWidth="1"/>
    <col min="8214" max="8214" width="15.7109375" style="212" bestFit="1" customWidth="1"/>
    <col min="8215" max="8215" width="16.28515625" style="212" bestFit="1" customWidth="1"/>
    <col min="8216" max="8216" width="17.28515625" style="212" customWidth="1"/>
    <col min="8217" max="8217" width="23.42578125" style="212" bestFit="1" customWidth="1"/>
    <col min="8218" max="8218" width="31.85546875" style="212" bestFit="1" customWidth="1"/>
    <col min="8219" max="8219" width="7.85546875" style="212" bestFit="1" customWidth="1"/>
    <col min="8220" max="8220" width="5.7109375" style="212" bestFit="1" customWidth="1"/>
    <col min="8221" max="8221" width="9.140625" style="212" bestFit="1" customWidth="1"/>
    <col min="8222" max="8222" width="13.5703125" style="212" bestFit="1" customWidth="1"/>
    <col min="8223" max="8451" width="9.140625" style="212"/>
    <col min="8452" max="8452" width="4.42578125" style="212" bestFit="1" customWidth="1"/>
    <col min="8453" max="8453" width="18.28515625" style="212" bestFit="1" customWidth="1"/>
    <col min="8454" max="8454" width="19" style="212" bestFit="1" customWidth="1"/>
    <col min="8455" max="8455" width="15.42578125" style="212" bestFit="1" customWidth="1"/>
    <col min="8456" max="8457" width="12.42578125" style="212" bestFit="1" customWidth="1"/>
    <col min="8458" max="8458" width="7.140625" style="212" bestFit="1" customWidth="1"/>
    <col min="8459" max="8459" width="10.140625" style="212" bestFit="1" customWidth="1"/>
    <col min="8460" max="8460" width="15.85546875" style="212" bestFit="1" customWidth="1"/>
    <col min="8461" max="8461" width="15.140625" style="212" bestFit="1" customWidth="1"/>
    <col min="8462" max="8462" width="18.28515625" style="212" bestFit="1" customWidth="1"/>
    <col min="8463" max="8463" width="13.28515625" style="212" bestFit="1" customWidth="1"/>
    <col min="8464" max="8464" width="19.28515625" style="212" customWidth="1"/>
    <col min="8465" max="8465" width="15.140625" style="212" customWidth="1"/>
    <col min="8466" max="8466" width="21" style="212" bestFit="1" customWidth="1"/>
    <col min="8467" max="8467" width="17.140625" style="212" bestFit="1" customWidth="1"/>
    <col min="8468" max="8468" width="16.85546875" style="212" bestFit="1" customWidth="1"/>
    <col min="8469" max="8469" width="16.7109375" style="212" bestFit="1" customWidth="1"/>
    <col min="8470" max="8470" width="15.7109375" style="212" bestFit="1" customWidth="1"/>
    <col min="8471" max="8471" width="16.28515625" style="212" bestFit="1" customWidth="1"/>
    <col min="8472" max="8472" width="17.28515625" style="212" customWidth="1"/>
    <col min="8473" max="8473" width="23.42578125" style="212" bestFit="1" customWidth="1"/>
    <col min="8474" max="8474" width="31.85546875" style="212" bestFit="1" customWidth="1"/>
    <col min="8475" max="8475" width="7.85546875" style="212" bestFit="1" customWidth="1"/>
    <col min="8476" max="8476" width="5.7109375" style="212" bestFit="1" customWidth="1"/>
    <col min="8477" max="8477" width="9.140625" style="212" bestFit="1" customWidth="1"/>
    <col min="8478" max="8478" width="13.5703125" style="212" bestFit="1" customWidth="1"/>
    <col min="8479" max="8707" width="9.140625" style="212"/>
    <col min="8708" max="8708" width="4.42578125" style="212" bestFit="1" customWidth="1"/>
    <col min="8709" max="8709" width="18.28515625" style="212" bestFit="1" customWidth="1"/>
    <col min="8710" max="8710" width="19" style="212" bestFit="1" customWidth="1"/>
    <col min="8711" max="8711" width="15.42578125" style="212" bestFit="1" customWidth="1"/>
    <col min="8712" max="8713" width="12.42578125" style="212" bestFit="1" customWidth="1"/>
    <col min="8714" max="8714" width="7.140625" style="212" bestFit="1" customWidth="1"/>
    <col min="8715" max="8715" width="10.140625" style="212" bestFit="1" customWidth="1"/>
    <col min="8716" max="8716" width="15.85546875" style="212" bestFit="1" customWidth="1"/>
    <col min="8717" max="8717" width="15.140625" style="212" bestFit="1" customWidth="1"/>
    <col min="8718" max="8718" width="18.28515625" style="212" bestFit="1" customWidth="1"/>
    <col min="8719" max="8719" width="13.28515625" style="212" bestFit="1" customWidth="1"/>
    <col min="8720" max="8720" width="19.28515625" style="212" customWidth="1"/>
    <col min="8721" max="8721" width="15.140625" style="212" customWidth="1"/>
    <col min="8722" max="8722" width="21" style="212" bestFit="1" customWidth="1"/>
    <col min="8723" max="8723" width="17.140625" style="212" bestFit="1" customWidth="1"/>
    <col min="8724" max="8724" width="16.85546875" style="212" bestFit="1" customWidth="1"/>
    <col min="8725" max="8725" width="16.7109375" style="212" bestFit="1" customWidth="1"/>
    <col min="8726" max="8726" width="15.7109375" style="212" bestFit="1" customWidth="1"/>
    <col min="8727" max="8727" width="16.28515625" style="212" bestFit="1" customWidth="1"/>
    <col min="8728" max="8728" width="17.28515625" style="212" customWidth="1"/>
    <col min="8729" max="8729" width="23.42578125" style="212" bestFit="1" customWidth="1"/>
    <col min="8730" max="8730" width="31.85546875" style="212" bestFit="1" customWidth="1"/>
    <col min="8731" max="8731" width="7.85546875" style="212" bestFit="1" customWidth="1"/>
    <col min="8732" max="8732" width="5.7109375" style="212" bestFit="1" customWidth="1"/>
    <col min="8733" max="8733" width="9.140625" style="212" bestFit="1" customWidth="1"/>
    <col min="8734" max="8734" width="13.5703125" style="212" bestFit="1" customWidth="1"/>
    <col min="8735" max="8963" width="9.140625" style="212"/>
    <col min="8964" max="8964" width="4.42578125" style="212" bestFit="1" customWidth="1"/>
    <col min="8965" max="8965" width="18.28515625" style="212" bestFit="1" customWidth="1"/>
    <col min="8966" max="8966" width="19" style="212" bestFit="1" customWidth="1"/>
    <col min="8967" max="8967" width="15.42578125" style="212" bestFit="1" customWidth="1"/>
    <col min="8968" max="8969" width="12.42578125" style="212" bestFit="1" customWidth="1"/>
    <col min="8970" max="8970" width="7.140625" style="212" bestFit="1" customWidth="1"/>
    <col min="8971" max="8971" width="10.140625" style="212" bestFit="1" customWidth="1"/>
    <col min="8972" max="8972" width="15.85546875" style="212" bestFit="1" customWidth="1"/>
    <col min="8973" max="8973" width="15.140625" style="212" bestFit="1" customWidth="1"/>
    <col min="8974" max="8974" width="18.28515625" style="212" bestFit="1" customWidth="1"/>
    <col min="8975" max="8975" width="13.28515625" style="212" bestFit="1" customWidth="1"/>
    <col min="8976" max="8976" width="19.28515625" style="212" customWidth="1"/>
    <col min="8977" max="8977" width="15.140625" style="212" customWidth="1"/>
    <col min="8978" max="8978" width="21" style="212" bestFit="1" customWidth="1"/>
    <col min="8979" max="8979" width="17.140625" style="212" bestFit="1" customWidth="1"/>
    <col min="8980" max="8980" width="16.85546875" style="212" bestFit="1" customWidth="1"/>
    <col min="8981" max="8981" width="16.7109375" style="212" bestFit="1" customWidth="1"/>
    <col min="8982" max="8982" width="15.7109375" style="212" bestFit="1" customWidth="1"/>
    <col min="8983" max="8983" width="16.28515625" style="212" bestFit="1" customWidth="1"/>
    <col min="8984" max="8984" width="17.28515625" style="212" customWidth="1"/>
    <col min="8985" max="8985" width="23.42578125" style="212" bestFit="1" customWidth="1"/>
    <col min="8986" max="8986" width="31.85546875" style="212" bestFit="1" customWidth="1"/>
    <col min="8987" max="8987" width="7.85546875" style="212" bestFit="1" customWidth="1"/>
    <col min="8988" max="8988" width="5.7109375" style="212" bestFit="1" customWidth="1"/>
    <col min="8989" max="8989" width="9.140625" style="212" bestFit="1" customWidth="1"/>
    <col min="8990" max="8990" width="13.5703125" style="212" bestFit="1" customWidth="1"/>
    <col min="8991" max="9219" width="9.140625" style="212"/>
    <col min="9220" max="9220" width="4.42578125" style="212" bestFit="1" customWidth="1"/>
    <col min="9221" max="9221" width="18.28515625" style="212" bestFit="1" customWidth="1"/>
    <col min="9222" max="9222" width="19" style="212" bestFit="1" customWidth="1"/>
    <col min="9223" max="9223" width="15.42578125" style="212" bestFit="1" customWidth="1"/>
    <col min="9224" max="9225" width="12.42578125" style="212" bestFit="1" customWidth="1"/>
    <col min="9226" max="9226" width="7.140625" style="212" bestFit="1" customWidth="1"/>
    <col min="9227" max="9227" width="10.140625" style="212" bestFit="1" customWidth="1"/>
    <col min="9228" max="9228" width="15.85546875" style="212" bestFit="1" customWidth="1"/>
    <col min="9229" max="9229" width="15.140625" style="212" bestFit="1" customWidth="1"/>
    <col min="9230" max="9230" width="18.28515625" style="212" bestFit="1" customWidth="1"/>
    <col min="9231" max="9231" width="13.28515625" style="212" bestFit="1" customWidth="1"/>
    <col min="9232" max="9232" width="19.28515625" style="212" customWidth="1"/>
    <col min="9233" max="9233" width="15.140625" style="212" customWidth="1"/>
    <col min="9234" max="9234" width="21" style="212" bestFit="1" customWidth="1"/>
    <col min="9235" max="9235" width="17.140625" style="212" bestFit="1" customWidth="1"/>
    <col min="9236" max="9236" width="16.85546875" style="212" bestFit="1" customWidth="1"/>
    <col min="9237" max="9237" width="16.7109375" style="212" bestFit="1" customWidth="1"/>
    <col min="9238" max="9238" width="15.7109375" style="212" bestFit="1" customWidth="1"/>
    <col min="9239" max="9239" width="16.28515625" style="212" bestFit="1" customWidth="1"/>
    <col min="9240" max="9240" width="17.28515625" style="212" customWidth="1"/>
    <col min="9241" max="9241" width="23.42578125" style="212" bestFit="1" customWidth="1"/>
    <col min="9242" max="9242" width="31.85546875" style="212" bestFit="1" customWidth="1"/>
    <col min="9243" max="9243" width="7.85546875" style="212" bestFit="1" customWidth="1"/>
    <col min="9244" max="9244" width="5.7109375" style="212" bestFit="1" customWidth="1"/>
    <col min="9245" max="9245" width="9.140625" style="212" bestFit="1" customWidth="1"/>
    <col min="9246" max="9246" width="13.5703125" style="212" bestFit="1" customWidth="1"/>
    <col min="9247" max="9475" width="9.140625" style="212"/>
    <col min="9476" max="9476" width="4.42578125" style="212" bestFit="1" customWidth="1"/>
    <col min="9477" max="9477" width="18.28515625" style="212" bestFit="1" customWidth="1"/>
    <col min="9478" max="9478" width="19" style="212" bestFit="1" customWidth="1"/>
    <col min="9479" max="9479" width="15.42578125" style="212" bestFit="1" customWidth="1"/>
    <col min="9480" max="9481" width="12.42578125" style="212" bestFit="1" customWidth="1"/>
    <col min="9482" max="9482" width="7.140625" style="212" bestFit="1" customWidth="1"/>
    <col min="9483" max="9483" width="10.140625" style="212" bestFit="1" customWidth="1"/>
    <col min="9484" max="9484" width="15.85546875" style="212" bestFit="1" customWidth="1"/>
    <col min="9485" max="9485" width="15.140625" style="212" bestFit="1" customWidth="1"/>
    <col min="9486" max="9486" width="18.28515625" style="212" bestFit="1" customWidth="1"/>
    <col min="9487" max="9487" width="13.28515625" style="212" bestFit="1" customWidth="1"/>
    <col min="9488" max="9488" width="19.28515625" style="212" customWidth="1"/>
    <col min="9489" max="9489" width="15.140625" style="212" customWidth="1"/>
    <col min="9490" max="9490" width="21" style="212" bestFit="1" customWidth="1"/>
    <col min="9491" max="9491" width="17.140625" style="212" bestFit="1" customWidth="1"/>
    <col min="9492" max="9492" width="16.85546875" style="212" bestFit="1" customWidth="1"/>
    <col min="9493" max="9493" width="16.7109375" style="212" bestFit="1" customWidth="1"/>
    <col min="9494" max="9494" width="15.7109375" style="212" bestFit="1" customWidth="1"/>
    <col min="9495" max="9495" width="16.28515625" style="212" bestFit="1" customWidth="1"/>
    <col min="9496" max="9496" width="17.28515625" style="212" customWidth="1"/>
    <col min="9497" max="9497" width="23.42578125" style="212" bestFit="1" customWidth="1"/>
    <col min="9498" max="9498" width="31.85546875" style="212" bestFit="1" customWidth="1"/>
    <col min="9499" max="9499" width="7.85546875" style="212" bestFit="1" customWidth="1"/>
    <col min="9500" max="9500" width="5.7109375" style="212" bestFit="1" customWidth="1"/>
    <col min="9501" max="9501" width="9.140625" style="212" bestFit="1" customWidth="1"/>
    <col min="9502" max="9502" width="13.5703125" style="212" bestFit="1" customWidth="1"/>
    <col min="9503" max="9731" width="9.140625" style="212"/>
    <col min="9732" max="9732" width="4.42578125" style="212" bestFit="1" customWidth="1"/>
    <col min="9733" max="9733" width="18.28515625" style="212" bestFit="1" customWidth="1"/>
    <col min="9734" max="9734" width="19" style="212" bestFit="1" customWidth="1"/>
    <col min="9735" max="9735" width="15.42578125" style="212" bestFit="1" customWidth="1"/>
    <col min="9736" max="9737" width="12.42578125" style="212" bestFit="1" customWidth="1"/>
    <col min="9738" max="9738" width="7.140625" style="212" bestFit="1" customWidth="1"/>
    <col min="9739" max="9739" width="10.140625" style="212" bestFit="1" customWidth="1"/>
    <col min="9740" max="9740" width="15.85546875" style="212" bestFit="1" customWidth="1"/>
    <col min="9741" max="9741" width="15.140625" style="212" bestFit="1" customWidth="1"/>
    <col min="9742" max="9742" width="18.28515625" style="212" bestFit="1" customWidth="1"/>
    <col min="9743" max="9743" width="13.28515625" style="212" bestFit="1" customWidth="1"/>
    <col min="9744" max="9744" width="19.28515625" style="212" customWidth="1"/>
    <col min="9745" max="9745" width="15.140625" style="212" customWidth="1"/>
    <col min="9746" max="9746" width="21" style="212" bestFit="1" customWidth="1"/>
    <col min="9747" max="9747" width="17.140625" style="212" bestFit="1" customWidth="1"/>
    <col min="9748" max="9748" width="16.85546875" style="212" bestFit="1" customWidth="1"/>
    <col min="9749" max="9749" width="16.7109375" style="212" bestFit="1" customWidth="1"/>
    <col min="9750" max="9750" width="15.7109375" style="212" bestFit="1" customWidth="1"/>
    <col min="9751" max="9751" width="16.28515625" style="212" bestFit="1" customWidth="1"/>
    <col min="9752" max="9752" width="17.28515625" style="212" customWidth="1"/>
    <col min="9753" max="9753" width="23.42578125" style="212" bestFit="1" customWidth="1"/>
    <col min="9754" max="9754" width="31.85546875" style="212" bestFit="1" customWidth="1"/>
    <col min="9755" max="9755" width="7.85546875" style="212" bestFit="1" customWidth="1"/>
    <col min="9756" max="9756" width="5.7109375" style="212" bestFit="1" customWidth="1"/>
    <col min="9757" max="9757" width="9.140625" style="212" bestFit="1" customWidth="1"/>
    <col min="9758" max="9758" width="13.5703125" style="212" bestFit="1" customWidth="1"/>
    <col min="9759" max="9987" width="9.140625" style="212"/>
    <col min="9988" max="9988" width="4.42578125" style="212" bestFit="1" customWidth="1"/>
    <col min="9989" max="9989" width="18.28515625" style="212" bestFit="1" customWidth="1"/>
    <col min="9990" max="9990" width="19" style="212" bestFit="1" customWidth="1"/>
    <col min="9991" max="9991" width="15.42578125" style="212" bestFit="1" customWidth="1"/>
    <col min="9992" max="9993" width="12.42578125" style="212" bestFit="1" customWidth="1"/>
    <col min="9994" max="9994" width="7.140625" style="212" bestFit="1" customWidth="1"/>
    <col min="9995" max="9995" width="10.140625" style="212" bestFit="1" customWidth="1"/>
    <col min="9996" max="9996" width="15.85546875" style="212" bestFit="1" customWidth="1"/>
    <col min="9997" max="9997" width="15.140625" style="212" bestFit="1" customWidth="1"/>
    <col min="9998" max="9998" width="18.28515625" style="212" bestFit="1" customWidth="1"/>
    <col min="9999" max="9999" width="13.28515625" style="212" bestFit="1" customWidth="1"/>
    <col min="10000" max="10000" width="19.28515625" style="212" customWidth="1"/>
    <col min="10001" max="10001" width="15.140625" style="212" customWidth="1"/>
    <col min="10002" max="10002" width="21" style="212" bestFit="1" customWidth="1"/>
    <col min="10003" max="10003" width="17.140625" style="212" bestFit="1" customWidth="1"/>
    <col min="10004" max="10004" width="16.85546875" style="212" bestFit="1" customWidth="1"/>
    <col min="10005" max="10005" width="16.7109375" style="212" bestFit="1" customWidth="1"/>
    <col min="10006" max="10006" width="15.7109375" style="212" bestFit="1" customWidth="1"/>
    <col min="10007" max="10007" width="16.28515625" style="212" bestFit="1" customWidth="1"/>
    <col min="10008" max="10008" width="17.28515625" style="212" customWidth="1"/>
    <col min="10009" max="10009" width="23.42578125" style="212" bestFit="1" customWidth="1"/>
    <col min="10010" max="10010" width="31.85546875" style="212" bestFit="1" customWidth="1"/>
    <col min="10011" max="10011" width="7.85546875" style="212" bestFit="1" customWidth="1"/>
    <col min="10012" max="10012" width="5.7109375" style="212" bestFit="1" customWidth="1"/>
    <col min="10013" max="10013" width="9.140625" style="212" bestFit="1" customWidth="1"/>
    <col min="10014" max="10014" width="13.5703125" style="212" bestFit="1" customWidth="1"/>
    <col min="10015" max="10243" width="9.140625" style="212"/>
    <col min="10244" max="10244" width="4.42578125" style="212" bestFit="1" customWidth="1"/>
    <col min="10245" max="10245" width="18.28515625" style="212" bestFit="1" customWidth="1"/>
    <col min="10246" max="10246" width="19" style="212" bestFit="1" customWidth="1"/>
    <col min="10247" max="10247" width="15.42578125" style="212" bestFit="1" customWidth="1"/>
    <col min="10248" max="10249" width="12.42578125" style="212" bestFit="1" customWidth="1"/>
    <col min="10250" max="10250" width="7.140625" style="212" bestFit="1" customWidth="1"/>
    <col min="10251" max="10251" width="10.140625" style="212" bestFit="1" customWidth="1"/>
    <col min="10252" max="10252" width="15.85546875" style="212" bestFit="1" customWidth="1"/>
    <col min="10253" max="10253" width="15.140625" style="212" bestFit="1" customWidth="1"/>
    <col min="10254" max="10254" width="18.28515625" style="212" bestFit="1" customWidth="1"/>
    <col min="10255" max="10255" width="13.28515625" style="212" bestFit="1" customWidth="1"/>
    <col min="10256" max="10256" width="19.28515625" style="212" customWidth="1"/>
    <col min="10257" max="10257" width="15.140625" style="212" customWidth="1"/>
    <col min="10258" max="10258" width="21" style="212" bestFit="1" customWidth="1"/>
    <col min="10259" max="10259" width="17.140625" style="212" bestFit="1" customWidth="1"/>
    <col min="10260" max="10260" width="16.85546875" style="212" bestFit="1" customWidth="1"/>
    <col min="10261" max="10261" width="16.7109375" style="212" bestFit="1" customWidth="1"/>
    <col min="10262" max="10262" width="15.7109375" style="212" bestFit="1" customWidth="1"/>
    <col min="10263" max="10263" width="16.28515625" style="212" bestFit="1" customWidth="1"/>
    <col min="10264" max="10264" width="17.28515625" style="212" customWidth="1"/>
    <col min="10265" max="10265" width="23.42578125" style="212" bestFit="1" customWidth="1"/>
    <col min="10266" max="10266" width="31.85546875" style="212" bestFit="1" customWidth="1"/>
    <col min="10267" max="10267" width="7.85546875" style="212" bestFit="1" customWidth="1"/>
    <col min="10268" max="10268" width="5.7109375" style="212" bestFit="1" customWidth="1"/>
    <col min="10269" max="10269" width="9.140625" style="212" bestFit="1" customWidth="1"/>
    <col min="10270" max="10270" width="13.5703125" style="212" bestFit="1" customWidth="1"/>
    <col min="10271" max="10499" width="9.140625" style="212"/>
    <col min="10500" max="10500" width="4.42578125" style="212" bestFit="1" customWidth="1"/>
    <col min="10501" max="10501" width="18.28515625" style="212" bestFit="1" customWidth="1"/>
    <col min="10502" max="10502" width="19" style="212" bestFit="1" customWidth="1"/>
    <col min="10503" max="10503" width="15.42578125" style="212" bestFit="1" customWidth="1"/>
    <col min="10504" max="10505" width="12.42578125" style="212" bestFit="1" customWidth="1"/>
    <col min="10506" max="10506" width="7.140625" style="212" bestFit="1" customWidth="1"/>
    <col min="10507" max="10507" width="10.140625" style="212" bestFit="1" customWidth="1"/>
    <col min="10508" max="10508" width="15.85546875" style="212" bestFit="1" customWidth="1"/>
    <col min="10509" max="10509" width="15.140625" style="212" bestFit="1" customWidth="1"/>
    <col min="10510" max="10510" width="18.28515625" style="212" bestFit="1" customWidth="1"/>
    <col min="10511" max="10511" width="13.28515625" style="212" bestFit="1" customWidth="1"/>
    <col min="10512" max="10512" width="19.28515625" style="212" customWidth="1"/>
    <col min="10513" max="10513" width="15.140625" style="212" customWidth="1"/>
    <col min="10514" max="10514" width="21" style="212" bestFit="1" customWidth="1"/>
    <col min="10515" max="10515" width="17.140625" style="212" bestFit="1" customWidth="1"/>
    <col min="10516" max="10516" width="16.85546875" style="212" bestFit="1" customWidth="1"/>
    <col min="10517" max="10517" width="16.7109375" style="212" bestFit="1" customWidth="1"/>
    <col min="10518" max="10518" width="15.7109375" style="212" bestFit="1" customWidth="1"/>
    <col min="10519" max="10519" width="16.28515625" style="212" bestFit="1" customWidth="1"/>
    <col min="10520" max="10520" width="17.28515625" style="212" customWidth="1"/>
    <col min="10521" max="10521" width="23.42578125" style="212" bestFit="1" customWidth="1"/>
    <col min="10522" max="10522" width="31.85546875" style="212" bestFit="1" customWidth="1"/>
    <col min="10523" max="10523" width="7.85546875" style="212" bestFit="1" customWidth="1"/>
    <col min="10524" max="10524" width="5.7109375" style="212" bestFit="1" customWidth="1"/>
    <col min="10525" max="10525" width="9.140625" style="212" bestFit="1" customWidth="1"/>
    <col min="10526" max="10526" width="13.5703125" style="212" bestFit="1" customWidth="1"/>
    <col min="10527" max="10755" width="9.140625" style="212"/>
    <col min="10756" max="10756" width="4.42578125" style="212" bestFit="1" customWidth="1"/>
    <col min="10757" max="10757" width="18.28515625" style="212" bestFit="1" customWidth="1"/>
    <col min="10758" max="10758" width="19" style="212" bestFit="1" customWidth="1"/>
    <col min="10759" max="10759" width="15.42578125" style="212" bestFit="1" customWidth="1"/>
    <col min="10760" max="10761" width="12.42578125" style="212" bestFit="1" customWidth="1"/>
    <col min="10762" max="10762" width="7.140625" style="212" bestFit="1" customWidth="1"/>
    <col min="10763" max="10763" width="10.140625" style="212" bestFit="1" customWidth="1"/>
    <col min="10764" max="10764" width="15.85546875" style="212" bestFit="1" customWidth="1"/>
    <col min="10765" max="10765" width="15.140625" style="212" bestFit="1" customWidth="1"/>
    <col min="10766" max="10766" width="18.28515625" style="212" bestFit="1" customWidth="1"/>
    <col min="10767" max="10767" width="13.28515625" style="212" bestFit="1" customWidth="1"/>
    <col min="10768" max="10768" width="19.28515625" style="212" customWidth="1"/>
    <col min="10769" max="10769" width="15.140625" style="212" customWidth="1"/>
    <col min="10770" max="10770" width="21" style="212" bestFit="1" customWidth="1"/>
    <col min="10771" max="10771" width="17.140625" style="212" bestFit="1" customWidth="1"/>
    <col min="10772" max="10772" width="16.85546875" style="212" bestFit="1" customWidth="1"/>
    <col min="10773" max="10773" width="16.7109375" style="212" bestFit="1" customWidth="1"/>
    <col min="10774" max="10774" width="15.7109375" style="212" bestFit="1" customWidth="1"/>
    <col min="10775" max="10775" width="16.28515625" style="212" bestFit="1" customWidth="1"/>
    <col min="10776" max="10776" width="17.28515625" style="212" customWidth="1"/>
    <col min="10777" max="10777" width="23.42578125" style="212" bestFit="1" customWidth="1"/>
    <col min="10778" max="10778" width="31.85546875" style="212" bestFit="1" customWidth="1"/>
    <col min="10779" max="10779" width="7.85546875" style="212" bestFit="1" customWidth="1"/>
    <col min="10780" max="10780" width="5.7109375" style="212" bestFit="1" customWidth="1"/>
    <col min="10781" max="10781" width="9.140625" style="212" bestFit="1" customWidth="1"/>
    <col min="10782" max="10782" width="13.5703125" style="212" bestFit="1" customWidth="1"/>
    <col min="10783" max="11011" width="9.140625" style="212"/>
    <col min="11012" max="11012" width="4.42578125" style="212" bestFit="1" customWidth="1"/>
    <col min="11013" max="11013" width="18.28515625" style="212" bestFit="1" customWidth="1"/>
    <col min="11014" max="11014" width="19" style="212" bestFit="1" customWidth="1"/>
    <col min="11015" max="11015" width="15.42578125" style="212" bestFit="1" customWidth="1"/>
    <col min="11016" max="11017" width="12.42578125" style="212" bestFit="1" customWidth="1"/>
    <col min="11018" max="11018" width="7.140625" style="212" bestFit="1" customWidth="1"/>
    <col min="11019" max="11019" width="10.140625" style="212" bestFit="1" customWidth="1"/>
    <col min="11020" max="11020" width="15.85546875" style="212" bestFit="1" customWidth="1"/>
    <col min="11021" max="11021" width="15.140625" style="212" bestFit="1" customWidth="1"/>
    <col min="11022" max="11022" width="18.28515625" style="212" bestFit="1" customWidth="1"/>
    <col min="11023" max="11023" width="13.28515625" style="212" bestFit="1" customWidth="1"/>
    <col min="11024" max="11024" width="19.28515625" style="212" customWidth="1"/>
    <col min="11025" max="11025" width="15.140625" style="212" customWidth="1"/>
    <col min="11026" max="11026" width="21" style="212" bestFit="1" customWidth="1"/>
    <col min="11027" max="11027" width="17.140625" style="212" bestFit="1" customWidth="1"/>
    <col min="11028" max="11028" width="16.85546875" style="212" bestFit="1" customWidth="1"/>
    <col min="11029" max="11029" width="16.7109375" style="212" bestFit="1" customWidth="1"/>
    <col min="11030" max="11030" width="15.7109375" style="212" bestFit="1" customWidth="1"/>
    <col min="11031" max="11031" width="16.28515625" style="212" bestFit="1" customWidth="1"/>
    <col min="11032" max="11032" width="17.28515625" style="212" customWidth="1"/>
    <col min="11033" max="11033" width="23.42578125" style="212" bestFit="1" customWidth="1"/>
    <col min="11034" max="11034" width="31.85546875" style="212" bestFit="1" customWidth="1"/>
    <col min="11035" max="11035" width="7.85546875" style="212" bestFit="1" customWidth="1"/>
    <col min="11036" max="11036" width="5.7109375" style="212" bestFit="1" customWidth="1"/>
    <col min="11037" max="11037" width="9.140625" style="212" bestFit="1" customWidth="1"/>
    <col min="11038" max="11038" width="13.5703125" style="212" bestFit="1" customWidth="1"/>
    <col min="11039" max="11267" width="9.140625" style="212"/>
    <col min="11268" max="11268" width="4.42578125" style="212" bestFit="1" customWidth="1"/>
    <col min="11269" max="11269" width="18.28515625" style="212" bestFit="1" customWidth="1"/>
    <col min="11270" max="11270" width="19" style="212" bestFit="1" customWidth="1"/>
    <col min="11271" max="11271" width="15.42578125" style="212" bestFit="1" customWidth="1"/>
    <col min="11272" max="11273" width="12.42578125" style="212" bestFit="1" customWidth="1"/>
    <col min="11274" max="11274" width="7.140625" style="212" bestFit="1" customWidth="1"/>
    <col min="11275" max="11275" width="10.140625" style="212" bestFit="1" customWidth="1"/>
    <col min="11276" max="11276" width="15.85546875" style="212" bestFit="1" customWidth="1"/>
    <col min="11277" max="11277" width="15.140625" style="212" bestFit="1" customWidth="1"/>
    <col min="11278" max="11278" width="18.28515625" style="212" bestFit="1" customWidth="1"/>
    <col min="11279" max="11279" width="13.28515625" style="212" bestFit="1" customWidth="1"/>
    <col min="11280" max="11280" width="19.28515625" style="212" customWidth="1"/>
    <col min="11281" max="11281" width="15.140625" style="212" customWidth="1"/>
    <col min="11282" max="11282" width="21" style="212" bestFit="1" customWidth="1"/>
    <col min="11283" max="11283" width="17.140625" style="212" bestFit="1" customWidth="1"/>
    <col min="11284" max="11284" width="16.85546875" style="212" bestFit="1" customWidth="1"/>
    <col min="11285" max="11285" width="16.7109375" style="212" bestFit="1" customWidth="1"/>
    <col min="11286" max="11286" width="15.7109375" style="212" bestFit="1" customWidth="1"/>
    <col min="11287" max="11287" width="16.28515625" style="212" bestFit="1" customWidth="1"/>
    <col min="11288" max="11288" width="17.28515625" style="212" customWidth="1"/>
    <col min="11289" max="11289" width="23.42578125" style="212" bestFit="1" customWidth="1"/>
    <col min="11290" max="11290" width="31.85546875" style="212" bestFit="1" customWidth="1"/>
    <col min="11291" max="11291" width="7.85546875" style="212" bestFit="1" customWidth="1"/>
    <col min="11292" max="11292" width="5.7109375" style="212" bestFit="1" customWidth="1"/>
    <col min="11293" max="11293" width="9.140625" style="212" bestFit="1" customWidth="1"/>
    <col min="11294" max="11294" width="13.5703125" style="212" bestFit="1" customWidth="1"/>
    <col min="11295" max="11523" width="9.140625" style="212"/>
    <col min="11524" max="11524" width="4.42578125" style="212" bestFit="1" customWidth="1"/>
    <col min="11525" max="11525" width="18.28515625" style="212" bestFit="1" customWidth="1"/>
    <col min="11526" max="11526" width="19" style="212" bestFit="1" customWidth="1"/>
    <col min="11527" max="11527" width="15.42578125" style="212" bestFit="1" customWidth="1"/>
    <col min="11528" max="11529" width="12.42578125" style="212" bestFit="1" customWidth="1"/>
    <col min="11530" max="11530" width="7.140625" style="212" bestFit="1" customWidth="1"/>
    <col min="11531" max="11531" width="10.140625" style="212" bestFit="1" customWidth="1"/>
    <col min="11532" max="11532" width="15.85546875" style="212" bestFit="1" customWidth="1"/>
    <col min="11533" max="11533" width="15.140625" style="212" bestFit="1" customWidth="1"/>
    <col min="11534" max="11534" width="18.28515625" style="212" bestFit="1" customWidth="1"/>
    <col min="11535" max="11535" width="13.28515625" style="212" bestFit="1" customWidth="1"/>
    <col min="11536" max="11536" width="19.28515625" style="212" customWidth="1"/>
    <col min="11537" max="11537" width="15.140625" style="212" customWidth="1"/>
    <col min="11538" max="11538" width="21" style="212" bestFit="1" customWidth="1"/>
    <col min="11539" max="11539" width="17.140625" style="212" bestFit="1" customWidth="1"/>
    <col min="11540" max="11540" width="16.85546875" style="212" bestFit="1" customWidth="1"/>
    <col min="11541" max="11541" width="16.7109375" style="212" bestFit="1" customWidth="1"/>
    <col min="11542" max="11542" width="15.7109375" style="212" bestFit="1" customWidth="1"/>
    <col min="11543" max="11543" width="16.28515625" style="212" bestFit="1" customWidth="1"/>
    <col min="11544" max="11544" width="17.28515625" style="212" customWidth="1"/>
    <col min="11545" max="11545" width="23.42578125" style="212" bestFit="1" customWidth="1"/>
    <col min="11546" max="11546" width="31.85546875" style="212" bestFit="1" customWidth="1"/>
    <col min="11547" max="11547" width="7.85546875" style="212" bestFit="1" customWidth="1"/>
    <col min="11548" max="11548" width="5.7109375" style="212" bestFit="1" customWidth="1"/>
    <col min="11549" max="11549" width="9.140625" style="212" bestFit="1" customWidth="1"/>
    <col min="11550" max="11550" width="13.5703125" style="212" bestFit="1" customWidth="1"/>
    <col min="11551" max="11779" width="9.140625" style="212"/>
    <col min="11780" max="11780" width="4.42578125" style="212" bestFit="1" customWidth="1"/>
    <col min="11781" max="11781" width="18.28515625" style="212" bestFit="1" customWidth="1"/>
    <col min="11782" max="11782" width="19" style="212" bestFit="1" customWidth="1"/>
    <col min="11783" max="11783" width="15.42578125" style="212" bestFit="1" customWidth="1"/>
    <col min="11784" max="11785" width="12.42578125" style="212" bestFit="1" customWidth="1"/>
    <col min="11786" max="11786" width="7.140625" style="212" bestFit="1" customWidth="1"/>
    <col min="11787" max="11787" width="10.140625" style="212" bestFit="1" customWidth="1"/>
    <col min="11788" max="11788" width="15.85546875" style="212" bestFit="1" customWidth="1"/>
    <col min="11789" max="11789" width="15.140625" style="212" bestFit="1" customWidth="1"/>
    <col min="11790" max="11790" width="18.28515625" style="212" bestFit="1" customWidth="1"/>
    <col min="11791" max="11791" width="13.28515625" style="212" bestFit="1" customWidth="1"/>
    <col min="11792" max="11792" width="19.28515625" style="212" customWidth="1"/>
    <col min="11793" max="11793" width="15.140625" style="212" customWidth="1"/>
    <col min="11794" max="11794" width="21" style="212" bestFit="1" customWidth="1"/>
    <col min="11795" max="11795" width="17.140625" style="212" bestFit="1" customWidth="1"/>
    <col min="11796" max="11796" width="16.85546875" style="212" bestFit="1" customWidth="1"/>
    <col min="11797" max="11797" width="16.7109375" style="212" bestFit="1" customWidth="1"/>
    <col min="11798" max="11798" width="15.7109375" style="212" bestFit="1" customWidth="1"/>
    <col min="11799" max="11799" width="16.28515625" style="212" bestFit="1" customWidth="1"/>
    <col min="11800" max="11800" width="17.28515625" style="212" customWidth="1"/>
    <col min="11801" max="11801" width="23.42578125" style="212" bestFit="1" customWidth="1"/>
    <col min="11802" max="11802" width="31.85546875" style="212" bestFit="1" customWidth="1"/>
    <col min="11803" max="11803" width="7.85546875" style="212" bestFit="1" customWidth="1"/>
    <col min="11804" max="11804" width="5.7109375" style="212" bestFit="1" customWidth="1"/>
    <col min="11805" max="11805" width="9.140625" style="212" bestFit="1" customWidth="1"/>
    <col min="11806" max="11806" width="13.5703125" style="212" bestFit="1" customWidth="1"/>
    <col min="11807" max="12035" width="9.140625" style="212"/>
    <col min="12036" max="12036" width="4.42578125" style="212" bestFit="1" customWidth="1"/>
    <col min="12037" max="12037" width="18.28515625" style="212" bestFit="1" customWidth="1"/>
    <col min="12038" max="12038" width="19" style="212" bestFit="1" customWidth="1"/>
    <col min="12039" max="12039" width="15.42578125" style="212" bestFit="1" customWidth="1"/>
    <col min="12040" max="12041" width="12.42578125" style="212" bestFit="1" customWidth="1"/>
    <col min="12042" max="12042" width="7.140625" style="212" bestFit="1" customWidth="1"/>
    <col min="12043" max="12043" width="10.140625" style="212" bestFit="1" customWidth="1"/>
    <col min="12044" max="12044" width="15.85546875" style="212" bestFit="1" customWidth="1"/>
    <col min="12045" max="12045" width="15.140625" style="212" bestFit="1" customWidth="1"/>
    <col min="12046" max="12046" width="18.28515625" style="212" bestFit="1" customWidth="1"/>
    <col min="12047" max="12047" width="13.28515625" style="212" bestFit="1" customWidth="1"/>
    <col min="12048" max="12048" width="19.28515625" style="212" customWidth="1"/>
    <col min="12049" max="12049" width="15.140625" style="212" customWidth="1"/>
    <col min="12050" max="12050" width="21" style="212" bestFit="1" customWidth="1"/>
    <col min="12051" max="12051" width="17.140625" style="212" bestFit="1" customWidth="1"/>
    <col min="12052" max="12052" width="16.85546875" style="212" bestFit="1" customWidth="1"/>
    <col min="12053" max="12053" width="16.7109375" style="212" bestFit="1" customWidth="1"/>
    <col min="12054" max="12054" width="15.7109375" style="212" bestFit="1" customWidth="1"/>
    <col min="12055" max="12055" width="16.28515625" style="212" bestFit="1" customWidth="1"/>
    <col min="12056" max="12056" width="17.28515625" style="212" customWidth="1"/>
    <col min="12057" max="12057" width="23.42578125" style="212" bestFit="1" customWidth="1"/>
    <col min="12058" max="12058" width="31.85546875" style="212" bestFit="1" customWidth="1"/>
    <col min="12059" max="12059" width="7.85546875" style="212" bestFit="1" customWidth="1"/>
    <col min="12060" max="12060" width="5.7109375" style="212" bestFit="1" customWidth="1"/>
    <col min="12061" max="12061" width="9.140625" style="212" bestFit="1" customWidth="1"/>
    <col min="12062" max="12062" width="13.5703125" style="212" bestFit="1" customWidth="1"/>
    <col min="12063" max="12291" width="9.140625" style="212"/>
    <col min="12292" max="12292" width="4.42578125" style="212" bestFit="1" customWidth="1"/>
    <col min="12293" max="12293" width="18.28515625" style="212" bestFit="1" customWidth="1"/>
    <col min="12294" max="12294" width="19" style="212" bestFit="1" customWidth="1"/>
    <col min="12295" max="12295" width="15.42578125" style="212" bestFit="1" customWidth="1"/>
    <col min="12296" max="12297" width="12.42578125" style="212" bestFit="1" customWidth="1"/>
    <col min="12298" max="12298" width="7.140625" style="212" bestFit="1" customWidth="1"/>
    <col min="12299" max="12299" width="10.140625" style="212" bestFit="1" customWidth="1"/>
    <col min="12300" max="12300" width="15.85546875" style="212" bestFit="1" customWidth="1"/>
    <col min="12301" max="12301" width="15.140625" style="212" bestFit="1" customWidth="1"/>
    <col min="12302" max="12302" width="18.28515625" style="212" bestFit="1" customWidth="1"/>
    <col min="12303" max="12303" width="13.28515625" style="212" bestFit="1" customWidth="1"/>
    <col min="12304" max="12304" width="19.28515625" style="212" customWidth="1"/>
    <col min="12305" max="12305" width="15.140625" style="212" customWidth="1"/>
    <col min="12306" max="12306" width="21" style="212" bestFit="1" customWidth="1"/>
    <col min="12307" max="12307" width="17.140625" style="212" bestFit="1" customWidth="1"/>
    <col min="12308" max="12308" width="16.85546875" style="212" bestFit="1" customWidth="1"/>
    <col min="12309" max="12309" width="16.7109375" style="212" bestFit="1" customWidth="1"/>
    <col min="12310" max="12310" width="15.7109375" style="212" bestFit="1" customWidth="1"/>
    <col min="12311" max="12311" width="16.28515625" style="212" bestFit="1" customWidth="1"/>
    <col min="12312" max="12312" width="17.28515625" style="212" customWidth="1"/>
    <col min="12313" max="12313" width="23.42578125" style="212" bestFit="1" customWidth="1"/>
    <col min="12314" max="12314" width="31.85546875" style="212" bestFit="1" customWidth="1"/>
    <col min="12315" max="12315" width="7.85546875" style="212" bestFit="1" customWidth="1"/>
    <col min="12316" max="12316" width="5.7109375" style="212" bestFit="1" customWidth="1"/>
    <col min="12317" max="12317" width="9.140625" style="212" bestFit="1" customWidth="1"/>
    <col min="12318" max="12318" width="13.5703125" style="212" bestFit="1" customWidth="1"/>
    <col min="12319" max="12547" width="9.140625" style="212"/>
    <col min="12548" max="12548" width="4.42578125" style="212" bestFit="1" customWidth="1"/>
    <col min="12549" max="12549" width="18.28515625" style="212" bestFit="1" customWidth="1"/>
    <col min="12550" max="12550" width="19" style="212" bestFit="1" customWidth="1"/>
    <col min="12551" max="12551" width="15.42578125" style="212" bestFit="1" customWidth="1"/>
    <col min="12552" max="12553" width="12.42578125" style="212" bestFit="1" customWidth="1"/>
    <col min="12554" max="12554" width="7.140625" style="212" bestFit="1" customWidth="1"/>
    <col min="12555" max="12555" width="10.140625" style="212" bestFit="1" customWidth="1"/>
    <col min="12556" max="12556" width="15.85546875" style="212" bestFit="1" customWidth="1"/>
    <col min="12557" max="12557" width="15.140625" style="212" bestFit="1" customWidth="1"/>
    <col min="12558" max="12558" width="18.28515625" style="212" bestFit="1" customWidth="1"/>
    <col min="12559" max="12559" width="13.28515625" style="212" bestFit="1" customWidth="1"/>
    <col min="12560" max="12560" width="19.28515625" style="212" customWidth="1"/>
    <col min="12561" max="12561" width="15.140625" style="212" customWidth="1"/>
    <col min="12562" max="12562" width="21" style="212" bestFit="1" customWidth="1"/>
    <col min="12563" max="12563" width="17.140625" style="212" bestFit="1" customWidth="1"/>
    <col min="12564" max="12564" width="16.85546875" style="212" bestFit="1" customWidth="1"/>
    <col min="12565" max="12565" width="16.7109375" style="212" bestFit="1" customWidth="1"/>
    <col min="12566" max="12566" width="15.7109375" style="212" bestFit="1" customWidth="1"/>
    <col min="12567" max="12567" width="16.28515625" style="212" bestFit="1" customWidth="1"/>
    <col min="12568" max="12568" width="17.28515625" style="212" customWidth="1"/>
    <col min="12569" max="12569" width="23.42578125" style="212" bestFit="1" customWidth="1"/>
    <col min="12570" max="12570" width="31.85546875" style="212" bestFit="1" customWidth="1"/>
    <col min="12571" max="12571" width="7.85546875" style="212" bestFit="1" customWidth="1"/>
    <col min="12572" max="12572" width="5.7109375" style="212" bestFit="1" customWidth="1"/>
    <col min="12573" max="12573" width="9.140625" style="212" bestFit="1" customWidth="1"/>
    <col min="12574" max="12574" width="13.5703125" style="212" bestFit="1" customWidth="1"/>
    <col min="12575" max="12803" width="9.140625" style="212"/>
    <col min="12804" max="12804" width="4.42578125" style="212" bestFit="1" customWidth="1"/>
    <col min="12805" max="12805" width="18.28515625" style="212" bestFit="1" customWidth="1"/>
    <col min="12806" max="12806" width="19" style="212" bestFit="1" customWidth="1"/>
    <col min="12807" max="12807" width="15.42578125" style="212" bestFit="1" customWidth="1"/>
    <col min="12808" max="12809" width="12.42578125" style="212" bestFit="1" customWidth="1"/>
    <col min="12810" max="12810" width="7.140625" style="212" bestFit="1" customWidth="1"/>
    <col min="12811" max="12811" width="10.140625" style="212" bestFit="1" customWidth="1"/>
    <col min="12812" max="12812" width="15.85546875" style="212" bestFit="1" customWidth="1"/>
    <col min="12813" max="12813" width="15.140625" style="212" bestFit="1" customWidth="1"/>
    <col min="12814" max="12814" width="18.28515625" style="212" bestFit="1" customWidth="1"/>
    <col min="12815" max="12815" width="13.28515625" style="212" bestFit="1" customWidth="1"/>
    <col min="12816" max="12816" width="19.28515625" style="212" customWidth="1"/>
    <col min="12817" max="12817" width="15.140625" style="212" customWidth="1"/>
    <col min="12818" max="12818" width="21" style="212" bestFit="1" customWidth="1"/>
    <col min="12819" max="12819" width="17.140625" style="212" bestFit="1" customWidth="1"/>
    <col min="12820" max="12820" width="16.85546875" style="212" bestFit="1" customWidth="1"/>
    <col min="12821" max="12821" width="16.7109375" style="212" bestFit="1" customWidth="1"/>
    <col min="12822" max="12822" width="15.7109375" style="212" bestFit="1" customWidth="1"/>
    <col min="12823" max="12823" width="16.28515625" style="212" bestFit="1" customWidth="1"/>
    <col min="12824" max="12824" width="17.28515625" style="212" customWidth="1"/>
    <col min="12825" max="12825" width="23.42578125" style="212" bestFit="1" customWidth="1"/>
    <col min="12826" max="12826" width="31.85546875" style="212" bestFit="1" customWidth="1"/>
    <col min="12827" max="12827" width="7.85546875" style="212" bestFit="1" customWidth="1"/>
    <col min="12828" max="12828" width="5.7109375" style="212" bestFit="1" customWidth="1"/>
    <col min="12829" max="12829" width="9.140625" style="212" bestFit="1" customWidth="1"/>
    <col min="12830" max="12830" width="13.5703125" style="212" bestFit="1" customWidth="1"/>
    <col min="12831" max="13059" width="9.140625" style="212"/>
    <col min="13060" max="13060" width="4.42578125" style="212" bestFit="1" customWidth="1"/>
    <col min="13061" max="13061" width="18.28515625" style="212" bestFit="1" customWidth="1"/>
    <col min="13062" max="13062" width="19" style="212" bestFit="1" customWidth="1"/>
    <col min="13063" max="13063" width="15.42578125" style="212" bestFit="1" customWidth="1"/>
    <col min="13064" max="13065" width="12.42578125" style="212" bestFit="1" customWidth="1"/>
    <col min="13066" max="13066" width="7.140625" style="212" bestFit="1" customWidth="1"/>
    <col min="13067" max="13067" width="10.140625" style="212" bestFit="1" customWidth="1"/>
    <col min="13068" max="13068" width="15.85546875" style="212" bestFit="1" customWidth="1"/>
    <col min="13069" max="13069" width="15.140625" style="212" bestFit="1" customWidth="1"/>
    <col min="13070" max="13070" width="18.28515625" style="212" bestFit="1" customWidth="1"/>
    <col min="13071" max="13071" width="13.28515625" style="212" bestFit="1" customWidth="1"/>
    <col min="13072" max="13072" width="19.28515625" style="212" customWidth="1"/>
    <col min="13073" max="13073" width="15.140625" style="212" customWidth="1"/>
    <col min="13074" max="13074" width="21" style="212" bestFit="1" customWidth="1"/>
    <col min="13075" max="13075" width="17.140625" style="212" bestFit="1" customWidth="1"/>
    <col min="13076" max="13076" width="16.85546875" style="212" bestFit="1" customWidth="1"/>
    <col min="13077" max="13077" width="16.7109375" style="212" bestFit="1" customWidth="1"/>
    <col min="13078" max="13078" width="15.7109375" style="212" bestFit="1" customWidth="1"/>
    <col min="13079" max="13079" width="16.28515625" style="212" bestFit="1" customWidth="1"/>
    <col min="13080" max="13080" width="17.28515625" style="212" customWidth="1"/>
    <col min="13081" max="13081" width="23.42578125" style="212" bestFit="1" customWidth="1"/>
    <col min="13082" max="13082" width="31.85546875" style="212" bestFit="1" customWidth="1"/>
    <col min="13083" max="13083" width="7.85546875" style="212" bestFit="1" customWidth="1"/>
    <col min="13084" max="13084" width="5.7109375" style="212" bestFit="1" customWidth="1"/>
    <col min="13085" max="13085" width="9.140625" style="212" bestFit="1" customWidth="1"/>
    <col min="13086" max="13086" width="13.5703125" style="212" bestFit="1" customWidth="1"/>
    <col min="13087" max="13315" width="9.140625" style="212"/>
    <col min="13316" max="13316" width="4.42578125" style="212" bestFit="1" customWidth="1"/>
    <col min="13317" max="13317" width="18.28515625" style="212" bestFit="1" customWidth="1"/>
    <col min="13318" max="13318" width="19" style="212" bestFit="1" customWidth="1"/>
    <col min="13319" max="13319" width="15.42578125" style="212" bestFit="1" customWidth="1"/>
    <col min="13320" max="13321" width="12.42578125" style="212" bestFit="1" customWidth="1"/>
    <col min="13322" max="13322" width="7.140625" style="212" bestFit="1" customWidth="1"/>
    <col min="13323" max="13323" width="10.140625" style="212" bestFit="1" customWidth="1"/>
    <col min="13324" max="13324" width="15.85546875" style="212" bestFit="1" customWidth="1"/>
    <col min="13325" max="13325" width="15.140625" style="212" bestFit="1" customWidth="1"/>
    <col min="13326" max="13326" width="18.28515625" style="212" bestFit="1" customWidth="1"/>
    <col min="13327" max="13327" width="13.28515625" style="212" bestFit="1" customWidth="1"/>
    <col min="13328" max="13328" width="19.28515625" style="212" customWidth="1"/>
    <col min="13329" max="13329" width="15.140625" style="212" customWidth="1"/>
    <col min="13330" max="13330" width="21" style="212" bestFit="1" customWidth="1"/>
    <col min="13331" max="13331" width="17.140625" style="212" bestFit="1" customWidth="1"/>
    <col min="13332" max="13332" width="16.85546875" style="212" bestFit="1" customWidth="1"/>
    <col min="13333" max="13333" width="16.7109375" style="212" bestFit="1" customWidth="1"/>
    <col min="13334" max="13334" width="15.7109375" style="212" bestFit="1" customWidth="1"/>
    <col min="13335" max="13335" width="16.28515625" style="212" bestFit="1" customWidth="1"/>
    <col min="13336" max="13336" width="17.28515625" style="212" customWidth="1"/>
    <col min="13337" max="13337" width="23.42578125" style="212" bestFit="1" customWidth="1"/>
    <col min="13338" max="13338" width="31.85546875" style="212" bestFit="1" customWidth="1"/>
    <col min="13339" max="13339" width="7.85546875" style="212" bestFit="1" customWidth="1"/>
    <col min="13340" max="13340" width="5.7109375" style="212" bestFit="1" customWidth="1"/>
    <col min="13341" max="13341" width="9.140625" style="212" bestFit="1" customWidth="1"/>
    <col min="13342" max="13342" width="13.5703125" style="212" bestFit="1" customWidth="1"/>
    <col min="13343" max="13571" width="9.140625" style="212"/>
    <col min="13572" max="13572" width="4.42578125" style="212" bestFit="1" customWidth="1"/>
    <col min="13573" max="13573" width="18.28515625" style="212" bestFit="1" customWidth="1"/>
    <col min="13574" max="13574" width="19" style="212" bestFit="1" customWidth="1"/>
    <col min="13575" max="13575" width="15.42578125" style="212" bestFit="1" customWidth="1"/>
    <col min="13576" max="13577" width="12.42578125" style="212" bestFit="1" customWidth="1"/>
    <col min="13578" max="13578" width="7.140625" style="212" bestFit="1" customWidth="1"/>
    <col min="13579" max="13579" width="10.140625" style="212" bestFit="1" customWidth="1"/>
    <col min="13580" max="13580" width="15.85546875" style="212" bestFit="1" customWidth="1"/>
    <col min="13581" max="13581" width="15.140625" style="212" bestFit="1" customWidth="1"/>
    <col min="13582" max="13582" width="18.28515625" style="212" bestFit="1" customWidth="1"/>
    <col min="13583" max="13583" width="13.28515625" style="212" bestFit="1" customWidth="1"/>
    <col min="13584" max="13584" width="19.28515625" style="212" customWidth="1"/>
    <col min="13585" max="13585" width="15.140625" style="212" customWidth="1"/>
    <col min="13586" max="13586" width="21" style="212" bestFit="1" customWidth="1"/>
    <col min="13587" max="13587" width="17.140625" style="212" bestFit="1" customWidth="1"/>
    <col min="13588" max="13588" width="16.85546875" style="212" bestFit="1" customWidth="1"/>
    <col min="13589" max="13589" width="16.7109375" style="212" bestFit="1" customWidth="1"/>
    <col min="13590" max="13590" width="15.7109375" style="212" bestFit="1" customWidth="1"/>
    <col min="13591" max="13591" width="16.28515625" style="212" bestFit="1" customWidth="1"/>
    <col min="13592" max="13592" width="17.28515625" style="212" customWidth="1"/>
    <col min="13593" max="13593" width="23.42578125" style="212" bestFit="1" customWidth="1"/>
    <col min="13594" max="13594" width="31.85546875" style="212" bestFit="1" customWidth="1"/>
    <col min="13595" max="13595" width="7.85546875" style="212" bestFit="1" customWidth="1"/>
    <col min="13596" max="13596" width="5.7109375" style="212" bestFit="1" customWidth="1"/>
    <col min="13597" max="13597" width="9.140625" style="212" bestFit="1" customWidth="1"/>
    <col min="13598" max="13598" width="13.5703125" style="212" bestFit="1" customWidth="1"/>
    <col min="13599" max="13827" width="9.140625" style="212"/>
    <col min="13828" max="13828" width="4.42578125" style="212" bestFit="1" customWidth="1"/>
    <col min="13829" max="13829" width="18.28515625" style="212" bestFit="1" customWidth="1"/>
    <col min="13830" max="13830" width="19" style="212" bestFit="1" customWidth="1"/>
    <col min="13831" max="13831" width="15.42578125" style="212" bestFit="1" customWidth="1"/>
    <col min="13832" max="13833" width="12.42578125" style="212" bestFit="1" customWidth="1"/>
    <col min="13834" max="13834" width="7.140625" style="212" bestFit="1" customWidth="1"/>
    <col min="13835" max="13835" width="10.140625" style="212" bestFit="1" customWidth="1"/>
    <col min="13836" max="13836" width="15.85546875" style="212" bestFit="1" customWidth="1"/>
    <col min="13837" max="13837" width="15.140625" style="212" bestFit="1" customWidth="1"/>
    <col min="13838" max="13838" width="18.28515625" style="212" bestFit="1" customWidth="1"/>
    <col min="13839" max="13839" width="13.28515625" style="212" bestFit="1" customWidth="1"/>
    <col min="13840" max="13840" width="19.28515625" style="212" customWidth="1"/>
    <col min="13841" max="13841" width="15.140625" style="212" customWidth="1"/>
    <col min="13842" max="13842" width="21" style="212" bestFit="1" customWidth="1"/>
    <col min="13843" max="13843" width="17.140625" style="212" bestFit="1" customWidth="1"/>
    <col min="13844" max="13844" width="16.85546875" style="212" bestFit="1" customWidth="1"/>
    <col min="13845" max="13845" width="16.7109375" style="212" bestFit="1" customWidth="1"/>
    <col min="13846" max="13846" width="15.7109375" style="212" bestFit="1" customWidth="1"/>
    <col min="13847" max="13847" width="16.28515625" style="212" bestFit="1" customWidth="1"/>
    <col min="13848" max="13848" width="17.28515625" style="212" customWidth="1"/>
    <col min="13849" max="13849" width="23.42578125" style="212" bestFit="1" customWidth="1"/>
    <col min="13850" max="13850" width="31.85546875" style="212" bestFit="1" customWidth="1"/>
    <col min="13851" max="13851" width="7.85546875" style="212" bestFit="1" customWidth="1"/>
    <col min="13852" max="13852" width="5.7109375" style="212" bestFit="1" customWidth="1"/>
    <col min="13853" max="13853" width="9.140625" style="212" bestFit="1" customWidth="1"/>
    <col min="13854" max="13854" width="13.5703125" style="212" bestFit="1" customWidth="1"/>
    <col min="13855" max="14083" width="9.140625" style="212"/>
    <col min="14084" max="14084" width="4.42578125" style="212" bestFit="1" customWidth="1"/>
    <col min="14085" max="14085" width="18.28515625" style="212" bestFit="1" customWidth="1"/>
    <col min="14086" max="14086" width="19" style="212" bestFit="1" customWidth="1"/>
    <col min="14087" max="14087" width="15.42578125" style="212" bestFit="1" customWidth="1"/>
    <col min="14088" max="14089" width="12.42578125" style="212" bestFit="1" customWidth="1"/>
    <col min="14090" max="14090" width="7.140625" style="212" bestFit="1" customWidth="1"/>
    <col min="14091" max="14091" width="10.140625" style="212" bestFit="1" customWidth="1"/>
    <col min="14092" max="14092" width="15.85546875" style="212" bestFit="1" customWidth="1"/>
    <col min="14093" max="14093" width="15.140625" style="212" bestFit="1" customWidth="1"/>
    <col min="14094" max="14094" width="18.28515625" style="212" bestFit="1" customWidth="1"/>
    <col min="14095" max="14095" width="13.28515625" style="212" bestFit="1" customWidth="1"/>
    <col min="14096" max="14096" width="19.28515625" style="212" customWidth="1"/>
    <col min="14097" max="14097" width="15.140625" style="212" customWidth="1"/>
    <col min="14098" max="14098" width="21" style="212" bestFit="1" customWidth="1"/>
    <col min="14099" max="14099" width="17.140625" style="212" bestFit="1" customWidth="1"/>
    <col min="14100" max="14100" width="16.85546875" style="212" bestFit="1" customWidth="1"/>
    <col min="14101" max="14101" width="16.7109375" style="212" bestFit="1" customWidth="1"/>
    <col min="14102" max="14102" width="15.7109375" style="212" bestFit="1" customWidth="1"/>
    <col min="14103" max="14103" width="16.28515625" style="212" bestFit="1" customWidth="1"/>
    <col min="14104" max="14104" width="17.28515625" style="212" customWidth="1"/>
    <col min="14105" max="14105" width="23.42578125" style="212" bestFit="1" customWidth="1"/>
    <col min="14106" max="14106" width="31.85546875" style="212" bestFit="1" customWidth="1"/>
    <col min="14107" max="14107" width="7.85546875" style="212" bestFit="1" customWidth="1"/>
    <col min="14108" max="14108" width="5.7109375" style="212" bestFit="1" customWidth="1"/>
    <col min="14109" max="14109" width="9.140625" style="212" bestFit="1" customWidth="1"/>
    <col min="14110" max="14110" width="13.5703125" style="212" bestFit="1" customWidth="1"/>
    <col min="14111" max="14339" width="9.140625" style="212"/>
    <col min="14340" max="14340" width="4.42578125" style="212" bestFit="1" customWidth="1"/>
    <col min="14341" max="14341" width="18.28515625" style="212" bestFit="1" customWidth="1"/>
    <col min="14342" max="14342" width="19" style="212" bestFit="1" customWidth="1"/>
    <col min="14343" max="14343" width="15.42578125" style="212" bestFit="1" customWidth="1"/>
    <col min="14344" max="14345" width="12.42578125" style="212" bestFit="1" customWidth="1"/>
    <col min="14346" max="14346" width="7.140625" style="212" bestFit="1" customWidth="1"/>
    <col min="14347" max="14347" width="10.140625" style="212" bestFit="1" customWidth="1"/>
    <col min="14348" max="14348" width="15.85546875" style="212" bestFit="1" customWidth="1"/>
    <col min="14349" max="14349" width="15.140625" style="212" bestFit="1" customWidth="1"/>
    <col min="14350" max="14350" width="18.28515625" style="212" bestFit="1" customWidth="1"/>
    <col min="14351" max="14351" width="13.28515625" style="212" bestFit="1" customWidth="1"/>
    <col min="14352" max="14352" width="19.28515625" style="212" customWidth="1"/>
    <col min="14353" max="14353" width="15.140625" style="212" customWidth="1"/>
    <col min="14354" max="14354" width="21" style="212" bestFit="1" customWidth="1"/>
    <col min="14355" max="14355" width="17.140625" style="212" bestFit="1" customWidth="1"/>
    <col min="14356" max="14356" width="16.85546875" style="212" bestFit="1" customWidth="1"/>
    <col min="14357" max="14357" width="16.7109375" style="212" bestFit="1" customWidth="1"/>
    <col min="14358" max="14358" width="15.7109375" style="212" bestFit="1" customWidth="1"/>
    <col min="14359" max="14359" width="16.28515625" style="212" bestFit="1" customWidth="1"/>
    <col min="14360" max="14360" width="17.28515625" style="212" customWidth="1"/>
    <col min="14361" max="14361" width="23.42578125" style="212" bestFit="1" customWidth="1"/>
    <col min="14362" max="14362" width="31.85546875" style="212" bestFit="1" customWidth="1"/>
    <col min="14363" max="14363" width="7.85546875" style="212" bestFit="1" customWidth="1"/>
    <col min="14364" max="14364" width="5.7109375" style="212" bestFit="1" customWidth="1"/>
    <col min="14365" max="14365" width="9.140625" style="212" bestFit="1" customWidth="1"/>
    <col min="14366" max="14366" width="13.5703125" style="212" bestFit="1" customWidth="1"/>
    <col min="14367" max="14595" width="9.140625" style="212"/>
    <col min="14596" max="14596" width="4.42578125" style="212" bestFit="1" customWidth="1"/>
    <col min="14597" max="14597" width="18.28515625" style="212" bestFit="1" customWidth="1"/>
    <col min="14598" max="14598" width="19" style="212" bestFit="1" customWidth="1"/>
    <col min="14599" max="14599" width="15.42578125" style="212" bestFit="1" customWidth="1"/>
    <col min="14600" max="14601" width="12.42578125" style="212" bestFit="1" customWidth="1"/>
    <col min="14602" max="14602" width="7.140625" style="212" bestFit="1" customWidth="1"/>
    <col min="14603" max="14603" width="10.140625" style="212" bestFit="1" customWidth="1"/>
    <col min="14604" max="14604" width="15.85546875" style="212" bestFit="1" customWidth="1"/>
    <col min="14605" max="14605" width="15.140625" style="212" bestFit="1" customWidth="1"/>
    <col min="14606" max="14606" width="18.28515625" style="212" bestFit="1" customWidth="1"/>
    <col min="14607" max="14607" width="13.28515625" style="212" bestFit="1" customWidth="1"/>
    <col min="14608" max="14608" width="19.28515625" style="212" customWidth="1"/>
    <col min="14609" max="14609" width="15.140625" style="212" customWidth="1"/>
    <col min="14610" max="14610" width="21" style="212" bestFit="1" customWidth="1"/>
    <col min="14611" max="14611" width="17.140625" style="212" bestFit="1" customWidth="1"/>
    <col min="14612" max="14612" width="16.85546875" style="212" bestFit="1" customWidth="1"/>
    <col min="14613" max="14613" width="16.7109375" style="212" bestFit="1" customWidth="1"/>
    <col min="14614" max="14614" width="15.7109375" style="212" bestFit="1" customWidth="1"/>
    <col min="14615" max="14615" width="16.28515625" style="212" bestFit="1" customWidth="1"/>
    <col min="14616" max="14616" width="17.28515625" style="212" customWidth="1"/>
    <col min="14617" max="14617" width="23.42578125" style="212" bestFit="1" customWidth="1"/>
    <col min="14618" max="14618" width="31.85546875" style="212" bestFit="1" customWidth="1"/>
    <col min="14619" max="14619" width="7.85546875" style="212" bestFit="1" customWidth="1"/>
    <col min="14620" max="14620" width="5.7109375" style="212" bestFit="1" customWidth="1"/>
    <col min="14621" max="14621" width="9.140625" style="212" bestFit="1" customWidth="1"/>
    <col min="14622" max="14622" width="13.5703125" style="212" bestFit="1" customWidth="1"/>
    <col min="14623" max="14851" width="9.140625" style="212"/>
    <col min="14852" max="14852" width="4.42578125" style="212" bestFit="1" customWidth="1"/>
    <col min="14853" max="14853" width="18.28515625" style="212" bestFit="1" customWidth="1"/>
    <col min="14854" max="14854" width="19" style="212" bestFit="1" customWidth="1"/>
    <col min="14855" max="14855" width="15.42578125" style="212" bestFit="1" customWidth="1"/>
    <col min="14856" max="14857" width="12.42578125" style="212" bestFit="1" customWidth="1"/>
    <col min="14858" max="14858" width="7.140625" style="212" bestFit="1" customWidth="1"/>
    <col min="14859" max="14859" width="10.140625" style="212" bestFit="1" customWidth="1"/>
    <col min="14860" max="14860" width="15.85546875" style="212" bestFit="1" customWidth="1"/>
    <col min="14861" max="14861" width="15.140625" style="212" bestFit="1" customWidth="1"/>
    <col min="14862" max="14862" width="18.28515625" style="212" bestFit="1" customWidth="1"/>
    <col min="14863" max="14863" width="13.28515625" style="212" bestFit="1" customWidth="1"/>
    <col min="14864" max="14864" width="19.28515625" style="212" customWidth="1"/>
    <col min="14865" max="14865" width="15.140625" style="212" customWidth="1"/>
    <col min="14866" max="14866" width="21" style="212" bestFit="1" customWidth="1"/>
    <col min="14867" max="14867" width="17.140625" style="212" bestFit="1" customWidth="1"/>
    <col min="14868" max="14868" width="16.85546875" style="212" bestFit="1" customWidth="1"/>
    <col min="14869" max="14869" width="16.7109375" style="212" bestFit="1" customWidth="1"/>
    <col min="14870" max="14870" width="15.7109375" style="212" bestFit="1" customWidth="1"/>
    <col min="14871" max="14871" width="16.28515625" style="212" bestFit="1" customWidth="1"/>
    <col min="14872" max="14872" width="17.28515625" style="212" customWidth="1"/>
    <col min="14873" max="14873" width="23.42578125" style="212" bestFit="1" customWidth="1"/>
    <col min="14874" max="14874" width="31.85546875" style="212" bestFit="1" customWidth="1"/>
    <col min="14875" max="14875" width="7.85546875" style="212" bestFit="1" customWidth="1"/>
    <col min="14876" max="14876" width="5.7109375" style="212" bestFit="1" customWidth="1"/>
    <col min="14877" max="14877" width="9.140625" style="212" bestFit="1" customWidth="1"/>
    <col min="14878" max="14878" width="13.5703125" style="212" bestFit="1" customWidth="1"/>
    <col min="14879" max="15107" width="9.140625" style="212"/>
    <col min="15108" max="15108" width="4.42578125" style="212" bestFit="1" customWidth="1"/>
    <col min="15109" max="15109" width="18.28515625" style="212" bestFit="1" customWidth="1"/>
    <col min="15110" max="15110" width="19" style="212" bestFit="1" customWidth="1"/>
    <col min="15111" max="15111" width="15.42578125" style="212" bestFit="1" customWidth="1"/>
    <col min="15112" max="15113" width="12.42578125" style="212" bestFit="1" customWidth="1"/>
    <col min="15114" max="15114" width="7.140625" style="212" bestFit="1" customWidth="1"/>
    <col min="15115" max="15115" width="10.140625" style="212" bestFit="1" customWidth="1"/>
    <col min="15116" max="15116" width="15.85546875" style="212" bestFit="1" customWidth="1"/>
    <col min="15117" max="15117" width="15.140625" style="212" bestFit="1" customWidth="1"/>
    <col min="15118" max="15118" width="18.28515625" style="212" bestFit="1" customWidth="1"/>
    <col min="15119" max="15119" width="13.28515625" style="212" bestFit="1" customWidth="1"/>
    <col min="15120" max="15120" width="19.28515625" style="212" customWidth="1"/>
    <col min="15121" max="15121" width="15.140625" style="212" customWidth="1"/>
    <col min="15122" max="15122" width="21" style="212" bestFit="1" customWidth="1"/>
    <col min="15123" max="15123" width="17.140625" style="212" bestFit="1" customWidth="1"/>
    <col min="15124" max="15124" width="16.85546875" style="212" bestFit="1" customWidth="1"/>
    <col min="15125" max="15125" width="16.7109375" style="212" bestFit="1" customWidth="1"/>
    <col min="15126" max="15126" width="15.7109375" style="212" bestFit="1" customWidth="1"/>
    <col min="15127" max="15127" width="16.28515625" style="212" bestFit="1" customWidth="1"/>
    <col min="15128" max="15128" width="17.28515625" style="212" customWidth="1"/>
    <col min="15129" max="15129" width="23.42578125" style="212" bestFit="1" customWidth="1"/>
    <col min="15130" max="15130" width="31.85546875" style="212" bestFit="1" customWidth="1"/>
    <col min="15131" max="15131" width="7.85546875" style="212" bestFit="1" customWidth="1"/>
    <col min="15132" max="15132" width="5.7109375" style="212" bestFit="1" customWidth="1"/>
    <col min="15133" max="15133" width="9.140625" style="212" bestFit="1" customWidth="1"/>
    <col min="15134" max="15134" width="13.5703125" style="212" bestFit="1" customWidth="1"/>
    <col min="15135" max="15363" width="9.140625" style="212"/>
    <col min="15364" max="15364" width="4.42578125" style="212" bestFit="1" customWidth="1"/>
    <col min="15365" max="15365" width="18.28515625" style="212" bestFit="1" customWidth="1"/>
    <col min="15366" max="15366" width="19" style="212" bestFit="1" customWidth="1"/>
    <col min="15367" max="15367" width="15.42578125" style="212" bestFit="1" customWidth="1"/>
    <col min="15368" max="15369" width="12.42578125" style="212" bestFit="1" customWidth="1"/>
    <col min="15370" max="15370" width="7.140625" style="212" bestFit="1" customWidth="1"/>
    <col min="15371" max="15371" width="10.140625" style="212" bestFit="1" customWidth="1"/>
    <col min="15372" max="15372" width="15.85546875" style="212" bestFit="1" customWidth="1"/>
    <col min="15373" max="15373" width="15.140625" style="212" bestFit="1" customWidth="1"/>
    <col min="15374" max="15374" width="18.28515625" style="212" bestFit="1" customWidth="1"/>
    <col min="15375" max="15375" width="13.28515625" style="212" bestFit="1" customWidth="1"/>
    <col min="15376" max="15376" width="19.28515625" style="212" customWidth="1"/>
    <col min="15377" max="15377" width="15.140625" style="212" customWidth="1"/>
    <col min="15378" max="15378" width="21" style="212" bestFit="1" customWidth="1"/>
    <col min="15379" max="15379" width="17.140625" style="212" bestFit="1" customWidth="1"/>
    <col min="15380" max="15380" width="16.85546875" style="212" bestFit="1" customWidth="1"/>
    <col min="15381" max="15381" width="16.7109375" style="212" bestFit="1" customWidth="1"/>
    <col min="15382" max="15382" width="15.7109375" style="212" bestFit="1" customWidth="1"/>
    <col min="15383" max="15383" width="16.28515625" style="212" bestFit="1" customWidth="1"/>
    <col min="15384" max="15384" width="17.28515625" style="212" customWidth="1"/>
    <col min="15385" max="15385" width="23.42578125" style="212" bestFit="1" customWidth="1"/>
    <col min="15386" max="15386" width="31.85546875" style="212" bestFit="1" customWidth="1"/>
    <col min="15387" max="15387" width="7.85546875" style="212" bestFit="1" customWidth="1"/>
    <col min="15388" max="15388" width="5.7109375" style="212" bestFit="1" customWidth="1"/>
    <col min="15389" max="15389" width="9.140625" style="212" bestFit="1" customWidth="1"/>
    <col min="15390" max="15390" width="13.5703125" style="212" bestFit="1" customWidth="1"/>
    <col min="15391" max="15619" width="9.140625" style="212"/>
    <col min="15620" max="15620" width="4.42578125" style="212" bestFit="1" customWidth="1"/>
    <col min="15621" max="15621" width="18.28515625" style="212" bestFit="1" customWidth="1"/>
    <col min="15622" max="15622" width="19" style="212" bestFit="1" customWidth="1"/>
    <col min="15623" max="15623" width="15.42578125" style="212" bestFit="1" customWidth="1"/>
    <col min="15624" max="15625" width="12.42578125" style="212" bestFit="1" customWidth="1"/>
    <col min="15626" max="15626" width="7.140625" style="212" bestFit="1" customWidth="1"/>
    <col min="15627" max="15627" width="10.140625" style="212" bestFit="1" customWidth="1"/>
    <col min="15628" max="15628" width="15.85546875" style="212" bestFit="1" customWidth="1"/>
    <col min="15629" max="15629" width="15.140625" style="212" bestFit="1" customWidth="1"/>
    <col min="15630" max="15630" width="18.28515625" style="212" bestFit="1" customWidth="1"/>
    <col min="15631" max="15631" width="13.28515625" style="212" bestFit="1" customWidth="1"/>
    <col min="15632" max="15632" width="19.28515625" style="212" customWidth="1"/>
    <col min="15633" max="15633" width="15.140625" style="212" customWidth="1"/>
    <col min="15634" max="15634" width="21" style="212" bestFit="1" customWidth="1"/>
    <col min="15635" max="15635" width="17.140625" style="212" bestFit="1" customWidth="1"/>
    <col min="15636" max="15636" width="16.85546875" style="212" bestFit="1" customWidth="1"/>
    <col min="15637" max="15637" width="16.7109375" style="212" bestFit="1" customWidth="1"/>
    <col min="15638" max="15638" width="15.7109375" style="212" bestFit="1" customWidth="1"/>
    <col min="15639" max="15639" width="16.28515625" style="212" bestFit="1" customWidth="1"/>
    <col min="15640" max="15640" width="17.28515625" style="212" customWidth="1"/>
    <col min="15641" max="15641" width="23.42578125" style="212" bestFit="1" customWidth="1"/>
    <col min="15642" max="15642" width="31.85546875" style="212" bestFit="1" customWidth="1"/>
    <col min="15643" max="15643" width="7.85546875" style="212" bestFit="1" customWidth="1"/>
    <col min="15644" max="15644" width="5.7109375" style="212" bestFit="1" customWidth="1"/>
    <col min="15645" max="15645" width="9.140625" style="212" bestFit="1" customWidth="1"/>
    <col min="15646" max="15646" width="13.5703125" style="212" bestFit="1" customWidth="1"/>
    <col min="15647" max="15875" width="9.140625" style="212"/>
    <col min="15876" max="15876" width="4.42578125" style="212" bestFit="1" customWidth="1"/>
    <col min="15877" max="15877" width="18.28515625" style="212" bestFit="1" customWidth="1"/>
    <col min="15878" max="15878" width="19" style="212" bestFit="1" customWidth="1"/>
    <col min="15879" max="15879" width="15.42578125" style="212" bestFit="1" customWidth="1"/>
    <col min="15880" max="15881" width="12.42578125" style="212" bestFit="1" customWidth="1"/>
    <col min="15882" max="15882" width="7.140625" style="212" bestFit="1" customWidth="1"/>
    <col min="15883" max="15883" width="10.140625" style="212" bestFit="1" customWidth="1"/>
    <col min="15884" max="15884" width="15.85546875" style="212" bestFit="1" customWidth="1"/>
    <col min="15885" max="15885" width="15.140625" style="212" bestFit="1" customWidth="1"/>
    <col min="15886" max="15886" width="18.28515625" style="212" bestFit="1" customWidth="1"/>
    <col min="15887" max="15887" width="13.28515625" style="212" bestFit="1" customWidth="1"/>
    <col min="15888" max="15888" width="19.28515625" style="212" customWidth="1"/>
    <col min="15889" max="15889" width="15.140625" style="212" customWidth="1"/>
    <col min="15890" max="15890" width="21" style="212" bestFit="1" customWidth="1"/>
    <col min="15891" max="15891" width="17.140625" style="212" bestFit="1" customWidth="1"/>
    <col min="15892" max="15892" width="16.85546875" style="212" bestFit="1" customWidth="1"/>
    <col min="15893" max="15893" width="16.7109375" style="212" bestFit="1" customWidth="1"/>
    <col min="15894" max="15894" width="15.7109375" style="212" bestFit="1" customWidth="1"/>
    <col min="15895" max="15895" width="16.28515625" style="212" bestFit="1" customWidth="1"/>
    <col min="15896" max="15896" width="17.28515625" style="212" customWidth="1"/>
    <col min="15897" max="15897" width="23.42578125" style="212" bestFit="1" customWidth="1"/>
    <col min="15898" max="15898" width="31.85546875" style="212" bestFit="1" customWidth="1"/>
    <col min="15899" max="15899" width="7.85546875" style="212" bestFit="1" customWidth="1"/>
    <col min="15900" max="15900" width="5.7109375" style="212" bestFit="1" customWidth="1"/>
    <col min="15901" max="15901" width="9.140625" style="212" bestFit="1" customWidth="1"/>
    <col min="15902" max="15902" width="13.5703125" style="212" bestFit="1" customWidth="1"/>
    <col min="15903" max="16131" width="9.140625" style="212"/>
    <col min="16132" max="16132" width="4.42578125" style="212" bestFit="1" customWidth="1"/>
    <col min="16133" max="16133" width="18.28515625" style="212" bestFit="1" customWidth="1"/>
    <col min="16134" max="16134" width="19" style="212" bestFit="1" customWidth="1"/>
    <col min="16135" max="16135" width="15.42578125" style="212" bestFit="1" customWidth="1"/>
    <col min="16136" max="16137" width="12.42578125" style="212" bestFit="1" customWidth="1"/>
    <col min="16138" max="16138" width="7.140625" style="212" bestFit="1" customWidth="1"/>
    <col min="16139" max="16139" width="10.140625" style="212" bestFit="1" customWidth="1"/>
    <col min="16140" max="16140" width="15.85546875" style="212" bestFit="1" customWidth="1"/>
    <col min="16141" max="16141" width="15.140625" style="212" bestFit="1" customWidth="1"/>
    <col min="16142" max="16142" width="18.28515625" style="212" bestFit="1" customWidth="1"/>
    <col min="16143" max="16143" width="13.28515625" style="212" bestFit="1" customWidth="1"/>
    <col min="16144" max="16144" width="19.28515625" style="212" customWidth="1"/>
    <col min="16145" max="16145" width="15.140625" style="212" customWidth="1"/>
    <col min="16146" max="16146" width="21" style="212" bestFit="1" customWidth="1"/>
    <col min="16147" max="16147" width="17.140625" style="212" bestFit="1" customWidth="1"/>
    <col min="16148" max="16148" width="16.85546875" style="212" bestFit="1" customWidth="1"/>
    <col min="16149" max="16149" width="16.7109375" style="212" bestFit="1" customWidth="1"/>
    <col min="16150" max="16150" width="15.7109375" style="212" bestFit="1" customWidth="1"/>
    <col min="16151" max="16151" width="16.28515625" style="212" bestFit="1" customWidth="1"/>
    <col min="16152" max="16152" width="17.28515625" style="212" customWidth="1"/>
    <col min="16153" max="16153" width="23.42578125" style="212" bestFit="1" customWidth="1"/>
    <col min="16154" max="16154" width="31.85546875" style="212" bestFit="1" customWidth="1"/>
    <col min="16155" max="16155" width="7.85546875" style="212" bestFit="1" customWidth="1"/>
    <col min="16156" max="16156" width="5.7109375" style="212" bestFit="1" customWidth="1"/>
    <col min="16157" max="16157" width="9.140625" style="212" bestFit="1" customWidth="1"/>
    <col min="16158" max="16158" width="13.5703125" style="212" bestFit="1" customWidth="1"/>
    <col min="16159" max="16384" width="9.140625" style="212"/>
  </cols>
  <sheetData>
    <row r="1" spans="1:46" ht="18.75" x14ac:dyDescent="0.25">
      <c r="F1" s="213"/>
      <c r="G1" s="104"/>
      <c r="H1" s="104"/>
      <c r="I1" s="104"/>
      <c r="J1" s="104"/>
      <c r="K1" s="104"/>
      <c r="L1" s="104"/>
      <c r="M1" s="104"/>
      <c r="N1" s="104"/>
      <c r="R1" s="1066" t="s">
        <v>530</v>
      </c>
      <c r="S1" s="1066"/>
    </row>
    <row r="2" spans="1:46" ht="18.75" x14ac:dyDescent="0.25">
      <c r="F2" s="213"/>
      <c r="G2" s="104"/>
      <c r="H2" s="104"/>
      <c r="I2" s="104"/>
      <c r="J2" s="104"/>
      <c r="K2" s="104"/>
      <c r="L2" s="104"/>
      <c r="M2" s="104"/>
      <c r="N2" s="104"/>
      <c r="R2" s="1066" t="s">
        <v>1</v>
      </c>
      <c r="S2" s="1066"/>
    </row>
    <row r="3" spans="1:46" ht="18.75" x14ac:dyDescent="0.25">
      <c r="F3" s="213"/>
      <c r="G3" s="104"/>
      <c r="H3" s="104"/>
      <c r="I3" s="104"/>
      <c r="J3" s="104"/>
      <c r="K3" s="104"/>
      <c r="L3" s="104"/>
      <c r="M3" s="104"/>
      <c r="N3" s="104"/>
      <c r="R3" s="1066" t="s">
        <v>320</v>
      </c>
      <c r="S3" s="1066"/>
    </row>
    <row r="4" spans="1:46" ht="18.75" x14ac:dyDescent="0.25">
      <c r="F4" s="213"/>
      <c r="G4" s="104"/>
      <c r="H4" s="104"/>
      <c r="I4" s="104"/>
      <c r="J4" s="104"/>
      <c r="K4" s="104"/>
      <c r="L4" s="104"/>
      <c r="M4" s="104"/>
      <c r="N4" s="104"/>
      <c r="R4" s="43"/>
      <c r="S4" s="43"/>
    </row>
    <row r="5" spans="1:46" ht="18.75" x14ac:dyDescent="0.25">
      <c r="F5" s="213"/>
      <c r="G5" s="104"/>
      <c r="H5" s="104"/>
      <c r="I5" s="104"/>
      <c r="J5" s="104"/>
      <c r="K5" s="104"/>
      <c r="L5" s="104"/>
      <c r="M5" s="104"/>
      <c r="N5" s="104"/>
      <c r="R5" s="43"/>
      <c r="S5" s="43"/>
    </row>
    <row r="6" spans="1:46" ht="15.75" x14ac:dyDescent="0.25">
      <c r="B6" s="1208" t="s">
        <v>531</v>
      </c>
      <c r="C6" s="1208"/>
      <c r="D6" s="1208"/>
      <c r="E6" s="1208"/>
      <c r="F6" s="1208"/>
      <c r="G6" s="1208"/>
      <c r="H6" s="1208"/>
      <c r="I6" s="1208"/>
      <c r="J6" s="1208"/>
      <c r="K6" s="1208"/>
      <c r="L6" s="1208"/>
      <c r="M6" s="1208"/>
      <c r="N6" s="1208"/>
      <c r="O6" s="1208"/>
      <c r="P6" s="1208"/>
      <c r="Q6" s="1208"/>
      <c r="R6" s="1208"/>
      <c r="S6" s="1208"/>
    </row>
    <row r="7" spans="1:46" ht="15.75" x14ac:dyDescent="0.25">
      <c r="B7" s="211"/>
      <c r="C7" s="211"/>
      <c r="D7" s="211"/>
      <c r="E7" s="211"/>
      <c r="F7" s="214"/>
      <c r="G7" s="211"/>
      <c r="H7" s="211"/>
      <c r="I7" s="211"/>
      <c r="J7" s="211"/>
      <c r="K7" s="211"/>
      <c r="L7" s="211"/>
      <c r="M7" s="211"/>
      <c r="N7" s="211"/>
      <c r="O7" s="211"/>
      <c r="P7" s="211"/>
      <c r="Q7" s="211"/>
      <c r="R7" s="211"/>
      <c r="S7" s="211"/>
    </row>
    <row r="8" spans="1:46" ht="15.75" x14ac:dyDescent="0.25">
      <c r="B8" s="1035" t="str">
        <f>'С № 1 (2023)'!B7:AY7</f>
        <v>Инвестиционная программа  ГУП НАО "Нарьян-Марская электростанция"</v>
      </c>
      <c r="C8" s="1035"/>
      <c r="D8" s="1035"/>
      <c r="E8" s="1035"/>
      <c r="F8" s="1035"/>
      <c r="G8" s="1035"/>
      <c r="H8" s="1035"/>
      <c r="I8" s="1035"/>
      <c r="J8" s="1035"/>
      <c r="K8" s="1035"/>
      <c r="L8" s="1035"/>
      <c r="M8" s="1035"/>
      <c r="N8" s="1035"/>
      <c r="O8" s="1035"/>
      <c r="P8" s="1035"/>
      <c r="Q8" s="1035"/>
      <c r="R8" s="1035"/>
      <c r="S8" s="1035"/>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row>
    <row r="9" spans="1:46" ht="15.75" x14ac:dyDescent="0.25">
      <c r="B9" s="1035" t="s">
        <v>4</v>
      </c>
      <c r="C9" s="1035"/>
      <c r="D9" s="1035"/>
      <c r="E9" s="1035"/>
      <c r="F9" s="1035"/>
      <c r="G9" s="1035"/>
      <c r="H9" s="1035"/>
      <c r="I9" s="1035"/>
      <c r="J9" s="1035"/>
      <c r="K9" s="1035"/>
      <c r="L9" s="1035"/>
      <c r="M9" s="1035"/>
      <c r="N9" s="1035"/>
      <c r="O9" s="1035"/>
      <c r="P9" s="1035"/>
      <c r="Q9" s="1035"/>
      <c r="R9" s="1035"/>
      <c r="S9" s="1035"/>
      <c r="T9" s="1"/>
      <c r="U9" s="1"/>
      <c r="V9" s="1"/>
      <c r="W9" s="1"/>
      <c r="X9" s="1"/>
      <c r="Y9" s="1"/>
      <c r="Z9" s="1"/>
      <c r="AA9" s="1"/>
      <c r="AB9" s="1"/>
      <c r="AC9" s="1"/>
      <c r="AD9" s="1"/>
      <c r="AE9" s="1"/>
      <c r="AF9" s="1"/>
      <c r="AG9" s="1"/>
      <c r="AH9" s="1"/>
      <c r="AI9" s="1"/>
      <c r="AJ9" s="1"/>
      <c r="AK9" s="1"/>
      <c r="AL9" s="1"/>
      <c r="AM9" s="1"/>
      <c r="AN9" s="1"/>
      <c r="AO9" s="1"/>
      <c r="AP9" s="1"/>
      <c r="AQ9" s="1"/>
      <c r="AR9" s="1"/>
      <c r="AS9" s="1"/>
      <c r="AT9" s="1"/>
    </row>
    <row r="10" spans="1:46" ht="15.75" x14ac:dyDescent="0.25">
      <c r="B10" s="1255" t="str">
        <f>'С № 1 (2023)'!B12:AY12</f>
        <v>Утвержденные плановые значения показателей приведены в соответствии с:  "решение об утверждении инвестиционной программы отсутствует"</v>
      </c>
      <c r="C10" s="1255"/>
      <c r="D10" s="1255"/>
      <c r="E10" s="1255"/>
      <c r="F10" s="1255"/>
      <c r="G10" s="1255"/>
      <c r="H10" s="1255"/>
      <c r="I10" s="1255"/>
      <c r="J10" s="1255"/>
      <c r="K10" s="1255"/>
      <c r="L10" s="1255"/>
      <c r="M10" s="1255"/>
      <c r="N10" s="1255"/>
      <c r="O10" s="1255"/>
      <c r="P10" s="1255"/>
      <c r="Q10" s="1255"/>
      <c r="R10" s="1255"/>
      <c r="S10" s="1255"/>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row>
    <row r="11" spans="1:46" ht="15.75" x14ac:dyDescent="0.25">
      <c r="B11" s="1227" t="s">
        <v>1594</v>
      </c>
      <c r="C11" s="1068"/>
      <c r="D11" s="1068"/>
      <c r="E11" s="1068"/>
      <c r="F11" s="1068"/>
      <c r="G11" s="1068"/>
      <c r="H11" s="1068"/>
      <c r="I11" s="1068"/>
      <c r="J11" s="1068"/>
      <c r="K11" s="1068"/>
      <c r="L11" s="1068"/>
      <c r="M11" s="1068"/>
      <c r="N11" s="1068"/>
      <c r="O11" s="1068"/>
      <c r="P11" s="1068"/>
      <c r="Q11" s="1068"/>
      <c r="R11" s="1068"/>
      <c r="S11" s="1068"/>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row>
    <row r="12" spans="1:46" ht="15.75" thickBot="1" x14ac:dyDescent="0.3">
      <c r="B12" s="1254"/>
      <c r="C12" s="1254"/>
      <c r="D12" s="1254"/>
      <c r="E12" s="1254"/>
      <c r="F12" s="1254"/>
      <c r="G12" s="1254"/>
      <c r="H12" s="1254"/>
      <c r="I12" s="1254"/>
      <c r="J12" s="1254"/>
      <c r="K12" s="1254"/>
      <c r="L12" s="1254"/>
      <c r="M12" s="1254"/>
      <c r="N12" s="1254"/>
      <c r="O12" s="1254"/>
      <c r="P12" s="1254"/>
      <c r="Q12" s="1254"/>
      <c r="R12" s="1254"/>
      <c r="S12" s="1254"/>
      <c r="T12" s="215"/>
    </row>
    <row r="13" spans="1:46" ht="184.5" customHeight="1" thickBot="1" x14ac:dyDescent="0.3">
      <c r="A13" s="216"/>
      <c r="B13" s="217" t="s">
        <v>7</v>
      </c>
      <c r="C13" s="217" t="s">
        <v>8</v>
      </c>
      <c r="D13" s="217" t="s">
        <v>9</v>
      </c>
      <c r="E13" s="218" t="s">
        <v>532</v>
      </c>
      <c r="F13" s="218" t="s">
        <v>533</v>
      </c>
      <c r="G13" s="217" t="s">
        <v>534</v>
      </c>
      <c r="H13" s="217" t="s">
        <v>535</v>
      </c>
      <c r="I13" s="217" t="s">
        <v>536</v>
      </c>
      <c r="J13" s="217" t="s">
        <v>537</v>
      </c>
      <c r="K13" s="217" t="s">
        <v>538</v>
      </c>
      <c r="L13" s="217" t="s">
        <v>539</v>
      </c>
      <c r="M13" s="217" t="s">
        <v>540</v>
      </c>
      <c r="N13" s="219" t="s">
        <v>541</v>
      </c>
      <c r="O13" s="219" t="s">
        <v>542</v>
      </c>
      <c r="P13" s="217" t="s">
        <v>543</v>
      </c>
      <c r="Q13" s="217" t="s">
        <v>544</v>
      </c>
      <c r="R13" s="217" t="s">
        <v>545</v>
      </c>
      <c r="S13" s="217" t="s">
        <v>546</v>
      </c>
      <c r="T13" s="216"/>
    </row>
    <row r="14" spans="1:46" ht="18.75" customHeight="1" x14ac:dyDescent="0.25">
      <c r="A14" s="216"/>
      <c r="B14" s="508">
        <v>1</v>
      </c>
      <c r="C14" s="319">
        <v>2</v>
      </c>
      <c r="D14" s="319">
        <v>3</v>
      </c>
      <c r="E14" s="319">
        <v>4</v>
      </c>
      <c r="F14" s="509">
        <v>5</v>
      </c>
      <c r="G14" s="319">
        <v>6</v>
      </c>
      <c r="H14" s="319">
        <v>7</v>
      </c>
      <c r="I14" s="319">
        <v>8</v>
      </c>
      <c r="J14" s="319">
        <v>9</v>
      </c>
      <c r="K14" s="319">
        <v>10</v>
      </c>
      <c r="L14" s="319">
        <v>11</v>
      </c>
      <c r="M14" s="319">
        <v>12</v>
      </c>
      <c r="N14" s="319">
        <v>13</v>
      </c>
      <c r="O14" s="319">
        <v>14</v>
      </c>
      <c r="P14" s="319">
        <v>15</v>
      </c>
      <c r="Q14" s="319">
        <v>16</v>
      </c>
      <c r="R14" s="319">
        <v>17</v>
      </c>
      <c r="S14" s="510">
        <v>18</v>
      </c>
      <c r="T14" s="216"/>
    </row>
    <row r="15" spans="1:46" ht="48" customHeight="1" x14ac:dyDescent="0.25">
      <c r="A15" s="216"/>
      <c r="B15" s="511">
        <v>0</v>
      </c>
      <c r="C15" s="538" t="s">
        <v>92</v>
      </c>
      <c r="D15" s="428" t="s">
        <v>93</v>
      </c>
      <c r="E15" s="428" t="s">
        <v>190</v>
      </c>
      <c r="F15" s="428" t="s">
        <v>190</v>
      </c>
      <c r="G15" s="428" t="s">
        <v>190</v>
      </c>
      <c r="H15" s="428" t="s">
        <v>190</v>
      </c>
      <c r="I15" s="428" t="s">
        <v>190</v>
      </c>
      <c r="J15" s="428" t="s">
        <v>190</v>
      </c>
      <c r="K15" s="428" t="s">
        <v>190</v>
      </c>
      <c r="L15" s="428" t="s">
        <v>190</v>
      </c>
      <c r="M15" s="428" t="s">
        <v>190</v>
      </c>
      <c r="N15" s="428" t="s">
        <v>190</v>
      </c>
      <c r="O15" s="428" t="s">
        <v>190</v>
      </c>
      <c r="P15" s="428" t="s">
        <v>190</v>
      </c>
      <c r="Q15" s="428" t="s">
        <v>190</v>
      </c>
      <c r="R15" s="428" t="s">
        <v>190</v>
      </c>
      <c r="S15" s="428" t="s">
        <v>190</v>
      </c>
      <c r="T15" s="216"/>
    </row>
    <row r="16" spans="1:46" ht="42" customHeight="1" x14ac:dyDescent="0.25">
      <c r="A16" s="216"/>
      <c r="B16" s="430" t="s">
        <v>94</v>
      </c>
      <c r="C16" s="539" t="s">
        <v>95</v>
      </c>
      <c r="D16" s="431" t="s">
        <v>93</v>
      </c>
      <c r="E16" s="431" t="s">
        <v>190</v>
      </c>
      <c r="F16" s="431" t="s">
        <v>190</v>
      </c>
      <c r="G16" s="431" t="s">
        <v>190</v>
      </c>
      <c r="H16" s="431" t="s">
        <v>190</v>
      </c>
      <c r="I16" s="431" t="s">
        <v>190</v>
      </c>
      <c r="J16" s="431" t="s">
        <v>190</v>
      </c>
      <c r="K16" s="431" t="s">
        <v>190</v>
      </c>
      <c r="L16" s="431" t="s">
        <v>190</v>
      </c>
      <c r="M16" s="431" t="s">
        <v>190</v>
      </c>
      <c r="N16" s="431" t="s">
        <v>190</v>
      </c>
      <c r="O16" s="431" t="s">
        <v>190</v>
      </c>
      <c r="P16" s="431" t="s">
        <v>190</v>
      </c>
      <c r="Q16" s="431" t="s">
        <v>190</v>
      </c>
      <c r="R16" s="431" t="s">
        <v>190</v>
      </c>
      <c r="S16" s="431" t="s">
        <v>190</v>
      </c>
      <c r="T16" s="216"/>
    </row>
    <row r="17" spans="1:20" ht="42" customHeight="1" x14ac:dyDescent="0.25">
      <c r="A17" s="216"/>
      <c r="B17" s="430" t="s">
        <v>96</v>
      </c>
      <c r="C17" s="539" t="s">
        <v>97</v>
      </c>
      <c r="D17" s="431" t="s">
        <v>93</v>
      </c>
      <c r="E17" s="431" t="s">
        <v>190</v>
      </c>
      <c r="F17" s="431" t="s">
        <v>190</v>
      </c>
      <c r="G17" s="431" t="s">
        <v>190</v>
      </c>
      <c r="H17" s="431" t="s">
        <v>190</v>
      </c>
      <c r="I17" s="431" t="s">
        <v>190</v>
      </c>
      <c r="J17" s="431" t="s">
        <v>190</v>
      </c>
      <c r="K17" s="431" t="s">
        <v>190</v>
      </c>
      <c r="L17" s="431" t="s">
        <v>190</v>
      </c>
      <c r="M17" s="431" t="s">
        <v>190</v>
      </c>
      <c r="N17" s="431" t="s">
        <v>190</v>
      </c>
      <c r="O17" s="431" t="s">
        <v>190</v>
      </c>
      <c r="P17" s="431" t="s">
        <v>190</v>
      </c>
      <c r="Q17" s="431" t="s">
        <v>190</v>
      </c>
      <c r="R17" s="431" t="s">
        <v>190</v>
      </c>
      <c r="S17" s="431" t="s">
        <v>190</v>
      </c>
      <c r="T17" s="216"/>
    </row>
    <row r="18" spans="1:20" ht="42" customHeight="1" x14ac:dyDescent="0.25">
      <c r="A18" s="216"/>
      <c r="B18" s="430" t="s">
        <v>98</v>
      </c>
      <c r="C18" s="539" t="s">
        <v>99</v>
      </c>
      <c r="D18" s="431" t="s">
        <v>93</v>
      </c>
      <c r="E18" s="431" t="s">
        <v>190</v>
      </c>
      <c r="F18" s="431" t="s">
        <v>190</v>
      </c>
      <c r="G18" s="431" t="s">
        <v>190</v>
      </c>
      <c r="H18" s="431" t="s">
        <v>190</v>
      </c>
      <c r="I18" s="431" t="s">
        <v>190</v>
      </c>
      <c r="J18" s="431" t="s">
        <v>190</v>
      </c>
      <c r="K18" s="431" t="s">
        <v>190</v>
      </c>
      <c r="L18" s="431" t="s">
        <v>190</v>
      </c>
      <c r="M18" s="431" t="s">
        <v>190</v>
      </c>
      <c r="N18" s="431" t="s">
        <v>190</v>
      </c>
      <c r="O18" s="431" t="s">
        <v>190</v>
      </c>
      <c r="P18" s="431" t="s">
        <v>190</v>
      </c>
      <c r="Q18" s="431" t="s">
        <v>190</v>
      </c>
      <c r="R18" s="431" t="s">
        <v>190</v>
      </c>
      <c r="S18" s="431" t="s">
        <v>190</v>
      </c>
      <c r="T18" s="216"/>
    </row>
    <row r="19" spans="1:20" s="221" customFormat="1" ht="42" customHeight="1" x14ac:dyDescent="0.25">
      <c r="A19" s="216"/>
      <c r="B19" s="430" t="s">
        <v>100</v>
      </c>
      <c r="C19" s="539" t="s">
        <v>101</v>
      </c>
      <c r="D19" s="431" t="s">
        <v>93</v>
      </c>
      <c r="E19" s="431" t="s">
        <v>190</v>
      </c>
      <c r="F19" s="431" t="s">
        <v>190</v>
      </c>
      <c r="G19" s="431" t="s">
        <v>190</v>
      </c>
      <c r="H19" s="431" t="s">
        <v>190</v>
      </c>
      <c r="I19" s="431" t="s">
        <v>190</v>
      </c>
      <c r="J19" s="431" t="s">
        <v>190</v>
      </c>
      <c r="K19" s="431" t="s">
        <v>190</v>
      </c>
      <c r="L19" s="431" t="s">
        <v>190</v>
      </c>
      <c r="M19" s="431" t="s">
        <v>190</v>
      </c>
      <c r="N19" s="431" t="s">
        <v>190</v>
      </c>
      <c r="O19" s="431" t="s">
        <v>190</v>
      </c>
      <c r="P19" s="431" t="s">
        <v>190</v>
      </c>
      <c r="Q19" s="431" t="s">
        <v>190</v>
      </c>
      <c r="R19" s="431" t="s">
        <v>190</v>
      </c>
      <c r="S19" s="431" t="s">
        <v>190</v>
      </c>
      <c r="T19" s="216"/>
    </row>
    <row r="20" spans="1:20" s="221" customFormat="1" ht="42" customHeight="1" x14ac:dyDescent="0.25">
      <c r="A20" s="216"/>
      <c r="B20" s="430" t="s">
        <v>102</v>
      </c>
      <c r="C20" s="539" t="s">
        <v>103</v>
      </c>
      <c r="D20" s="431" t="s">
        <v>93</v>
      </c>
      <c r="E20" s="431" t="s">
        <v>190</v>
      </c>
      <c r="F20" s="431" t="s">
        <v>190</v>
      </c>
      <c r="G20" s="431" t="s">
        <v>190</v>
      </c>
      <c r="H20" s="431" t="s">
        <v>190</v>
      </c>
      <c r="I20" s="431" t="s">
        <v>190</v>
      </c>
      <c r="J20" s="431" t="s">
        <v>190</v>
      </c>
      <c r="K20" s="431" t="s">
        <v>190</v>
      </c>
      <c r="L20" s="431" t="s">
        <v>190</v>
      </c>
      <c r="M20" s="431" t="s">
        <v>190</v>
      </c>
      <c r="N20" s="431" t="s">
        <v>190</v>
      </c>
      <c r="O20" s="431" t="s">
        <v>190</v>
      </c>
      <c r="P20" s="431" t="s">
        <v>190</v>
      </c>
      <c r="Q20" s="431" t="s">
        <v>190</v>
      </c>
      <c r="R20" s="431" t="s">
        <v>190</v>
      </c>
      <c r="S20" s="431" t="s">
        <v>190</v>
      </c>
      <c r="T20" s="216"/>
    </row>
    <row r="21" spans="1:20" ht="42" customHeight="1" x14ac:dyDescent="0.25">
      <c r="A21" s="216"/>
      <c r="B21" s="430" t="s">
        <v>104</v>
      </c>
      <c r="C21" s="539" t="s">
        <v>105</v>
      </c>
      <c r="D21" s="431" t="s">
        <v>93</v>
      </c>
      <c r="E21" s="431" t="s">
        <v>190</v>
      </c>
      <c r="F21" s="431" t="s">
        <v>190</v>
      </c>
      <c r="G21" s="431" t="s">
        <v>190</v>
      </c>
      <c r="H21" s="431" t="s">
        <v>190</v>
      </c>
      <c r="I21" s="431" t="s">
        <v>190</v>
      </c>
      <c r="J21" s="431" t="s">
        <v>190</v>
      </c>
      <c r="K21" s="431" t="s">
        <v>190</v>
      </c>
      <c r="L21" s="431" t="s">
        <v>190</v>
      </c>
      <c r="M21" s="431" t="s">
        <v>190</v>
      </c>
      <c r="N21" s="431" t="s">
        <v>190</v>
      </c>
      <c r="O21" s="431" t="s">
        <v>190</v>
      </c>
      <c r="P21" s="431" t="s">
        <v>190</v>
      </c>
      <c r="Q21" s="431" t="s">
        <v>190</v>
      </c>
      <c r="R21" s="431" t="s">
        <v>190</v>
      </c>
      <c r="S21" s="431" t="s">
        <v>190</v>
      </c>
      <c r="T21" s="216"/>
    </row>
    <row r="22" spans="1:20" ht="48" customHeight="1" x14ac:dyDescent="0.25">
      <c r="A22" s="216"/>
      <c r="B22" s="512" t="s">
        <v>106</v>
      </c>
      <c r="C22" s="486" t="s">
        <v>107</v>
      </c>
      <c r="D22" s="428" t="s">
        <v>93</v>
      </c>
      <c r="E22" s="465" t="s">
        <v>190</v>
      </c>
      <c r="F22" s="465" t="s">
        <v>190</v>
      </c>
      <c r="G22" s="465" t="s">
        <v>190</v>
      </c>
      <c r="H22" s="465" t="s">
        <v>190</v>
      </c>
      <c r="I22" s="465" t="s">
        <v>190</v>
      </c>
      <c r="J22" s="465" t="s">
        <v>190</v>
      </c>
      <c r="K22" s="465" t="s">
        <v>190</v>
      </c>
      <c r="L22" s="465" t="s">
        <v>190</v>
      </c>
      <c r="M22" s="465" t="s">
        <v>190</v>
      </c>
      <c r="N22" s="465" t="s">
        <v>190</v>
      </c>
      <c r="O22" s="465" t="s">
        <v>190</v>
      </c>
      <c r="P22" s="465" t="s">
        <v>190</v>
      </c>
      <c r="Q22" s="465" t="s">
        <v>190</v>
      </c>
      <c r="R22" s="465" t="s">
        <v>190</v>
      </c>
      <c r="S22" s="465" t="s">
        <v>190</v>
      </c>
      <c r="T22" s="216"/>
    </row>
    <row r="23" spans="1:20" ht="48" customHeight="1" x14ac:dyDescent="0.25">
      <c r="A23" s="216"/>
      <c r="B23" s="512" t="s">
        <v>108</v>
      </c>
      <c r="C23" s="486" t="s">
        <v>109</v>
      </c>
      <c r="D23" s="428" t="s">
        <v>93</v>
      </c>
      <c r="E23" s="465" t="s">
        <v>190</v>
      </c>
      <c r="F23" s="465" t="s">
        <v>190</v>
      </c>
      <c r="G23" s="465" t="s">
        <v>190</v>
      </c>
      <c r="H23" s="465" t="s">
        <v>190</v>
      </c>
      <c r="I23" s="465" t="s">
        <v>190</v>
      </c>
      <c r="J23" s="465" t="s">
        <v>190</v>
      </c>
      <c r="K23" s="465" t="s">
        <v>190</v>
      </c>
      <c r="L23" s="465" t="s">
        <v>190</v>
      </c>
      <c r="M23" s="465" t="s">
        <v>190</v>
      </c>
      <c r="N23" s="465" t="s">
        <v>190</v>
      </c>
      <c r="O23" s="465" t="s">
        <v>190</v>
      </c>
      <c r="P23" s="465" t="s">
        <v>190</v>
      </c>
      <c r="Q23" s="465" t="s">
        <v>190</v>
      </c>
      <c r="R23" s="465" t="s">
        <v>190</v>
      </c>
      <c r="S23" s="465" t="s">
        <v>190</v>
      </c>
      <c r="T23" s="216"/>
    </row>
    <row r="24" spans="1:20" ht="48" customHeight="1" x14ac:dyDescent="0.25">
      <c r="A24" s="216"/>
      <c r="B24" s="432" t="s">
        <v>110</v>
      </c>
      <c r="C24" s="486" t="s">
        <v>111</v>
      </c>
      <c r="D24" s="428" t="s">
        <v>93</v>
      </c>
      <c r="E24" s="465" t="s">
        <v>190</v>
      </c>
      <c r="F24" s="465" t="s">
        <v>190</v>
      </c>
      <c r="G24" s="465" t="s">
        <v>190</v>
      </c>
      <c r="H24" s="465" t="s">
        <v>190</v>
      </c>
      <c r="I24" s="465" t="s">
        <v>190</v>
      </c>
      <c r="J24" s="465" t="s">
        <v>190</v>
      </c>
      <c r="K24" s="465" t="s">
        <v>190</v>
      </c>
      <c r="L24" s="465" t="s">
        <v>190</v>
      </c>
      <c r="M24" s="465" t="s">
        <v>190</v>
      </c>
      <c r="N24" s="465" t="s">
        <v>190</v>
      </c>
      <c r="O24" s="465" t="s">
        <v>190</v>
      </c>
      <c r="P24" s="465" t="s">
        <v>190</v>
      </c>
      <c r="Q24" s="465" t="s">
        <v>190</v>
      </c>
      <c r="R24" s="465" t="s">
        <v>190</v>
      </c>
      <c r="S24" s="465" t="s">
        <v>190</v>
      </c>
      <c r="T24" s="216"/>
    </row>
    <row r="25" spans="1:20" ht="42" customHeight="1" x14ac:dyDescent="0.25">
      <c r="A25" s="216"/>
      <c r="B25" s="514" t="s">
        <v>112</v>
      </c>
      <c r="C25" s="686" t="s">
        <v>113</v>
      </c>
      <c r="D25" s="515" t="s">
        <v>93</v>
      </c>
      <c r="E25" s="516" t="s">
        <v>190</v>
      </c>
      <c r="F25" s="516" t="s">
        <v>190</v>
      </c>
      <c r="G25" s="516" t="s">
        <v>190</v>
      </c>
      <c r="H25" s="516" t="s">
        <v>190</v>
      </c>
      <c r="I25" s="516" t="s">
        <v>190</v>
      </c>
      <c r="J25" s="516" t="s">
        <v>190</v>
      </c>
      <c r="K25" s="516" t="s">
        <v>190</v>
      </c>
      <c r="L25" s="516" t="s">
        <v>190</v>
      </c>
      <c r="M25" s="516" t="s">
        <v>190</v>
      </c>
      <c r="N25" s="516" t="s">
        <v>190</v>
      </c>
      <c r="O25" s="516" t="s">
        <v>190</v>
      </c>
      <c r="P25" s="516" t="s">
        <v>190</v>
      </c>
      <c r="Q25" s="516" t="s">
        <v>190</v>
      </c>
      <c r="R25" s="516" t="s">
        <v>190</v>
      </c>
      <c r="S25" s="516" t="s">
        <v>190</v>
      </c>
      <c r="T25" s="216"/>
    </row>
    <row r="26" spans="1:20" ht="42" customHeight="1" x14ac:dyDescent="0.25">
      <c r="A26" s="216"/>
      <c r="B26" s="514" t="s">
        <v>114</v>
      </c>
      <c r="C26" s="686" t="s">
        <v>115</v>
      </c>
      <c r="D26" s="517" t="s">
        <v>93</v>
      </c>
      <c r="E26" s="516" t="s">
        <v>190</v>
      </c>
      <c r="F26" s="516" t="s">
        <v>190</v>
      </c>
      <c r="G26" s="516" t="s">
        <v>190</v>
      </c>
      <c r="H26" s="516" t="s">
        <v>190</v>
      </c>
      <c r="I26" s="516" t="s">
        <v>190</v>
      </c>
      <c r="J26" s="516" t="s">
        <v>190</v>
      </c>
      <c r="K26" s="516" t="s">
        <v>190</v>
      </c>
      <c r="L26" s="516" t="s">
        <v>190</v>
      </c>
      <c r="M26" s="516" t="s">
        <v>190</v>
      </c>
      <c r="N26" s="516" t="s">
        <v>190</v>
      </c>
      <c r="O26" s="516" t="s">
        <v>190</v>
      </c>
      <c r="P26" s="516" t="s">
        <v>190</v>
      </c>
      <c r="Q26" s="516" t="s">
        <v>190</v>
      </c>
      <c r="R26" s="516" t="s">
        <v>190</v>
      </c>
      <c r="S26" s="516" t="s">
        <v>190</v>
      </c>
      <c r="T26" s="216"/>
    </row>
    <row r="27" spans="1:20" ht="42" customHeight="1" x14ac:dyDescent="0.25">
      <c r="A27" s="216"/>
      <c r="B27" s="514" t="s">
        <v>116</v>
      </c>
      <c r="C27" s="686" t="s">
        <v>117</v>
      </c>
      <c r="D27" s="517" t="s">
        <v>93</v>
      </c>
      <c r="E27" s="516" t="s">
        <v>190</v>
      </c>
      <c r="F27" s="516" t="s">
        <v>190</v>
      </c>
      <c r="G27" s="516" t="s">
        <v>190</v>
      </c>
      <c r="H27" s="516" t="s">
        <v>190</v>
      </c>
      <c r="I27" s="516" t="s">
        <v>190</v>
      </c>
      <c r="J27" s="516" t="s">
        <v>190</v>
      </c>
      <c r="K27" s="516" t="s">
        <v>190</v>
      </c>
      <c r="L27" s="516" t="s">
        <v>190</v>
      </c>
      <c r="M27" s="516" t="s">
        <v>190</v>
      </c>
      <c r="N27" s="516" t="s">
        <v>190</v>
      </c>
      <c r="O27" s="516" t="s">
        <v>190</v>
      </c>
      <c r="P27" s="516" t="s">
        <v>190</v>
      </c>
      <c r="Q27" s="516" t="s">
        <v>190</v>
      </c>
      <c r="R27" s="516" t="s">
        <v>190</v>
      </c>
      <c r="S27" s="516" t="s">
        <v>190</v>
      </c>
      <c r="T27" s="216"/>
    </row>
    <row r="28" spans="1:20" ht="48" customHeight="1" x14ac:dyDescent="0.25">
      <c r="A28" s="216"/>
      <c r="B28" s="512" t="s">
        <v>118</v>
      </c>
      <c r="C28" s="486" t="s">
        <v>119</v>
      </c>
      <c r="D28" s="512" t="s">
        <v>93</v>
      </c>
      <c r="E28" s="465" t="s">
        <v>190</v>
      </c>
      <c r="F28" s="465" t="s">
        <v>190</v>
      </c>
      <c r="G28" s="465" t="s">
        <v>190</v>
      </c>
      <c r="H28" s="465" t="s">
        <v>190</v>
      </c>
      <c r="I28" s="465" t="s">
        <v>190</v>
      </c>
      <c r="J28" s="465" t="s">
        <v>190</v>
      </c>
      <c r="K28" s="465" t="s">
        <v>190</v>
      </c>
      <c r="L28" s="465" t="s">
        <v>190</v>
      </c>
      <c r="M28" s="465" t="s">
        <v>190</v>
      </c>
      <c r="N28" s="465" t="s">
        <v>190</v>
      </c>
      <c r="O28" s="465" t="s">
        <v>190</v>
      </c>
      <c r="P28" s="465" t="s">
        <v>190</v>
      </c>
      <c r="Q28" s="465" t="s">
        <v>190</v>
      </c>
      <c r="R28" s="465" t="s">
        <v>190</v>
      </c>
      <c r="S28" s="465" t="s">
        <v>190</v>
      </c>
      <c r="T28" s="216"/>
    </row>
    <row r="29" spans="1:20" ht="42" customHeight="1" x14ac:dyDescent="0.25">
      <c r="A29" s="216"/>
      <c r="B29" s="434" t="s">
        <v>120</v>
      </c>
      <c r="C29" s="487" t="s">
        <v>121</v>
      </c>
      <c r="D29" s="517" t="s">
        <v>93</v>
      </c>
      <c r="E29" s="431" t="s">
        <v>190</v>
      </c>
      <c r="F29" s="431" t="s">
        <v>190</v>
      </c>
      <c r="G29" s="431" t="s">
        <v>190</v>
      </c>
      <c r="H29" s="431" t="s">
        <v>190</v>
      </c>
      <c r="I29" s="431" t="s">
        <v>190</v>
      </c>
      <c r="J29" s="431" t="s">
        <v>190</v>
      </c>
      <c r="K29" s="431" t="s">
        <v>190</v>
      </c>
      <c r="L29" s="431" t="s">
        <v>190</v>
      </c>
      <c r="M29" s="431" t="s">
        <v>190</v>
      </c>
      <c r="N29" s="431" t="s">
        <v>190</v>
      </c>
      <c r="O29" s="431" t="s">
        <v>190</v>
      </c>
      <c r="P29" s="431" t="s">
        <v>190</v>
      </c>
      <c r="Q29" s="431" t="s">
        <v>190</v>
      </c>
      <c r="R29" s="431" t="s">
        <v>190</v>
      </c>
      <c r="S29" s="431" t="s">
        <v>190</v>
      </c>
      <c r="T29" s="216"/>
    </row>
    <row r="30" spans="1:20" ht="42" customHeight="1" x14ac:dyDescent="0.25">
      <c r="A30" s="216"/>
      <c r="B30" s="433" t="s">
        <v>122</v>
      </c>
      <c r="C30" s="487" t="s">
        <v>123</v>
      </c>
      <c r="D30" s="517" t="s">
        <v>93</v>
      </c>
      <c r="E30" s="431" t="s">
        <v>190</v>
      </c>
      <c r="F30" s="431" t="s">
        <v>190</v>
      </c>
      <c r="G30" s="431" t="s">
        <v>190</v>
      </c>
      <c r="H30" s="431" t="s">
        <v>190</v>
      </c>
      <c r="I30" s="431" t="s">
        <v>190</v>
      </c>
      <c r="J30" s="431" t="s">
        <v>190</v>
      </c>
      <c r="K30" s="431" t="s">
        <v>190</v>
      </c>
      <c r="L30" s="431" t="s">
        <v>190</v>
      </c>
      <c r="M30" s="431" t="s">
        <v>190</v>
      </c>
      <c r="N30" s="431" t="s">
        <v>190</v>
      </c>
      <c r="O30" s="431" t="s">
        <v>190</v>
      </c>
      <c r="P30" s="431" t="s">
        <v>190</v>
      </c>
      <c r="Q30" s="431" t="s">
        <v>190</v>
      </c>
      <c r="R30" s="431" t="s">
        <v>190</v>
      </c>
      <c r="S30" s="431" t="s">
        <v>190</v>
      </c>
      <c r="T30" s="216"/>
    </row>
    <row r="31" spans="1:20" ht="48" customHeight="1" x14ac:dyDescent="0.25">
      <c r="A31" s="216"/>
      <c r="B31" s="512" t="s">
        <v>124</v>
      </c>
      <c r="C31" s="538" t="s">
        <v>125</v>
      </c>
      <c r="D31" s="512" t="s">
        <v>93</v>
      </c>
      <c r="E31" s="465" t="s">
        <v>190</v>
      </c>
      <c r="F31" s="465" t="s">
        <v>190</v>
      </c>
      <c r="G31" s="465" t="s">
        <v>190</v>
      </c>
      <c r="H31" s="465" t="s">
        <v>190</v>
      </c>
      <c r="I31" s="465" t="s">
        <v>190</v>
      </c>
      <c r="J31" s="465" t="s">
        <v>190</v>
      </c>
      <c r="K31" s="465" t="s">
        <v>190</v>
      </c>
      <c r="L31" s="465" t="s">
        <v>190</v>
      </c>
      <c r="M31" s="465" t="s">
        <v>190</v>
      </c>
      <c r="N31" s="465" t="s">
        <v>190</v>
      </c>
      <c r="O31" s="465" t="s">
        <v>190</v>
      </c>
      <c r="P31" s="465" t="s">
        <v>190</v>
      </c>
      <c r="Q31" s="465" t="s">
        <v>190</v>
      </c>
      <c r="R31" s="465" t="s">
        <v>190</v>
      </c>
      <c r="S31" s="465" t="s">
        <v>190</v>
      </c>
      <c r="T31" s="216"/>
    </row>
    <row r="32" spans="1:20" ht="48" customHeight="1" x14ac:dyDescent="0.25">
      <c r="A32" s="216"/>
      <c r="B32" s="518" t="s">
        <v>126</v>
      </c>
      <c r="C32" s="538" t="s">
        <v>127</v>
      </c>
      <c r="D32" s="512" t="s">
        <v>93</v>
      </c>
      <c r="E32" s="465" t="s">
        <v>190</v>
      </c>
      <c r="F32" s="465" t="s">
        <v>190</v>
      </c>
      <c r="G32" s="465" t="s">
        <v>190</v>
      </c>
      <c r="H32" s="465" t="s">
        <v>190</v>
      </c>
      <c r="I32" s="465" t="s">
        <v>190</v>
      </c>
      <c r="J32" s="465" t="s">
        <v>190</v>
      </c>
      <c r="K32" s="465" t="s">
        <v>190</v>
      </c>
      <c r="L32" s="465" t="s">
        <v>190</v>
      </c>
      <c r="M32" s="465" t="s">
        <v>190</v>
      </c>
      <c r="N32" s="465" t="s">
        <v>190</v>
      </c>
      <c r="O32" s="465" t="s">
        <v>190</v>
      </c>
      <c r="P32" s="465" t="s">
        <v>190</v>
      </c>
      <c r="Q32" s="465" t="s">
        <v>190</v>
      </c>
      <c r="R32" s="465" t="s">
        <v>190</v>
      </c>
      <c r="S32" s="465" t="s">
        <v>190</v>
      </c>
      <c r="T32" s="216"/>
    </row>
    <row r="33" spans="1:20" ht="42" customHeight="1" x14ac:dyDescent="0.25">
      <c r="A33" s="216"/>
      <c r="B33" s="519" t="s">
        <v>277</v>
      </c>
      <c r="C33" s="687" t="s">
        <v>278</v>
      </c>
      <c r="D33" s="517" t="s">
        <v>93</v>
      </c>
      <c r="E33" s="431" t="s">
        <v>190</v>
      </c>
      <c r="F33" s="431" t="s">
        <v>190</v>
      </c>
      <c r="G33" s="431" t="s">
        <v>190</v>
      </c>
      <c r="H33" s="431" t="s">
        <v>190</v>
      </c>
      <c r="I33" s="431" t="s">
        <v>190</v>
      </c>
      <c r="J33" s="431" t="s">
        <v>190</v>
      </c>
      <c r="K33" s="431" t="s">
        <v>190</v>
      </c>
      <c r="L33" s="431" t="s">
        <v>190</v>
      </c>
      <c r="M33" s="431" t="s">
        <v>190</v>
      </c>
      <c r="N33" s="431" t="s">
        <v>190</v>
      </c>
      <c r="O33" s="431" t="s">
        <v>190</v>
      </c>
      <c r="P33" s="431" t="s">
        <v>190</v>
      </c>
      <c r="Q33" s="431" t="s">
        <v>190</v>
      </c>
      <c r="R33" s="431" t="s">
        <v>190</v>
      </c>
      <c r="S33" s="431" t="s">
        <v>190</v>
      </c>
      <c r="T33" s="216"/>
    </row>
    <row r="34" spans="1:20" s="221" customFormat="1" ht="42" customHeight="1" x14ac:dyDescent="0.25">
      <c r="A34" s="216"/>
      <c r="B34" s="411" t="s">
        <v>128</v>
      </c>
      <c r="C34" s="412" t="s">
        <v>129</v>
      </c>
      <c r="D34" s="516" t="s">
        <v>93</v>
      </c>
      <c r="E34" s="516" t="s">
        <v>190</v>
      </c>
      <c r="F34" s="516" t="s">
        <v>190</v>
      </c>
      <c r="G34" s="516" t="s">
        <v>190</v>
      </c>
      <c r="H34" s="516" t="s">
        <v>190</v>
      </c>
      <c r="I34" s="516" t="s">
        <v>190</v>
      </c>
      <c r="J34" s="516" t="s">
        <v>190</v>
      </c>
      <c r="K34" s="516" t="s">
        <v>190</v>
      </c>
      <c r="L34" s="516" t="s">
        <v>190</v>
      </c>
      <c r="M34" s="516" t="s">
        <v>190</v>
      </c>
      <c r="N34" s="516" t="s">
        <v>190</v>
      </c>
      <c r="O34" s="516" t="s">
        <v>190</v>
      </c>
      <c r="P34" s="516" t="s">
        <v>190</v>
      </c>
      <c r="Q34" s="516" t="s">
        <v>190</v>
      </c>
      <c r="R34" s="516" t="s">
        <v>190</v>
      </c>
      <c r="S34" s="516" t="s">
        <v>190</v>
      </c>
      <c r="T34" s="216"/>
    </row>
    <row r="35" spans="1:20" s="221" customFormat="1" ht="48" customHeight="1" x14ac:dyDescent="0.25">
      <c r="A35" s="216"/>
      <c r="B35" s="382" t="s">
        <v>130</v>
      </c>
      <c r="C35" s="383" t="s">
        <v>131</v>
      </c>
      <c r="D35" s="428" t="s">
        <v>93</v>
      </c>
      <c r="E35" s="428" t="s">
        <v>190</v>
      </c>
      <c r="F35" s="428" t="s">
        <v>190</v>
      </c>
      <c r="G35" s="428" t="s">
        <v>190</v>
      </c>
      <c r="H35" s="428" t="s">
        <v>190</v>
      </c>
      <c r="I35" s="428" t="s">
        <v>190</v>
      </c>
      <c r="J35" s="428" t="s">
        <v>190</v>
      </c>
      <c r="K35" s="428" t="s">
        <v>190</v>
      </c>
      <c r="L35" s="428" t="s">
        <v>190</v>
      </c>
      <c r="M35" s="428" t="s">
        <v>190</v>
      </c>
      <c r="N35" s="428" t="s">
        <v>190</v>
      </c>
      <c r="O35" s="428" t="s">
        <v>190</v>
      </c>
      <c r="P35" s="428" t="s">
        <v>190</v>
      </c>
      <c r="Q35" s="428" t="s">
        <v>190</v>
      </c>
      <c r="R35" s="428" t="s">
        <v>190</v>
      </c>
      <c r="S35" s="428" t="s">
        <v>190</v>
      </c>
      <c r="T35" s="216"/>
    </row>
    <row r="36" spans="1:20" s="221" customFormat="1" ht="48" customHeight="1" x14ac:dyDescent="0.25">
      <c r="A36" s="216"/>
      <c r="B36" s="382" t="s">
        <v>132</v>
      </c>
      <c r="C36" s="383" t="s">
        <v>133</v>
      </c>
      <c r="D36" s="382" t="s">
        <v>93</v>
      </c>
      <c r="E36" s="428" t="s">
        <v>190</v>
      </c>
      <c r="F36" s="428" t="s">
        <v>190</v>
      </c>
      <c r="G36" s="428" t="s">
        <v>190</v>
      </c>
      <c r="H36" s="428" t="s">
        <v>190</v>
      </c>
      <c r="I36" s="428" t="s">
        <v>190</v>
      </c>
      <c r="J36" s="428" t="s">
        <v>190</v>
      </c>
      <c r="K36" s="428" t="s">
        <v>190</v>
      </c>
      <c r="L36" s="428" t="s">
        <v>190</v>
      </c>
      <c r="M36" s="428" t="s">
        <v>190</v>
      </c>
      <c r="N36" s="428" t="s">
        <v>190</v>
      </c>
      <c r="O36" s="428" t="s">
        <v>190</v>
      </c>
      <c r="P36" s="428" t="s">
        <v>190</v>
      </c>
      <c r="Q36" s="428" t="s">
        <v>190</v>
      </c>
      <c r="R36" s="428" t="s">
        <v>190</v>
      </c>
      <c r="S36" s="428" t="s">
        <v>190</v>
      </c>
      <c r="T36" s="216"/>
    </row>
    <row r="37" spans="1:20" ht="42" customHeight="1" x14ac:dyDescent="0.25">
      <c r="A37" s="216"/>
      <c r="B37" s="411" t="s">
        <v>134</v>
      </c>
      <c r="C37" s="412" t="s">
        <v>135</v>
      </c>
      <c r="D37" s="411" t="s">
        <v>93</v>
      </c>
      <c r="E37" s="516" t="s">
        <v>190</v>
      </c>
      <c r="F37" s="516" t="s">
        <v>190</v>
      </c>
      <c r="G37" s="516" t="s">
        <v>190</v>
      </c>
      <c r="H37" s="516" t="s">
        <v>190</v>
      </c>
      <c r="I37" s="516" t="s">
        <v>190</v>
      </c>
      <c r="J37" s="516" t="s">
        <v>190</v>
      </c>
      <c r="K37" s="516" t="s">
        <v>190</v>
      </c>
      <c r="L37" s="516" t="s">
        <v>190</v>
      </c>
      <c r="M37" s="516" t="s">
        <v>190</v>
      </c>
      <c r="N37" s="516" t="s">
        <v>190</v>
      </c>
      <c r="O37" s="516" t="s">
        <v>190</v>
      </c>
      <c r="P37" s="516" t="s">
        <v>190</v>
      </c>
      <c r="Q37" s="516" t="s">
        <v>190</v>
      </c>
      <c r="R37" s="516" t="s">
        <v>190</v>
      </c>
      <c r="S37" s="516" t="s">
        <v>190</v>
      </c>
      <c r="T37" s="216"/>
    </row>
    <row r="38" spans="1:20" ht="42" customHeight="1" x14ac:dyDescent="0.25">
      <c r="A38" s="216"/>
      <c r="B38" s="411" t="s">
        <v>139</v>
      </c>
      <c r="C38" s="412" t="s">
        <v>140</v>
      </c>
      <c r="D38" s="411" t="s">
        <v>93</v>
      </c>
      <c r="E38" s="523" t="s">
        <v>190</v>
      </c>
      <c r="F38" s="523" t="s">
        <v>190</v>
      </c>
      <c r="G38" s="523" t="s">
        <v>190</v>
      </c>
      <c r="H38" s="523" t="s">
        <v>190</v>
      </c>
      <c r="I38" s="523" t="s">
        <v>190</v>
      </c>
      <c r="J38" s="523" t="s">
        <v>190</v>
      </c>
      <c r="K38" s="523" t="s">
        <v>190</v>
      </c>
      <c r="L38" s="523" t="s">
        <v>190</v>
      </c>
      <c r="M38" s="523" t="s">
        <v>190</v>
      </c>
      <c r="N38" s="523" t="s">
        <v>190</v>
      </c>
      <c r="O38" s="523" t="s">
        <v>190</v>
      </c>
      <c r="P38" s="523" t="s">
        <v>190</v>
      </c>
      <c r="Q38" s="523" t="s">
        <v>190</v>
      </c>
      <c r="R38" s="523" t="s">
        <v>190</v>
      </c>
      <c r="S38" s="523" t="s">
        <v>190</v>
      </c>
      <c r="T38" s="216"/>
    </row>
    <row r="39" spans="1:20" ht="33" customHeight="1" x14ac:dyDescent="0.25">
      <c r="B39" s="376" t="s">
        <v>139</v>
      </c>
      <c r="C39" s="394" t="s">
        <v>1551</v>
      </c>
      <c r="D39" s="655" t="s">
        <v>1658</v>
      </c>
      <c r="E39" s="527" t="s">
        <v>547</v>
      </c>
      <c r="F39" s="527" t="s">
        <v>548</v>
      </c>
      <c r="G39" s="527" t="s">
        <v>696</v>
      </c>
      <c r="H39" s="527" t="s">
        <v>698</v>
      </c>
      <c r="I39" s="527" t="s">
        <v>549</v>
      </c>
      <c r="J39" s="527" t="s">
        <v>549</v>
      </c>
      <c r="K39" s="527" t="s">
        <v>549</v>
      </c>
      <c r="L39" s="524" t="s">
        <v>625</v>
      </c>
      <c r="M39" s="527" t="s">
        <v>549</v>
      </c>
      <c r="N39" s="527" t="s">
        <v>550</v>
      </c>
      <c r="O39" s="524" t="s">
        <v>625</v>
      </c>
      <c r="P39" s="527" t="s">
        <v>549</v>
      </c>
      <c r="Q39" s="527" t="s">
        <v>549</v>
      </c>
      <c r="R39" s="524" t="s">
        <v>625</v>
      </c>
      <c r="S39" s="527" t="s">
        <v>549</v>
      </c>
    </row>
    <row r="40" spans="1:20" ht="33" customHeight="1" x14ac:dyDescent="0.25">
      <c r="B40" s="376" t="s">
        <v>139</v>
      </c>
      <c r="C40" s="394" t="s">
        <v>692</v>
      </c>
      <c r="D40" s="655" t="s">
        <v>1616</v>
      </c>
      <c r="E40" s="527" t="s">
        <v>547</v>
      </c>
      <c r="F40" s="527" t="s">
        <v>548</v>
      </c>
      <c r="G40" s="527" t="s">
        <v>696</v>
      </c>
      <c r="H40" s="527" t="s">
        <v>698</v>
      </c>
      <c r="I40" s="527" t="s">
        <v>549</v>
      </c>
      <c r="J40" s="527" t="s">
        <v>549</v>
      </c>
      <c r="K40" s="527" t="s">
        <v>549</v>
      </c>
      <c r="L40" s="524" t="s">
        <v>625</v>
      </c>
      <c r="M40" s="527" t="s">
        <v>549</v>
      </c>
      <c r="N40" s="527" t="s">
        <v>550</v>
      </c>
      <c r="O40" s="524" t="s">
        <v>625</v>
      </c>
      <c r="P40" s="527" t="s">
        <v>549</v>
      </c>
      <c r="Q40" s="527" t="s">
        <v>549</v>
      </c>
      <c r="R40" s="524" t="s">
        <v>625</v>
      </c>
      <c r="S40" s="527" t="s">
        <v>549</v>
      </c>
    </row>
    <row r="41" spans="1:20" ht="33" customHeight="1" x14ac:dyDescent="0.25">
      <c r="B41" s="376" t="s">
        <v>139</v>
      </c>
      <c r="C41" s="394" t="s">
        <v>1527</v>
      </c>
      <c r="D41" s="655" t="s">
        <v>1603</v>
      </c>
      <c r="E41" s="527" t="s">
        <v>547</v>
      </c>
      <c r="F41" s="527" t="s">
        <v>548</v>
      </c>
      <c r="G41" s="527" t="s">
        <v>696</v>
      </c>
      <c r="H41" s="527" t="s">
        <v>698</v>
      </c>
      <c r="I41" s="527" t="s">
        <v>549</v>
      </c>
      <c r="J41" s="527" t="s">
        <v>549</v>
      </c>
      <c r="K41" s="527" t="s">
        <v>549</v>
      </c>
      <c r="L41" s="524" t="s">
        <v>625</v>
      </c>
      <c r="M41" s="527" t="s">
        <v>549</v>
      </c>
      <c r="N41" s="527" t="s">
        <v>550</v>
      </c>
      <c r="O41" s="524" t="s">
        <v>625</v>
      </c>
      <c r="P41" s="527" t="s">
        <v>549</v>
      </c>
      <c r="Q41" s="527" t="s">
        <v>549</v>
      </c>
      <c r="R41" s="524" t="s">
        <v>624</v>
      </c>
      <c r="S41" s="527" t="s">
        <v>549</v>
      </c>
    </row>
    <row r="42" spans="1:20" ht="33" customHeight="1" x14ac:dyDescent="0.25">
      <c r="B42" s="376" t="s">
        <v>139</v>
      </c>
      <c r="C42" s="394" t="s">
        <v>1552</v>
      </c>
      <c r="D42" s="655" t="s">
        <v>1604</v>
      </c>
      <c r="E42" s="527" t="s">
        <v>547</v>
      </c>
      <c r="F42" s="527" t="s">
        <v>548</v>
      </c>
      <c r="G42" s="527" t="s">
        <v>696</v>
      </c>
      <c r="H42" s="527" t="s">
        <v>698</v>
      </c>
      <c r="I42" s="527" t="s">
        <v>549</v>
      </c>
      <c r="J42" s="527" t="s">
        <v>549</v>
      </c>
      <c r="K42" s="527" t="s">
        <v>549</v>
      </c>
      <c r="L42" s="524" t="s">
        <v>625</v>
      </c>
      <c r="M42" s="527" t="s">
        <v>549</v>
      </c>
      <c r="N42" s="527" t="s">
        <v>550</v>
      </c>
      <c r="O42" s="524" t="s">
        <v>625</v>
      </c>
      <c r="P42" s="527" t="s">
        <v>549</v>
      </c>
      <c r="Q42" s="527" t="s">
        <v>549</v>
      </c>
      <c r="R42" s="524" t="s">
        <v>624</v>
      </c>
      <c r="S42" s="527" t="s">
        <v>549</v>
      </c>
    </row>
    <row r="43" spans="1:20" ht="33" customHeight="1" x14ac:dyDescent="0.25">
      <c r="B43" s="376" t="s">
        <v>139</v>
      </c>
      <c r="C43" s="394" t="s">
        <v>1553</v>
      </c>
      <c r="D43" s="655" t="s">
        <v>1660</v>
      </c>
      <c r="E43" s="527" t="s">
        <v>547</v>
      </c>
      <c r="F43" s="527" t="s">
        <v>548</v>
      </c>
      <c r="G43" s="527" t="s">
        <v>696</v>
      </c>
      <c r="H43" s="527" t="s">
        <v>698</v>
      </c>
      <c r="I43" s="527" t="s">
        <v>549</v>
      </c>
      <c r="J43" s="527" t="s">
        <v>549</v>
      </c>
      <c r="K43" s="527" t="s">
        <v>549</v>
      </c>
      <c r="L43" s="524" t="s">
        <v>625</v>
      </c>
      <c r="M43" s="527" t="s">
        <v>549</v>
      </c>
      <c r="N43" s="527" t="s">
        <v>550</v>
      </c>
      <c r="O43" s="524" t="s">
        <v>625</v>
      </c>
      <c r="P43" s="527" t="s">
        <v>549</v>
      </c>
      <c r="Q43" s="527" t="s">
        <v>549</v>
      </c>
      <c r="R43" s="524" t="s">
        <v>624</v>
      </c>
      <c r="S43" s="527" t="s">
        <v>549</v>
      </c>
    </row>
    <row r="44" spans="1:20" ht="33" customHeight="1" x14ac:dyDescent="0.25">
      <c r="B44" s="376" t="s">
        <v>139</v>
      </c>
      <c r="C44" s="394" t="s">
        <v>1554</v>
      </c>
      <c r="D44" s="655" t="s">
        <v>1659</v>
      </c>
      <c r="E44" s="527" t="s">
        <v>547</v>
      </c>
      <c r="F44" s="527" t="s">
        <v>548</v>
      </c>
      <c r="G44" s="527" t="s">
        <v>696</v>
      </c>
      <c r="H44" s="527" t="s">
        <v>698</v>
      </c>
      <c r="I44" s="527" t="s">
        <v>549</v>
      </c>
      <c r="J44" s="527" t="s">
        <v>549</v>
      </c>
      <c r="K44" s="527" t="s">
        <v>549</v>
      </c>
      <c r="L44" s="524" t="s">
        <v>625</v>
      </c>
      <c r="M44" s="527" t="s">
        <v>549</v>
      </c>
      <c r="N44" s="527" t="s">
        <v>550</v>
      </c>
      <c r="O44" s="524" t="s">
        <v>625</v>
      </c>
      <c r="P44" s="527" t="s">
        <v>549</v>
      </c>
      <c r="Q44" s="527" t="s">
        <v>549</v>
      </c>
      <c r="R44" s="524" t="s">
        <v>624</v>
      </c>
      <c r="S44" s="527" t="s">
        <v>549</v>
      </c>
    </row>
    <row r="45" spans="1:20" ht="33" customHeight="1" x14ac:dyDescent="0.25">
      <c r="B45" s="376" t="s">
        <v>139</v>
      </c>
      <c r="C45" s="394" t="s">
        <v>1555</v>
      </c>
      <c r="D45" s="655" t="s">
        <v>1661</v>
      </c>
      <c r="E45" s="527" t="s">
        <v>547</v>
      </c>
      <c r="F45" s="527" t="s">
        <v>548</v>
      </c>
      <c r="G45" s="527" t="s">
        <v>696</v>
      </c>
      <c r="H45" s="527" t="s">
        <v>698</v>
      </c>
      <c r="I45" s="527" t="s">
        <v>549</v>
      </c>
      <c r="J45" s="527" t="s">
        <v>549</v>
      </c>
      <c r="K45" s="527" t="s">
        <v>549</v>
      </c>
      <c r="L45" s="524" t="s">
        <v>625</v>
      </c>
      <c r="M45" s="527" t="s">
        <v>549</v>
      </c>
      <c r="N45" s="527" t="s">
        <v>550</v>
      </c>
      <c r="O45" s="524" t="s">
        <v>625</v>
      </c>
      <c r="P45" s="527" t="s">
        <v>549</v>
      </c>
      <c r="Q45" s="527" t="s">
        <v>549</v>
      </c>
      <c r="R45" s="524" t="s">
        <v>624</v>
      </c>
      <c r="S45" s="527" t="s">
        <v>549</v>
      </c>
    </row>
    <row r="46" spans="1:20" ht="33" customHeight="1" x14ac:dyDescent="0.25">
      <c r="B46" s="376" t="s">
        <v>139</v>
      </c>
      <c r="C46" s="394" t="s">
        <v>1556</v>
      </c>
      <c r="D46" s="655" t="s">
        <v>1662</v>
      </c>
      <c r="E46" s="527" t="s">
        <v>547</v>
      </c>
      <c r="F46" s="527" t="s">
        <v>548</v>
      </c>
      <c r="G46" s="527" t="s">
        <v>696</v>
      </c>
      <c r="H46" s="527" t="s">
        <v>698</v>
      </c>
      <c r="I46" s="527" t="s">
        <v>549</v>
      </c>
      <c r="J46" s="527" t="s">
        <v>549</v>
      </c>
      <c r="K46" s="527" t="s">
        <v>549</v>
      </c>
      <c r="L46" s="524" t="s">
        <v>625</v>
      </c>
      <c r="M46" s="527" t="s">
        <v>549</v>
      </c>
      <c r="N46" s="527" t="s">
        <v>550</v>
      </c>
      <c r="O46" s="524" t="s">
        <v>625</v>
      </c>
      <c r="P46" s="527" t="s">
        <v>549</v>
      </c>
      <c r="Q46" s="527" t="s">
        <v>549</v>
      </c>
      <c r="R46" s="524" t="s">
        <v>624</v>
      </c>
      <c r="S46" s="527" t="s">
        <v>549</v>
      </c>
    </row>
    <row r="47" spans="1:20" ht="33" customHeight="1" x14ac:dyDescent="0.25">
      <c r="B47" s="376" t="s">
        <v>139</v>
      </c>
      <c r="C47" s="394" t="s">
        <v>1557</v>
      </c>
      <c r="D47" s="655" t="s">
        <v>1663</v>
      </c>
      <c r="E47" s="527" t="s">
        <v>547</v>
      </c>
      <c r="F47" s="527" t="s">
        <v>548</v>
      </c>
      <c r="G47" s="527" t="s">
        <v>696</v>
      </c>
      <c r="H47" s="527" t="s">
        <v>698</v>
      </c>
      <c r="I47" s="527" t="s">
        <v>549</v>
      </c>
      <c r="J47" s="527" t="s">
        <v>549</v>
      </c>
      <c r="K47" s="527" t="s">
        <v>549</v>
      </c>
      <c r="L47" s="524" t="s">
        <v>625</v>
      </c>
      <c r="M47" s="527" t="s">
        <v>549</v>
      </c>
      <c r="N47" s="527" t="s">
        <v>550</v>
      </c>
      <c r="O47" s="524" t="s">
        <v>625</v>
      </c>
      <c r="P47" s="527" t="s">
        <v>549</v>
      </c>
      <c r="Q47" s="527" t="s">
        <v>549</v>
      </c>
      <c r="R47" s="524" t="s">
        <v>624</v>
      </c>
      <c r="S47" s="527" t="s">
        <v>549</v>
      </c>
    </row>
    <row r="48" spans="1:20" ht="33" customHeight="1" x14ac:dyDescent="0.25">
      <c r="B48" s="376" t="s">
        <v>139</v>
      </c>
      <c r="C48" s="394" t="s">
        <v>1558</v>
      </c>
      <c r="D48" s="655" t="s">
        <v>1664</v>
      </c>
      <c r="E48" s="527" t="s">
        <v>547</v>
      </c>
      <c r="F48" s="527" t="s">
        <v>548</v>
      </c>
      <c r="G48" s="527" t="s">
        <v>696</v>
      </c>
      <c r="H48" s="527" t="s">
        <v>698</v>
      </c>
      <c r="I48" s="527" t="s">
        <v>549</v>
      </c>
      <c r="J48" s="527" t="s">
        <v>549</v>
      </c>
      <c r="K48" s="527" t="s">
        <v>549</v>
      </c>
      <c r="L48" s="524" t="s">
        <v>625</v>
      </c>
      <c r="M48" s="527" t="s">
        <v>549</v>
      </c>
      <c r="N48" s="527" t="s">
        <v>550</v>
      </c>
      <c r="O48" s="524" t="s">
        <v>625</v>
      </c>
      <c r="P48" s="527" t="s">
        <v>549</v>
      </c>
      <c r="Q48" s="527" t="s">
        <v>549</v>
      </c>
      <c r="R48" s="524" t="s">
        <v>624</v>
      </c>
      <c r="S48" s="527" t="s">
        <v>549</v>
      </c>
    </row>
    <row r="49" spans="1:20" ht="33" customHeight="1" x14ac:dyDescent="0.25">
      <c r="B49" s="376" t="s">
        <v>139</v>
      </c>
      <c r="C49" s="394" t="s">
        <v>1559</v>
      </c>
      <c r="D49" s="655" t="s">
        <v>1665</v>
      </c>
      <c r="E49" s="527" t="s">
        <v>547</v>
      </c>
      <c r="F49" s="527" t="s">
        <v>548</v>
      </c>
      <c r="G49" s="527" t="s">
        <v>696</v>
      </c>
      <c r="H49" s="527" t="s">
        <v>698</v>
      </c>
      <c r="I49" s="527" t="s">
        <v>549</v>
      </c>
      <c r="J49" s="527" t="s">
        <v>549</v>
      </c>
      <c r="K49" s="527" t="s">
        <v>549</v>
      </c>
      <c r="L49" s="524" t="s">
        <v>625</v>
      </c>
      <c r="M49" s="527" t="s">
        <v>549</v>
      </c>
      <c r="N49" s="527" t="s">
        <v>550</v>
      </c>
      <c r="O49" s="524" t="s">
        <v>625</v>
      </c>
      <c r="P49" s="527" t="s">
        <v>549</v>
      </c>
      <c r="Q49" s="527" t="s">
        <v>549</v>
      </c>
      <c r="R49" s="524" t="s">
        <v>624</v>
      </c>
      <c r="S49" s="527" t="s">
        <v>549</v>
      </c>
    </row>
    <row r="50" spans="1:20" ht="48" customHeight="1" x14ac:dyDescent="0.25">
      <c r="A50" s="216"/>
      <c r="B50" s="382" t="s">
        <v>141</v>
      </c>
      <c r="C50" s="383" t="s">
        <v>142</v>
      </c>
      <c r="D50" s="382" t="s">
        <v>93</v>
      </c>
      <c r="E50" s="382" t="s">
        <v>190</v>
      </c>
      <c r="F50" s="382" t="s">
        <v>190</v>
      </c>
      <c r="G50" s="382" t="s">
        <v>190</v>
      </c>
      <c r="H50" s="382" t="s">
        <v>190</v>
      </c>
      <c r="I50" s="382" t="s">
        <v>190</v>
      </c>
      <c r="J50" s="382" t="s">
        <v>190</v>
      </c>
      <c r="K50" s="382" t="s">
        <v>190</v>
      </c>
      <c r="L50" s="382" t="s">
        <v>190</v>
      </c>
      <c r="M50" s="382" t="s">
        <v>190</v>
      </c>
      <c r="N50" s="382" t="s">
        <v>190</v>
      </c>
      <c r="O50" s="382" t="s">
        <v>190</v>
      </c>
      <c r="P50" s="382" t="s">
        <v>190</v>
      </c>
      <c r="Q50" s="382" t="s">
        <v>190</v>
      </c>
      <c r="R50" s="382" t="s">
        <v>190</v>
      </c>
      <c r="S50" s="382" t="s">
        <v>190</v>
      </c>
      <c r="T50" s="222"/>
    </row>
    <row r="51" spans="1:20" ht="42" customHeight="1" x14ac:dyDescent="0.25">
      <c r="A51" s="216"/>
      <c r="B51" s="411" t="s">
        <v>143</v>
      </c>
      <c r="C51" s="412" t="s">
        <v>144</v>
      </c>
      <c r="D51" s="411" t="s">
        <v>93</v>
      </c>
      <c r="E51" s="411" t="s">
        <v>190</v>
      </c>
      <c r="F51" s="411" t="s">
        <v>190</v>
      </c>
      <c r="G51" s="411" t="s">
        <v>190</v>
      </c>
      <c r="H51" s="411" t="s">
        <v>190</v>
      </c>
      <c r="I51" s="411" t="s">
        <v>190</v>
      </c>
      <c r="J51" s="411" t="s">
        <v>190</v>
      </c>
      <c r="K51" s="411" t="s">
        <v>190</v>
      </c>
      <c r="L51" s="411" t="s">
        <v>190</v>
      </c>
      <c r="M51" s="411" t="s">
        <v>190</v>
      </c>
      <c r="N51" s="411" t="s">
        <v>190</v>
      </c>
      <c r="O51" s="411" t="s">
        <v>190</v>
      </c>
      <c r="P51" s="411" t="s">
        <v>190</v>
      </c>
      <c r="Q51" s="411" t="s">
        <v>190</v>
      </c>
      <c r="R51" s="411" t="s">
        <v>190</v>
      </c>
      <c r="S51" s="411" t="s">
        <v>190</v>
      </c>
      <c r="T51" s="216"/>
    </row>
    <row r="52" spans="1:20" ht="42" customHeight="1" x14ac:dyDescent="0.25">
      <c r="A52" s="216"/>
      <c r="B52" s="411" t="s">
        <v>148</v>
      </c>
      <c r="C52" s="412" t="s">
        <v>149</v>
      </c>
      <c r="D52" s="411" t="s">
        <v>93</v>
      </c>
      <c r="E52" s="411" t="s">
        <v>190</v>
      </c>
      <c r="F52" s="411" t="s">
        <v>190</v>
      </c>
      <c r="G52" s="411" t="s">
        <v>190</v>
      </c>
      <c r="H52" s="411" t="s">
        <v>190</v>
      </c>
      <c r="I52" s="411" t="s">
        <v>190</v>
      </c>
      <c r="J52" s="411" t="s">
        <v>190</v>
      </c>
      <c r="K52" s="411" t="s">
        <v>190</v>
      </c>
      <c r="L52" s="411" t="s">
        <v>190</v>
      </c>
      <c r="M52" s="411" t="s">
        <v>190</v>
      </c>
      <c r="N52" s="411" t="s">
        <v>190</v>
      </c>
      <c r="O52" s="411" t="s">
        <v>190</v>
      </c>
      <c r="P52" s="411" t="s">
        <v>190</v>
      </c>
      <c r="Q52" s="411" t="s">
        <v>190</v>
      </c>
      <c r="R52" s="411" t="s">
        <v>190</v>
      </c>
      <c r="S52" s="411" t="s">
        <v>190</v>
      </c>
      <c r="T52" s="216"/>
    </row>
    <row r="53" spans="1:20" ht="48" customHeight="1" x14ac:dyDescent="0.25">
      <c r="A53" s="216"/>
      <c r="B53" s="382" t="s">
        <v>150</v>
      </c>
      <c r="C53" s="383" t="s">
        <v>151</v>
      </c>
      <c r="D53" s="382" t="s">
        <v>93</v>
      </c>
      <c r="E53" s="382" t="s">
        <v>190</v>
      </c>
      <c r="F53" s="382" t="s">
        <v>190</v>
      </c>
      <c r="G53" s="382" t="s">
        <v>190</v>
      </c>
      <c r="H53" s="382" t="s">
        <v>190</v>
      </c>
      <c r="I53" s="382" t="s">
        <v>190</v>
      </c>
      <c r="J53" s="382" t="s">
        <v>190</v>
      </c>
      <c r="K53" s="382" t="s">
        <v>190</v>
      </c>
      <c r="L53" s="382" t="s">
        <v>190</v>
      </c>
      <c r="M53" s="382" t="s">
        <v>190</v>
      </c>
      <c r="N53" s="382" t="s">
        <v>190</v>
      </c>
      <c r="O53" s="382" t="s">
        <v>190</v>
      </c>
      <c r="P53" s="382" t="s">
        <v>190</v>
      </c>
      <c r="Q53" s="382" t="s">
        <v>190</v>
      </c>
      <c r="R53" s="382" t="s">
        <v>190</v>
      </c>
      <c r="S53" s="382" t="s">
        <v>190</v>
      </c>
      <c r="T53" s="216"/>
    </row>
    <row r="54" spans="1:20" ht="42" customHeight="1" x14ac:dyDescent="0.25">
      <c r="A54" s="216"/>
      <c r="B54" s="519" t="s">
        <v>152</v>
      </c>
      <c r="C54" s="525" t="s">
        <v>153</v>
      </c>
      <c r="D54" s="411" t="s">
        <v>93</v>
      </c>
      <c r="E54" s="411" t="s">
        <v>190</v>
      </c>
      <c r="F54" s="411" t="s">
        <v>190</v>
      </c>
      <c r="G54" s="411" t="s">
        <v>190</v>
      </c>
      <c r="H54" s="411" t="s">
        <v>190</v>
      </c>
      <c r="I54" s="411" t="s">
        <v>190</v>
      </c>
      <c r="J54" s="411" t="s">
        <v>190</v>
      </c>
      <c r="K54" s="411" t="s">
        <v>190</v>
      </c>
      <c r="L54" s="411" t="s">
        <v>190</v>
      </c>
      <c r="M54" s="411" t="s">
        <v>190</v>
      </c>
      <c r="N54" s="411" t="s">
        <v>190</v>
      </c>
      <c r="O54" s="411" t="s">
        <v>190</v>
      </c>
      <c r="P54" s="411" t="s">
        <v>190</v>
      </c>
      <c r="Q54" s="411" t="s">
        <v>190</v>
      </c>
      <c r="R54" s="411" t="s">
        <v>190</v>
      </c>
      <c r="S54" s="411" t="s">
        <v>190</v>
      </c>
      <c r="T54" s="216"/>
    </row>
    <row r="55" spans="1:20" ht="42" customHeight="1" x14ac:dyDescent="0.25">
      <c r="A55" s="216"/>
      <c r="B55" s="519" t="s">
        <v>154</v>
      </c>
      <c r="C55" s="525" t="s">
        <v>155</v>
      </c>
      <c r="D55" s="411" t="s">
        <v>93</v>
      </c>
      <c r="E55" s="411" t="s">
        <v>190</v>
      </c>
      <c r="F55" s="411" t="s">
        <v>190</v>
      </c>
      <c r="G55" s="411" t="s">
        <v>190</v>
      </c>
      <c r="H55" s="411" t="s">
        <v>190</v>
      </c>
      <c r="I55" s="411" t="s">
        <v>190</v>
      </c>
      <c r="J55" s="411" t="s">
        <v>190</v>
      </c>
      <c r="K55" s="411" t="s">
        <v>190</v>
      </c>
      <c r="L55" s="411" t="s">
        <v>190</v>
      </c>
      <c r="M55" s="411" t="s">
        <v>190</v>
      </c>
      <c r="N55" s="411" t="s">
        <v>190</v>
      </c>
      <c r="O55" s="411" t="s">
        <v>190</v>
      </c>
      <c r="P55" s="411" t="s">
        <v>190</v>
      </c>
      <c r="Q55" s="411" t="s">
        <v>190</v>
      </c>
      <c r="R55" s="411" t="s">
        <v>190</v>
      </c>
      <c r="S55" s="411" t="s">
        <v>190</v>
      </c>
      <c r="T55" s="216"/>
    </row>
    <row r="56" spans="1:20" ht="42" customHeight="1" x14ac:dyDescent="0.25">
      <c r="A56" s="216"/>
      <c r="B56" s="411" t="s">
        <v>156</v>
      </c>
      <c r="C56" s="412" t="s">
        <v>157</v>
      </c>
      <c r="D56" s="411" t="s">
        <v>93</v>
      </c>
      <c r="E56" s="411" t="s">
        <v>190</v>
      </c>
      <c r="F56" s="411" t="s">
        <v>190</v>
      </c>
      <c r="G56" s="411" t="s">
        <v>190</v>
      </c>
      <c r="H56" s="411" t="s">
        <v>190</v>
      </c>
      <c r="I56" s="411" t="s">
        <v>190</v>
      </c>
      <c r="J56" s="411" t="s">
        <v>190</v>
      </c>
      <c r="K56" s="411" t="s">
        <v>190</v>
      </c>
      <c r="L56" s="411" t="s">
        <v>190</v>
      </c>
      <c r="M56" s="411" t="s">
        <v>190</v>
      </c>
      <c r="N56" s="411" t="s">
        <v>190</v>
      </c>
      <c r="O56" s="411" t="s">
        <v>190</v>
      </c>
      <c r="P56" s="411" t="s">
        <v>190</v>
      </c>
      <c r="Q56" s="411" t="s">
        <v>190</v>
      </c>
      <c r="R56" s="411" t="s">
        <v>190</v>
      </c>
      <c r="S56" s="411" t="s">
        <v>190</v>
      </c>
      <c r="T56" s="216"/>
    </row>
    <row r="57" spans="1:20" ht="42" customHeight="1" x14ac:dyDescent="0.25">
      <c r="A57" s="216"/>
      <c r="B57" s="411" t="s">
        <v>158</v>
      </c>
      <c r="C57" s="412" t="s">
        <v>159</v>
      </c>
      <c r="D57" s="411" t="s">
        <v>93</v>
      </c>
      <c r="E57" s="411" t="s">
        <v>190</v>
      </c>
      <c r="F57" s="411" t="s">
        <v>190</v>
      </c>
      <c r="G57" s="411" t="s">
        <v>190</v>
      </c>
      <c r="H57" s="411" t="s">
        <v>190</v>
      </c>
      <c r="I57" s="411" t="s">
        <v>190</v>
      </c>
      <c r="J57" s="411" t="s">
        <v>190</v>
      </c>
      <c r="K57" s="411" t="s">
        <v>190</v>
      </c>
      <c r="L57" s="411" t="s">
        <v>190</v>
      </c>
      <c r="M57" s="411" t="s">
        <v>190</v>
      </c>
      <c r="N57" s="411" t="s">
        <v>190</v>
      </c>
      <c r="O57" s="411" t="s">
        <v>190</v>
      </c>
      <c r="P57" s="411" t="s">
        <v>190</v>
      </c>
      <c r="Q57" s="411" t="s">
        <v>190</v>
      </c>
      <c r="R57" s="411" t="s">
        <v>190</v>
      </c>
      <c r="S57" s="411" t="s">
        <v>190</v>
      </c>
      <c r="T57" s="216"/>
    </row>
    <row r="58" spans="1:20" ht="42" customHeight="1" x14ac:dyDescent="0.25">
      <c r="A58" s="216"/>
      <c r="B58" s="411" t="s">
        <v>160</v>
      </c>
      <c r="C58" s="412" t="s">
        <v>161</v>
      </c>
      <c r="D58" s="411" t="s">
        <v>93</v>
      </c>
      <c r="E58" s="411" t="s">
        <v>190</v>
      </c>
      <c r="F58" s="411" t="s">
        <v>190</v>
      </c>
      <c r="G58" s="411" t="s">
        <v>190</v>
      </c>
      <c r="H58" s="411" t="s">
        <v>190</v>
      </c>
      <c r="I58" s="411" t="s">
        <v>190</v>
      </c>
      <c r="J58" s="411" t="s">
        <v>190</v>
      </c>
      <c r="K58" s="411" t="s">
        <v>190</v>
      </c>
      <c r="L58" s="411" t="s">
        <v>190</v>
      </c>
      <c r="M58" s="411" t="s">
        <v>190</v>
      </c>
      <c r="N58" s="411" t="s">
        <v>190</v>
      </c>
      <c r="O58" s="411" t="s">
        <v>190</v>
      </c>
      <c r="P58" s="411" t="s">
        <v>190</v>
      </c>
      <c r="Q58" s="411" t="s">
        <v>190</v>
      </c>
      <c r="R58" s="411" t="s">
        <v>190</v>
      </c>
      <c r="S58" s="411" t="s">
        <v>190</v>
      </c>
      <c r="T58" s="216"/>
    </row>
    <row r="59" spans="1:20" ht="42" customHeight="1" x14ac:dyDescent="0.25">
      <c r="A59" s="216"/>
      <c r="B59" s="411" t="s">
        <v>165</v>
      </c>
      <c r="C59" s="412" t="s">
        <v>166</v>
      </c>
      <c r="D59" s="411" t="s">
        <v>93</v>
      </c>
      <c r="E59" s="411" t="s">
        <v>190</v>
      </c>
      <c r="F59" s="411" t="s">
        <v>190</v>
      </c>
      <c r="G59" s="411" t="s">
        <v>190</v>
      </c>
      <c r="H59" s="411" t="s">
        <v>190</v>
      </c>
      <c r="I59" s="411" t="s">
        <v>190</v>
      </c>
      <c r="J59" s="411" t="s">
        <v>190</v>
      </c>
      <c r="K59" s="411" t="s">
        <v>190</v>
      </c>
      <c r="L59" s="411" t="s">
        <v>190</v>
      </c>
      <c r="M59" s="411" t="s">
        <v>190</v>
      </c>
      <c r="N59" s="411" t="s">
        <v>190</v>
      </c>
      <c r="O59" s="411" t="s">
        <v>190</v>
      </c>
      <c r="P59" s="411" t="s">
        <v>190</v>
      </c>
      <c r="Q59" s="411" t="s">
        <v>190</v>
      </c>
      <c r="R59" s="411" t="s">
        <v>190</v>
      </c>
      <c r="S59" s="411" t="s">
        <v>190</v>
      </c>
      <c r="T59" s="216"/>
    </row>
    <row r="60" spans="1:20" ht="42" customHeight="1" x14ac:dyDescent="0.25">
      <c r="A60" s="216"/>
      <c r="B60" s="519" t="s">
        <v>167</v>
      </c>
      <c r="C60" s="525" t="s">
        <v>168</v>
      </c>
      <c r="D60" s="411" t="s">
        <v>93</v>
      </c>
      <c r="E60" s="411" t="s">
        <v>190</v>
      </c>
      <c r="F60" s="411" t="s">
        <v>190</v>
      </c>
      <c r="G60" s="411" t="s">
        <v>190</v>
      </c>
      <c r="H60" s="411" t="s">
        <v>190</v>
      </c>
      <c r="I60" s="411" t="s">
        <v>190</v>
      </c>
      <c r="J60" s="411" t="s">
        <v>190</v>
      </c>
      <c r="K60" s="411" t="s">
        <v>190</v>
      </c>
      <c r="L60" s="411" t="s">
        <v>190</v>
      </c>
      <c r="M60" s="411" t="s">
        <v>190</v>
      </c>
      <c r="N60" s="411" t="s">
        <v>190</v>
      </c>
      <c r="O60" s="411" t="s">
        <v>190</v>
      </c>
      <c r="P60" s="411" t="s">
        <v>190</v>
      </c>
      <c r="Q60" s="411" t="s">
        <v>190</v>
      </c>
      <c r="R60" s="411" t="s">
        <v>190</v>
      </c>
      <c r="S60" s="411" t="s">
        <v>190</v>
      </c>
      <c r="T60" s="216"/>
    </row>
    <row r="61" spans="1:20" ht="42" customHeight="1" x14ac:dyDescent="0.25">
      <c r="A61" s="216"/>
      <c r="B61" s="519" t="s">
        <v>169</v>
      </c>
      <c r="C61" s="525" t="s">
        <v>170</v>
      </c>
      <c r="D61" s="411" t="s">
        <v>93</v>
      </c>
      <c r="E61" s="411" t="s">
        <v>190</v>
      </c>
      <c r="F61" s="411" t="s">
        <v>190</v>
      </c>
      <c r="G61" s="411" t="s">
        <v>190</v>
      </c>
      <c r="H61" s="411" t="s">
        <v>190</v>
      </c>
      <c r="I61" s="411" t="s">
        <v>190</v>
      </c>
      <c r="J61" s="411" t="s">
        <v>190</v>
      </c>
      <c r="K61" s="411" t="s">
        <v>190</v>
      </c>
      <c r="L61" s="411" t="s">
        <v>190</v>
      </c>
      <c r="M61" s="411" t="s">
        <v>190</v>
      </c>
      <c r="N61" s="411" t="s">
        <v>190</v>
      </c>
      <c r="O61" s="411" t="s">
        <v>190</v>
      </c>
      <c r="P61" s="411" t="s">
        <v>190</v>
      </c>
      <c r="Q61" s="411" t="s">
        <v>190</v>
      </c>
      <c r="R61" s="411" t="s">
        <v>190</v>
      </c>
      <c r="S61" s="411" t="s">
        <v>190</v>
      </c>
      <c r="T61" s="216"/>
    </row>
    <row r="62" spans="1:20" ht="48" customHeight="1" x14ac:dyDescent="0.25">
      <c r="A62" s="216"/>
      <c r="B62" s="382" t="s">
        <v>171</v>
      </c>
      <c r="C62" s="383" t="s">
        <v>172</v>
      </c>
      <c r="D62" s="382" t="s">
        <v>93</v>
      </c>
      <c r="E62" s="382" t="s">
        <v>190</v>
      </c>
      <c r="F62" s="382" t="s">
        <v>190</v>
      </c>
      <c r="G62" s="382" t="s">
        <v>190</v>
      </c>
      <c r="H62" s="382" t="s">
        <v>190</v>
      </c>
      <c r="I62" s="382" t="s">
        <v>190</v>
      </c>
      <c r="J62" s="382" t="s">
        <v>190</v>
      </c>
      <c r="K62" s="382" t="s">
        <v>190</v>
      </c>
      <c r="L62" s="382" t="s">
        <v>190</v>
      </c>
      <c r="M62" s="382" t="s">
        <v>190</v>
      </c>
      <c r="N62" s="382" t="s">
        <v>190</v>
      </c>
      <c r="O62" s="382" t="s">
        <v>190</v>
      </c>
      <c r="P62" s="382" t="s">
        <v>190</v>
      </c>
      <c r="Q62" s="382" t="s">
        <v>190</v>
      </c>
      <c r="R62" s="382" t="s">
        <v>190</v>
      </c>
      <c r="S62" s="382" t="s">
        <v>190</v>
      </c>
      <c r="T62" s="216"/>
    </row>
    <row r="63" spans="1:20" ht="42" customHeight="1" x14ac:dyDescent="0.25">
      <c r="A63" s="216"/>
      <c r="B63" s="411" t="s">
        <v>173</v>
      </c>
      <c r="C63" s="412" t="s">
        <v>174</v>
      </c>
      <c r="D63" s="411" t="s">
        <v>93</v>
      </c>
      <c r="E63" s="411" t="s">
        <v>190</v>
      </c>
      <c r="F63" s="411" t="s">
        <v>190</v>
      </c>
      <c r="G63" s="411" t="s">
        <v>190</v>
      </c>
      <c r="H63" s="411" t="s">
        <v>190</v>
      </c>
      <c r="I63" s="411" t="s">
        <v>190</v>
      </c>
      <c r="J63" s="411" t="s">
        <v>190</v>
      </c>
      <c r="K63" s="411" t="s">
        <v>190</v>
      </c>
      <c r="L63" s="411" t="s">
        <v>190</v>
      </c>
      <c r="M63" s="411" t="s">
        <v>190</v>
      </c>
      <c r="N63" s="411" t="s">
        <v>190</v>
      </c>
      <c r="O63" s="411" t="s">
        <v>190</v>
      </c>
      <c r="P63" s="411" t="s">
        <v>190</v>
      </c>
      <c r="Q63" s="411" t="s">
        <v>190</v>
      </c>
      <c r="R63" s="411" t="s">
        <v>190</v>
      </c>
      <c r="S63" s="411" t="s">
        <v>190</v>
      </c>
      <c r="T63" s="216"/>
    </row>
    <row r="64" spans="1:20" ht="42" customHeight="1" x14ac:dyDescent="0.25">
      <c r="A64" s="216"/>
      <c r="B64" s="411" t="s">
        <v>175</v>
      </c>
      <c r="C64" s="412" t="s">
        <v>176</v>
      </c>
      <c r="D64" s="411" t="s">
        <v>93</v>
      </c>
      <c r="E64" s="411" t="s">
        <v>190</v>
      </c>
      <c r="F64" s="411" t="s">
        <v>190</v>
      </c>
      <c r="G64" s="411" t="s">
        <v>190</v>
      </c>
      <c r="H64" s="411" t="s">
        <v>190</v>
      </c>
      <c r="I64" s="411" t="s">
        <v>190</v>
      </c>
      <c r="J64" s="411" t="s">
        <v>190</v>
      </c>
      <c r="K64" s="411" t="s">
        <v>190</v>
      </c>
      <c r="L64" s="411" t="s">
        <v>190</v>
      </c>
      <c r="M64" s="411" t="s">
        <v>190</v>
      </c>
      <c r="N64" s="411" t="s">
        <v>190</v>
      </c>
      <c r="O64" s="411" t="s">
        <v>190</v>
      </c>
      <c r="P64" s="411" t="s">
        <v>190</v>
      </c>
      <c r="Q64" s="411" t="s">
        <v>190</v>
      </c>
      <c r="R64" s="411" t="s">
        <v>190</v>
      </c>
      <c r="S64" s="411" t="s">
        <v>190</v>
      </c>
      <c r="T64" s="216"/>
    </row>
    <row r="65" spans="1:20" ht="48" customHeight="1" x14ac:dyDescent="0.25">
      <c r="A65" s="216"/>
      <c r="B65" s="382" t="s">
        <v>177</v>
      </c>
      <c r="C65" s="383" t="s">
        <v>178</v>
      </c>
      <c r="D65" s="512" t="s">
        <v>93</v>
      </c>
      <c r="E65" s="512" t="s">
        <v>190</v>
      </c>
      <c r="F65" s="512" t="s">
        <v>190</v>
      </c>
      <c r="G65" s="512" t="s">
        <v>190</v>
      </c>
      <c r="H65" s="512" t="s">
        <v>190</v>
      </c>
      <c r="I65" s="512" t="s">
        <v>190</v>
      </c>
      <c r="J65" s="512" t="s">
        <v>190</v>
      </c>
      <c r="K65" s="512" t="s">
        <v>190</v>
      </c>
      <c r="L65" s="512" t="s">
        <v>190</v>
      </c>
      <c r="M65" s="512" t="s">
        <v>190</v>
      </c>
      <c r="N65" s="512" t="s">
        <v>190</v>
      </c>
      <c r="O65" s="512" t="s">
        <v>190</v>
      </c>
      <c r="P65" s="512" t="s">
        <v>190</v>
      </c>
      <c r="Q65" s="512" t="s">
        <v>190</v>
      </c>
      <c r="R65" s="512" t="s">
        <v>190</v>
      </c>
      <c r="S65" s="512" t="s">
        <v>190</v>
      </c>
      <c r="T65" s="216"/>
    </row>
    <row r="66" spans="1:20" ht="42" customHeight="1" x14ac:dyDescent="0.25">
      <c r="A66" s="216"/>
      <c r="B66" s="411" t="s">
        <v>179</v>
      </c>
      <c r="C66" s="412" t="s">
        <v>180</v>
      </c>
      <c r="D66" s="411" t="s">
        <v>93</v>
      </c>
      <c r="E66" s="411" t="s">
        <v>190</v>
      </c>
      <c r="F66" s="411" t="s">
        <v>190</v>
      </c>
      <c r="G66" s="411" t="s">
        <v>190</v>
      </c>
      <c r="H66" s="411" t="s">
        <v>190</v>
      </c>
      <c r="I66" s="411" t="s">
        <v>190</v>
      </c>
      <c r="J66" s="411" t="s">
        <v>190</v>
      </c>
      <c r="K66" s="411" t="s">
        <v>190</v>
      </c>
      <c r="L66" s="411" t="s">
        <v>190</v>
      </c>
      <c r="M66" s="411" t="s">
        <v>190</v>
      </c>
      <c r="N66" s="411" t="s">
        <v>190</v>
      </c>
      <c r="O66" s="411" t="s">
        <v>190</v>
      </c>
      <c r="P66" s="411" t="s">
        <v>190</v>
      </c>
      <c r="Q66" s="411" t="s">
        <v>190</v>
      </c>
      <c r="R66" s="411" t="s">
        <v>190</v>
      </c>
      <c r="S66" s="411" t="s">
        <v>190</v>
      </c>
      <c r="T66" s="216"/>
    </row>
    <row r="67" spans="1:20" ht="42" customHeight="1" x14ac:dyDescent="0.25">
      <c r="A67" s="216"/>
      <c r="B67" s="411" t="s">
        <v>181</v>
      </c>
      <c r="C67" s="412" t="s">
        <v>551</v>
      </c>
      <c r="D67" s="411" t="s">
        <v>93</v>
      </c>
      <c r="E67" s="411" t="s">
        <v>190</v>
      </c>
      <c r="F67" s="411" t="s">
        <v>190</v>
      </c>
      <c r="G67" s="411" t="s">
        <v>190</v>
      </c>
      <c r="H67" s="411" t="s">
        <v>190</v>
      </c>
      <c r="I67" s="411" t="s">
        <v>190</v>
      </c>
      <c r="J67" s="411" t="s">
        <v>190</v>
      </c>
      <c r="K67" s="411" t="s">
        <v>190</v>
      </c>
      <c r="L67" s="411" t="s">
        <v>190</v>
      </c>
      <c r="M67" s="411" t="s">
        <v>190</v>
      </c>
      <c r="N67" s="411" t="s">
        <v>190</v>
      </c>
      <c r="O67" s="411" t="s">
        <v>190</v>
      </c>
      <c r="P67" s="411" t="s">
        <v>190</v>
      </c>
      <c r="Q67" s="411" t="s">
        <v>190</v>
      </c>
      <c r="R67" s="411" t="s">
        <v>190</v>
      </c>
      <c r="S67" s="411" t="s">
        <v>190</v>
      </c>
      <c r="T67" s="216"/>
    </row>
    <row r="68" spans="1:20" ht="30" customHeight="1" x14ac:dyDescent="0.25">
      <c r="B68" s="76" t="s">
        <v>181</v>
      </c>
      <c r="C68" s="387" t="s">
        <v>1576</v>
      </c>
      <c r="D68" s="76" t="s">
        <v>1666</v>
      </c>
      <c r="E68" s="76" t="s">
        <v>547</v>
      </c>
      <c r="F68" s="76" t="s">
        <v>548</v>
      </c>
      <c r="G68" s="76" t="s">
        <v>697</v>
      </c>
      <c r="H68" s="76" t="s">
        <v>698</v>
      </c>
      <c r="I68" s="76" t="s">
        <v>549</v>
      </c>
      <c r="J68" s="76" t="s">
        <v>549</v>
      </c>
      <c r="K68" s="76" t="s">
        <v>549</v>
      </c>
      <c r="L68" s="388" t="s">
        <v>624</v>
      </c>
      <c r="M68" s="388" t="s">
        <v>624</v>
      </c>
      <c r="N68" s="76" t="s">
        <v>699</v>
      </c>
      <c r="O68" s="388" t="s">
        <v>624</v>
      </c>
      <c r="P68" s="76" t="s">
        <v>549</v>
      </c>
      <c r="Q68" s="388" t="s">
        <v>624</v>
      </c>
      <c r="R68" s="388" t="s">
        <v>624</v>
      </c>
      <c r="S68" s="378" t="s">
        <v>549</v>
      </c>
    </row>
    <row r="69" spans="1:20" ht="48" customHeight="1" x14ac:dyDescent="0.25">
      <c r="A69" s="216"/>
      <c r="B69" s="382" t="s">
        <v>183</v>
      </c>
      <c r="C69" s="383" t="s">
        <v>184</v>
      </c>
      <c r="D69" s="382" t="s">
        <v>93</v>
      </c>
      <c r="E69" s="382" t="s">
        <v>190</v>
      </c>
      <c r="F69" s="382" t="s">
        <v>190</v>
      </c>
      <c r="G69" s="382" t="s">
        <v>190</v>
      </c>
      <c r="H69" s="382" t="s">
        <v>190</v>
      </c>
      <c r="I69" s="382" t="s">
        <v>190</v>
      </c>
      <c r="J69" s="382" t="s">
        <v>190</v>
      </c>
      <c r="K69" s="382" t="s">
        <v>190</v>
      </c>
      <c r="L69" s="382" t="s">
        <v>190</v>
      </c>
      <c r="M69" s="382" t="s">
        <v>190</v>
      </c>
      <c r="N69" s="382" t="s">
        <v>190</v>
      </c>
      <c r="O69" s="382" t="s">
        <v>190</v>
      </c>
      <c r="P69" s="382" t="s">
        <v>190</v>
      </c>
      <c r="Q69" s="382" t="s">
        <v>190</v>
      </c>
      <c r="R69" s="382" t="s">
        <v>190</v>
      </c>
      <c r="S69" s="382" t="s">
        <v>190</v>
      </c>
      <c r="T69" s="216"/>
    </row>
    <row r="70" spans="1:20" ht="33" customHeight="1" x14ac:dyDescent="0.25">
      <c r="B70" s="76" t="s">
        <v>183</v>
      </c>
      <c r="C70" s="387" t="s">
        <v>1575</v>
      </c>
      <c r="D70" s="76" t="s">
        <v>1667</v>
      </c>
      <c r="E70" s="76" t="s">
        <v>547</v>
      </c>
      <c r="F70" s="76" t="s">
        <v>548</v>
      </c>
      <c r="G70" s="76" t="s">
        <v>697</v>
      </c>
      <c r="H70" s="76" t="s">
        <v>698</v>
      </c>
      <c r="I70" s="76" t="s">
        <v>549</v>
      </c>
      <c r="J70" s="76" t="s">
        <v>549</v>
      </c>
      <c r="K70" s="76" t="s">
        <v>549</v>
      </c>
      <c r="L70" s="76" t="s">
        <v>625</v>
      </c>
      <c r="M70" s="388" t="s">
        <v>625</v>
      </c>
      <c r="N70" s="76" t="s">
        <v>699</v>
      </c>
      <c r="O70" s="388" t="s">
        <v>625</v>
      </c>
      <c r="P70" s="76" t="s">
        <v>549</v>
      </c>
      <c r="Q70" s="388" t="s">
        <v>625</v>
      </c>
      <c r="R70" s="388" t="s">
        <v>625</v>
      </c>
      <c r="S70" s="378" t="s">
        <v>549</v>
      </c>
    </row>
    <row r="71" spans="1:20" ht="33" customHeight="1" x14ac:dyDescent="0.25">
      <c r="B71" s="76" t="s">
        <v>183</v>
      </c>
      <c r="C71" s="387" t="s">
        <v>1590</v>
      </c>
      <c r="D71" s="76" t="s">
        <v>1668</v>
      </c>
      <c r="E71" s="76" t="s">
        <v>547</v>
      </c>
      <c r="F71" s="76" t="s">
        <v>548</v>
      </c>
      <c r="G71" s="76" t="s">
        <v>696</v>
      </c>
      <c r="H71" s="76" t="s">
        <v>698</v>
      </c>
      <c r="I71" s="76" t="s">
        <v>549</v>
      </c>
      <c r="J71" s="76" t="s">
        <v>549</v>
      </c>
      <c r="K71" s="76" t="s">
        <v>549</v>
      </c>
      <c r="L71" s="76" t="s">
        <v>624</v>
      </c>
      <c r="M71" s="388" t="s">
        <v>624</v>
      </c>
      <c r="N71" s="76" t="s">
        <v>699</v>
      </c>
      <c r="O71" s="76" t="s">
        <v>549</v>
      </c>
      <c r="P71" s="76" t="s">
        <v>549</v>
      </c>
      <c r="Q71" s="368" t="s">
        <v>549</v>
      </c>
      <c r="R71" s="388" t="s">
        <v>624</v>
      </c>
      <c r="S71" s="378" t="s">
        <v>549</v>
      </c>
    </row>
    <row r="72" spans="1:20" ht="33" customHeight="1" x14ac:dyDescent="0.25">
      <c r="B72" s="76" t="s">
        <v>183</v>
      </c>
      <c r="C72" s="387" t="s">
        <v>1577</v>
      </c>
      <c r="D72" s="76" t="s">
        <v>1669</v>
      </c>
      <c r="E72" s="76" t="s">
        <v>547</v>
      </c>
      <c r="F72" s="76" t="s">
        <v>548</v>
      </c>
      <c r="G72" s="76" t="s">
        <v>697</v>
      </c>
      <c r="H72" s="76" t="s">
        <v>698</v>
      </c>
      <c r="I72" s="76" t="s">
        <v>549</v>
      </c>
      <c r="J72" s="76" t="s">
        <v>549</v>
      </c>
      <c r="K72" s="76" t="s">
        <v>549</v>
      </c>
      <c r="L72" s="76" t="s">
        <v>624</v>
      </c>
      <c r="M72" s="388" t="s">
        <v>625</v>
      </c>
      <c r="N72" s="76" t="s">
        <v>699</v>
      </c>
      <c r="O72" s="76" t="s">
        <v>549</v>
      </c>
      <c r="P72" s="76" t="s">
        <v>549</v>
      </c>
      <c r="Q72" s="368" t="s">
        <v>549</v>
      </c>
      <c r="R72" s="388" t="s">
        <v>624</v>
      </c>
      <c r="S72" s="378" t="s">
        <v>549</v>
      </c>
    </row>
    <row r="73" spans="1:20" ht="33" customHeight="1" x14ac:dyDescent="0.25">
      <c r="B73" s="76" t="s">
        <v>183</v>
      </c>
      <c r="C73" s="520" t="s">
        <v>1578</v>
      </c>
      <c r="D73" s="688" t="s">
        <v>1670</v>
      </c>
      <c r="E73" s="368" t="s">
        <v>547</v>
      </c>
      <c r="F73" s="368" t="s">
        <v>548</v>
      </c>
      <c r="G73" s="378" t="s">
        <v>697</v>
      </c>
      <c r="H73" s="368" t="s">
        <v>698</v>
      </c>
      <c r="I73" s="368" t="s">
        <v>549</v>
      </c>
      <c r="J73" s="378" t="s">
        <v>549</v>
      </c>
      <c r="K73" s="378" t="s">
        <v>549</v>
      </c>
      <c r="L73" s="368" t="s">
        <v>624</v>
      </c>
      <c r="M73" s="368" t="s">
        <v>624</v>
      </c>
      <c r="N73" s="368" t="s">
        <v>699</v>
      </c>
      <c r="O73" s="76" t="s">
        <v>549</v>
      </c>
      <c r="P73" s="368" t="s">
        <v>549</v>
      </c>
      <c r="Q73" s="368" t="s">
        <v>549</v>
      </c>
      <c r="R73" s="368" t="s">
        <v>624</v>
      </c>
      <c r="S73" s="378" t="s">
        <v>549</v>
      </c>
    </row>
    <row r="74" spans="1:20" ht="33" customHeight="1" x14ac:dyDescent="0.25">
      <c r="B74" s="76" t="s">
        <v>183</v>
      </c>
      <c r="C74" s="520" t="s">
        <v>1560</v>
      </c>
      <c r="D74" s="688" t="s">
        <v>1671</v>
      </c>
      <c r="E74" s="368" t="s">
        <v>547</v>
      </c>
      <c r="F74" s="368" t="s">
        <v>548</v>
      </c>
      <c r="G74" s="378" t="s">
        <v>696</v>
      </c>
      <c r="H74" s="368" t="s">
        <v>698</v>
      </c>
      <c r="I74" s="368" t="s">
        <v>549</v>
      </c>
      <c r="J74" s="378" t="s">
        <v>549</v>
      </c>
      <c r="K74" s="378" t="s">
        <v>549</v>
      </c>
      <c r="L74" s="368" t="s">
        <v>624</v>
      </c>
      <c r="M74" s="368" t="s">
        <v>624</v>
      </c>
      <c r="N74" s="368" t="s">
        <v>699</v>
      </c>
      <c r="O74" s="76" t="s">
        <v>549</v>
      </c>
      <c r="P74" s="368" t="s">
        <v>549</v>
      </c>
      <c r="Q74" s="368" t="s">
        <v>549</v>
      </c>
      <c r="R74" s="368" t="s">
        <v>624</v>
      </c>
      <c r="S74" s="378" t="s">
        <v>549</v>
      </c>
    </row>
    <row r="75" spans="1:20" ht="33" customHeight="1" x14ac:dyDescent="0.25">
      <c r="B75" s="76" t="s">
        <v>183</v>
      </c>
      <c r="C75" s="387" t="s">
        <v>1579</v>
      </c>
      <c r="D75" s="76" t="s">
        <v>1672</v>
      </c>
      <c r="E75" s="76" t="s">
        <v>547</v>
      </c>
      <c r="F75" s="76" t="s">
        <v>548</v>
      </c>
      <c r="G75" s="76" t="s">
        <v>696</v>
      </c>
      <c r="H75" s="76" t="s">
        <v>698</v>
      </c>
      <c r="I75" s="76" t="s">
        <v>549</v>
      </c>
      <c r="J75" s="76" t="s">
        <v>549</v>
      </c>
      <c r="K75" s="76" t="s">
        <v>549</v>
      </c>
      <c r="L75" s="76" t="s">
        <v>624</v>
      </c>
      <c r="M75" s="388" t="s">
        <v>624</v>
      </c>
      <c r="N75" s="76" t="s">
        <v>699</v>
      </c>
      <c r="O75" s="76" t="s">
        <v>549</v>
      </c>
      <c r="P75" s="76" t="s">
        <v>549</v>
      </c>
      <c r="Q75" s="368" t="s">
        <v>549</v>
      </c>
      <c r="R75" s="388" t="s">
        <v>624</v>
      </c>
      <c r="S75" s="76" t="s">
        <v>549</v>
      </c>
    </row>
    <row r="76" spans="1:20" ht="33" customHeight="1" x14ac:dyDescent="0.25">
      <c r="B76" s="76" t="s">
        <v>183</v>
      </c>
      <c r="C76" s="387" t="s">
        <v>1580</v>
      </c>
      <c r="D76" s="76" t="s">
        <v>1673</v>
      </c>
      <c r="E76" s="376" t="s">
        <v>547</v>
      </c>
      <c r="F76" s="376" t="s">
        <v>548</v>
      </c>
      <c r="G76" s="376" t="s">
        <v>697</v>
      </c>
      <c r="H76" s="376" t="s">
        <v>698</v>
      </c>
      <c r="I76" s="76" t="s">
        <v>549</v>
      </c>
      <c r="J76" s="76" t="s">
        <v>549</v>
      </c>
      <c r="K76" s="76" t="s">
        <v>549</v>
      </c>
      <c r="L76" s="76" t="s">
        <v>624</v>
      </c>
      <c r="M76" s="388" t="s">
        <v>624</v>
      </c>
      <c r="N76" s="76" t="s">
        <v>699</v>
      </c>
      <c r="O76" s="76" t="s">
        <v>549</v>
      </c>
      <c r="P76" s="76" t="s">
        <v>549</v>
      </c>
      <c r="Q76" s="76" t="s">
        <v>549</v>
      </c>
      <c r="R76" s="388" t="s">
        <v>624</v>
      </c>
      <c r="S76" s="76" t="s">
        <v>549</v>
      </c>
    </row>
    <row r="77" spans="1:20" ht="33" customHeight="1" x14ac:dyDescent="0.25">
      <c r="B77" s="76" t="s">
        <v>183</v>
      </c>
      <c r="C77" s="387" t="s">
        <v>1581</v>
      </c>
      <c r="D77" s="76" t="s">
        <v>1674</v>
      </c>
      <c r="E77" s="376" t="s">
        <v>547</v>
      </c>
      <c r="F77" s="376" t="s">
        <v>548</v>
      </c>
      <c r="G77" s="376" t="s">
        <v>697</v>
      </c>
      <c r="H77" s="376" t="s">
        <v>698</v>
      </c>
      <c r="I77" s="76" t="s">
        <v>549</v>
      </c>
      <c r="J77" s="76" t="s">
        <v>549</v>
      </c>
      <c r="K77" s="76" t="s">
        <v>549</v>
      </c>
      <c r="L77" s="76" t="s">
        <v>624</v>
      </c>
      <c r="M77" s="388" t="s">
        <v>624</v>
      </c>
      <c r="N77" s="76" t="s">
        <v>699</v>
      </c>
      <c r="O77" s="76" t="s">
        <v>549</v>
      </c>
      <c r="P77" s="76" t="s">
        <v>549</v>
      </c>
      <c r="Q77" s="76" t="s">
        <v>549</v>
      </c>
      <c r="R77" s="388" t="s">
        <v>624</v>
      </c>
      <c r="S77" s="76" t="s">
        <v>549</v>
      </c>
    </row>
    <row r="78" spans="1:20" ht="48" customHeight="1" x14ac:dyDescent="0.25">
      <c r="A78" s="216"/>
      <c r="B78" s="382" t="s">
        <v>185</v>
      </c>
      <c r="C78" s="383" t="s">
        <v>186</v>
      </c>
      <c r="D78" s="382" t="s">
        <v>93</v>
      </c>
      <c r="E78" s="382" t="s">
        <v>190</v>
      </c>
      <c r="F78" s="382" t="s">
        <v>190</v>
      </c>
      <c r="G78" s="382" t="s">
        <v>190</v>
      </c>
      <c r="H78" s="382" t="s">
        <v>190</v>
      </c>
      <c r="I78" s="382" t="s">
        <v>190</v>
      </c>
      <c r="J78" s="382" t="s">
        <v>190</v>
      </c>
      <c r="K78" s="382" t="s">
        <v>190</v>
      </c>
      <c r="L78" s="382" t="s">
        <v>190</v>
      </c>
      <c r="M78" s="382" t="s">
        <v>190</v>
      </c>
      <c r="N78" s="382" t="s">
        <v>190</v>
      </c>
      <c r="O78" s="382" t="s">
        <v>190</v>
      </c>
      <c r="P78" s="382" t="s">
        <v>190</v>
      </c>
      <c r="Q78" s="382" t="s">
        <v>190</v>
      </c>
      <c r="R78" s="382" t="s">
        <v>190</v>
      </c>
      <c r="S78" s="382" t="s">
        <v>190</v>
      </c>
      <c r="T78" s="216"/>
    </row>
    <row r="79" spans="1:20" ht="48" customHeight="1" x14ac:dyDescent="0.25">
      <c r="A79" s="216"/>
      <c r="B79" s="382" t="s">
        <v>187</v>
      </c>
      <c r="C79" s="383" t="s">
        <v>188</v>
      </c>
      <c r="D79" s="382" t="s">
        <v>93</v>
      </c>
      <c r="E79" s="382" t="s">
        <v>190</v>
      </c>
      <c r="F79" s="382" t="s">
        <v>190</v>
      </c>
      <c r="G79" s="382" t="s">
        <v>190</v>
      </c>
      <c r="H79" s="382" t="s">
        <v>190</v>
      </c>
      <c r="I79" s="382" t="s">
        <v>190</v>
      </c>
      <c r="J79" s="382" t="s">
        <v>190</v>
      </c>
      <c r="K79" s="382" t="s">
        <v>190</v>
      </c>
      <c r="L79" s="382" t="s">
        <v>190</v>
      </c>
      <c r="M79" s="382" t="s">
        <v>190</v>
      </c>
      <c r="N79" s="382" t="s">
        <v>190</v>
      </c>
      <c r="O79" s="382" t="s">
        <v>190</v>
      </c>
      <c r="P79" s="382" t="s">
        <v>190</v>
      </c>
      <c r="Q79" s="382" t="s">
        <v>190</v>
      </c>
      <c r="R79" s="382" t="s">
        <v>190</v>
      </c>
      <c r="S79" s="382" t="s">
        <v>190</v>
      </c>
      <c r="T79" s="216"/>
    </row>
    <row r="80" spans="1:20" ht="33" customHeight="1" x14ac:dyDescent="0.25">
      <c r="B80" s="76" t="s">
        <v>187</v>
      </c>
      <c r="C80" s="387" t="s">
        <v>684</v>
      </c>
      <c r="D80" s="603" t="s">
        <v>1675</v>
      </c>
      <c r="E80" s="76" t="s">
        <v>547</v>
      </c>
      <c r="F80" s="76" t="s">
        <v>548</v>
      </c>
      <c r="G80" s="76" t="s">
        <v>696</v>
      </c>
      <c r="H80" s="76" t="s">
        <v>698</v>
      </c>
      <c r="I80" s="76" t="s">
        <v>549</v>
      </c>
      <c r="J80" s="76" t="s">
        <v>549</v>
      </c>
      <c r="K80" s="76" t="s">
        <v>549</v>
      </c>
      <c r="L80" s="76" t="s">
        <v>549</v>
      </c>
      <c r="M80" s="76" t="s">
        <v>549</v>
      </c>
      <c r="N80" s="76" t="s">
        <v>550</v>
      </c>
      <c r="O80" s="76" t="s">
        <v>549</v>
      </c>
      <c r="P80" s="76" t="s">
        <v>549</v>
      </c>
      <c r="Q80" s="76" t="s">
        <v>549</v>
      </c>
      <c r="R80" s="76" t="s">
        <v>549</v>
      </c>
      <c r="S80" s="76" t="s">
        <v>549</v>
      </c>
    </row>
    <row r="81" spans="1:20" ht="33" customHeight="1" x14ac:dyDescent="0.25">
      <c r="B81" s="76" t="s">
        <v>187</v>
      </c>
      <c r="C81" s="387" t="s">
        <v>1586</v>
      </c>
      <c r="D81" s="603" t="s">
        <v>1676</v>
      </c>
      <c r="E81" s="76" t="s">
        <v>547</v>
      </c>
      <c r="F81" s="76" t="s">
        <v>548</v>
      </c>
      <c r="G81" s="76" t="s">
        <v>696</v>
      </c>
      <c r="H81" s="76" t="s">
        <v>698</v>
      </c>
      <c r="I81" s="76" t="s">
        <v>549</v>
      </c>
      <c r="J81" s="76" t="s">
        <v>549</v>
      </c>
      <c r="K81" s="76" t="s">
        <v>549</v>
      </c>
      <c r="L81" s="76" t="s">
        <v>549</v>
      </c>
      <c r="M81" s="76" t="s">
        <v>549</v>
      </c>
      <c r="N81" s="76" t="s">
        <v>550</v>
      </c>
      <c r="O81" s="76" t="s">
        <v>549</v>
      </c>
      <c r="P81" s="76" t="s">
        <v>549</v>
      </c>
      <c r="Q81" s="76" t="s">
        <v>549</v>
      </c>
      <c r="R81" s="76" t="s">
        <v>549</v>
      </c>
      <c r="S81" s="76" t="s">
        <v>549</v>
      </c>
    </row>
    <row r="82" spans="1:20" ht="33" customHeight="1" x14ac:dyDescent="0.25">
      <c r="B82" s="76" t="s">
        <v>187</v>
      </c>
      <c r="C82" s="387" t="s">
        <v>1587</v>
      </c>
      <c r="D82" s="603" t="s">
        <v>1677</v>
      </c>
      <c r="E82" s="76" t="s">
        <v>547</v>
      </c>
      <c r="F82" s="76" t="s">
        <v>548</v>
      </c>
      <c r="G82" s="76" t="s">
        <v>696</v>
      </c>
      <c r="H82" s="76" t="s">
        <v>698</v>
      </c>
      <c r="I82" s="76" t="s">
        <v>549</v>
      </c>
      <c r="J82" s="76" t="s">
        <v>549</v>
      </c>
      <c r="K82" s="76" t="s">
        <v>549</v>
      </c>
      <c r="L82" s="76" t="s">
        <v>549</v>
      </c>
      <c r="M82" s="76" t="s">
        <v>549</v>
      </c>
      <c r="N82" s="76" t="s">
        <v>550</v>
      </c>
      <c r="O82" s="76" t="s">
        <v>549</v>
      </c>
      <c r="P82" s="76" t="s">
        <v>549</v>
      </c>
      <c r="Q82" s="76" t="s">
        <v>549</v>
      </c>
      <c r="R82" s="76" t="s">
        <v>549</v>
      </c>
      <c r="S82" s="76" t="s">
        <v>549</v>
      </c>
    </row>
    <row r="83" spans="1:20" ht="33" customHeight="1" x14ac:dyDescent="0.25">
      <c r="B83" s="76" t="s">
        <v>187</v>
      </c>
      <c r="C83" s="387" t="s">
        <v>1588</v>
      </c>
      <c r="D83" s="603" t="s">
        <v>1683</v>
      </c>
      <c r="E83" s="76" t="s">
        <v>547</v>
      </c>
      <c r="F83" s="76" t="s">
        <v>548</v>
      </c>
      <c r="G83" s="76" t="s">
        <v>696</v>
      </c>
      <c r="H83" s="76" t="s">
        <v>698</v>
      </c>
      <c r="I83" s="76" t="s">
        <v>549</v>
      </c>
      <c r="J83" s="76" t="s">
        <v>549</v>
      </c>
      <c r="K83" s="76" t="s">
        <v>549</v>
      </c>
      <c r="L83" s="76" t="s">
        <v>549</v>
      </c>
      <c r="M83" s="76" t="s">
        <v>549</v>
      </c>
      <c r="N83" s="76" t="s">
        <v>550</v>
      </c>
      <c r="O83" s="76" t="s">
        <v>549</v>
      </c>
      <c r="P83" s="76" t="s">
        <v>549</v>
      </c>
      <c r="Q83" s="76" t="s">
        <v>549</v>
      </c>
      <c r="R83" s="76" t="s">
        <v>549</v>
      </c>
      <c r="S83" s="76" t="s">
        <v>549</v>
      </c>
    </row>
    <row r="84" spans="1:20" ht="33" customHeight="1" x14ac:dyDescent="0.25">
      <c r="B84" s="76" t="s">
        <v>187</v>
      </c>
      <c r="C84" s="387" t="s">
        <v>1589</v>
      </c>
      <c r="D84" s="603" t="s">
        <v>1684</v>
      </c>
      <c r="E84" s="76" t="s">
        <v>547</v>
      </c>
      <c r="F84" s="76" t="s">
        <v>548</v>
      </c>
      <c r="G84" s="76" t="s">
        <v>696</v>
      </c>
      <c r="H84" s="76" t="s">
        <v>698</v>
      </c>
      <c r="I84" s="76" t="s">
        <v>549</v>
      </c>
      <c r="J84" s="76" t="s">
        <v>549</v>
      </c>
      <c r="K84" s="76" t="s">
        <v>549</v>
      </c>
      <c r="L84" s="76" t="s">
        <v>549</v>
      </c>
      <c r="M84" s="76" t="s">
        <v>549</v>
      </c>
      <c r="N84" s="76" t="s">
        <v>550</v>
      </c>
      <c r="O84" s="76" t="s">
        <v>549</v>
      </c>
      <c r="P84" s="76" t="s">
        <v>549</v>
      </c>
      <c r="Q84" s="76" t="s">
        <v>549</v>
      </c>
      <c r="R84" s="76" t="s">
        <v>549</v>
      </c>
      <c r="S84" s="76" t="s">
        <v>549</v>
      </c>
    </row>
    <row r="85" spans="1:20" ht="33" customHeight="1" x14ac:dyDescent="0.25">
      <c r="B85" s="76" t="s">
        <v>187</v>
      </c>
      <c r="C85" s="387" t="s">
        <v>1541</v>
      </c>
      <c r="D85" s="603" t="s">
        <v>1685</v>
      </c>
      <c r="E85" s="76" t="s">
        <v>547</v>
      </c>
      <c r="F85" s="76" t="s">
        <v>548</v>
      </c>
      <c r="G85" s="76" t="s">
        <v>696</v>
      </c>
      <c r="H85" s="76" t="s">
        <v>698</v>
      </c>
      <c r="I85" s="76" t="s">
        <v>549</v>
      </c>
      <c r="J85" s="76" t="s">
        <v>549</v>
      </c>
      <c r="K85" s="76" t="s">
        <v>549</v>
      </c>
      <c r="L85" s="76" t="s">
        <v>549</v>
      </c>
      <c r="M85" s="76" t="s">
        <v>549</v>
      </c>
      <c r="N85" s="76" t="s">
        <v>550</v>
      </c>
      <c r="O85" s="76" t="s">
        <v>549</v>
      </c>
      <c r="P85" s="76" t="s">
        <v>549</v>
      </c>
      <c r="Q85" s="76" t="s">
        <v>549</v>
      </c>
      <c r="R85" s="76" t="s">
        <v>549</v>
      </c>
      <c r="S85" s="76" t="s">
        <v>549</v>
      </c>
    </row>
    <row r="86" spans="1:20" ht="33" customHeight="1" x14ac:dyDescent="0.25">
      <c r="B86" s="76" t="s">
        <v>187</v>
      </c>
      <c r="C86" s="394" t="s">
        <v>1561</v>
      </c>
      <c r="D86" s="535" t="s">
        <v>1686</v>
      </c>
      <c r="E86" s="76" t="s">
        <v>547</v>
      </c>
      <c r="F86" s="76" t="s">
        <v>548</v>
      </c>
      <c r="G86" s="76" t="s">
        <v>696</v>
      </c>
      <c r="H86" s="76" t="s">
        <v>698</v>
      </c>
      <c r="I86" s="522" t="s">
        <v>549</v>
      </c>
      <c r="J86" s="522" t="s">
        <v>549</v>
      </c>
      <c r="K86" s="522" t="s">
        <v>549</v>
      </c>
      <c r="L86" s="522" t="s">
        <v>549</v>
      </c>
      <c r="M86" s="522" t="s">
        <v>549</v>
      </c>
      <c r="N86" s="522" t="s">
        <v>550</v>
      </c>
      <c r="O86" s="522" t="s">
        <v>549</v>
      </c>
      <c r="P86" s="522" t="s">
        <v>549</v>
      </c>
      <c r="Q86" s="522" t="s">
        <v>549</v>
      </c>
      <c r="R86" s="522" t="s">
        <v>549</v>
      </c>
      <c r="S86" s="522" t="s">
        <v>549</v>
      </c>
    </row>
    <row r="87" spans="1:20" x14ac:dyDescent="0.25">
      <c r="A87" s="216"/>
      <c r="B87" s="216"/>
      <c r="C87" s="216"/>
      <c r="D87" s="216"/>
      <c r="E87" s="216"/>
      <c r="F87" s="223"/>
      <c r="G87" s="216"/>
      <c r="H87" s="216"/>
      <c r="I87" s="216"/>
      <c r="J87" s="216"/>
      <c r="K87" s="216"/>
      <c r="L87" s="216"/>
      <c r="M87" s="216"/>
      <c r="N87" s="216"/>
      <c r="O87" s="216"/>
      <c r="P87" s="216"/>
      <c r="Q87" s="216"/>
      <c r="R87" s="216"/>
      <c r="S87" s="216"/>
      <c r="T87" s="216"/>
    </row>
  </sheetData>
  <sheetProtection formatCells="0" formatColumns="0" formatRows="0" insertColumns="0" insertRows="0" insertHyperlinks="0" deleteColumns="0" deleteRows="0" sort="0" autoFilter="0" pivotTables="0"/>
  <autoFilter ref="B14:WWL86" xr:uid="{00000000-0009-0000-0000-00000D000000}"/>
  <mergeCells count="9">
    <mergeCell ref="B11:S11"/>
    <mergeCell ref="B12:S12"/>
    <mergeCell ref="R1:S1"/>
    <mergeCell ref="R2:S2"/>
    <mergeCell ref="R3:S3"/>
    <mergeCell ref="B6:S6"/>
    <mergeCell ref="B8:S8"/>
    <mergeCell ref="B9:S9"/>
    <mergeCell ref="B10:S10"/>
  </mergeCells>
  <phoneticPr fontId="69" type="noConversion"/>
  <conditionalFormatting sqref="B86 C38:C49 D38:D51 E73:S74 E26:S33 S70:S73 C85:C86 B34:B49 B85:D85 I85:S85 E85:H86 Q71:Q73 Q75 B78:S84">
    <cfRule type="containsText" dxfId="129" priority="34" operator="containsText" text="Наименование инвестиционного проекта">
      <formula>NOT(ISERROR(SEARCH("Наименование инвестиционного проекта",B26)))</formula>
    </cfRule>
  </conditionalFormatting>
  <conditionalFormatting sqref="B65:C65 C34:S37 D15:S16 D17:D24 E17:S25 B50:C51 B52:S53 D60:S61 B62:S64 E51:S51 E50:T50 B56:S59 D54:S55 B75:S77 B73:B74 B66:S72 O71:O77">
    <cfRule type="containsText" dxfId="128" priority="45" operator="containsText" text="Наименование инвестиционного проекта">
      <formula>NOT(ISERROR(SEARCH("Наименование инвестиционного проекта",B15)))</formula>
    </cfRule>
  </conditionalFormatting>
  <conditionalFormatting sqref="B65:C65 B34:S37 D15:S16 D17:D24 B52:S53 D60:S61 B62:S64 B26:C27 B86 E51:S51 E50:T50 B56:S59 D54:S55 B33:D33 E17:S33 C85:C86 B38:D51 B85:D85 I85:S85 E85:H86 B66:S84">
    <cfRule type="cellIs" dxfId="127" priority="44" operator="equal">
      <formula>0</formula>
    </cfRule>
  </conditionalFormatting>
  <conditionalFormatting sqref="B15:C15 B24:C24 B23">
    <cfRule type="cellIs" dxfId="126" priority="43" operator="equal">
      <formula>0</formula>
    </cfRule>
  </conditionalFormatting>
  <conditionalFormatting sqref="B25 D25">
    <cfRule type="cellIs" dxfId="125" priority="42" operator="equal">
      <formula>0</formula>
    </cfRule>
  </conditionalFormatting>
  <conditionalFormatting sqref="B28 D28 B31:D32 B29:C30">
    <cfRule type="cellIs" dxfId="124" priority="41" operator="equal">
      <formula>0</formula>
    </cfRule>
  </conditionalFormatting>
  <conditionalFormatting sqref="B54:C54">
    <cfRule type="cellIs" dxfId="123" priority="39" operator="equal">
      <formula>0</formula>
    </cfRule>
  </conditionalFormatting>
  <conditionalFormatting sqref="B55:C55">
    <cfRule type="cellIs" dxfId="122" priority="38" operator="equal">
      <formula>0</formula>
    </cfRule>
  </conditionalFormatting>
  <conditionalFormatting sqref="C25">
    <cfRule type="cellIs" dxfId="121" priority="37" operator="equal">
      <formula>0</formula>
    </cfRule>
  </conditionalFormatting>
  <conditionalFormatting sqref="C28">
    <cfRule type="cellIs" dxfId="120" priority="36" operator="equal">
      <formula>0</formula>
    </cfRule>
  </conditionalFormatting>
  <conditionalFormatting sqref="C22:C23">
    <cfRule type="cellIs" dxfId="119" priority="35" operator="equal">
      <formula>0</formula>
    </cfRule>
  </conditionalFormatting>
  <conditionalFormatting sqref="B60:C60">
    <cfRule type="cellIs" dxfId="118" priority="33" operator="equal">
      <formula>0</formula>
    </cfRule>
  </conditionalFormatting>
  <conditionalFormatting sqref="B61:C61">
    <cfRule type="cellIs" dxfId="117" priority="32" operator="equal">
      <formula>0</formula>
    </cfRule>
  </conditionalFormatting>
  <conditionalFormatting sqref="D65:S65">
    <cfRule type="cellIs" dxfId="116" priority="31" operator="equal">
      <formula>0</formula>
    </cfRule>
  </conditionalFormatting>
  <conditionalFormatting sqref="B15">
    <cfRule type="cellIs" dxfId="115" priority="30" operator="equal">
      <formula>0</formula>
    </cfRule>
  </conditionalFormatting>
  <conditionalFormatting sqref="D29:D30">
    <cfRule type="cellIs" dxfId="114" priority="29" operator="equal">
      <formula>0</formula>
    </cfRule>
  </conditionalFormatting>
  <conditionalFormatting sqref="D26:D27">
    <cfRule type="cellIs" dxfId="113" priority="28" operator="equal">
      <formula>0</formula>
    </cfRule>
  </conditionalFormatting>
  <conditionalFormatting sqref="D86">
    <cfRule type="containsText" dxfId="112" priority="18" operator="containsText" text="Наименование инвестиционного проекта">
      <formula>NOT(ISERROR(SEARCH("Наименование инвестиционного проекта",D86)))</formula>
    </cfRule>
  </conditionalFormatting>
  <conditionalFormatting sqref="D86">
    <cfRule type="cellIs" dxfId="111" priority="17" operator="equal">
      <formula>0</formula>
    </cfRule>
  </conditionalFormatting>
  <conditionalFormatting sqref="S68">
    <cfRule type="containsText" dxfId="110" priority="1" operator="containsText" text="Наименование инвестиционного проекта">
      <formula>NOT(ISERROR(SEARCH("Наименование инвестиционного проекта",S68)))</formula>
    </cfRule>
  </conditionalFormatting>
  <pageMargins left="0.70866141732283472" right="0.70866141732283472" top="0.74803149606299213" bottom="0.74803149606299213" header="0.31496062992125984" footer="0.31496062992125984"/>
  <pageSetup paperSize="8" scale="2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pageSetUpPr fitToPage="1"/>
  </sheetPr>
  <dimension ref="A1:AN66"/>
  <sheetViews>
    <sheetView view="pageBreakPreview" zoomScale="55" zoomScaleNormal="50" zoomScaleSheetLayoutView="55" workbookViewId="0">
      <pane xSplit="3" ySplit="21" topLeftCell="D46" activePane="bottomRight" state="frozen"/>
      <selection activeCell="A17" sqref="A17"/>
      <selection pane="topRight" activeCell="D17" sqref="D17"/>
      <selection pane="bottomLeft" activeCell="A22" sqref="A22"/>
      <selection pane="bottomRight" activeCell="B7" sqref="B7:AJ7"/>
    </sheetView>
  </sheetViews>
  <sheetFormatPr defaultRowHeight="15" x14ac:dyDescent="0.2"/>
  <cols>
    <col min="1" max="1" width="5.42578125" style="229" customWidth="1"/>
    <col min="2" max="2" width="17.42578125" style="229" customWidth="1"/>
    <col min="3" max="3" width="112.7109375" style="271" customWidth="1"/>
    <col min="4" max="4" width="30.85546875" style="228" customWidth="1"/>
    <col min="5" max="6" width="35.5703125" style="228" customWidth="1"/>
    <col min="7" max="7" width="53.28515625" style="229" customWidth="1"/>
    <col min="8" max="8" width="23.42578125" style="229" customWidth="1"/>
    <col min="9" max="9" width="36.140625" style="229" customWidth="1"/>
    <col min="10" max="10" width="26.7109375" style="229" customWidth="1"/>
    <col min="11" max="11" width="22.7109375" style="228" customWidth="1"/>
    <col min="12" max="12" width="21.85546875" style="229" customWidth="1"/>
    <col min="13" max="13" width="32.5703125" style="229" customWidth="1"/>
    <col min="14" max="14" width="23" style="229" customWidth="1"/>
    <col min="15" max="15" width="26.28515625" style="229" customWidth="1"/>
    <col min="16" max="16" width="18.42578125" style="229" customWidth="1"/>
    <col min="17" max="17" width="19.85546875" style="229" customWidth="1"/>
    <col min="18" max="18" width="51.7109375" style="229" customWidth="1"/>
    <col min="19" max="19" width="36" style="229" customWidth="1"/>
    <col min="20" max="20" width="30.140625" style="229" customWidth="1"/>
    <col min="21" max="21" width="30.140625" style="230" customWidth="1"/>
    <col min="22" max="22" width="34.42578125" style="229" customWidth="1"/>
    <col min="23" max="24" width="28.140625" style="229" customWidth="1"/>
    <col min="25" max="25" width="27.7109375" style="229" customWidth="1"/>
    <col min="26" max="27" width="18" style="229" customWidth="1"/>
    <col min="28" max="31" width="19" style="229" customWidth="1"/>
    <col min="32" max="32" width="22.5703125" style="229" customWidth="1"/>
    <col min="33" max="33" width="24.7109375" style="229" customWidth="1"/>
    <col min="34" max="34" width="36.7109375" style="229" customWidth="1"/>
    <col min="35" max="36" width="43.140625" style="229" customWidth="1"/>
    <col min="37" max="37" width="6.140625" style="229" customWidth="1"/>
    <col min="38" max="38" width="17.7109375" style="229" customWidth="1"/>
    <col min="39" max="16384" width="9.140625" style="229"/>
  </cols>
  <sheetData>
    <row r="1" spans="2:36" x14ac:dyDescent="0.2">
      <c r="B1" s="225"/>
      <c r="C1" s="226"/>
      <c r="D1" s="227"/>
      <c r="AH1" s="231"/>
      <c r="AI1" s="231"/>
      <c r="AJ1" s="231"/>
    </row>
    <row r="2" spans="2:36" s="233" customFormat="1" ht="15.75" x14ac:dyDescent="0.25">
      <c r="B2" s="1257"/>
      <c r="C2" s="1257"/>
      <c r="D2" s="1257"/>
      <c r="E2" s="1257"/>
      <c r="F2" s="1257"/>
      <c r="G2" s="1257"/>
      <c r="H2" s="1257"/>
      <c r="I2" s="1257"/>
      <c r="J2" s="1257"/>
      <c r="K2" s="1257"/>
      <c r="L2" s="1257"/>
      <c r="M2" s="1257"/>
      <c r="N2" s="1257"/>
      <c r="O2" s="1257"/>
      <c r="P2" s="1257"/>
      <c r="Q2" s="1257"/>
      <c r="R2" s="1257"/>
      <c r="S2" s="1257"/>
      <c r="T2" s="1257"/>
      <c r="U2" s="1257"/>
      <c r="V2" s="1257"/>
      <c r="W2" s="1257"/>
      <c r="X2" s="1257"/>
      <c r="Y2" s="1257"/>
      <c r="Z2" s="1257"/>
      <c r="AA2" s="1257"/>
      <c r="AB2" s="1257"/>
      <c r="AC2" s="1257"/>
      <c r="AD2" s="1257"/>
      <c r="AE2" s="1257"/>
      <c r="AF2" s="1257"/>
      <c r="AG2" s="232"/>
      <c r="AH2" s="232"/>
      <c r="AI2" s="232"/>
      <c r="AJ2" s="232"/>
    </row>
    <row r="3" spans="2:36" s="233" customFormat="1" ht="15.75" x14ac:dyDescent="0.25">
      <c r="B3" s="1257"/>
      <c r="C3" s="1257"/>
      <c r="D3" s="1257"/>
      <c r="E3" s="1257"/>
      <c r="F3" s="1257"/>
      <c r="G3" s="1257"/>
      <c r="H3" s="1257"/>
      <c r="I3" s="1257"/>
      <c r="J3" s="1257"/>
      <c r="K3" s="1257"/>
      <c r="L3" s="1257"/>
      <c r="M3" s="1257"/>
      <c r="N3" s="1257"/>
      <c r="O3" s="1257"/>
      <c r="P3" s="1257"/>
      <c r="Q3" s="1257"/>
      <c r="R3" s="1257"/>
      <c r="S3" s="1257"/>
      <c r="T3" s="1257"/>
      <c r="U3" s="1257"/>
      <c r="V3" s="1257"/>
      <c r="W3" s="1257"/>
      <c r="X3" s="1257"/>
      <c r="Y3" s="1257"/>
      <c r="Z3" s="1257"/>
      <c r="AA3" s="1257"/>
      <c r="AB3" s="1257"/>
      <c r="AC3" s="1257"/>
      <c r="AD3" s="1257"/>
      <c r="AE3" s="1257"/>
      <c r="AF3" s="1257"/>
      <c r="AG3" s="234"/>
      <c r="AH3" s="234"/>
      <c r="AI3" s="234"/>
      <c r="AJ3" s="234"/>
    </row>
    <row r="4" spans="2:36" s="233" customFormat="1" ht="15.75" x14ac:dyDescent="0.25">
      <c r="B4" s="1258" t="s">
        <v>552</v>
      </c>
      <c r="C4" s="1258"/>
      <c r="D4" s="1258"/>
      <c r="E4" s="1258"/>
      <c r="F4" s="1258"/>
      <c r="G4" s="1258"/>
      <c r="H4" s="1258"/>
      <c r="I4" s="1258"/>
      <c r="J4" s="1258"/>
      <c r="K4" s="1258"/>
      <c r="L4" s="1258"/>
      <c r="M4" s="1258"/>
      <c r="N4" s="1258"/>
      <c r="O4" s="1258"/>
      <c r="P4" s="1258"/>
      <c r="Q4" s="1258"/>
      <c r="R4" s="1258"/>
      <c r="S4" s="1258"/>
      <c r="T4" s="1258"/>
      <c r="U4" s="1258"/>
      <c r="V4" s="1258"/>
      <c r="W4" s="1258"/>
      <c r="X4" s="1258"/>
      <c r="Y4" s="1258"/>
      <c r="Z4" s="1258"/>
      <c r="AA4" s="1258"/>
      <c r="AB4" s="1258"/>
      <c r="AC4" s="1258"/>
      <c r="AD4" s="1258"/>
      <c r="AE4" s="1258"/>
      <c r="AF4" s="1258"/>
      <c r="AG4" s="235"/>
      <c r="AH4" s="235"/>
      <c r="AI4" s="235"/>
      <c r="AJ4" s="235"/>
    </row>
    <row r="5" spans="2:36" s="233" customFormat="1" ht="15.75" x14ac:dyDescent="0.25">
      <c r="AG5" s="236"/>
      <c r="AH5" s="236"/>
      <c r="AI5" s="236"/>
      <c r="AJ5" s="236"/>
    </row>
    <row r="6" spans="2:36" s="233" customFormat="1" ht="15.75" x14ac:dyDescent="0.25">
      <c r="B6" s="1259"/>
      <c r="C6" s="1259"/>
      <c r="D6" s="1259"/>
      <c r="E6" s="1259"/>
      <c r="F6" s="1259"/>
      <c r="G6" s="1259"/>
      <c r="H6" s="1259"/>
      <c r="I6" s="1259"/>
      <c r="J6" s="1259"/>
      <c r="K6" s="1259"/>
      <c r="L6" s="1259"/>
      <c r="M6" s="1259"/>
      <c r="N6" s="1259"/>
      <c r="O6" s="1259"/>
      <c r="P6" s="1259"/>
      <c r="Q6" s="1259"/>
      <c r="R6" s="1259"/>
      <c r="S6" s="1259"/>
      <c r="T6" s="1259"/>
      <c r="U6" s="1259"/>
      <c r="V6" s="1259"/>
      <c r="W6" s="1259"/>
      <c r="X6" s="1259"/>
      <c r="Y6" s="1259"/>
      <c r="Z6" s="1259"/>
      <c r="AA6" s="1259"/>
      <c r="AB6" s="1259"/>
      <c r="AC6" s="1259"/>
      <c r="AD6" s="1259"/>
      <c r="AE6" s="1259"/>
      <c r="AF6" s="1259"/>
    </row>
    <row r="7" spans="2:36" s="233" customFormat="1" ht="15.75" x14ac:dyDescent="0.25">
      <c r="B7" s="1256" t="s">
        <v>553</v>
      </c>
      <c r="C7" s="1256"/>
      <c r="D7" s="1256"/>
      <c r="E7" s="1256"/>
      <c r="F7" s="1256"/>
      <c r="G7" s="1256"/>
      <c r="H7" s="1256"/>
      <c r="I7" s="1256"/>
      <c r="J7" s="1256"/>
      <c r="K7" s="1256"/>
      <c r="L7" s="1256"/>
      <c r="M7" s="1256"/>
      <c r="N7" s="1256"/>
      <c r="O7" s="1256"/>
      <c r="P7" s="1256"/>
      <c r="Q7" s="1256"/>
      <c r="R7" s="1256"/>
      <c r="S7" s="1256"/>
      <c r="T7" s="1256"/>
      <c r="U7" s="1256"/>
      <c r="V7" s="1256"/>
      <c r="W7" s="1256"/>
      <c r="X7" s="1256"/>
      <c r="Y7" s="1256"/>
      <c r="Z7" s="1256"/>
      <c r="AA7" s="1256"/>
      <c r="AB7" s="1256"/>
      <c r="AC7" s="1256"/>
      <c r="AD7" s="1256"/>
      <c r="AE7" s="1256"/>
      <c r="AF7" s="1256"/>
      <c r="AG7" s="1256"/>
      <c r="AH7" s="1256"/>
      <c r="AI7" s="1256"/>
      <c r="AJ7" s="1256"/>
    </row>
    <row r="8" spans="2:36" s="233" customFormat="1" ht="15.75" x14ac:dyDescent="0.25">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row>
    <row r="9" spans="2:36" s="233" customFormat="1" ht="15.75" x14ac:dyDescent="0.25">
      <c r="B9" s="1256" t="s">
        <v>554</v>
      </c>
      <c r="C9" s="1256"/>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6"/>
      <c r="AB9" s="1256"/>
      <c r="AC9" s="1256"/>
      <c r="AD9" s="1256"/>
      <c r="AE9" s="1256"/>
      <c r="AF9" s="1256"/>
      <c r="AG9" s="1256"/>
      <c r="AH9" s="1256"/>
      <c r="AI9" s="1256"/>
      <c r="AJ9" s="1256"/>
    </row>
    <row r="10" spans="2:36" ht="15.75" x14ac:dyDescent="0.2">
      <c r="B10" s="238"/>
      <c r="C10" s="239"/>
      <c r="D10" s="240"/>
      <c r="E10" s="241"/>
      <c r="F10" s="241"/>
      <c r="G10" s="242"/>
      <c r="H10" s="242"/>
      <c r="I10" s="242"/>
      <c r="J10" s="242"/>
      <c r="K10" s="242"/>
      <c r="L10" s="242"/>
      <c r="M10" s="231"/>
      <c r="N10" s="231"/>
      <c r="O10" s="243"/>
      <c r="P10" s="231"/>
      <c r="Q10" s="231"/>
      <c r="R10" s="231"/>
      <c r="S10" s="231"/>
      <c r="T10" s="243"/>
      <c r="U10" s="244"/>
      <c r="V10" s="231"/>
      <c r="W10" s="231"/>
      <c r="X10" s="231"/>
      <c r="Z10" s="238"/>
      <c r="AA10" s="245"/>
      <c r="AG10" s="245"/>
      <c r="AH10" s="238"/>
      <c r="AI10" s="238"/>
      <c r="AJ10" s="238"/>
    </row>
    <row r="11" spans="2:36" s="246" customFormat="1" ht="15.75" x14ac:dyDescent="0.25">
      <c r="B11" s="1260" t="s">
        <v>700</v>
      </c>
      <c r="C11" s="1260"/>
      <c r="D11" s="1260"/>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row>
    <row r="12" spans="2:36" s="246" customFormat="1" ht="15.75" x14ac:dyDescent="0.25">
      <c r="B12" s="1261" t="s">
        <v>555</v>
      </c>
      <c r="C12" s="1262"/>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row>
    <row r="13" spans="2:36" s="246" customFormat="1" ht="15.75" x14ac:dyDescent="0.25">
      <c r="B13" s="247"/>
      <c r="C13" s="248"/>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row>
    <row r="14" spans="2:36" s="246" customFormat="1" ht="15.75" x14ac:dyDescent="0.25">
      <c r="B14" s="247"/>
      <c r="C14" s="248"/>
      <c r="D14" s="248"/>
      <c r="E14" s="248"/>
      <c r="F14" s="248"/>
      <c r="G14" s="248"/>
      <c r="H14" s="248"/>
      <c r="I14" s="248"/>
      <c r="J14" s="248"/>
      <c r="K14" s="248"/>
      <c r="L14" s="248"/>
      <c r="M14" s="248"/>
      <c r="N14" s="248"/>
      <c r="O14" s="1263" t="s">
        <v>1525</v>
      </c>
      <c r="P14" s="1263"/>
      <c r="Q14" s="1263"/>
      <c r="R14" s="1263"/>
      <c r="S14" s="1263"/>
      <c r="T14" s="248"/>
      <c r="U14" s="248"/>
      <c r="V14" s="248"/>
      <c r="W14" s="248"/>
      <c r="X14" s="248"/>
      <c r="Y14" s="248"/>
      <c r="Z14" s="248"/>
      <c r="AA14" s="248"/>
      <c r="AB14" s="248"/>
      <c r="AC14" s="248"/>
      <c r="AD14" s="248"/>
      <c r="AE14" s="248"/>
      <c r="AF14" s="248"/>
      <c r="AG14" s="248"/>
      <c r="AH14" s="248"/>
      <c r="AI14" s="248"/>
      <c r="AJ14" s="248"/>
    </row>
    <row r="15" spans="2:36" s="246" customFormat="1" ht="15.75" x14ac:dyDescent="0.25">
      <c r="C15" s="249"/>
      <c r="D15" s="250"/>
      <c r="E15" s="250"/>
      <c r="F15" s="251"/>
      <c r="J15" s="252"/>
      <c r="K15" s="251"/>
      <c r="L15" s="252"/>
      <c r="M15" s="252"/>
      <c r="N15" s="252"/>
      <c r="O15" s="252"/>
      <c r="P15" s="252"/>
      <c r="Q15" s="252"/>
      <c r="R15" s="252"/>
      <c r="S15" s="252"/>
      <c r="T15" s="252"/>
      <c r="U15" s="253"/>
      <c r="V15" s="252"/>
      <c r="W15" s="252"/>
      <c r="X15" s="252"/>
      <c r="Y15" s="252"/>
      <c r="Z15" s="252"/>
      <c r="AA15" s="252"/>
      <c r="AB15" s="252"/>
      <c r="AC15" s="252"/>
      <c r="AD15" s="252"/>
      <c r="AE15" s="252"/>
      <c r="AF15" s="252"/>
      <c r="AG15" s="252"/>
      <c r="AH15" s="252"/>
      <c r="AI15" s="252"/>
      <c r="AJ15" s="252"/>
    </row>
    <row r="16" spans="2:36" s="246" customFormat="1" ht="16.5" thickBot="1" x14ac:dyDescent="0.3">
      <c r="C16" s="249"/>
      <c r="D16" s="250"/>
      <c r="E16" s="250"/>
      <c r="F16" s="251"/>
      <c r="J16" s="252"/>
      <c r="K16" s="251"/>
      <c r="L16" s="252"/>
      <c r="M16" s="252"/>
      <c r="N16" s="252"/>
      <c r="O16" s="252"/>
      <c r="P16" s="252"/>
      <c r="Q16" s="252"/>
      <c r="R16" s="252"/>
      <c r="S16" s="252"/>
      <c r="T16" s="252"/>
      <c r="U16" s="253"/>
      <c r="V16" s="252"/>
      <c r="W16" s="252"/>
      <c r="X16" s="252"/>
      <c r="Y16" s="252"/>
      <c r="Z16" s="252"/>
      <c r="AA16" s="252"/>
      <c r="AB16" s="252"/>
      <c r="AC16" s="252"/>
      <c r="AD16" s="252"/>
      <c r="AE16" s="252"/>
      <c r="AF16" s="252"/>
      <c r="AG16" s="252"/>
      <c r="AH16" s="252"/>
      <c r="AI16" s="252"/>
      <c r="AJ16" s="252"/>
    </row>
    <row r="17" spans="1:40" ht="31.5" customHeight="1" thickBot="1" x14ac:dyDescent="0.25">
      <c r="A17" s="254"/>
      <c r="B17" s="1264" t="s">
        <v>7</v>
      </c>
      <c r="C17" s="1266" t="s">
        <v>8</v>
      </c>
      <c r="D17" s="1269" t="s">
        <v>523</v>
      </c>
      <c r="E17" s="1272" t="s">
        <v>556</v>
      </c>
      <c r="F17" s="1273"/>
      <c r="G17" s="1274"/>
      <c r="H17" s="1275" t="s">
        <v>557</v>
      </c>
      <c r="I17" s="1278" t="s">
        <v>558</v>
      </c>
      <c r="J17" s="1279"/>
      <c r="K17" s="1279"/>
      <c r="L17" s="1279"/>
      <c r="M17" s="1280"/>
      <c r="N17" s="1281" t="s">
        <v>559</v>
      </c>
      <c r="O17" s="1281"/>
      <c r="P17" s="1281"/>
      <c r="Q17" s="1282"/>
      <c r="R17" s="1291" t="s">
        <v>560</v>
      </c>
      <c r="S17" s="1281"/>
      <c r="T17" s="1281"/>
      <c r="U17" s="1281"/>
      <c r="V17" s="1292" t="s">
        <v>561</v>
      </c>
      <c r="W17" s="1295" t="s">
        <v>562</v>
      </c>
      <c r="X17" s="1296"/>
      <c r="Y17" s="1307" t="s">
        <v>563</v>
      </c>
      <c r="Z17" s="1295" t="s">
        <v>564</v>
      </c>
      <c r="AA17" s="1314"/>
      <c r="AB17" s="1311" t="s">
        <v>565</v>
      </c>
      <c r="AC17" s="1316"/>
      <c r="AD17" s="1316"/>
      <c r="AE17" s="1317"/>
      <c r="AF17" s="1292" t="s">
        <v>566</v>
      </c>
      <c r="AG17" s="1311" t="s">
        <v>567</v>
      </c>
      <c r="AH17" s="1312"/>
      <c r="AI17" s="1283" t="s">
        <v>568</v>
      </c>
      <c r="AJ17" s="1283" t="s">
        <v>525</v>
      </c>
      <c r="AK17" s="254"/>
    </row>
    <row r="18" spans="1:40" ht="77.25" customHeight="1" thickBot="1" x14ac:dyDescent="0.25">
      <c r="A18" s="254"/>
      <c r="B18" s="1265"/>
      <c r="C18" s="1267"/>
      <c r="D18" s="1270"/>
      <c r="E18" s="1286" t="s">
        <v>569</v>
      </c>
      <c r="F18" s="1287"/>
      <c r="G18" s="1283" t="s">
        <v>570</v>
      </c>
      <c r="H18" s="1276"/>
      <c r="I18" s="1288" t="s">
        <v>571</v>
      </c>
      <c r="J18" s="1286" t="s">
        <v>572</v>
      </c>
      <c r="K18" s="1290"/>
      <c r="L18" s="1288" t="s">
        <v>573</v>
      </c>
      <c r="M18" s="1288" t="s">
        <v>574</v>
      </c>
      <c r="N18" s="1301" t="s">
        <v>575</v>
      </c>
      <c r="O18" s="1303" t="s">
        <v>576</v>
      </c>
      <c r="P18" s="1305" t="s">
        <v>577</v>
      </c>
      <c r="Q18" s="1306"/>
      <c r="R18" s="1307" t="s">
        <v>578</v>
      </c>
      <c r="S18" s="1308" t="s">
        <v>579</v>
      </c>
      <c r="T18" s="1305" t="s">
        <v>580</v>
      </c>
      <c r="U18" s="1306"/>
      <c r="V18" s="1293"/>
      <c r="W18" s="1297"/>
      <c r="X18" s="1298"/>
      <c r="Y18" s="1303"/>
      <c r="Z18" s="1297"/>
      <c r="AA18" s="1315"/>
      <c r="AB18" s="1318" t="s">
        <v>581</v>
      </c>
      <c r="AC18" s="1319"/>
      <c r="AD18" s="1272" t="s">
        <v>582</v>
      </c>
      <c r="AE18" s="1320"/>
      <c r="AF18" s="1310"/>
      <c r="AG18" s="1299" t="s">
        <v>583</v>
      </c>
      <c r="AH18" s="1299" t="s">
        <v>584</v>
      </c>
      <c r="AI18" s="1284"/>
      <c r="AJ18" s="1284"/>
      <c r="AK18" s="254"/>
    </row>
    <row r="19" spans="1:40" ht="29.25" customHeight="1" thickBot="1" x14ac:dyDescent="0.25">
      <c r="A19" s="254"/>
      <c r="B19" s="1265"/>
      <c r="C19" s="1268"/>
      <c r="D19" s="1271"/>
      <c r="E19" s="255" t="s">
        <v>585</v>
      </c>
      <c r="F19" s="256" t="s">
        <v>586</v>
      </c>
      <c r="G19" s="1285"/>
      <c r="H19" s="1277"/>
      <c r="I19" s="1289"/>
      <c r="J19" s="257" t="s">
        <v>587</v>
      </c>
      <c r="K19" s="256" t="s">
        <v>588</v>
      </c>
      <c r="L19" s="1289"/>
      <c r="M19" s="1289"/>
      <c r="N19" s="1302"/>
      <c r="O19" s="1304"/>
      <c r="P19" s="258" t="s">
        <v>589</v>
      </c>
      <c r="Q19" s="259" t="s">
        <v>590</v>
      </c>
      <c r="R19" s="1304"/>
      <c r="S19" s="1309"/>
      <c r="T19" s="260" t="s">
        <v>589</v>
      </c>
      <c r="U19" s="261" t="s">
        <v>590</v>
      </c>
      <c r="V19" s="1294"/>
      <c r="W19" s="262" t="s">
        <v>591</v>
      </c>
      <c r="X19" s="263" t="s">
        <v>592</v>
      </c>
      <c r="Y19" s="1313"/>
      <c r="Z19" s="260" t="s">
        <v>589</v>
      </c>
      <c r="AA19" s="261" t="s">
        <v>590</v>
      </c>
      <c r="AB19" s="264" t="s">
        <v>593</v>
      </c>
      <c r="AC19" s="265" t="s">
        <v>594</v>
      </c>
      <c r="AD19" s="266" t="s">
        <v>593</v>
      </c>
      <c r="AE19" s="265" t="s">
        <v>594</v>
      </c>
      <c r="AF19" s="1294"/>
      <c r="AG19" s="1300"/>
      <c r="AH19" s="1300"/>
      <c r="AI19" s="1285"/>
      <c r="AJ19" s="1285"/>
      <c r="AK19" s="254"/>
    </row>
    <row r="20" spans="1:40" ht="24" customHeight="1" thickBot="1" x14ac:dyDescent="0.25">
      <c r="A20" s="254"/>
      <c r="B20" s="267">
        <v>1</v>
      </c>
      <c r="C20" s="683">
        <v>2</v>
      </c>
      <c r="D20" s="684">
        <v>3</v>
      </c>
      <c r="E20" s="680">
        <v>4</v>
      </c>
      <c r="F20" s="683">
        <v>5</v>
      </c>
      <c r="G20" s="684">
        <v>6</v>
      </c>
      <c r="H20" s="682">
        <v>7</v>
      </c>
      <c r="I20" s="689">
        <v>8</v>
      </c>
      <c r="J20" s="683">
        <v>9</v>
      </c>
      <c r="K20" s="683">
        <v>10</v>
      </c>
      <c r="L20" s="690">
        <v>11</v>
      </c>
      <c r="M20" s="691">
        <v>12</v>
      </c>
      <c r="N20" s="680">
        <v>13</v>
      </c>
      <c r="O20" s="683">
        <v>14</v>
      </c>
      <c r="P20" s="690">
        <v>15</v>
      </c>
      <c r="Q20" s="691">
        <v>16</v>
      </c>
      <c r="R20" s="692">
        <v>17</v>
      </c>
      <c r="S20" s="693">
        <v>18</v>
      </c>
      <c r="T20" s="680">
        <v>19</v>
      </c>
      <c r="U20" s="684">
        <v>20</v>
      </c>
      <c r="V20" s="680">
        <v>21</v>
      </c>
      <c r="W20" s="683">
        <v>22</v>
      </c>
      <c r="X20" s="683">
        <v>23</v>
      </c>
      <c r="Y20" s="681">
        <v>24</v>
      </c>
      <c r="Z20" s="680">
        <v>25</v>
      </c>
      <c r="AA20" s="684">
        <v>26</v>
      </c>
      <c r="AB20" s="694">
        <v>27</v>
      </c>
      <c r="AC20" s="690">
        <v>28</v>
      </c>
      <c r="AD20" s="690">
        <v>29</v>
      </c>
      <c r="AE20" s="690">
        <v>30</v>
      </c>
      <c r="AF20" s="691">
        <v>31</v>
      </c>
      <c r="AG20" s="685">
        <v>32</v>
      </c>
      <c r="AH20" s="682">
        <v>33</v>
      </c>
      <c r="AI20" s="694">
        <v>34</v>
      </c>
      <c r="AJ20" s="691"/>
      <c r="AK20" s="254"/>
    </row>
    <row r="21" spans="1:40" ht="48" customHeight="1" x14ac:dyDescent="0.2">
      <c r="A21" s="254"/>
      <c r="B21" s="511">
        <v>0</v>
      </c>
      <c r="C21" s="538" t="s">
        <v>92</v>
      </c>
      <c r="D21" s="428" t="s">
        <v>93</v>
      </c>
      <c r="E21" s="695" t="s">
        <v>190</v>
      </c>
      <c r="F21" s="696" t="s">
        <v>190</v>
      </c>
      <c r="G21" s="697" t="str">
        <f t="shared" ref="G21:H23" si="0">G22</f>
        <v>нд</v>
      </c>
      <c r="H21" s="697" t="str">
        <f t="shared" si="0"/>
        <v>нд</v>
      </c>
      <c r="I21" s="695" t="s">
        <v>190</v>
      </c>
      <c r="J21" s="698" t="s">
        <v>190</v>
      </c>
      <c r="K21" s="698" t="s">
        <v>190</v>
      </c>
      <c r="L21" s="698" t="s">
        <v>190</v>
      </c>
      <c r="M21" s="698" t="s">
        <v>190</v>
      </c>
      <c r="N21" s="698" t="s">
        <v>190</v>
      </c>
      <c r="O21" s="698" t="s">
        <v>190</v>
      </c>
      <c r="P21" s="698" t="s">
        <v>190</v>
      </c>
      <c r="Q21" s="698" t="s">
        <v>190</v>
      </c>
      <c r="R21" s="698" t="s">
        <v>190</v>
      </c>
      <c r="S21" s="698" t="s">
        <v>190</v>
      </c>
      <c r="T21" s="698" t="s">
        <v>190</v>
      </c>
      <c r="U21" s="697" t="str">
        <f>U22</f>
        <v>нд</v>
      </c>
      <c r="V21" s="698" t="s">
        <v>190</v>
      </c>
      <c r="W21" s="698" t="s">
        <v>190</v>
      </c>
      <c r="X21" s="695" t="s">
        <v>190</v>
      </c>
      <c r="Y21" s="698" t="s">
        <v>190</v>
      </c>
      <c r="Z21" s="698" t="s">
        <v>190</v>
      </c>
      <c r="AA21" s="698" t="s">
        <v>190</v>
      </c>
      <c r="AB21" s="699" t="s">
        <v>190</v>
      </c>
      <c r="AC21" s="700" t="str">
        <f>AC22</f>
        <v>нд</v>
      </c>
      <c r="AD21" s="699" t="s">
        <v>190</v>
      </c>
      <c r="AE21" s="699" t="s">
        <v>190</v>
      </c>
      <c r="AF21" s="698" t="s">
        <v>190</v>
      </c>
      <c r="AG21" s="698" t="s">
        <v>190</v>
      </c>
      <c r="AH21" s="698" t="s">
        <v>190</v>
      </c>
      <c r="AI21" s="698" t="s">
        <v>190</v>
      </c>
      <c r="AJ21" s="698" t="s">
        <v>190</v>
      </c>
      <c r="AK21" s="254"/>
    </row>
    <row r="22" spans="1:40" ht="42" customHeight="1" x14ac:dyDescent="0.2">
      <c r="A22" s="254"/>
      <c r="B22" s="715" t="s">
        <v>94</v>
      </c>
      <c r="C22" s="716" t="s">
        <v>95</v>
      </c>
      <c r="D22" s="717" t="s">
        <v>93</v>
      </c>
      <c r="E22" s="718" t="s">
        <v>190</v>
      </c>
      <c r="F22" s="719" t="s">
        <v>190</v>
      </c>
      <c r="G22" s="720" t="str">
        <f t="shared" si="0"/>
        <v>нд</v>
      </c>
      <c r="H22" s="720" t="str">
        <f t="shared" si="0"/>
        <v>нд</v>
      </c>
      <c r="I22" s="718" t="s">
        <v>190</v>
      </c>
      <c r="J22" s="721" t="s">
        <v>190</v>
      </c>
      <c r="K22" s="721" t="s">
        <v>190</v>
      </c>
      <c r="L22" s="721" t="s">
        <v>190</v>
      </c>
      <c r="M22" s="721" t="s">
        <v>190</v>
      </c>
      <c r="N22" s="721" t="s">
        <v>190</v>
      </c>
      <c r="O22" s="721" t="s">
        <v>190</v>
      </c>
      <c r="P22" s="721" t="s">
        <v>190</v>
      </c>
      <c r="Q22" s="721" t="s">
        <v>190</v>
      </c>
      <c r="R22" s="721" t="s">
        <v>190</v>
      </c>
      <c r="S22" s="721" t="s">
        <v>190</v>
      </c>
      <c r="T22" s="721" t="s">
        <v>190</v>
      </c>
      <c r="U22" s="720" t="str">
        <f>U23</f>
        <v>нд</v>
      </c>
      <c r="V22" s="721" t="s">
        <v>190</v>
      </c>
      <c r="W22" s="721" t="s">
        <v>190</v>
      </c>
      <c r="X22" s="718" t="s">
        <v>190</v>
      </c>
      <c r="Y22" s="721" t="s">
        <v>190</v>
      </c>
      <c r="Z22" s="721" t="s">
        <v>190</v>
      </c>
      <c r="AA22" s="721" t="s">
        <v>190</v>
      </c>
      <c r="AB22" s="722" t="s">
        <v>190</v>
      </c>
      <c r="AC22" s="723" t="s">
        <v>190</v>
      </c>
      <c r="AD22" s="722" t="s">
        <v>190</v>
      </c>
      <c r="AE22" s="722" t="s">
        <v>190</v>
      </c>
      <c r="AF22" s="721" t="s">
        <v>190</v>
      </c>
      <c r="AG22" s="721" t="s">
        <v>190</v>
      </c>
      <c r="AH22" s="721" t="s">
        <v>190</v>
      </c>
      <c r="AI22" s="721" t="s">
        <v>190</v>
      </c>
      <c r="AJ22" s="721" t="s">
        <v>190</v>
      </c>
      <c r="AK22" s="254"/>
    </row>
    <row r="23" spans="1:40" ht="42" customHeight="1" x14ac:dyDescent="0.2">
      <c r="A23" s="254"/>
      <c r="B23" s="715" t="s">
        <v>96</v>
      </c>
      <c r="C23" s="716" t="s">
        <v>97</v>
      </c>
      <c r="D23" s="717" t="s">
        <v>93</v>
      </c>
      <c r="E23" s="724" t="s">
        <v>190</v>
      </c>
      <c r="F23" s="725" t="s">
        <v>190</v>
      </c>
      <c r="G23" s="726" t="str">
        <f t="shared" si="0"/>
        <v>нд</v>
      </c>
      <c r="H23" s="726" t="str">
        <f t="shared" si="0"/>
        <v>нд</v>
      </c>
      <c r="I23" s="724" t="s">
        <v>190</v>
      </c>
      <c r="J23" s="727" t="s">
        <v>190</v>
      </c>
      <c r="K23" s="727" t="s">
        <v>190</v>
      </c>
      <c r="L23" s="727" t="s">
        <v>190</v>
      </c>
      <c r="M23" s="727" t="s">
        <v>190</v>
      </c>
      <c r="N23" s="727" t="s">
        <v>190</v>
      </c>
      <c r="O23" s="727" t="s">
        <v>190</v>
      </c>
      <c r="P23" s="727" t="s">
        <v>190</v>
      </c>
      <c r="Q23" s="727" t="s">
        <v>190</v>
      </c>
      <c r="R23" s="727" t="s">
        <v>190</v>
      </c>
      <c r="S23" s="727" t="s">
        <v>190</v>
      </c>
      <c r="T23" s="727" t="s">
        <v>190</v>
      </c>
      <c r="U23" s="728" t="str">
        <f>U24</f>
        <v>нд</v>
      </c>
      <c r="V23" s="727" t="s">
        <v>190</v>
      </c>
      <c r="W23" s="727" t="s">
        <v>190</v>
      </c>
      <c r="X23" s="724" t="s">
        <v>190</v>
      </c>
      <c r="Y23" s="727" t="s">
        <v>190</v>
      </c>
      <c r="Z23" s="727" t="s">
        <v>190</v>
      </c>
      <c r="AA23" s="727" t="s">
        <v>190</v>
      </c>
      <c r="AB23" s="729" t="s">
        <v>190</v>
      </c>
      <c r="AC23" s="730" t="s">
        <v>190</v>
      </c>
      <c r="AD23" s="729" t="s">
        <v>190</v>
      </c>
      <c r="AE23" s="729" t="s">
        <v>190</v>
      </c>
      <c r="AF23" s="727" t="s">
        <v>190</v>
      </c>
      <c r="AG23" s="727" t="s">
        <v>190</v>
      </c>
      <c r="AH23" s="727" t="s">
        <v>190</v>
      </c>
      <c r="AI23" s="727" t="s">
        <v>190</v>
      </c>
      <c r="AJ23" s="727" t="s">
        <v>190</v>
      </c>
      <c r="AK23" s="254"/>
    </row>
    <row r="24" spans="1:40" ht="42" customHeight="1" x14ac:dyDescent="0.2">
      <c r="A24" s="254"/>
      <c r="B24" s="715" t="s">
        <v>98</v>
      </c>
      <c r="C24" s="716" t="s">
        <v>99</v>
      </c>
      <c r="D24" s="717" t="s">
        <v>93</v>
      </c>
      <c r="E24" s="731" t="s">
        <v>190</v>
      </c>
      <c r="F24" s="725" t="s">
        <v>190</v>
      </c>
      <c r="G24" s="728" t="str">
        <f>G25</f>
        <v>нд</v>
      </c>
      <c r="H24" s="728" t="str">
        <f>H25</f>
        <v>нд</v>
      </c>
      <c r="I24" s="731" t="s">
        <v>190</v>
      </c>
      <c r="J24" s="732" t="s">
        <v>190</v>
      </c>
      <c r="K24" s="732" t="s">
        <v>190</v>
      </c>
      <c r="L24" s="732" t="s">
        <v>190</v>
      </c>
      <c r="M24" s="732" t="s">
        <v>190</v>
      </c>
      <c r="N24" s="732" t="s">
        <v>190</v>
      </c>
      <c r="O24" s="732" t="s">
        <v>190</v>
      </c>
      <c r="P24" s="732" t="s">
        <v>190</v>
      </c>
      <c r="Q24" s="732" t="s">
        <v>190</v>
      </c>
      <c r="R24" s="732" t="s">
        <v>190</v>
      </c>
      <c r="S24" s="732" t="s">
        <v>190</v>
      </c>
      <c r="T24" s="732" t="s">
        <v>190</v>
      </c>
      <c r="U24" s="728" t="str">
        <f>U33</f>
        <v>нд</v>
      </c>
      <c r="V24" s="732" t="s">
        <v>190</v>
      </c>
      <c r="W24" s="732" t="s">
        <v>190</v>
      </c>
      <c r="X24" s="731" t="s">
        <v>190</v>
      </c>
      <c r="Y24" s="732" t="s">
        <v>190</v>
      </c>
      <c r="Z24" s="732" t="s">
        <v>190</v>
      </c>
      <c r="AA24" s="732" t="s">
        <v>190</v>
      </c>
      <c r="AB24" s="733" t="s">
        <v>190</v>
      </c>
      <c r="AC24" s="734" t="s">
        <v>190</v>
      </c>
      <c r="AD24" s="733" t="s">
        <v>190</v>
      </c>
      <c r="AE24" s="733" t="s">
        <v>190</v>
      </c>
      <c r="AF24" s="732" t="s">
        <v>190</v>
      </c>
      <c r="AG24" s="732" t="s">
        <v>190</v>
      </c>
      <c r="AH24" s="732" t="s">
        <v>190</v>
      </c>
      <c r="AI24" s="732" t="s">
        <v>190</v>
      </c>
      <c r="AJ24" s="732" t="s">
        <v>190</v>
      </c>
      <c r="AK24" s="254"/>
    </row>
    <row r="25" spans="1:40" ht="42" customHeight="1" x14ac:dyDescent="0.2">
      <c r="A25" s="254"/>
      <c r="B25" s="715" t="s">
        <v>100</v>
      </c>
      <c r="C25" s="716" t="s">
        <v>101</v>
      </c>
      <c r="D25" s="717" t="s">
        <v>93</v>
      </c>
      <c r="E25" s="731" t="s">
        <v>190</v>
      </c>
      <c r="F25" s="725" t="s">
        <v>190</v>
      </c>
      <c r="G25" s="734" t="s">
        <v>190</v>
      </c>
      <c r="H25" s="728" t="s">
        <v>190</v>
      </c>
      <c r="I25" s="731" t="s">
        <v>190</v>
      </c>
      <c r="J25" s="732" t="s">
        <v>190</v>
      </c>
      <c r="K25" s="732" t="s">
        <v>190</v>
      </c>
      <c r="L25" s="732" t="s">
        <v>190</v>
      </c>
      <c r="M25" s="732" t="s">
        <v>190</v>
      </c>
      <c r="N25" s="732" t="s">
        <v>190</v>
      </c>
      <c r="O25" s="732" t="s">
        <v>190</v>
      </c>
      <c r="P25" s="732" t="s">
        <v>190</v>
      </c>
      <c r="Q25" s="732" t="s">
        <v>190</v>
      </c>
      <c r="R25" s="732" t="s">
        <v>190</v>
      </c>
      <c r="S25" s="732" t="s">
        <v>190</v>
      </c>
      <c r="T25" s="732" t="s">
        <v>190</v>
      </c>
      <c r="U25" s="732" t="s">
        <v>190</v>
      </c>
      <c r="V25" s="732" t="s">
        <v>190</v>
      </c>
      <c r="W25" s="732" t="s">
        <v>190</v>
      </c>
      <c r="X25" s="731" t="s">
        <v>190</v>
      </c>
      <c r="Y25" s="732" t="s">
        <v>190</v>
      </c>
      <c r="Z25" s="732" t="s">
        <v>190</v>
      </c>
      <c r="AA25" s="732" t="s">
        <v>190</v>
      </c>
      <c r="AB25" s="733" t="s">
        <v>190</v>
      </c>
      <c r="AC25" s="734" t="s">
        <v>190</v>
      </c>
      <c r="AD25" s="733" t="s">
        <v>190</v>
      </c>
      <c r="AE25" s="733" t="s">
        <v>190</v>
      </c>
      <c r="AF25" s="732" t="s">
        <v>190</v>
      </c>
      <c r="AG25" s="732" t="s">
        <v>190</v>
      </c>
      <c r="AH25" s="732" t="s">
        <v>190</v>
      </c>
      <c r="AI25" s="732" t="s">
        <v>190</v>
      </c>
      <c r="AJ25" s="732" t="s">
        <v>190</v>
      </c>
      <c r="AK25" s="254"/>
    </row>
    <row r="26" spans="1:40" ht="42" customHeight="1" x14ac:dyDescent="0.2">
      <c r="A26" s="254"/>
      <c r="B26" s="715" t="s">
        <v>102</v>
      </c>
      <c r="C26" s="716" t="s">
        <v>103</v>
      </c>
      <c r="D26" s="717" t="s">
        <v>93</v>
      </c>
      <c r="E26" s="724" t="s">
        <v>190</v>
      </c>
      <c r="F26" s="725" t="s">
        <v>190</v>
      </c>
      <c r="G26" s="734" t="s">
        <v>190</v>
      </c>
      <c r="H26" s="728" t="s">
        <v>190</v>
      </c>
      <c r="I26" s="731" t="s">
        <v>190</v>
      </c>
      <c r="J26" s="732" t="s">
        <v>190</v>
      </c>
      <c r="K26" s="732" t="s">
        <v>190</v>
      </c>
      <c r="L26" s="732" t="s">
        <v>190</v>
      </c>
      <c r="M26" s="732" t="s">
        <v>190</v>
      </c>
      <c r="N26" s="732" t="s">
        <v>190</v>
      </c>
      <c r="O26" s="732" t="s">
        <v>190</v>
      </c>
      <c r="P26" s="732" t="s">
        <v>190</v>
      </c>
      <c r="Q26" s="732" t="s">
        <v>190</v>
      </c>
      <c r="R26" s="732" t="s">
        <v>190</v>
      </c>
      <c r="S26" s="721" t="s">
        <v>190</v>
      </c>
      <c r="T26" s="721" t="s">
        <v>190</v>
      </c>
      <c r="U26" s="721" t="s">
        <v>190</v>
      </c>
      <c r="V26" s="721" t="s">
        <v>190</v>
      </c>
      <c r="W26" s="721" t="s">
        <v>190</v>
      </c>
      <c r="X26" s="718" t="s">
        <v>190</v>
      </c>
      <c r="Y26" s="721" t="s">
        <v>190</v>
      </c>
      <c r="Z26" s="721" t="s">
        <v>190</v>
      </c>
      <c r="AA26" s="721" t="s">
        <v>190</v>
      </c>
      <c r="AB26" s="722" t="s">
        <v>190</v>
      </c>
      <c r="AC26" s="723" t="s">
        <v>190</v>
      </c>
      <c r="AD26" s="722" t="s">
        <v>190</v>
      </c>
      <c r="AE26" s="722" t="s">
        <v>190</v>
      </c>
      <c r="AF26" s="721" t="s">
        <v>190</v>
      </c>
      <c r="AG26" s="721" t="s">
        <v>190</v>
      </c>
      <c r="AH26" s="721" t="s">
        <v>190</v>
      </c>
      <c r="AI26" s="721" t="s">
        <v>190</v>
      </c>
      <c r="AJ26" s="721" t="s">
        <v>190</v>
      </c>
      <c r="AK26" s="254"/>
      <c r="AN26" s="228"/>
    </row>
    <row r="27" spans="1:40" ht="42" customHeight="1" x14ac:dyDescent="0.2">
      <c r="A27" s="254"/>
      <c r="B27" s="715" t="s">
        <v>104</v>
      </c>
      <c r="C27" s="716" t="s">
        <v>105</v>
      </c>
      <c r="D27" s="717" t="s">
        <v>93</v>
      </c>
      <c r="E27" s="735" t="s">
        <v>190</v>
      </c>
      <c r="F27" s="719" t="s">
        <v>190</v>
      </c>
      <c r="G27" s="736" t="s">
        <v>190</v>
      </c>
      <c r="H27" s="719" t="s">
        <v>190</v>
      </c>
      <c r="I27" s="718" t="s">
        <v>190</v>
      </c>
      <c r="J27" s="721" t="s">
        <v>190</v>
      </c>
      <c r="K27" s="721" t="s">
        <v>190</v>
      </c>
      <c r="L27" s="721" t="s">
        <v>190</v>
      </c>
      <c r="M27" s="721" t="s">
        <v>190</v>
      </c>
      <c r="N27" s="721" t="s">
        <v>190</v>
      </c>
      <c r="O27" s="721" t="s">
        <v>190</v>
      </c>
      <c r="P27" s="721" t="s">
        <v>190</v>
      </c>
      <c r="Q27" s="721" t="s">
        <v>190</v>
      </c>
      <c r="R27" s="721" t="s">
        <v>190</v>
      </c>
      <c r="S27" s="721" t="s">
        <v>190</v>
      </c>
      <c r="T27" s="721" t="s">
        <v>190</v>
      </c>
      <c r="U27" s="721" t="s">
        <v>190</v>
      </c>
      <c r="V27" s="721" t="s">
        <v>190</v>
      </c>
      <c r="W27" s="721" t="s">
        <v>190</v>
      </c>
      <c r="X27" s="718" t="s">
        <v>190</v>
      </c>
      <c r="Y27" s="721" t="s">
        <v>190</v>
      </c>
      <c r="Z27" s="721" t="s">
        <v>190</v>
      </c>
      <c r="AA27" s="721" t="s">
        <v>190</v>
      </c>
      <c r="AB27" s="722" t="s">
        <v>190</v>
      </c>
      <c r="AC27" s="722" t="s">
        <v>190</v>
      </c>
      <c r="AD27" s="722" t="s">
        <v>190</v>
      </c>
      <c r="AE27" s="722" t="s">
        <v>190</v>
      </c>
      <c r="AF27" s="721" t="s">
        <v>190</v>
      </c>
      <c r="AG27" s="721" t="s">
        <v>190</v>
      </c>
      <c r="AH27" s="721" t="s">
        <v>190</v>
      </c>
      <c r="AI27" s="721" t="s">
        <v>190</v>
      </c>
      <c r="AJ27" s="721" t="s">
        <v>190</v>
      </c>
      <c r="AK27" s="254"/>
      <c r="AN27" s="228"/>
    </row>
    <row r="28" spans="1:40" ht="48" customHeight="1" x14ac:dyDescent="0.2">
      <c r="A28" s="254"/>
      <c r="B28" s="737" t="s">
        <v>106</v>
      </c>
      <c r="C28" s="738" t="s">
        <v>107</v>
      </c>
      <c r="D28" s="739" t="s">
        <v>93</v>
      </c>
      <c r="E28" s="713" t="s">
        <v>190</v>
      </c>
      <c r="F28" s="702" t="s">
        <v>190</v>
      </c>
      <c r="G28" s="706" t="s">
        <v>190</v>
      </c>
      <c r="H28" s="703" t="s">
        <v>190</v>
      </c>
      <c r="I28" s="701" t="s">
        <v>190</v>
      </c>
      <c r="J28" s="704" t="s">
        <v>190</v>
      </c>
      <c r="K28" s="704" t="s">
        <v>190</v>
      </c>
      <c r="L28" s="704" t="s">
        <v>190</v>
      </c>
      <c r="M28" s="704" t="s">
        <v>190</v>
      </c>
      <c r="N28" s="704" t="s">
        <v>190</v>
      </c>
      <c r="O28" s="704" t="s">
        <v>190</v>
      </c>
      <c r="P28" s="704" t="s">
        <v>190</v>
      </c>
      <c r="Q28" s="704" t="s">
        <v>190</v>
      </c>
      <c r="R28" s="704" t="s">
        <v>190</v>
      </c>
      <c r="S28" s="704" t="s">
        <v>190</v>
      </c>
      <c r="T28" s="704" t="s">
        <v>190</v>
      </c>
      <c r="U28" s="703" t="s">
        <v>190</v>
      </c>
      <c r="V28" s="704" t="s">
        <v>190</v>
      </c>
      <c r="W28" s="704" t="s">
        <v>190</v>
      </c>
      <c r="X28" s="701" t="s">
        <v>190</v>
      </c>
      <c r="Y28" s="704" t="s">
        <v>190</v>
      </c>
      <c r="Z28" s="704" t="s">
        <v>190</v>
      </c>
      <c r="AA28" s="704" t="s">
        <v>190</v>
      </c>
      <c r="AB28" s="705" t="s">
        <v>190</v>
      </c>
      <c r="AC28" s="706" t="s">
        <v>190</v>
      </c>
      <c r="AD28" s="705" t="s">
        <v>190</v>
      </c>
      <c r="AE28" s="705" t="s">
        <v>190</v>
      </c>
      <c r="AF28" s="704" t="s">
        <v>190</v>
      </c>
      <c r="AG28" s="704" t="s">
        <v>190</v>
      </c>
      <c r="AH28" s="704" t="s">
        <v>190</v>
      </c>
      <c r="AI28" s="704" t="s">
        <v>190</v>
      </c>
      <c r="AJ28" s="704" t="s">
        <v>190</v>
      </c>
      <c r="AK28" s="254"/>
      <c r="AN28" s="268"/>
    </row>
    <row r="29" spans="1:40" ht="48" customHeight="1" x14ac:dyDescent="0.2">
      <c r="A29" s="254"/>
      <c r="B29" s="737" t="s">
        <v>108</v>
      </c>
      <c r="C29" s="738" t="s">
        <v>109</v>
      </c>
      <c r="D29" s="739" t="s">
        <v>93</v>
      </c>
      <c r="E29" s="710" t="s">
        <v>190</v>
      </c>
      <c r="F29" s="708" t="s">
        <v>190</v>
      </c>
      <c r="G29" s="740" t="s">
        <v>190</v>
      </c>
      <c r="H29" s="708" t="s">
        <v>190</v>
      </c>
      <c r="I29" s="710" t="s">
        <v>190</v>
      </c>
      <c r="J29" s="711" t="s">
        <v>190</v>
      </c>
      <c r="K29" s="711" t="s">
        <v>190</v>
      </c>
      <c r="L29" s="711" t="s">
        <v>190</v>
      </c>
      <c r="M29" s="711" t="s">
        <v>190</v>
      </c>
      <c r="N29" s="711" t="s">
        <v>190</v>
      </c>
      <c r="O29" s="711" t="s">
        <v>190</v>
      </c>
      <c r="P29" s="711" t="s">
        <v>190</v>
      </c>
      <c r="Q29" s="711" t="s">
        <v>190</v>
      </c>
      <c r="R29" s="711" t="s">
        <v>190</v>
      </c>
      <c r="S29" s="711" t="s">
        <v>190</v>
      </c>
      <c r="T29" s="711" t="s">
        <v>190</v>
      </c>
      <c r="U29" s="711" t="s">
        <v>190</v>
      </c>
      <c r="V29" s="711" t="s">
        <v>190</v>
      </c>
      <c r="W29" s="711" t="s">
        <v>190</v>
      </c>
      <c r="X29" s="710" t="s">
        <v>190</v>
      </c>
      <c r="Y29" s="711" t="s">
        <v>190</v>
      </c>
      <c r="Z29" s="711" t="s">
        <v>190</v>
      </c>
      <c r="AA29" s="711" t="s">
        <v>190</v>
      </c>
      <c r="AB29" s="712" t="s">
        <v>190</v>
      </c>
      <c r="AC29" s="712" t="s">
        <v>190</v>
      </c>
      <c r="AD29" s="712" t="s">
        <v>190</v>
      </c>
      <c r="AE29" s="712" t="s">
        <v>190</v>
      </c>
      <c r="AF29" s="711" t="s">
        <v>190</v>
      </c>
      <c r="AG29" s="711" t="s">
        <v>190</v>
      </c>
      <c r="AH29" s="711" t="s">
        <v>190</v>
      </c>
      <c r="AI29" s="711" t="s">
        <v>190</v>
      </c>
      <c r="AJ29" s="711" t="s">
        <v>190</v>
      </c>
      <c r="AK29" s="254"/>
    </row>
    <row r="30" spans="1:40" ht="48" customHeight="1" x14ac:dyDescent="0.2">
      <c r="A30" s="254"/>
      <c r="B30" s="741" t="s">
        <v>110</v>
      </c>
      <c r="C30" s="738" t="s">
        <v>111</v>
      </c>
      <c r="D30" s="739" t="s">
        <v>93</v>
      </c>
      <c r="E30" s="707" t="s">
        <v>190</v>
      </c>
      <c r="F30" s="702" t="s">
        <v>190</v>
      </c>
      <c r="G30" s="714" t="s">
        <v>190</v>
      </c>
      <c r="H30" s="702" t="s">
        <v>190</v>
      </c>
      <c r="I30" s="701" t="s">
        <v>190</v>
      </c>
      <c r="J30" s="704" t="s">
        <v>190</v>
      </c>
      <c r="K30" s="704" t="s">
        <v>190</v>
      </c>
      <c r="L30" s="704" t="s">
        <v>190</v>
      </c>
      <c r="M30" s="704" t="s">
        <v>190</v>
      </c>
      <c r="N30" s="704" t="s">
        <v>190</v>
      </c>
      <c r="O30" s="704" t="s">
        <v>190</v>
      </c>
      <c r="P30" s="704" t="s">
        <v>190</v>
      </c>
      <c r="Q30" s="704" t="s">
        <v>190</v>
      </c>
      <c r="R30" s="704" t="s">
        <v>190</v>
      </c>
      <c r="S30" s="704" t="s">
        <v>190</v>
      </c>
      <c r="T30" s="704" t="s">
        <v>190</v>
      </c>
      <c r="U30" s="704" t="s">
        <v>190</v>
      </c>
      <c r="V30" s="704" t="s">
        <v>190</v>
      </c>
      <c r="W30" s="704" t="s">
        <v>190</v>
      </c>
      <c r="X30" s="701" t="s">
        <v>190</v>
      </c>
      <c r="Y30" s="704" t="s">
        <v>190</v>
      </c>
      <c r="Z30" s="704" t="s">
        <v>190</v>
      </c>
      <c r="AA30" s="704" t="s">
        <v>190</v>
      </c>
      <c r="AB30" s="705" t="s">
        <v>190</v>
      </c>
      <c r="AC30" s="705" t="s">
        <v>190</v>
      </c>
      <c r="AD30" s="705" t="s">
        <v>190</v>
      </c>
      <c r="AE30" s="705" t="s">
        <v>190</v>
      </c>
      <c r="AF30" s="704" t="s">
        <v>190</v>
      </c>
      <c r="AG30" s="704" t="s">
        <v>190</v>
      </c>
      <c r="AH30" s="704" t="s">
        <v>190</v>
      </c>
      <c r="AI30" s="704" t="s">
        <v>190</v>
      </c>
      <c r="AJ30" s="704" t="s">
        <v>190</v>
      </c>
      <c r="AK30" s="254"/>
      <c r="AN30" s="228"/>
    </row>
    <row r="31" spans="1:40" ht="42" customHeight="1" x14ac:dyDescent="0.2">
      <c r="A31" s="254"/>
      <c r="B31" s="742" t="s">
        <v>112</v>
      </c>
      <c r="C31" s="743" t="s">
        <v>113</v>
      </c>
      <c r="D31" s="744" t="s">
        <v>93</v>
      </c>
      <c r="E31" s="724" t="s">
        <v>190</v>
      </c>
      <c r="F31" s="719" t="s">
        <v>190</v>
      </c>
      <c r="G31" s="736" t="s">
        <v>190</v>
      </c>
      <c r="H31" s="719" t="s">
        <v>190</v>
      </c>
      <c r="I31" s="718" t="s">
        <v>190</v>
      </c>
      <c r="J31" s="721" t="s">
        <v>190</v>
      </c>
      <c r="K31" s="721" t="s">
        <v>190</v>
      </c>
      <c r="L31" s="721" t="s">
        <v>190</v>
      </c>
      <c r="M31" s="721" t="s">
        <v>190</v>
      </c>
      <c r="N31" s="721" t="s">
        <v>190</v>
      </c>
      <c r="O31" s="721" t="s">
        <v>190</v>
      </c>
      <c r="P31" s="721" t="s">
        <v>190</v>
      </c>
      <c r="Q31" s="721" t="s">
        <v>190</v>
      </c>
      <c r="R31" s="721" t="s">
        <v>190</v>
      </c>
      <c r="S31" s="721" t="s">
        <v>190</v>
      </c>
      <c r="T31" s="721" t="s">
        <v>190</v>
      </c>
      <c r="U31" s="721" t="s">
        <v>190</v>
      </c>
      <c r="V31" s="721" t="s">
        <v>190</v>
      </c>
      <c r="W31" s="721" t="s">
        <v>190</v>
      </c>
      <c r="X31" s="718" t="s">
        <v>190</v>
      </c>
      <c r="Y31" s="721" t="s">
        <v>190</v>
      </c>
      <c r="Z31" s="721" t="s">
        <v>190</v>
      </c>
      <c r="AA31" s="721" t="s">
        <v>190</v>
      </c>
      <c r="AB31" s="722" t="s">
        <v>190</v>
      </c>
      <c r="AC31" s="722" t="s">
        <v>190</v>
      </c>
      <c r="AD31" s="722" t="s">
        <v>190</v>
      </c>
      <c r="AE31" s="722" t="s">
        <v>190</v>
      </c>
      <c r="AF31" s="721" t="s">
        <v>190</v>
      </c>
      <c r="AG31" s="721" t="s">
        <v>190</v>
      </c>
      <c r="AH31" s="721" t="s">
        <v>190</v>
      </c>
      <c r="AI31" s="721" t="s">
        <v>190</v>
      </c>
      <c r="AJ31" s="721" t="s">
        <v>190</v>
      </c>
      <c r="AK31" s="254"/>
    </row>
    <row r="32" spans="1:40" ht="42" customHeight="1" x14ac:dyDescent="0.2">
      <c r="A32" s="254"/>
      <c r="B32" s="742" t="s">
        <v>114</v>
      </c>
      <c r="C32" s="743" t="s">
        <v>115</v>
      </c>
      <c r="D32" s="745" t="s">
        <v>93</v>
      </c>
      <c r="E32" s="718" t="s">
        <v>190</v>
      </c>
      <c r="F32" s="719" t="s">
        <v>190</v>
      </c>
      <c r="G32" s="736" t="s">
        <v>190</v>
      </c>
      <c r="H32" s="719" t="s">
        <v>190</v>
      </c>
      <c r="I32" s="718" t="s">
        <v>190</v>
      </c>
      <c r="J32" s="732" t="s">
        <v>190</v>
      </c>
      <c r="K32" s="732" t="s">
        <v>190</v>
      </c>
      <c r="L32" s="732" t="s">
        <v>190</v>
      </c>
      <c r="M32" s="732" t="s">
        <v>190</v>
      </c>
      <c r="N32" s="732" t="s">
        <v>190</v>
      </c>
      <c r="O32" s="732" t="s">
        <v>190</v>
      </c>
      <c r="P32" s="732" t="s">
        <v>190</v>
      </c>
      <c r="Q32" s="732" t="s">
        <v>190</v>
      </c>
      <c r="R32" s="732" t="s">
        <v>190</v>
      </c>
      <c r="S32" s="732" t="s">
        <v>190</v>
      </c>
      <c r="T32" s="732" t="s">
        <v>190</v>
      </c>
      <c r="U32" s="732" t="s">
        <v>190</v>
      </c>
      <c r="V32" s="732" t="s">
        <v>190</v>
      </c>
      <c r="W32" s="732" t="s">
        <v>190</v>
      </c>
      <c r="X32" s="731" t="s">
        <v>190</v>
      </c>
      <c r="Y32" s="732" t="s">
        <v>190</v>
      </c>
      <c r="Z32" s="732" t="s">
        <v>190</v>
      </c>
      <c r="AA32" s="732" t="s">
        <v>190</v>
      </c>
      <c r="AB32" s="733" t="s">
        <v>190</v>
      </c>
      <c r="AC32" s="733" t="s">
        <v>190</v>
      </c>
      <c r="AD32" s="733" t="s">
        <v>190</v>
      </c>
      <c r="AE32" s="733" t="s">
        <v>190</v>
      </c>
      <c r="AF32" s="732" t="s">
        <v>190</v>
      </c>
      <c r="AG32" s="732" t="s">
        <v>190</v>
      </c>
      <c r="AH32" s="732" t="s">
        <v>190</v>
      </c>
      <c r="AI32" s="732" t="s">
        <v>190</v>
      </c>
      <c r="AJ32" s="732" t="s">
        <v>190</v>
      </c>
      <c r="AK32" s="254"/>
    </row>
    <row r="33" spans="1:40" ht="42" customHeight="1" x14ac:dyDescent="0.2">
      <c r="A33" s="254"/>
      <c r="B33" s="742" t="s">
        <v>116</v>
      </c>
      <c r="C33" s="743" t="s">
        <v>117</v>
      </c>
      <c r="D33" s="745" t="s">
        <v>93</v>
      </c>
      <c r="E33" s="731" t="s">
        <v>190</v>
      </c>
      <c r="F33" s="725" t="s">
        <v>190</v>
      </c>
      <c r="G33" s="746" t="s">
        <v>190</v>
      </c>
      <c r="H33" s="728" t="str">
        <f>H34</f>
        <v>нд</v>
      </c>
      <c r="I33" s="731" t="s">
        <v>190</v>
      </c>
      <c r="J33" s="732" t="s">
        <v>190</v>
      </c>
      <c r="K33" s="732" t="s">
        <v>190</v>
      </c>
      <c r="L33" s="732" t="s">
        <v>190</v>
      </c>
      <c r="M33" s="732" t="s">
        <v>190</v>
      </c>
      <c r="N33" s="732" t="s">
        <v>190</v>
      </c>
      <c r="O33" s="732" t="s">
        <v>190</v>
      </c>
      <c r="P33" s="732" t="s">
        <v>190</v>
      </c>
      <c r="Q33" s="732" t="s">
        <v>190</v>
      </c>
      <c r="R33" s="732" t="s">
        <v>190</v>
      </c>
      <c r="S33" s="732" t="s">
        <v>190</v>
      </c>
      <c r="T33" s="732" t="s">
        <v>190</v>
      </c>
      <c r="U33" s="728" t="str">
        <f>U34</f>
        <v>нд</v>
      </c>
      <c r="V33" s="732" t="s">
        <v>190</v>
      </c>
      <c r="W33" s="732" t="s">
        <v>190</v>
      </c>
      <c r="X33" s="731" t="s">
        <v>190</v>
      </c>
      <c r="Y33" s="732" t="s">
        <v>190</v>
      </c>
      <c r="Z33" s="732" t="s">
        <v>190</v>
      </c>
      <c r="AA33" s="732" t="s">
        <v>190</v>
      </c>
      <c r="AB33" s="733" t="s">
        <v>190</v>
      </c>
      <c r="AC33" s="733" t="s">
        <v>190</v>
      </c>
      <c r="AD33" s="733" t="s">
        <v>190</v>
      </c>
      <c r="AE33" s="733" t="s">
        <v>190</v>
      </c>
      <c r="AF33" s="732" t="s">
        <v>190</v>
      </c>
      <c r="AG33" s="732" t="s">
        <v>190</v>
      </c>
      <c r="AH33" s="732" t="s">
        <v>190</v>
      </c>
      <c r="AI33" s="732" t="s">
        <v>190</v>
      </c>
      <c r="AJ33" s="732" t="s">
        <v>190</v>
      </c>
      <c r="AK33" s="254"/>
      <c r="AN33" s="268"/>
    </row>
    <row r="34" spans="1:40" ht="48" customHeight="1" x14ac:dyDescent="0.2">
      <c r="A34" s="254"/>
      <c r="B34" s="737" t="s">
        <v>118</v>
      </c>
      <c r="C34" s="738" t="s">
        <v>119</v>
      </c>
      <c r="D34" s="737" t="s">
        <v>93</v>
      </c>
      <c r="E34" s="707" t="s">
        <v>190</v>
      </c>
      <c r="F34" s="708" t="s">
        <v>190</v>
      </c>
      <c r="G34" s="709" t="s">
        <v>190</v>
      </c>
      <c r="H34" s="709" t="s">
        <v>190</v>
      </c>
      <c r="I34" s="710" t="s">
        <v>190</v>
      </c>
      <c r="J34" s="710" t="s">
        <v>190</v>
      </c>
      <c r="K34" s="710" t="s">
        <v>190</v>
      </c>
      <c r="L34" s="710" t="s">
        <v>190</v>
      </c>
      <c r="M34" s="710" t="s">
        <v>190</v>
      </c>
      <c r="N34" s="710" t="s">
        <v>190</v>
      </c>
      <c r="O34" s="710" t="s">
        <v>190</v>
      </c>
      <c r="P34" s="710" t="s">
        <v>190</v>
      </c>
      <c r="Q34" s="710" t="s">
        <v>190</v>
      </c>
      <c r="R34" s="710" t="s">
        <v>190</v>
      </c>
      <c r="S34" s="710" t="s">
        <v>190</v>
      </c>
      <c r="T34" s="710" t="s">
        <v>190</v>
      </c>
      <c r="U34" s="710" t="s">
        <v>190</v>
      </c>
      <c r="V34" s="710" t="s">
        <v>190</v>
      </c>
      <c r="W34" s="710" t="s">
        <v>190</v>
      </c>
      <c r="X34" s="710" t="s">
        <v>190</v>
      </c>
      <c r="Y34" s="710" t="s">
        <v>190</v>
      </c>
      <c r="Z34" s="710" t="s">
        <v>190</v>
      </c>
      <c r="AA34" s="710" t="s">
        <v>190</v>
      </c>
      <c r="AB34" s="710" t="s">
        <v>190</v>
      </c>
      <c r="AC34" s="710" t="s">
        <v>190</v>
      </c>
      <c r="AD34" s="710" t="s">
        <v>190</v>
      </c>
      <c r="AE34" s="710" t="s">
        <v>190</v>
      </c>
      <c r="AF34" s="710" t="s">
        <v>190</v>
      </c>
      <c r="AG34" s="710" t="s">
        <v>190</v>
      </c>
      <c r="AH34" s="710" t="s">
        <v>190</v>
      </c>
      <c r="AI34" s="710" t="s">
        <v>190</v>
      </c>
      <c r="AJ34" s="711" t="s">
        <v>190</v>
      </c>
      <c r="AK34" s="254"/>
      <c r="AN34" s="268"/>
    </row>
    <row r="35" spans="1:40" ht="42" customHeight="1" x14ac:dyDescent="0.2">
      <c r="A35" s="254"/>
      <c r="B35" s="747" t="s">
        <v>120</v>
      </c>
      <c r="C35" s="748" t="s">
        <v>121</v>
      </c>
      <c r="D35" s="745" t="s">
        <v>93</v>
      </c>
      <c r="E35" s="718" t="s">
        <v>190</v>
      </c>
      <c r="F35" s="749" t="s">
        <v>190</v>
      </c>
      <c r="G35" s="749" t="s">
        <v>190</v>
      </c>
      <c r="H35" s="749" t="s">
        <v>190</v>
      </c>
      <c r="I35" s="749" t="s">
        <v>190</v>
      </c>
      <c r="J35" s="749" t="s">
        <v>190</v>
      </c>
      <c r="K35" s="749" t="s">
        <v>190</v>
      </c>
      <c r="L35" s="749" t="s">
        <v>190</v>
      </c>
      <c r="M35" s="749" t="s">
        <v>190</v>
      </c>
      <c r="N35" s="749" t="s">
        <v>190</v>
      </c>
      <c r="O35" s="749" t="s">
        <v>190</v>
      </c>
      <c r="P35" s="749" t="s">
        <v>190</v>
      </c>
      <c r="Q35" s="749" t="s">
        <v>190</v>
      </c>
      <c r="R35" s="749" t="s">
        <v>190</v>
      </c>
      <c r="S35" s="749" t="s">
        <v>190</v>
      </c>
      <c r="T35" s="749" t="s">
        <v>190</v>
      </c>
      <c r="U35" s="749" t="s">
        <v>190</v>
      </c>
      <c r="V35" s="749" t="s">
        <v>190</v>
      </c>
      <c r="W35" s="749" t="s">
        <v>190</v>
      </c>
      <c r="X35" s="749" t="s">
        <v>190</v>
      </c>
      <c r="Y35" s="749" t="s">
        <v>190</v>
      </c>
      <c r="Z35" s="749" t="s">
        <v>190</v>
      </c>
      <c r="AA35" s="749" t="s">
        <v>190</v>
      </c>
      <c r="AB35" s="749" t="s">
        <v>190</v>
      </c>
      <c r="AC35" s="749" t="s">
        <v>190</v>
      </c>
      <c r="AD35" s="749" t="s">
        <v>190</v>
      </c>
      <c r="AE35" s="749" t="s">
        <v>190</v>
      </c>
      <c r="AF35" s="749" t="s">
        <v>190</v>
      </c>
      <c r="AG35" s="749" t="s">
        <v>190</v>
      </c>
      <c r="AH35" s="749" t="s">
        <v>190</v>
      </c>
      <c r="AI35" s="749" t="s">
        <v>190</v>
      </c>
      <c r="AJ35" s="749" t="s">
        <v>190</v>
      </c>
      <c r="AK35" s="254"/>
      <c r="AN35" s="268"/>
    </row>
    <row r="36" spans="1:40" s="269" customFormat="1" ht="42" customHeight="1" x14ac:dyDescent="0.2">
      <c r="A36" s="254"/>
      <c r="B36" s="750" t="s">
        <v>122</v>
      </c>
      <c r="C36" s="748" t="s">
        <v>123</v>
      </c>
      <c r="D36" s="745" t="s">
        <v>93</v>
      </c>
      <c r="E36" s="718" t="s">
        <v>190</v>
      </c>
      <c r="F36" s="718" t="s">
        <v>190</v>
      </c>
      <c r="G36" s="718" t="s">
        <v>190</v>
      </c>
      <c r="H36" s="718" t="s">
        <v>190</v>
      </c>
      <c r="I36" s="718" t="s">
        <v>190</v>
      </c>
      <c r="J36" s="718" t="s">
        <v>190</v>
      </c>
      <c r="K36" s="718" t="s">
        <v>190</v>
      </c>
      <c r="L36" s="718" t="s">
        <v>190</v>
      </c>
      <c r="M36" s="718" t="s">
        <v>190</v>
      </c>
      <c r="N36" s="718" t="s">
        <v>190</v>
      </c>
      <c r="O36" s="718" t="s">
        <v>190</v>
      </c>
      <c r="P36" s="718" t="s">
        <v>190</v>
      </c>
      <c r="Q36" s="718" t="s">
        <v>190</v>
      </c>
      <c r="R36" s="718" t="s">
        <v>190</v>
      </c>
      <c r="S36" s="718" t="s">
        <v>190</v>
      </c>
      <c r="T36" s="718" t="s">
        <v>190</v>
      </c>
      <c r="U36" s="718" t="s">
        <v>190</v>
      </c>
      <c r="V36" s="718" t="s">
        <v>190</v>
      </c>
      <c r="W36" s="718" t="s">
        <v>190</v>
      </c>
      <c r="X36" s="718" t="s">
        <v>190</v>
      </c>
      <c r="Y36" s="718" t="s">
        <v>190</v>
      </c>
      <c r="Z36" s="718" t="s">
        <v>190</v>
      </c>
      <c r="AA36" s="718" t="s">
        <v>190</v>
      </c>
      <c r="AB36" s="718" t="s">
        <v>190</v>
      </c>
      <c r="AC36" s="718" t="s">
        <v>190</v>
      </c>
      <c r="AD36" s="718" t="s">
        <v>190</v>
      </c>
      <c r="AE36" s="718" t="s">
        <v>190</v>
      </c>
      <c r="AF36" s="718" t="s">
        <v>190</v>
      </c>
      <c r="AG36" s="718" t="s">
        <v>190</v>
      </c>
      <c r="AH36" s="718" t="s">
        <v>190</v>
      </c>
      <c r="AI36" s="718" t="s">
        <v>190</v>
      </c>
      <c r="AJ36" s="718" t="s">
        <v>190</v>
      </c>
      <c r="AK36" s="254"/>
      <c r="AN36" s="270"/>
    </row>
    <row r="37" spans="1:40" s="269" customFormat="1" ht="48" customHeight="1" x14ac:dyDescent="0.2">
      <c r="A37" s="254"/>
      <c r="B37" s="737" t="s">
        <v>124</v>
      </c>
      <c r="C37" s="751" t="s">
        <v>125</v>
      </c>
      <c r="D37" s="737" t="s">
        <v>93</v>
      </c>
      <c r="E37" s="701" t="s">
        <v>190</v>
      </c>
      <c r="F37" s="701" t="s">
        <v>190</v>
      </c>
      <c r="G37" s="701" t="s">
        <v>190</v>
      </c>
      <c r="H37" s="701" t="s">
        <v>190</v>
      </c>
      <c r="I37" s="701" t="s">
        <v>190</v>
      </c>
      <c r="J37" s="701" t="s">
        <v>190</v>
      </c>
      <c r="K37" s="701" t="s">
        <v>190</v>
      </c>
      <c r="L37" s="701" t="s">
        <v>190</v>
      </c>
      <c r="M37" s="701" t="s">
        <v>190</v>
      </c>
      <c r="N37" s="701" t="s">
        <v>190</v>
      </c>
      <c r="O37" s="701" t="s">
        <v>190</v>
      </c>
      <c r="P37" s="701" t="s">
        <v>190</v>
      </c>
      <c r="Q37" s="701" t="s">
        <v>190</v>
      </c>
      <c r="R37" s="701" t="s">
        <v>190</v>
      </c>
      <c r="S37" s="701" t="s">
        <v>190</v>
      </c>
      <c r="T37" s="701" t="s">
        <v>190</v>
      </c>
      <c r="U37" s="701" t="s">
        <v>190</v>
      </c>
      <c r="V37" s="701" t="s">
        <v>190</v>
      </c>
      <c r="W37" s="701" t="s">
        <v>190</v>
      </c>
      <c r="X37" s="701" t="s">
        <v>190</v>
      </c>
      <c r="Y37" s="701" t="s">
        <v>190</v>
      </c>
      <c r="Z37" s="701" t="s">
        <v>190</v>
      </c>
      <c r="AA37" s="701" t="s">
        <v>190</v>
      </c>
      <c r="AB37" s="701" t="s">
        <v>190</v>
      </c>
      <c r="AC37" s="701" t="s">
        <v>190</v>
      </c>
      <c r="AD37" s="701" t="s">
        <v>190</v>
      </c>
      <c r="AE37" s="701" t="s">
        <v>190</v>
      </c>
      <c r="AF37" s="701" t="s">
        <v>190</v>
      </c>
      <c r="AG37" s="701" t="s">
        <v>190</v>
      </c>
      <c r="AH37" s="701" t="s">
        <v>190</v>
      </c>
      <c r="AI37" s="701" t="s">
        <v>190</v>
      </c>
      <c r="AJ37" s="701" t="s">
        <v>190</v>
      </c>
      <c r="AN37" s="270"/>
    </row>
    <row r="38" spans="1:40" s="269" customFormat="1" ht="48" customHeight="1" x14ac:dyDescent="0.2">
      <c r="B38" s="752" t="s">
        <v>126</v>
      </c>
      <c r="C38" s="751" t="s">
        <v>127</v>
      </c>
      <c r="D38" s="737" t="s">
        <v>93</v>
      </c>
      <c r="E38" s="701" t="s">
        <v>190</v>
      </c>
      <c r="F38" s="701" t="s">
        <v>190</v>
      </c>
      <c r="G38" s="701" t="s">
        <v>190</v>
      </c>
      <c r="H38" s="701" t="s">
        <v>190</v>
      </c>
      <c r="I38" s="701" t="s">
        <v>190</v>
      </c>
      <c r="J38" s="701" t="s">
        <v>190</v>
      </c>
      <c r="K38" s="701" t="s">
        <v>190</v>
      </c>
      <c r="L38" s="701" t="s">
        <v>190</v>
      </c>
      <c r="M38" s="701" t="s">
        <v>190</v>
      </c>
      <c r="N38" s="701" t="s">
        <v>190</v>
      </c>
      <c r="O38" s="701" t="s">
        <v>190</v>
      </c>
      <c r="P38" s="701" t="s">
        <v>190</v>
      </c>
      <c r="Q38" s="701" t="s">
        <v>190</v>
      </c>
      <c r="R38" s="701" t="s">
        <v>190</v>
      </c>
      <c r="S38" s="701" t="s">
        <v>190</v>
      </c>
      <c r="T38" s="701" t="s">
        <v>190</v>
      </c>
      <c r="U38" s="701" t="s">
        <v>190</v>
      </c>
      <c r="V38" s="701" t="s">
        <v>190</v>
      </c>
      <c r="W38" s="701" t="s">
        <v>190</v>
      </c>
      <c r="X38" s="701" t="s">
        <v>190</v>
      </c>
      <c r="Y38" s="701" t="s">
        <v>190</v>
      </c>
      <c r="Z38" s="701" t="s">
        <v>190</v>
      </c>
      <c r="AA38" s="701" t="s">
        <v>190</v>
      </c>
      <c r="AB38" s="701" t="s">
        <v>190</v>
      </c>
      <c r="AC38" s="701" t="s">
        <v>190</v>
      </c>
      <c r="AD38" s="701" t="s">
        <v>190</v>
      </c>
      <c r="AE38" s="701" t="s">
        <v>190</v>
      </c>
      <c r="AF38" s="701" t="s">
        <v>190</v>
      </c>
      <c r="AG38" s="701" t="s">
        <v>190</v>
      </c>
      <c r="AH38" s="701" t="s">
        <v>190</v>
      </c>
      <c r="AI38" s="701" t="s">
        <v>190</v>
      </c>
      <c r="AJ38" s="701" t="s">
        <v>190</v>
      </c>
      <c r="AN38" s="270"/>
    </row>
    <row r="39" spans="1:40" s="269" customFormat="1" ht="42" customHeight="1" x14ac:dyDescent="0.2">
      <c r="B39" s="753" t="s">
        <v>277</v>
      </c>
      <c r="C39" s="754" t="s">
        <v>278</v>
      </c>
      <c r="D39" s="745" t="s">
        <v>93</v>
      </c>
      <c r="E39" s="718" t="s">
        <v>190</v>
      </c>
      <c r="F39" s="718" t="s">
        <v>190</v>
      </c>
      <c r="G39" s="718" t="s">
        <v>190</v>
      </c>
      <c r="H39" s="718" t="s">
        <v>190</v>
      </c>
      <c r="I39" s="718" t="s">
        <v>190</v>
      </c>
      <c r="J39" s="718" t="s">
        <v>190</v>
      </c>
      <c r="K39" s="718" t="s">
        <v>190</v>
      </c>
      <c r="L39" s="718" t="s">
        <v>190</v>
      </c>
      <c r="M39" s="718" t="s">
        <v>190</v>
      </c>
      <c r="N39" s="718" t="s">
        <v>190</v>
      </c>
      <c r="O39" s="718" t="s">
        <v>190</v>
      </c>
      <c r="P39" s="718" t="s">
        <v>190</v>
      </c>
      <c r="Q39" s="718" t="s">
        <v>190</v>
      </c>
      <c r="R39" s="718" t="s">
        <v>190</v>
      </c>
      <c r="S39" s="718" t="s">
        <v>190</v>
      </c>
      <c r="T39" s="718" t="s">
        <v>190</v>
      </c>
      <c r="U39" s="718" t="s">
        <v>190</v>
      </c>
      <c r="V39" s="718" t="s">
        <v>190</v>
      </c>
      <c r="W39" s="718" t="s">
        <v>190</v>
      </c>
      <c r="X39" s="718" t="s">
        <v>190</v>
      </c>
      <c r="Y39" s="718" t="s">
        <v>190</v>
      </c>
      <c r="Z39" s="718" t="s">
        <v>190</v>
      </c>
      <c r="AA39" s="718" t="s">
        <v>190</v>
      </c>
      <c r="AB39" s="718" t="s">
        <v>190</v>
      </c>
      <c r="AC39" s="718" t="s">
        <v>190</v>
      </c>
      <c r="AD39" s="718" t="s">
        <v>190</v>
      </c>
      <c r="AE39" s="718" t="s">
        <v>190</v>
      </c>
      <c r="AF39" s="718" t="s">
        <v>190</v>
      </c>
      <c r="AG39" s="718" t="s">
        <v>190</v>
      </c>
      <c r="AH39" s="718" t="s">
        <v>190</v>
      </c>
      <c r="AI39" s="718" t="s">
        <v>190</v>
      </c>
      <c r="AJ39" s="718" t="s">
        <v>190</v>
      </c>
      <c r="AN39" s="270"/>
    </row>
    <row r="40" spans="1:40" s="269" customFormat="1" ht="42" customHeight="1" x14ac:dyDescent="0.2">
      <c r="B40" s="755" t="s">
        <v>128</v>
      </c>
      <c r="C40" s="756" t="s">
        <v>129</v>
      </c>
      <c r="D40" s="757" t="s">
        <v>93</v>
      </c>
      <c r="E40" s="718" t="s">
        <v>190</v>
      </c>
      <c r="F40" s="718" t="s">
        <v>190</v>
      </c>
      <c r="G40" s="718" t="s">
        <v>190</v>
      </c>
      <c r="H40" s="718" t="s">
        <v>190</v>
      </c>
      <c r="I40" s="718" t="s">
        <v>190</v>
      </c>
      <c r="J40" s="718" t="s">
        <v>190</v>
      </c>
      <c r="K40" s="718" t="s">
        <v>190</v>
      </c>
      <c r="L40" s="718" t="s">
        <v>190</v>
      </c>
      <c r="M40" s="718" t="s">
        <v>190</v>
      </c>
      <c r="N40" s="718" t="s">
        <v>190</v>
      </c>
      <c r="O40" s="718" t="s">
        <v>190</v>
      </c>
      <c r="P40" s="718" t="s">
        <v>190</v>
      </c>
      <c r="Q40" s="718" t="s">
        <v>190</v>
      </c>
      <c r="R40" s="718" t="s">
        <v>190</v>
      </c>
      <c r="S40" s="718" t="s">
        <v>190</v>
      </c>
      <c r="T40" s="718" t="s">
        <v>190</v>
      </c>
      <c r="U40" s="718" t="s">
        <v>190</v>
      </c>
      <c r="V40" s="718" t="s">
        <v>190</v>
      </c>
      <c r="W40" s="718" t="s">
        <v>190</v>
      </c>
      <c r="X40" s="718" t="s">
        <v>190</v>
      </c>
      <c r="Y40" s="718" t="s">
        <v>190</v>
      </c>
      <c r="Z40" s="718" t="s">
        <v>190</v>
      </c>
      <c r="AA40" s="718" t="s">
        <v>190</v>
      </c>
      <c r="AB40" s="718" t="s">
        <v>190</v>
      </c>
      <c r="AC40" s="718" t="s">
        <v>190</v>
      </c>
      <c r="AD40" s="718" t="s">
        <v>190</v>
      </c>
      <c r="AE40" s="718" t="s">
        <v>190</v>
      </c>
      <c r="AF40" s="718" t="s">
        <v>190</v>
      </c>
      <c r="AG40" s="718" t="s">
        <v>190</v>
      </c>
      <c r="AH40" s="718" t="s">
        <v>190</v>
      </c>
      <c r="AI40" s="718" t="s">
        <v>190</v>
      </c>
      <c r="AJ40" s="718" t="s">
        <v>190</v>
      </c>
      <c r="AN40" s="270"/>
    </row>
    <row r="41" spans="1:40" ht="48" customHeight="1" x14ac:dyDescent="0.2">
      <c r="B41" s="758" t="s">
        <v>130</v>
      </c>
      <c r="C41" s="759" t="s">
        <v>131</v>
      </c>
      <c r="D41" s="739" t="s">
        <v>93</v>
      </c>
      <c r="E41" s="701" t="s">
        <v>190</v>
      </c>
      <c r="F41" s="701" t="s">
        <v>190</v>
      </c>
      <c r="G41" s="701" t="s">
        <v>190</v>
      </c>
      <c r="H41" s="701" t="s">
        <v>190</v>
      </c>
      <c r="I41" s="701" t="s">
        <v>190</v>
      </c>
      <c r="J41" s="701" t="s">
        <v>190</v>
      </c>
      <c r="K41" s="701" t="s">
        <v>190</v>
      </c>
      <c r="L41" s="701" t="s">
        <v>190</v>
      </c>
      <c r="M41" s="701" t="s">
        <v>190</v>
      </c>
      <c r="N41" s="701" t="s">
        <v>190</v>
      </c>
      <c r="O41" s="701" t="s">
        <v>190</v>
      </c>
      <c r="P41" s="701" t="s">
        <v>190</v>
      </c>
      <c r="Q41" s="701" t="s">
        <v>190</v>
      </c>
      <c r="R41" s="701" t="s">
        <v>190</v>
      </c>
      <c r="S41" s="701" t="s">
        <v>190</v>
      </c>
      <c r="T41" s="701" t="s">
        <v>190</v>
      </c>
      <c r="U41" s="701" t="s">
        <v>190</v>
      </c>
      <c r="V41" s="701" t="s">
        <v>190</v>
      </c>
      <c r="W41" s="701" t="s">
        <v>190</v>
      </c>
      <c r="X41" s="701" t="s">
        <v>190</v>
      </c>
      <c r="Y41" s="701" t="s">
        <v>190</v>
      </c>
      <c r="Z41" s="701" t="s">
        <v>190</v>
      </c>
      <c r="AA41" s="701" t="s">
        <v>190</v>
      </c>
      <c r="AB41" s="701" t="s">
        <v>190</v>
      </c>
      <c r="AC41" s="701" t="s">
        <v>190</v>
      </c>
      <c r="AD41" s="701" t="s">
        <v>190</v>
      </c>
      <c r="AE41" s="701" t="s">
        <v>190</v>
      </c>
      <c r="AF41" s="701" t="s">
        <v>190</v>
      </c>
      <c r="AG41" s="701" t="s">
        <v>190</v>
      </c>
      <c r="AH41" s="701" t="s">
        <v>190</v>
      </c>
      <c r="AI41" s="701" t="s">
        <v>190</v>
      </c>
      <c r="AJ41" s="701" t="s">
        <v>190</v>
      </c>
    </row>
    <row r="42" spans="1:40" ht="48" customHeight="1" x14ac:dyDescent="0.2">
      <c r="B42" s="758" t="s">
        <v>132</v>
      </c>
      <c r="C42" s="759" t="s">
        <v>133</v>
      </c>
      <c r="D42" s="758" t="s">
        <v>93</v>
      </c>
      <c r="E42" s="701" t="s">
        <v>190</v>
      </c>
      <c r="F42" s="701" t="s">
        <v>190</v>
      </c>
      <c r="G42" s="701" t="s">
        <v>190</v>
      </c>
      <c r="H42" s="701" t="s">
        <v>190</v>
      </c>
      <c r="I42" s="701" t="s">
        <v>190</v>
      </c>
      <c r="J42" s="701" t="s">
        <v>190</v>
      </c>
      <c r="K42" s="701" t="s">
        <v>190</v>
      </c>
      <c r="L42" s="701" t="s">
        <v>190</v>
      </c>
      <c r="M42" s="701" t="s">
        <v>190</v>
      </c>
      <c r="N42" s="701" t="s">
        <v>190</v>
      </c>
      <c r="O42" s="701" t="s">
        <v>190</v>
      </c>
      <c r="P42" s="701" t="s">
        <v>190</v>
      </c>
      <c r="Q42" s="701" t="s">
        <v>190</v>
      </c>
      <c r="R42" s="701" t="s">
        <v>190</v>
      </c>
      <c r="S42" s="701" t="s">
        <v>190</v>
      </c>
      <c r="T42" s="701" t="s">
        <v>190</v>
      </c>
      <c r="U42" s="701" t="s">
        <v>190</v>
      </c>
      <c r="V42" s="701" t="s">
        <v>190</v>
      </c>
      <c r="W42" s="701" t="s">
        <v>190</v>
      </c>
      <c r="X42" s="701" t="s">
        <v>190</v>
      </c>
      <c r="Y42" s="701" t="s">
        <v>190</v>
      </c>
      <c r="Z42" s="701" t="s">
        <v>190</v>
      </c>
      <c r="AA42" s="701" t="s">
        <v>190</v>
      </c>
      <c r="AB42" s="701" t="s">
        <v>190</v>
      </c>
      <c r="AC42" s="701" t="s">
        <v>190</v>
      </c>
      <c r="AD42" s="701" t="s">
        <v>190</v>
      </c>
      <c r="AE42" s="701" t="s">
        <v>190</v>
      </c>
      <c r="AF42" s="701" t="s">
        <v>190</v>
      </c>
      <c r="AG42" s="701" t="s">
        <v>190</v>
      </c>
      <c r="AH42" s="701" t="s">
        <v>190</v>
      </c>
      <c r="AI42" s="701" t="s">
        <v>190</v>
      </c>
      <c r="AJ42" s="701" t="s">
        <v>190</v>
      </c>
    </row>
    <row r="43" spans="1:40" ht="42" customHeight="1" x14ac:dyDescent="0.2">
      <c r="B43" s="755" t="s">
        <v>134</v>
      </c>
      <c r="C43" s="756" t="s">
        <v>135</v>
      </c>
      <c r="D43" s="755" t="s">
        <v>93</v>
      </c>
      <c r="E43" s="718" t="s">
        <v>190</v>
      </c>
      <c r="F43" s="718" t="s">
        <v>190</v>
      </c>
      <c r="G43" s="718" t="s">
        <v>190</v>
      </c>
      <c r="H43" s="718" t="s">
        <v>190</v>
      </c>
      <c r="I43" s="718" t="s">
        <v>190</v>
      </c>
      <c r="J43" s="718" t="s">
        <v>190</v>
      </c>
      <c r="K43" s="718" t="s">
        <v>190</v>
      </c>
      <c r="L43" s="718" t="s">
        <v>190</v>
      </c>
      <c r="M43" s="718" t="s">
        <v>190</v>
      </c>
      <c r="N43" s="718" t="s">
        <v>190</v>
      </c>
      <c r="O43" s="718" t="s">
        <v>190</v>
      </c>
      <c r="P43" s="718" t="s">
        <v>190</v>
      </c>
      <c r="Q43" s="718" t="s">
        <v>190</v>
      </c>
      <c r="R43" s="718" t="s">
        <v>190</v>
      </c>
      <c r="S43" s="718" t="s">
        <v>190</v>
      </c>
      <c r="T43" s="718" t="s">
        <v>190</v>
      </c>
      <c r="U43" s="718" t="s">
        <v>190</v>
      </c>
      <c r="V43" s="718" t="s">
        <v>190</v>
      </c>
      <c r="W43" s="718" t="s">
        <v>190</v>
      </c>
      <c r="X43" s="718" t="s">
        <v>190</v>
      </c>
      <c r="Y43" s="718" t="s">
        <v>190</v>
      </c>
      <c r="Z43" s="718" t="s">
        <v>190</v>
      </c>
      <c r="AA43" s="718" t="s">
        <v>190</v>
      </c>
      <c r="AB43" s="718" t="s">
        <v>190</v>
      </c>
      <c r="AC43" s="718" t="s">
        <v>190</v>
      </c>
      <c r="AD43" s="718" t="s">
        <v>190</v>
      </c>
      <c r="AE43" s="718" t="s">
        <v>190</v>
      </c>
      <c r="AF43" s="718" t="s">
        <v>190</v>
      </c>
      <c r="AG43" s="718" t="s">
        <v>190</v>
      </c>
      <c r="AH43" s="718" t="s">
        <v>190</v>
      </c>
      <c r="AI43" s="718" t="s">
        <v>190</v>
      </c>
      <c r="AJ43" s="718" t="s">
        <v>190</v>
      </c>
    </row>
    <row r="44" spans="1:40" ht="42" customHeight="1" x14ac:dyDescent="0.2">
      <c r="B44" s="755" t="s">
        <v>139</v>
      </c>
      <c r="C44" s="756" t="s">
        <v>140</v>
      </c>
      <c r="D44" s="755" t="s">
        <v>93</v>
      </c>
      <c r="E44" s="718" t="s">
        <v>190</v>
      </c>
      <c r="F44" s="718" t="s">
        <v>190</v>
      </c>
      <c r="G44" s="718" t="s">
        <v>190</v>
      </c>
      <c r="H44" s="718" t="s">
        <v>190</v>
      </c>
      <c r="I44" s="718" t="s">
        <v>190</v>
      </c>
      <c r="J44" s="718" t="s">
        <v>190</v>
      </c>
      <c r="K44" s="718" t="s">
        <v>190</v>
      </c>
      <c r="L44" s="718" t="s">
        <v>190</v>
      </c>
      <c r="M44" s="718" t="s">
        <v>190</v>
      </c>
      <c r="N44" s="718" t="s">
        <v>190</v>
      </c>
      <c r="O44" s="718" t="s">
        <v>190</v>
      </c>
      <c r="P44" s="718" t="s">
        <v>190</v>
      </c>
      <c r="Q44" s="718" t="s">
        <v>190</v>
      </c>
      <c r="R44" s="718" t="s">
        <v>190</v>
      </c>
      <c r="S44" s="718" t="s">
        <v>190</v>
      </c>
      <c r="T44" s="718" t="s">
        <v>190</v>
      </c>
      <c r="U44" s="718" t="s">
        <v>190</v>
      </c>
      <c r="V44" s="718" t="s">
        <v>190</v>
      </c>
      <c r="W44" s="718" t="s">
        <v>190</v>
      </c>
      <c r="X44" s="718" t="s">
        <v>190</v>
      </c>
      <c r="Y44" s="718" t="s">
        <v>190</v>
      </c>
      <c r="Z44" s="718" t="s">
        <v>190</v>
      </c>
      <c r="AA44" s="718" t="s">
        <v>190</v>
      </c>
      <c r="AB44" s="718" t="s">
        <v>190</v>
      </c>
      <c r="AC44" s="718" t="s">
        <v>190</v>
      </c>
      <c r="AD44" s="718" t="s">
        <v>190</v>
      </c>
      <c r="AE44" s="718" t="s">
        <v>190</v>
      </c>
      <c r="AF44" s="718" t="s">
        <v>190</v>
      </c>
      <c r="AG44" s="718" t="s">
        <v>190</v>
      </c>
      <c r="AH44" s="718" t="s">
        <v>190</v>
      </c>
      <c r="AI44" s="718" t="s">
        <v>190</v>
      </c>
      <c r="AJ44" s="718" t="s">
        <v>190</v>
      </c>
    </row>
    <row r="45" spans="1:40" ht="48" customHeight="1" x14ac:dyDescent="0.2">
      <c r="B45" s="758" t="s">
        <v>141</v>
      </c>
      <c r="C45" s="759" t="s">
        <v>142</v>
      </c>
      <c r="D45" s="758" t="s">
        <v>93</v>
      </c>
      <c r="E45" s="701" t="s">
        <v>190</v>
      </c>
      <c r="F45" s="701" t="s">
        <v>190</v>
      </c>
      <c r="G45" s="701" t="s">
        <v>190</v>
      </c>
      <c r="H45" s="701" t="s">
        <v>190</v>
      </c>
      <c r="I45" s="701" t="s">
        <v>190</v>
      </c>
      <c r="J45" s="701" t="s">
        <v>190</v>
      </c>
      <c r="K45" s="701" t="s">
        <v>190</v>
      </c>
      <c r="L45" s="701" t="s">
        <v>190</v>
      </c>
      <c r="M45" s="701" t="s">
        <v>190</v>
      </c>
      <c r="N45" s="701" t="s">
        <v>190</v>
      </c>
      <c r="O45" s="701" t="s">
        <v>190</v>
      </c>
      <c r="P45" s="701" t="s">
        <v>190</v>
      </c>
      <c r="Q45" s="701" t="s">
        <v>190</v>
      </c>
      <c r="R45" s="701" t="s">
        <v>190</v>
      </c>
      <c r="S45" s="701" t="s">
        <v>190</v>
      </c>
      <c r="T45" s="701" t="s">
        <v>190</v>
      </c>
      <c r="U45" s="701" t="s">
        <v>190</v>
      </c>
      <c r="V45" s="701" t="s">
        <v>190</v>
      </c>
      <c r="W45" s="701" t="s">
        <v>190</v>
      </c>
      <c r="X45" s="701" t="s">
        <v>190</v>
      </c>
      <c r="Y45" s="701" t="s">
        <v>190</v>
      </c>
      <c r="Z45" s="701" t="s">
        <v>190</v>
      </c>
      <c r="AA45" s="701" t="s">
        <v>190</v>
      </c>
      <c r="AB45" s="701" t="s">
        <v>190</v>
      </c>
      <c r="AC45" s="701" t="s">
        <v>190</v>
      </c>
      <c r="AD45" s="701" t="s">
        <v>190</v>
      </c>
      <c r="AE45" s="701" t="s">
        <v>190</v>
      </c>
      <c r="AF45" s="701" t="s">
        <v>190</v>
      </c>
      <c r="AG45" s="701" t="s">
        <v>190</v>
      </c>
      <c r="AH45" s="701" t="s">
        <v>190</v>
      </c>
      <c r="AI45" s="701" t="s">
        <v>190</v>
      </c>
      <c r="AJ45" s="701" t="s">
        <v>190</v>
      </c>
    </row>
    <row r="46" spans="1:40" ht="42" customHeight="1" x14ac:dyDescent="0.2">
      <c r="B46" s="755" t="s">
        <v>143</v>
      </c>
      <c r="C46" s="756" t="s">
        <v>144</v>
      </c>
      <c r="D46" s="755" t="s">
        <v>93</v>
      </c>
      <c r="E46" s="718" t="s">
        <v>190</v>
      </c>
      <c r="F46" s="718" t="s">
        <v>190</v>
      </c>
      <c r="G46" s="718" t="s">
        <v>190</v>
      </c>
      <c r="H46" s="718" t="s">
        <v>190</v>
      </c>
      <c r="I46" s="718" t="s">
        <v>190</v>
      </c>
      <c r="J46" s="718" t="s">
        <v>190</v>
      </c>
      <c r="K46" s="718" t="s">
        <v>190</v>
      </c>
      <c r="L46" s="718" t="s">
        <v>190</v>
      </c>
      <c r="M46" s="718" t="s">
        <v>190</v>
      </c>
      <c r="N46" s="718" t="s">
        <v>190</v>
      </c>
      <c r="O46" s="718" t="s">
        <v>190</v>
      </c>
      <c r="P46" s="718" t="s">
        <v>190</v>
      </c>
      <c r="Q46" s="718" t="s">
        <v>190</v>
      </c>
      <c r="R46" s="718" t="s">
        <v>190</v>
      </c>
      <c r="S46" s="718" t="s">
        <v>190</v>
      </c>
      <c r="T46" s="718" t="s">
        <v>190</v>
      </c>
      <c r="U46" s="718" t="s">
        <v>190</v>
      </c>
      <c r="V46" s="718" t="s">
        <v>190</v>
      </c>
      <c r="W46" s="718" t="s">
        <v>190</v>
      </c>
      <c r="X46" s="718" t="s">
        <v>190</v>
      </c>
      <c r="Y46" s="718" t="s">
        <v>190</v>
      </c>
      <c r="Z46" s="718" t="s">
        <v>190</v>
      </c>
      <c r="AA46" s="718" t="s">
        <v>190</v>
      </c>
      <c r="AB46" s="718" t="s">
        <v>190</v>
      </c>
      <c r="AC46" s="718" t="s">
        <v>190</v>
      </c>
      <c r="AD46" s="718" t="s">
        <v>190</v>
      </c>
      <c r="AE46" s="718" t="s">
        <v>190</v>
      </c>
      <c r="AF46" s="718" t="s">
        <v>190</v>
      </c>
      <c r="AG46" s="718" t="s">
        <v>190</v>
      </c>
      <c r="AH46" s="718" t="s">
        <v>190</v>
      </c>
      <c r="AI46" s="718" t="s">
        <v>190</v>
      </c>
      <c r="AJ46" s="718" t="s">
        <v>190</v>
      </c>
    </row>
    <row r="47" spans="1:40" ht="42" customHeight="1" x14ac:dyDescent="0.2">
      <c r="B47" s="755" t="s">
        <v>148</v>
      </c>
      <c r="C47" s="756" t="s">
        <v>149</v>
      </c>
      <c r="D47" s="755" t="s">
        <v>93</v>
      </c>
      <c r="E47" s="718" t="s">
        <v>190</v>
      </c>
      <c r="F47" s="718" t="s">
        <v>190</v>
      </c>
      <c r="G47" s="718" t="s">
        <v>190</v>
      </c>
      <c r="H47" s="718" t="s">
        <v>190</v>
      </c>
      <c r="I47" s="718" t="s">
        <v>190</v>
      </c>
      <c r="J47" s="718" t="s">
        <v>190</v>
      </c>
      <c r="K47" s="718" t="s">
        <v>190</v>
      </c>
      <c r="L47" s="718" t="s">
        <v>190</v>
      </c>
      <c r="M47" s="718" t="s">
        <v>190</v>
      </c>
      <c r="N47" s="718" t="s">
        <v>190</v>
      </c>
      <c r="O47" s="718" t="s">
        <v>190</v>
      </c>
      <c r="P47" s="718" t="s">
        <v>190</v>
      </c>
      <c r="Q47" s="718" t="s">
        <v>190</v>
      </c>
      <c r="R47" s="718" t="s">
        <v>190</v>
      </c>
      <c r="S47" s="718" t="s">
        <v>190</v>
      </c>
      <c r="T47" s="718" t="s">
        <v>190</v>
      </c>
      <c r="U47" s="718" t="s">
        <v>190</v>
      </c>
      <c r="V47" s="718" t="s">
        <v>190</v>
      </c>
      <c r="W47" s="718" t="s">
        <v>190</v>
      </c>
      <c r="X47" s="718" t="s">
        <v>190</v>
      </c>
      <c r="Y47" s="718" t="s">
        <v>190</v>
      </c>
      <c r="Z47" s="718" t="s">
        <v>190</v>
      </c>
      <c r="AA47" s="718" t="s">
        <v>190</v>
      </c>
      <c r="AB47" s="718" t="s">
        <v>190</v>
      </c>
      <c r="AC47" s="718" t="s">
        <v>190</v>
      </c>
      <c r="AD47" s="718" t="s">
        <v>190</v>
      </c>
      <c r="AE47" s="718" t="s">
        <v>190</v>
      </c>
      <c r="AF47" s="718" t="s">
        <v>190</v>
      </c>
      <c r="AG47" s="718" t="s">
        <v>190</v>
      </c>
      <c r="AH47" s="718" t="s">
        <v>190</v>
      </c>
      <c r="AI47" s="718" t="s">
        <v>190</v>
      </c>
      <c r="AJ47" s="718" t="s">
        <v>190</v>
      </c>
    </row>
    <row r="48" spans="1:40" ht="48" customHeight="1" x14ac:dyDescent="0.2">
      <c r="B48" s="758" t="s">
        <v>150</v>
      </c>
      <c r="C48" s="759" t="s">
        <v>151</v>
      </c>
      <c r="D48" s="758" t="s">
        <v>93</v>
      </c>
      <c r="E48" s="701" t="s">
        <v>190</v>
      </c>
      <c r="F48" s="701" t="s">
        <v>190</v>
      </c>
      <c r="G48" s="701" t="s">
        <v>190</v>
      </c>
      <c r="H48" s="701" t="s">
        <v>190</v>
      </c>
      <c r="I48" s="701" t="s">
        <v>190</v>
      </c>
      <c r="J48" s="701" t="s">
        <v>190</v>
      </c>
      <c r="K48" s="701" t="s">
        <v>190</v>
      </c>
      <c r="L48" s="701" t="s">
        <v>190</v>
      </c>
      <c r="M48" s="701" t="s">
        <v>190</v>
      </c>
      <c r="N48" s="701" t="s">
        <v>190</v>
      </c>
      <c r="O48" s="701" t="s">
        <v>190</v>
      </c>
      <c r="P48" s="701" t="s">
        <v>190</v>
      </c>
      <c r="Q48" s="701" t="s">
        <v>190</v>
      </c>
      <c r="R48" s="701" t="s">
        <v>190</v>
      </c>
      <c r="S48" s="701" t="s">
        <v>190</v>
      </c>
      <c r="T48" s="701" t="s">
        <v>190</v>
      </c>
      <c r="U48" s="701" t="s">
        <v>190</v>
      </c>
      <c r="V48" s="701" t="s">
        <v>190</v>
      </c>
      <c r="W48" s="701" t="s">
        <v>190</v>
      </c>
      <c r="X48" s="701" t="s">
        <v>190</v>
      </c>
      <c r="Y48" s="701" t="s">
        <v>190</v>
      </c>
      <c r="Z48" s="701" t="s">
        <v>190</v>
      </c>
      <c r="AA48" s="701" t="s">
        <v>190</v>
      </c>
      <c r="AB48" s="701" t="s">
        <v>190</v>
      </c>
      <c r="AC48" s="701" t="s">
        <v>190</v>
      </c>
      <c r="AD48" s="701" t="s">
        <v>190</v>
      </c>
      <c r="AE48" s="701" t="s">
        <v>190</v>
      </c>
      <c r="AF48" s="701" t="s">
        <v>190</v>
      </c>
      <c r="AG48" s="701" t="s">
        <v>190</v>
      </c>
      <c r="AH48" s="701" t="s">
        <v>190</v>
      </c>
      <c r="AI48" s="701" t="s">
        <v>190</v>
      </c>
      <c r="AJ48" s="701" t="s">
        <v>190</v>
      </c>
    </row>
    <row r="49" spans="2:36" ht="42" customHeight="1" x14ac:dyDescent="0.2">
      <c r="B49" s="753" t="s">
        <v>152</v>
      </c>
      <c r="C49" s="760" t="s">
        <v>153</v>
      </c>
      <c r="D49" s="755" t="s">
        <v>93</v>
      </c>
      <c r="E49" s="718" t="s">
        <v>190</v>
      </c>
      <c r="F49" s="718" t="s">
        <v>190</v>
      </c>
      <c r="G49" s="718" t="s">
        <v>190</v>
      </c>
      <c r="H49" s="718" t="s">
        <v>190</v>
      </c>
      <c r="I49" s="718" t="s">
        <v>190</v>
      </c>
      <c r="J49" s="718" t="s">
        <v>190</v>
      </c>
      <c r="K49" s="718" t="s">
        <v>190</v>
      </c>
      <c r="L49" s="718" t="s">
        <v>190</v>
      </c>
      <c r="M49" s="718" t="s">
        <v>190</v>
      </c>
      <c r="N49" s="718" t="s">
        <v>190</v>
      </c>
      <c r="O49" s="718" t="s">
        <v>190</v>
      </c>
      <c r="P49" s="718" t="s">
        <v>190</v>
      </c>
      <c r="Q49" s="718" t="s">
        <v>190</v>
      </c>
      <c r="R49" s="718" t="s">
        <v>190</v>
      </c>
      <c r="S49" s="718" t="s">
        <v>190</v>
      </c>
      <c r="T49" s="718" t="s">
        <v>190</v>
      </c>
      <c r="U49" s="718" t="s">
        <v>190</v>
      </c>
      <c r="V49" s="718" t="s">
        <v>190</v>
      </c>
      <c r="W49" s="718" t="s">
        <v>190</v>
      </c>
      <c r="X49" s="718" t="s">
        <v>190</v>
      </c>
      <c r="Y49" s="718" t="s">
        <v>190</v>
      </c>
      <c r="Z49" s="718" t="s">
        <v>190</v>
      </c>
      <c r="AA49" s="718" t="s">
        <v>190</v>
      </c>
      <c r="AB49" s="718" t="s">
        <v>190</v>
      </c>
      <c r="AC49" s="718" t="s">
        <v>190</v>
      </c>
      <c r="AD49" s="718" t="s">
        <v>190</v>
      </c>
      <c r="AE49" s="718" t="s">
        <v>190</v>
      </c>
      <c r="AF49" s="718" t="s">
        <v>190</v>
      </c>
      <c r="AG49" s="718" t="s">
        <v>190</v>
      </c>
      <c r="AH49" s="718" t="s">
        <v>190</v>
      </c>
      <c r="AI49" s="718" t="s">
        <v>190</v>
      </c>
      <c r="AJ49" s="718" t="s">
        <v>190</v>
      </c>
    </row>
    <row r="50" spans="2:36" ht="42" customHeight="1" x14ac:dyDescent="0.2">
      <c r="B50" s="753" t="s">
        <v>154</v>
      </c>
      <c r="C50" s="760" t="s">
        <v>155</v>
      </c>
      <c r="D50" s="755" t="s">
        <v>93</v>
      </c>
      <c r="E50" s="718" t="s">
        <v>190</v>
      </c>
      <c r="F50" s="718" t="s">
        <v>190</v>
      </c>
      <c r="G50" s="718" t="s">
        <v>190</v>
      </c>
      <c r="H50" s="718" t="s">
        <v>190</v>
      </c>
      <c r="I50" s="718" t="s">
        <v>190</v>
      </c>
      <c r="J50" s="718" t="s">
        <v>190</v>
      </c>
      <c r="K50" s="718" t="s">
        <v>190</v>
      </c>
      <c r="L50" s="718" t="s">
        <v>190</v>
      </c>
      <c r="M50" s="718" t="s">
        <v>190</v>
      </c>
      <c r="N50" s="718" t="s">
        <v>190</v>
      </c>
      <c r="O50" s="718" t="s">
        <v>190</v>
      </c>
      <c r="P50" s="718" t="s">
        <v>190</v>
      </c>
      <c r="Q50" s="718" t="s">
        <v>190</v>
      </c>
      <c r="R50" s="718" t="s">
        <v>190</v>
      </c>
      <c r="S50" s="718" t="s">
        <v>190</v>
      </c>
      <c r="T50" s="718" t="s">
        <v>190</v>
      </c>
      <c r="U50" s="718" t="s">
        <v>190</v>
      </c>
      <c r="V50" s="718" t="s">
        <v>190</v>
      </c>
      <c r="W50" s="718" t="s">
        <v>190</v>
      </c>
      <c r="X50" s="718" t="s">
        <v>190</v>
      </c>
      <c r="Y50" s="718" t="s">
        <v>190</v>
      </c>
      <c r="Z50" s="718" t="s">
        <v>190</v>
      </c>
      <c r="AA50" s="718" t="s">
        <v>190</v>
      </c>
      <c r="AB50" s="718" t="s">
        <v>190</v>
      </c>
      <c r="AC50" s="718" t="s">
        <v>190</v>
      </c>
      <c r="AD50" s="718" t="s">
        <v>190</v>
      </c>
      <c r="AE50" s="718" t="s">
        <v>190</v>
      </c>
      <c r="AF50" s="718" t="s">
        <v>190</v>
      </c>
      <c r="AG50" s="718" t="s">
        <v>190</v>
      </c>
      <c r="AH50" s="718" t="s">
        <v>190</v>
      </c>
      <c r="AI50" s="718" t="s">
        <v>190</v>
      </c>
      <c r="AJ50" s="718" t="s">
        <v>190</v>
      </c>
    </row>
    <row r="51" spans="2:36" ht="42" customHeight="1" x14ac:dyDescent="0.2">
      <c r="B51" s="755" t="s">
        <v>156</v>
      </c>
      <c r="C51" s="756" t="s">
        <v>157</v>
      </c>
      <c r="D51" s="755" t="s">
        <v>93</v>
      </c>
      <c r="E51" s="718" t="s">
        <v>190</v>
      </c>
      <c r="F51" s="718" t="s">
        <v>190</v>
      </c>
      <c r="G51" s="718" t="s">
        <v>190</v>
      </c>
      <c r="H51" s="718" t="s">
        <v>190</v>
      </c>
      <c r="I51" s="718" t="s">
        <v>190</v>
      </c>
      <c r="J51" s="718" t="s">
        <v>190</v>
      </c>
      <c r="K51" s="718" t="s">
        <v>190</v>
      </c>
      <c r="L51" s="718" t="s">
        <v>190</v>
      </c>
      <c r="M51" s="718" t="s">
        <v>190</v>
      </c>
      <c r="N51" s="718" t="s">
        <v>190</v>
      </c>
      <c r="O51" s="718" t="s">
        <v>190</v>
      </c>
      <c r="P51" s="718" t="s">
        <v>190</v>
      </c>
      <c r="Q51" s="718" t="s">
        <v>190</v>
      </c>
      <c r="R51" s="718" t="s">
        <v>190</v>
      </c>
      <c r="S51" s="718" t="s">
        <v>190</v>
      </c>
      <c r="T51" s="718" t="s">
        <v>190</v>
      </c>
      <c r="U51" s="718" t="s">
        <v>190</v>
      </c>
      <c r="V51" s="718" t="s">
        <v>190</v>
      </c>
      <c r="W51" s="718" t="s">
        <v>190</v>
      </c>
      <c r="X51" s="718" t="s">
        <v>190</v>
      </c>
      <c r="Y51" s="718" t="s">
        <v>190</v>
      </c>
      <c r="Z51" s="718" t="s">
        <v>190</v>
      </c>
      <c r="AA51" s="718" t="s">
        <v>190</v>
      </c>
      <c r="AB51" s="718" t="s">
        <v>190</v>
      </c>
      <c r="AC51" s="718" t="s">
        <v>190</v>
      </c>
      <c r="AD51" s="718" t="s">
        <v>190</v>
      </c>
      <c r="AE51" s="718" t="s">
        <v>190</v>
      </c>
      <c r="AF51" s="718" t="s">
        <v>190</v>
      </c>
      <c r="AG51" s="718" t="s">
        <v>190</v>
      </c>
      <c r="AH51" s="718" t="s">
        <v>190</v>
      </c>
      <c r="AI51" s="718" t="s">
        <v>190</v>
      </c>
      <c r="AJ51" s="718" t="s">
        <v>190</v>
      </c>
    </row>
    <row r="52" spans="2:36" ht="42" customHeight="1" x14ac:dyDescent="0.2">
      <c r="B52" s="755" t="s">
        <v>158</v>
      </c>
      <c r="C52" s="756" t="s">
        <v>159</v>
      </c>
      <c r="D52" s="755" t="s">
        <v>93</v>
      </c>
      <c r="E52" s="718" t="s">
        <v>190</v>
      </c>
      <c r="F52" s="718" t="s">
        <v>190</v>
      </c>
      <c r="G52" s="718" t="s">
        <v>190</v>
      </c>
      <c r="H52" s="718" t="s">
        <v>190</v>
      </c>
      <c r="I52" s="718" t="s">
        <v>190</v>
      </c>
      <c r="J52" s="718" t="s">
        <v>190</v>
      </c>
      <c r="K52" s="718" t="s">
        <v>190</v>
      </c>
      <c r="L52" s="718" t="s">
        <v>190</v>
      </c>
      <c r="M52" s="718" t="s">
        <v>190</v>
      </c>
      <c r="N52" s="718" t="s">
        <v>190</v>
      </c>
      <c r="O52" s="718" t="s">
        <v>190</v>
      </c>
      <c r="P52" s="718" t="s">
        <v>190</v>
      </c>
      <c r="Q52" s="718" t="s">
        <v>190</v>
      </c>
      <c r="R52" s="718" t="s">
        <v>190</v>
      </c>
      <c r="S52" s="718" t="s">
        <v>190</v>
      </c>
      <c r="T52" s="718" t="s">
        <v>190</v>
      </c>
      <c r="U52" s="718" t="s">
        <v>190</v>
      </c>
      <c r="V52" s="718" t="s">
        <v>190</v>
      </c>
      <c r="W52" s="718" t="s">
        <v>190</v>
      </c>
      <c r="X52" s="718" t="s">
        <v>190</v>
      </c>
      <c r="Y52" s="718" t="s">
        <v>190</v>
      </c>
      <c r="Z52" s="718" t="s">
        <v>190</v>
      </c>
      <c r="AA52" s="718" t="s">
        <v>190</v>
      </c>
      <c r="AB52" s="718" t="s">
        <v>190</v>
      </c>
      <c r="AC52" s="718" t="s">
        <v>190</v>
      </c>
      <c r="AD52" s="718" t="s">
        <v>190</v>
      </c>
      <c r="AE52" s="718" t="s">
        <v>190</v>
      </c>
      <c r="AF52" s="718" t="s">
        <v>190</v>
      </c>
      <c r="AG52" s="718" t="s">
        <v>190</v>
      </c>
      <c r="AH52" s="718" t="s">
        <v>190</v>
      </c>
      <c r="AI52" s="718" t="s">
        <v>190</v>
      </c>
      <c r="AJ52" s="718" t="s">
        <v>190</v>
      </c>
    </row>
    <row r="53" spans="2:36" ht="42" customHeight="1" x14ac:dyDescent="0.2">
      <c r="B53" s="755" t="s">
        <v>160</v>
      </c>
      <c r="C53" s="756" t="s">
        <v>161</v>
      </c>
      <c r="D53" s="755" t="s">
        <v>93</v>
      </c>
      <c r="E53" s="718" t="s">
        <v>190</v>
      </c>
      <c r="F53" s="718" t="s">
        <v>190</v>
      </c>
      <c r="G53" s="718" t="s">
        <v>190</v>
      </c>
      <c r="H53" s="718" t="s">
        <v>190</v>
      </c>
      <c r="I53" s="718" t="s">
        <v>190</v>
      </c>
      <c r="J53" s="718" t="s">
        <v>190</v>
      </c>
      <c r="K53" s="718" t="s">
        <v>190</v>
      </c>
      <c r="L53" s="718" t="s">
        <v>190</v>
      </c>
      <c r="M53" s="718" t="s">
        <v>190</v>
      </c>
      <c r="N53" s="718" t="s">
        <v>190</v>
      </c>
      <c r="O53" s="718" t="s">
        <v>190</v>
      </c>
      <c r="P53" s="718" t="s">
        <v>190</v>
      </c>
      <c r="Q53" s="718" t="s">
        <v>190</v>
      </c>
      <c r="R53" s="718" t="s">
        <v>190</v>
      </c>
      <c r="S53" s="718" t="s">
        <v>190</v>
      </c>
      <c r="T53" s="718" t="s">
        <v>190</v>
      </c>
      <c r="U53" s="718" t="s">
        <v>190</v>
      </c>
      <c r="V53" s="718" t="s">
        <v>190</v>
      </c>
      <c r="W53" s="718" t="s">
        <v>190</v>
      </c>
      <c r="X53" s="718" t="s">
        <v>190</v>
      </c>
      <c r="Y53" s="718" t="s">
        <v>190</v>
      </c>
      <c r="Z53" s="718" t="s">
        <v>190</v>
      </c>
      <c r="AA53" s="718" t="s">
        <v>190</v>
      </c>
      <c r="AB53" s="718" t="s">
        <v>190</v>
      </c>
      <c r="AC53" s="718" t="s">
        <v>190</v>
      </c>
      <c r="AD53" s="718" t="s">
        <v>190</v>
      </c>
      <c r="AE53" s="718" t="s">
        <v>190</v>
      </c>
      <c r="AF53" s="718" t="s">
        <v>190</v>
      </c>
      <c r="AG53" s="718" t="s">
        <v>190</v>
      </c>
      <c r="AH53" s="718" t="s">
        <v>190</v>
      </c>
      <c r="AI53" s="718" t="s">
        <v>190</v>
      </c>
      <c r="AJ53" s="718" t="s">
        <v>190</v>
      </c>
    </row>
    <row r="54" spans="2:36" ht="42" customHeight="1" x14ac:dyDescent="0.2">
      <c r="B54" s="755" t="s">
        <v>165</v>
      </c>
      <c r="C54" s="756" t="s">
        <v>166</v>
      </c>
      <c r="D54" s="755" t="s">
        <v>93</v>
      </c>
      <c r="E54" s="718" t="s">
        <v>190</v>
      </c>
      <c r="F54" s="718" t="s">
        <v>190</v>
      </c>
      <c r="G54" s="718" t="s">
        <v>190</v>
      </c>
      <c r="H54" s="718" t="s">
        <v>190</v>
      </c>
      <c r="I54" s="718" t="s">
        <v>190</v>
      </c>
      <c r="J54" s="718" t="s">
        <v>190</v>
      </c>
      <c r="K54" s="718" t="s">
        <v>190</v>
      </c>
      <c r="L54" s="718" t="s">
        <v>190</v>
      </c>
      <c r="M54" s="718" t="s">
        <v>190</v>
      </c>
      <c r="N54" s="718" t="s">
        <v>190</v>
      </c>
      <c r="O54" s="718" t="s">
        <v>190</v>
      </c>
      <c r="P54" s="718" t="s">
        <v>190</v>
      </c>
      <c r="Q54" s="718" t="s">
        <v>190</v>
      </c>
      <c r="R54" s="718" t="s">
        <v>190</v>
      </c>
      <c r="S54" s="718" t="s">
        <v>190</v>
      </c>
      <c r="T54" s="718" t="s">
        <v>190</v>
      </c>
      <c r="U54" s="718" t="s">
        <v>190</v>
      </c>
      <c r="V54" s="718" t="s">
        <v>190</v>
      </c>
      <c r="W54" s="718" t="s">
        <v>190</v>
      </c>
      <c r="X54" s="718" t="s">
        <v>190</v>
      </c>
      <c r="Y54" s="718" t="s">
        <v>190</v>
      </c>
      <c r="Z54" s="718" t="s">
        <v>190</v>
      </c>
      <c r="AA54" s="718" t="s">
        <v>190</v>
      </c>
      <c r="AB54" s="718" t="s">
        <v>190</v>
      </c>
      <c r="AC54" s="718" t="s">
        <v>190</v>
      </c>
      <c r="AD54" s="718" t="s">
        <v>190</v>
      </c>
      <c r="AE54" s="718" t="s">
        <v>190</v>
      </c>
      <c r="AF54" s="718" t="s">
        <v>190</v>
      </c>
      <c r="AG54" s="718" t="s">
        <v>190</v>
      </c>
      <c r="AH54" s="718" t="s">
        <v>190</v>
      </c>
      <c r="AI54" s="718" t="s">
        <v>190</v>
      </c>
      <c r="AJ54" s="718" t="s">
        <v>190</v>
      </c>
    </row>
    <row r="55" spans="2:36" ht="42" customHeight="1" x14ac:dyDescent="0.2">
      <c r="B55" s="753" t="s">
        <v>167</v>
      </c>
      <c r="C55" s="760" t="s">
        <v>168</v>
      </c>
      <c r="D55" s="755" t="s">
        <v>93</v>
      </c>
      <c r="E55" s="718" t="s">
        <v>190</v>
      </c>
      <c r="F55" s="718" t="s">
        <v>190</v>
      </c>
      <c r="G55" s="718" t="s">
        <v>190</v>
      </c>
      <c r="H55" s="718" t="s">
        <v>190</v>
      </c>
      <c r="I55" s="718" t="s">
        <v>190</v>
      </c>
      <c r="J55" s="718" t="s">
        <v>190</v>
      </c>
      <c r="K55" s="718" t="s">
        <v>190</v>
      </c>
      <c r="L55" s="718" t="s">
        <v>190</v>
      </c>
      <c r="M55" s="718" t="s">
        <v>190</v>
      </c>
      <c r="N55" s="718" t="s">
        <v>190</v>
      </c>
      <c r="O55" s="718" t="s">
        <v>190</v>
      </c>
      <c r="P55" s="718" t="s">
        <v>190</v>
      </c>
      <c r="Q55" s="718" t="s">
        <v>190</v>
      </c>
      <c r="R55" s="718" t="s">
        <v>190</v>
      </c>
      <c r="S55" s="718" t="s">
        <v>190</v>
      </c>
      <c r="T55" s="718" t="s">
        <v>190</v>
      </c>
      <c r="U55" s="718" t="s">
        <v>190</v>
      </c>
      <c r="V55" s="718" t="s">
        <v>190</v>
      </c>
      <c r="W55" s="718" t="s">
        <v>190</v>
      </c>
      <c r="X55" s="718" t="s">
        <v>190</v>
      </c>
      <c r="Y55" s="718" t="s">
        <v>190</v>
      </c>
      <c r="Z55" s="718" t="s">
        <v>190</v>
      </c>
      <c r="AA55" s="718" t="s">
        <v>190</v>
      </c>
      <c r="AB55" s="718" t="s">
        <v>190</v>
      </c>
      <c r="AC55" s="718" t="s">
        <v>190</v>
      </c>
      <c r="AD55" s="718" t="s">
        <v>190</v>
      </c>
      <c r="AE55" s="718" t="s">
        <v>190</v>
      </c>
      <c r="AF55" s="718" t="s">
        <v>190</v>
      </c>
      <c r="AG55" s="718" t="s">
        <v>190</v>
      </c>
      <c r="AH55" s="718" t="s">
        <v>190</v>
      </c>
      <c r="AI55" s="718" t="s">
        <v>190</v>
      </c>
      <c r="AJ55" s="718" t="s">
        <v>190</v>
      </c>
    </row>
    <row r="56" spans="2:36" ht="42" customHeight="1" x14ac:dyDescent="0.2">
      <c r="B56" s="753" t="s">
        <v>169</v>
      </c>
      <c r="C56" s="760" t="s">
        <v>170</v>
      </c>
      <c r="D56" s="755" t="s">
        <v>93</v>
      </c>
      <c r="E56" s="718" t="s">
        <v>190</v>
      </c>
      <c r="F56" s="718" t="s">
        <v>190</v>
      </c>
      <c r="G56" s="718" t="s">
        <v>190</v>
      </c>
      <c r="H56" s="718" t="s">
        <v>190</v>
      </c>
      <c r="I56" s="718" t="s">
        <v>190</v>
      </c>
      <c r="J56" s="718" t="s">
        <v>190</v>
      </c>
      <c r="K56" s="718" t="s">
        <v>190</v>
      </c>
      <c r="L56" s="718" t="s">
        <v>190</v>
      </c>
      <c r="M56" s="718" t="s">
        <v>190</v>
      </c>
      <c r="N56" s="718" t="s">
        <v>190</v>
      </c>
      <c r="O56" s="718" t="s">
        <v>190</v>
      </c>
      <c r="P56" s="718" t="s">
        <v>190</v>
      </c>
      <c r="Q56" s="718" t="s">
        <v>190</v>
      </c>
      <c r="R56" s="718" t="s">
        <v>190</v>
      </c>
      <c r="S56" s="718" t="s">
        <v>190</v>
      </c>
      <c r="T56" s="718" t="s">
        <v>190</v>
      </c>
      <c r="U56" s="718" t="s">
        <v>190</v>
      </c>
      <c r="V56" s="718" t="s">
        <v>190</v>
      </c>
      <c r="W56" s="718" t="s">
        <v>190</v>
      </c>
      <c r="X56" s="718" t="s">
        <v>190</v>
      </c>
      <c r="Y56" s="718" t="s">
        <v>190</v>
      </c>
      <c r="Z56" s="718" t="s">
        <v>190</v>
      </c>
      <c r="AA56" s="718" t="s">
        <v>190</v>
      </c>
      <c r="AB56" s="718" t="s">
        <v>190</v>
      </c>
      <c r="AC56" s="718" t="s">
        <v>190</v>
      </c>
      <c r="AD56" s="718" t="s">
        <v>190</v>
      </c>
      <c r="AE56" s="718" t="s">
        <v>190</v>
      </c>
      <c r="AF56" s="718" t="s">
        <v>190</v>
      </c>
      <c r="AG56" s="718" t="s">
        <v>190</v>
      </c>
      <c r="AH56" s="718" t="s">
        <v>190</v>
      </c>
      <c r="AI56" s="718" t="s">
        <v>190</v>
      </c>
      <c r="AJ56" s="718" t="s">
        <v>190</v>
      </c>
    </row>
    <row r="57" spans="2:36" ht="48" customHeight="1" x14ac:dyDescent="0.2">
      <c r="B57" s="758" t="s">
        <v>171</v>
      </c>
      <c r="C57" s="759" t="s">
        <v>172</v>
      </c>
      <c r="D57" s="758" t="s">
        <v>93</v>
      </c>
      <c r="E57" s="701" t="s">
        <v>190</v>
      </c>
      <c r="F57" s="701" t="s">
        <v>190</v>
      </c>
      <c r="G57" s="701" t="s">
        <v>190</v>
      </c>
      <c r="H57" s="701" t="s">
        <v>190</v>
      </c>
      <c r="I57" s="701" t="s">
        <v>190</v>
      </c>
      <c r="J57" s="701" t="s">
        <v>190</v>
      </c>
      <c r="K57" s="701" t="s">
        <v>190</v>
      </c>
      <c r="L57" s="701" t="s">
        <v>190</v>
      </c>
      <c r="M57" s="701" t="s">
        <v>190</v>
      </c>
      <c r="N57" s="701" t="s">
        <v>190</v>
      </c>
      <c r="O57" s="701" t="s">
        <v>190</v>
      </c>
      <c r="P57" s="701" t="s">
        <v>190</v>
      </c>
      <c r="Q57" s="701" t="s">
        <v>190</v>
      </c>
      <c r="R57" s="701" t="s">
        <v>190</v>
      </c>
      <c r="S57" s="701" t="s">
        <v>190</v>
      </c>
      <c r="T57" s="701" t="s">
        <v>190</v>
      </c>
      <c r="U57" s="701" t="s">
        <v>190</v>
      </c>
      <c r="V57" s="701" t="s">
        <v>190</v>
      </c>
      <c r="W57" s="701" t="s">
        <v>190</v>
      </c>
      <c r="X57" s="701" t="s">
        <v>190</v>
      </c>
      <c r="Y57" s="701" t="s">
        <v>190</v>
      </c>
      <c r="Z57" s="701" t="s">
        <v>190</v>
      </c>
      <c r="AA57" s="701" t="s">
        <v>190</v>
      </c>
      <c r="AB57" s="701" t="s">
        <v>190</v>
      </c>
      <c r="AC57" s="701" t="s">
        <v>190</v>
      </c>
      <c r="AD57" s="701" t="s">
        <v>190</v>
      </c>
      <c r="AE57" s="701" t="s">
        <v>190</v>
      </c>
      <c r="AF57" s="701" t="s">
        <v>190</v>
      </c>
      <c r="AG57" s="701" t="s">
        <v>190</v>
      </c>
      <c r="AH57" s="701" t="s">
        <v>190</v>
      </c>
      <c r="AI57" s="701" t="s">
        <v>190</v>
      </c>
      <c r="AJ57" s="701" t="s">
        <v>190</v>
      </c>
    </row>
    <row r="58" spans="2:36" ht="42" customHeight="1" x14ac:dyDescent="0.2">
      <c r="B58" s="755" t="s">
        <v>173</v>
      </c>
      <c r="C58" s="756" t="s">
        <v>174</v>
      </c>
      <c r="D58" s="755" t="s">
        <v>93</v>
      </c>
      <c r="E58" s="718" t="s">
        <v>190</v>
      </c>
      <c r="F58" s="718" t="s">
        <v>190</v>
      </c>
      <c r="G58" s="718" t="s">
        <v>190</v>
      </c>
      <c r="H58" s="718" t="s">
        <v>190</v>
      </c>
      <c r="I58" s="718" t="s">
        <v>190</v>
      </c>
      <c r="J58" s="718" t="s">
        <v>190</v>
      </c>
      <c r="K58" s="718" t="s">
        <v>190</v>
      </c>
      <c r="L58" s="718" t="s">
        <v>190</v>
      </c>
      <c r="M58" s="718" t="s">
        <v>190</v>
      </c>
      <c r="N58" s="718" t="s">
        <v>190</v>
      </c>
      <c r="O58" s="718" t="s">
        <v>190</v>
      </c>
      <c r="P58" s="718" t="s">
        <v>190</v>
      </c>
      <c r="Q58" s="718" t="s">
        <v>190</v>
      </c>
      <c r="R58" s="718" t="s">
        <v>190</v>
      </c>
      <c r="S58" s="718" t="s">
        <v>190</v>
      </c>
      <c r="T58" s="718" t="s">
        <v>190</v>
      </c>
      <c r="U58" s="718" t="s">
        <v>190</v>
      </c>
      <c r="V58" s="718" t="s">
        <v>190</v>
      </c>
      <c r="W58" s="718" t="s">
        <v>190</v>
      </c>
      <c r="X58" s="718" t="s">
        <v>190</v>
      </c>
      <c r="Y58" s="718" t="s">
        <v>190</v>
      </c>
      <c r="Z58" s="718" t="s">
        <v>190</v>
      </c>
      <c r="AA58" s="718" t="s">
        <v>190</v>
      </c>
      <c r="AB58" s="718" t="s">
        <v>190</v>
      </c>
      <c r="AC58" s="718" t="s">
        <v>190</v>
      </c>
      <c r="AD58" s="718" t="s">
        <v>190</v>
      </c>
      <c r="AE58" s="718" t="s">
        <v>190</v>
      </c>
      <c r="AF58" s="718" t="s">
        <v>190</v>
      </c>
      <c r="AG58" s="718" t="s">
        <v>190</v>
      </c>
      <c r="AH58" s="718" t="s">
        <v>190</v>
      </c>
      <c r="AI58" s="718" t="s">
        <v>190</v>
      </c>
      <c r="AJ58" s="718" t="s">
        <v>190</v>
      </c>
    </row>
    <row r="59" spans="2:36" ht="42" customHeight="1" x14ac:dyDescent="0.2">
      <c r="B59" s="755" t="s">
        <v>175</v>
      </c>
      <c r="C59" s="756" t="s">
        <v>176</v>
      </c>
      <c r="D59" s="755" t="s">
        <v>93</v>
      </c>
      <c r="E59" s="718" t="s">
        <v>190</v>
      </c>
      <c r="F59" s="718" t="s">
        <v>190</v>
      </c>
      <c r="G59" s="718" t="s">
        <v>190</v>
      </c>
      <c r="H59" s="718" t="s">
        <v>190</v>
      </c>
      <c r="I59" s="718" t="s">
        <v>190</v>
      </c>
      <c r="J59" s="718" t="s">
        <v>190</v>
      </c>
      <c r="K59" s="718" t="s">
        <v>190</v>
      </c>
      <c r="L59" s="718" t="s">
        <v>190</v>
      </c>
      <c r="M59" s="718" t="s">
        <v>190</v>
      </c>
      <c r="N59" s="718" t="s">
        <v>190</v>
      </c>
      <c r="O59" s="718" t="s">
        <v>190</v>
      </c>
      <c r="P59" s="718" t="s">
        <v>190</v>
      </c>
      <c r="Q59" s="718" t="s">
        <v>190</v>
      </c>
      <c r="R59" s="718" t="s">
        <v>190</v>
      </c>
      <c r="S59" s="718" t="s">
        <v>190</v>
      </c>
      <c r="T59" s="718" t="s">
        <v>190</v>
      </c>
      <c r="U59" s="718" t="s">
        <v>190</v>
      </c>
      <c r="V59" s="718" t="s">
        <v>190</v>
      </c>
      <c r="W59" s="718" t="s">
        <v>190</v>
      </c>
      <c r="X59" s="718" t="s">
        <v>190</v>
      </c>
      <c r="Y59" s="718" t="s">
        <v>190</v>
      </c>
      <c r="Z59" s="718" t="s">
        <v>190</v>
      </c>
      <c r="AA59" s="718" t="s">
        <v>190</v>
      </c>
      <c r="AB59" s="718" t="s">
        <v>190</v>
      </c>
      <c r="AC59" s="718" t="s">
        <v>190</v>
      </c>
      <c r="AD59" s="718" t="s">
        <v>190</v>
      </c>
      <c r="AE59" s="718" t="s">
        <v>190</v>
      </c>
      <c r="AF59" s="718" t="s">
        <v>190</v>
      </c>
      <c r="AG59" s="718" t="s">
        <v>190</v>
      </c>
      <c r="AH59" s="718" t="s">
        <v>190</v>
      </c>
      <c r="AI59" s="718" t="s">
        <v>190</v>
      </c>
      <c r="AJ59" s="718" t="s">
        <v>190</v>
      </c>
    </row>
    <row r="60" spans="2:36" ht="48" customHeight="1" x14ac:dyDescent="0.2">
      <c r="B60" s="758" t="s">
        <v>177</v>
      </c>
      <c r="C60" s="759" t="s">
        <v>178</v>
      </c>
      <c r="D60" s="737" t="s">
        <v>93</v>
      </c>
      <c r="E60" s="701" t="s">
        <v>190</v>
      </c>
      <c r="F60" s="701" t="s">
        <v>190</v>
      </c>
      <c r="G60" s="701" t="s">
        <v>190</v>
      </c>
      <c r="H60" s="701" t="s">
        <v>190</v>
      </c>
      <c r="I60" s="701" t="s">
        <v>190</v>
      </c>
      <c r="J60" s="701" t="s">
        <v>190</v>
      </c>
      <c r="K60" s="701" t="s">
        <v>190</v>
      </c>
      <c r="L60" s="701" t="s">
        <v>190</v>
      </c>
      <c r="M60" s="701" t="s">
        <v>190</v>
      </c>
      <c r="N60" s="701" t="s">
        <v>190</v>
      </c>
      <c r="O60" s="701" t="s">
        <v>190</v>
      </c>
      <c r="P60" s="701" t="s">
        <v>190</v>
      </c>
      <c r="Q60" s="701" t="s">
        <v>190</v>
      </c>
      <c r="R60" s="701" t="s">
        <v>190</v>
      </c>
      <c r="S60" s="701" t="s">
        <v>190</v>
      </c>
      <c r="T60" s="701" t="s">
        <v>190</v>
      </c>
      <c r="U60" s="701" t="s">
        <v>190</v>
      </c>
      <c r="V60" s="701" t="s">
        <v>190</v>
      </c>
      <c r="W60" s="701" t="s">
        <v>190</v>
      </c>
      <c r="X60" s="701" t="s">
        <v>190</v>
      </c>
      <c r="Y60" s="701" t="s">
        <v>190</v>
      </c>
      <c r="Z60" s="701" t="s">
        <v>190</v>
      </c>
      <c r="AA60" s="701" t="s">
        <v>190</v>
      </c>
      <c r="AB60" s="701" t="s">
        <v>190</v>
      </c>
      <c r="AC60" s="701" t="s">
        <v>190</v>
      </c>
      <c r="AD60" s="701" t="s">
        <v>190</v>
      </c>
      <c r="AE60" s="701" t="s">
        <v>190</v>
      </c>
      <c r="AF60" s="701" t="s">
        <v>190</v>
      </c>
      <c r="AG60" s="701" t="s">
        <v>190</v>
      </c>
      <c r="AH60" s="701" t="s">
        <v>190</v>
      </c>
      <c r="AI60" s="701" t="s">
        <v>190</v>
      </c>
      <c r="AJ60" s="701" t="s">
        <v>190</v>
      </c>
    </row>
    <row r="61" spans="2:36" ht="42" customHeight="1" x14ac:dyDescent="0.2">
      <c r="B61" s="755" t="s">
        <v>179</v>
      </c>
      <c r="C61" s="756" t="s">
        <v>180</v>
      </c>
      <c r="D61" s="755" t="s">
        <v>93</v>
      </c>
      <c r="E61" s="718" t="s">
        <v>190</v>
      </c>
      <c r="F61" s="718" t="s">
        <v>190</v>
      </c>
      <c r="G61" s="718" t="s">
        <v>190</v>
      </c>
      <c r="H61" s="718" t="s">
        <v>190</v>
      </c>
      <c r="I61" s="718" t="s">
        <v>190</v>
      </c>
      <c r="J61" s="718" t="s">
        <v>190</v>
      </c>
      <c r="K61" s="718" t="s">
        <v>190</v>
      </c>
      <c r="L61" s="718" t="s">
        <v>190</v>
      </c>
      <c r="M61" s="718" t="s">
        <v>190</v>
      </c>
      <c r="N61" s="718" t="s">
        <v>190</v>
      </c>
      <c r="O61" s="718" t="s">
        <v>190</v>
      </c>
      <c r="P61" s="718" t="s">
        <v>190</v>
      </c>
      <c r="Q61" s="718" t="s">
        <v>190</v>
      </c>
      <c r="R61" s="718" t="s">
        <v>190</v>
      </c>
      <c r="S61" s="718" t="s">
        <v>190</v>
      </c>
      <c r="T61" s="718" t="s">
        <v>190</v>
      </c>
      <c r="U61" s="718" t="s">
        <v>190</v>
      </c>
      <c r="V61" s="718" t="s">
        <v>190</v>
      </c>
      <c r="W61" s="718" t="s">
        <v>190</v>
      </c>
      <c r="X61" s="718" t="s">
        <v>190</v>
      </c>
      <c r="Y61" s="718" t="s">
        <v>190</v>
      </c>
      <c r="Z61" s="718" t="s">
        <v>190</v>
      </c>
      <c r="AA61" s="718" t="s">
        <v>190</v>
      </c>
      <c r="AB61" s="718" t="s">
        <v>190</v>
      </c>
      <c r="AC61" s="718" t="s">
        <v>190</v>
      </c>
      <c r="AD61" s="718" t="s">
        <v>190</v>
      </c>
      <c r="AE61" s="718" t="s">
        <v>190</v>
      </c>
      <c r="AF61" s="718" t="s">
        <v>190</v>
      </c>
      <c r="AG61" s="718" t="s">
        <v>190</v>
      </c>
      <c r="AH61" s="718" t="s">
        <v>190</v>
      </c>
      <c r="AI61" s="718" t="s">
        <v>190</v>
      </c>
      <c r="AJ61" s="718" t="s">
        <v>190</v>
      </c>
    </row>
    <row r="62" spans="2:36" ht="42" customHeight="1" x14ac:dyDescent="0.2">
      <c r="B62" s="755" t="s">
        <v>181</v>
      </c>
      <c r="C62" s="756" t="s">
        <v>551</v>
      </c>
      <c r="D62" s="755" t="s">
        <v>93</v>
      </c>
      <c r="E62" s="718" t="s">
        <v>190</v>
      </c>
      <c r="F62" s="718" t="s">
        <v>190</v>
      </c>
      <c r="G62" s="718" t="s">
        <v>190</v>
      </c>
      <c r="H62" s="718" t="s">
        <v>190</v>
      </c>
      <c r="I62" s="718" t="s">
        <v>190</v>
      </c>
      <c r="J62" s="718" t="s">
        <v>190</v>
      </c>
      <c r="K62" s="718" t="s">
        <v>190</v>
      </c>
      <c r="L62" s="718" t="s">
        <v>190</v>
      </c>
      <c r="M62" s="718" t="s">
        <v>190</v>
      </c>
      <c r="N62" s="718" t="s">
        <v>190</v>
      </c>
      <c r="O62" s="718" t="s">
        <v>190</v>
      </c>
      <c r="P62" s="718" t="s">
        <v>190</v>
      </c>
      <c r="Q62" s="718" t="s">
        <v>190</v>
      </c>
      <c r="R62" s="718" t="s">
        <v>190</v>
      </c>
      <c r="S62" s="718" t="s">
        <v>190</v>
      </c>
      <c r="T62" s="718" t="s">
        <v>190</v>
      </c>
      <c r="U62" s="718" t="s">
        <v>190</v>
      </c>
      <c r="V62" s="718" t="s">
        <v>190</v>
      </c>
      <c r="W62" s="718" t="s">
        <v>190</v>
      </c>
      <c r="X62" s="718" t="s">
        <v>190</v>
      </c>
      <c r="Y62" s="718" t="s">
        <v>190</v>
      </c>
      <c r="Z62" s="718" t="s">
        <v>190</v>
      </c>
      <c r="AA62" s="718" t="s">
        <v>190</v>
      </c>
      <c r="AB62" s="718" t="s">
        <v>190</v>
      </c>
      <c r="AC62" s="718" t="s">
        <v>190</v>
      </c>
      <c r="AD62" s="718" t="s">
        <v>190</v>
      </c>
      <c r="AE62" s="718" t="s">
        <v>190</v>
      </c>
      <c r="AF62" s="718" t="s">
        <v>190</v>
      </c>
      <c r="AG62" s="718" t="s">
        <v>190</v>
      </c>
      <c r="AH62" s="718" t="s">
        <v>190</v>
      </c>
      <c r="AI62" s="718" t="s">
        <v>190</v>
      </c>
      <c r="AJ62" s="718" t="s">
        <v>190</v>
      </c>
    </row>
    <row r="63" spans="2:36" ht="48" customHeight="1" x14ac:dyDescent="0.2">
      <c r="B63" s="758" t="s">
        <v>183</v>
      </c>
      <c r="C63" s="759" t="s">
        <v>184</v>
      </c>
      <c r="D63" s="758" t="s">
        <v>93</v>
      </c>
      <c r="E63" s="701" t="s">
        <v>190</v>
      </c>
      <c r="F63" s="701" t="s">
        <v>190</v>
      </c>
      <c r="G63" s="701" t="s">
        <v>190</v>
      </c>
      <c r="H63" s="701" t="s">
        <v>190</v>
      </c>
      <c r="I63" s="701" t="s">
        <v>190</v>
      </c>
      <c r="J63" s="701" t="s">
        <v>190</v>
      </c>
      <c r="K63" s="701" t="s">
        <v>190</v>
      </c>
      <c r="L63" s="701" t="s">
        <v>190</v>
      </c>
      <c r="M63" s="701" t="s">
        <v>190</v>
      </c>
      <c r="N63" s="701" t="s">
        <v>190</v>
      </c>
      <c r="O63" s="701" t="s">
        <v>190</v>
      </c>
      <c r="P63" s="701" t="s">
        <v>190</v>
      </c>
      <c r="Q63" s="701" t="s">
        <v>190</v>
      </c>
      <c r="R63" s="701" t="s">
        <v>190</v>
      </c>
      <c r="S63" s="701" t="s">
        <v>190</v>
      </c>
      <c r="T63" s="701" t="s">
        <v>190</v>
      </c>
      <c r="U63" s="701" t="s">
        <v>190</v>
      </c>
      <c r="V63" s="701" t="s">
        <v>190</v>
      </c>
      <c r="W63" s="701" t="s">
        <v>190</v>
      </c>
      <c r="X63" s="701" t="s">
        <v>190</v>
      </c>
      <c r="Y63" s="701" t="s">
        <v>190</v>
      </c>
      <c r="Z63" s="701" t="s">
        <v>190</v>
      </c>
      <c r="AA63" s="701" t="s">
        <v>190</v>
      </c>
      <c r="AB63" s="701" t="s">
        <v>190</v>
      </c>
      <c r="AC63" s="701" t="s">
        <v>190</v>
      </c>
      <c r="AD63" s="701" t="s">
        <v>190</v>
      </c>
      <c r="AE63" s="701" t="s">
        <v>190</v>
      </c>
      <c r="AF63" s="701" t="s">
        <v>190</v>
      </c>
      <c r="AG63" s="701" t="s">
        <v>190</v>
      </c>
      <c r="AH63" s="701" t="s">
        <v>190</v>
      </c>
      <c r="AI63" s="701" t="s">
        <v>190</v>
      </c>
      <c r="AJ63" s="701" t="s">
        <v>190</v>
      </c>
    </row>
    <row r="64" spans="2:36" ht="48" customHeight="1" x14ac:dyDescent="0.2">
      <c r="B64" s="758" t="s">
        <v>185</v>
      </c>
      <c r="C64" s="759" t="s">
        <v>186</v>
      </c>
      <c r="D64" s="758" t="s">
        <v>93</v>
      </c>
      <c r="E64" s="701" t="s">
        <v>190</v>
      </c>
      <c r="F64" s="701" t="s">
        <v>190</v>
      </c>
      <c r="G64" s="701" t="s">
        <v>190</v>
      </c>
      <c r="H64" s="701" t="s">
        <v>190</v>
      </c>
      <c r="I64" s="701" t="s">
        <v>190</v>
      </c>
      <c r="J64" s="701" t="s">
        <v>190</v>
      </c>
      <c r="K64" s="701" t="s">
        <v>190</v>
      </c>
      <c r="L64" s="701" t="s">
        <v>190</v>
      </c>
      <c r="M64" s="701" t="s">
        <v>190</v>
      </c>
      <c r="N64" s="701" t="s">
        <v>190</v>
      </c>
      <c r="O64" s="701" t="s">
        <v>190</v>
      </c>
      <c r="P64" s="701" t="s">
        <v>190</v>
      </c>
      <c r="Q64" s="701" t="s">
        <v>190</v>
      </c>
      <c r="R64" s="701" t="s">
        <v>190</v>
      </c>
      <c r="S64" s="701" t="s">
        <v>190</v>
      </c>
      <c r="T64" s="701" t="s">
        <v>190</v>
      </c>
      <c r="U64" s="701" t="s">
        <v>190</v>
      </c>
      <c r="V64" s="701" t="s">
        <v>190</v>
      </c>
      <c r="W64" s="701" t="s">
        <v>190</v>
      </c>
      <c r="X64" s="701" t="s">
        <v>190</v>
      </c>
      <c r="Y64" s="701" t="s">
        <v>190</v>
      </c>
      <c r="Z64" s="701" t="s">
        <v>190</v>
      </c>
      <c r="AA64" s="701" t="s">
        <v>190</v>
      </c>
      <c r="AB64" s="701" t="s">
        <v>190</v>
      </c>
      <c r="AC64" s="701" t="s">
        <v>190</v>
      </c>
      <c r="AD64" s="701" t="s">
        <v>190</v>
      </c>
      <c r="AE64" s="701" t="s">
        <v>190</v>
      </c>
      <c r="AF64" s="701" t="s">
        <v>190</v>
      </c>
      <c r="AG64" s="701" t="s">
        <v>190</v>
      </c>
      <c r="AH64" s="701" t="s">
        <v>190</v>
      </c>
      <c r="AI64" s="701" t="s">
        <v>190</v>
      </c>
      <c r="AJ64" s="701" t="s">
        <v>190</v>
      </c>
    </row>
    <row r="65" spans="2:36" ht="48" customHeight="1" x14ac:dyDescent="0.2">
      <c r="B65" s="758" t="s">
        <v>187</v>
      </c>
      <c r="C65" s="759" t="s">
        <v>188</v>
      </c>
      <c r="D65" s="758" t="s">
        <v>93</v>
      </c>
      <c r="E65" s="701" t="s">
        <v>190</v>
      </c>
      <c r="F65" s="701" t="s">
        <v>190</v>
      </c>
      <c r="G65" s="701" t="s">
        <v>190</v>
      </c>
      <c r="H65" s="701" t="s">
        <v>190</v>
      </c>
      <c r="I65" s="701" t="s">
        <v>190</v>
      </c>
      <c r="J65" s="701" t="s">
        <v>190</v>
      </c>
      <c r="K65" s="701" t="s">
        <v>190</v>
      </c>
      <c r="L65" s="701" t="s">
        <v>190</v>
      </c>
      <c r="M65" s="701" t="s">
        <v>190</v>
      </c>
      <c r="N65" s="701" t="s">
        <v>190</v>
      </c>
      <c r="O65" s="701" t="s">
        <v>190</v>
      </c>
      <c r="P65" s="701" t="s">
        <v>190</v>
      </c>
      <c r="Q65" s="701" t="s">
        <v>190</v>
      </c>
      <c r="R65" s="701" t="s">
        <v>190</v>
      </c>
      <c r="S65" s="701" t="s">
        <v>190</v>
      </c>
      <c r="T65" s="701" t="s">
        <v>190</v>
      </c>
      <c r="U65" s="701" t="s">
        <v>190</v>
      </c>
      <c r="V65" s="701" t="s">
        <v>190</v>
      </c>
      <c r="W65" s="701" t="s">
        <v>190</v>
      </c>
      <c r="X65" s="701" t="s">
        <v>190</v>
      </c>
      <c r="Y65" s="701" t="s">
        <v>190</v>
      </c>
      <c r="Z65" s="701" t="s">
        <v>190</v>
      </c>
      <c r="AA65" s="701" t="s">
        <v>190</v>
      </c>
      <c r="AB65" s="701" t="s">
        <v>190</v>
      </c>
      <c r="AC65" s="701" t="s">
        <v>190</v>
      </c>
      <c r="AD65" s="701" t="s">
        <v>190</v>
      </c>
      <c r="AE65" s="701" t="s">
        <v>190</v>
      </c>
      <c r="AF65" s="701" t="s">
        <v>190</v>
      </c>
      <c r="AG65" s="701" t="s">
        <v>190</v>
      </c>
      <c r="AH65" s="701" t="s">
        <v>190</v>
      </c>
      <c r="AI65" s="701" t="s">
        <v>190</v>
      </c>
      <c r="AJ65" s="701" t="s">
        <v>190</v>
      </c>
    </row>
    <row r="66" spans="2:36" x14ac:dyDescent="0.2">
      <c r="B66" s="216"/>
      <c r="C66" s="216"/>
      <c r="D66" s="216"/>
    </row>
  </sheetData>
  <sheetProtection formatCells="0" formatColumns="0" formatRows="0" insertColumns="0" insertRows="0" insertHyperlinks="0" deleteColumns="0" deleteRows="0" sort="0" autoFilter="0" pivotTables="0"/>
  <autoFilter ref="B20:BP40" xr:uid="{00000000-0009-0000-0000-00000E000000}"/>
  <mergeCells count="42">
    <mergeCell ref="AG18:AG19"/>
    <mergeCell ref="AH18:AH19"/>
    <mergeCell ref="N18:N19"/>
    <mergeCell ref="O18:O19"/>
    <mergeCell ref="P18:Q18"/>
    <mergeCell ref="R18:R19"/>
    <mergeCell ref="S18:S19"/>
    <mergeCell ref="T18:U18"/>
    <mergeCell ref="AF17:AF19"/>
    <mergeCell ref="AG17:AH17"/>
    <mergeCell ref="Y17:Y19"/>
    <mergeCell ref="Z17:AA18"/>
    <mergeCell ref="AB17:AE17"/>
    <mergeCell ref="AB18:AC18"/>
    <mergeCell ref="AD18:AE18"/>
    <mergeCell ref="L18:L19"/>
    <mergeCell ref="M18:M19"/>
    <mergeCell ref="R17:U17"/>
    <mergeCell ref="V17:V19"/>
    <mergeCell ref="W17:X18"/>
    <mergeCell ref="B11:AJ11"/>
    <mergeCell ref="B12:AJ12"/>
    <mergeCell ref="O14:S14"/>
    <mergeCell ref="B17:B19"/>
    <mergeCell ref="C17:C19"/>
    <mergeCell ref="D17:D19"/>
    <mergeCell ref="E17:G17"/>
    <mergeCell ref="H17:H19"/>
    <mergeCell ref="I17:M17"/>
    <mergeCell ref="N17:Q17"/>
    <mergeCell ref="AI17:AI19"/>
    <mergeCell ref="AJ17:AJ19"/>
    <mergeCell ref="E18:F18"/>
    <mergeCell ref="G18:G19"/>
    <mergeCell ref="I18:I19"/>
    <mergeCell ref="J18:K18"/>
    <mergeCell ref="B9:AJ9"/>
    <mergeCell ref="B2:AF2"/>
    <mergeCell ref="B3:AF3"/>
    <mergeCell ref="B4:AF4"/>
    <mergeCell ref="B6:AF6"/>
    <mergeCell ref="B7:AJ7"/>
  </mergeCells>
  <conditionalFormatting sqref="B39:D48 B64:D65">
    <cfRule type="cellIs" dxfId="109" priority="1" operator="equal">
      <formula>0</formula>
    </cfRule>
  </conditionalFormatting>
  <conditionalFormatting sqref="D44:D46 B64:D65">
    <cfRule type="containsText" dxfId="108" priority="25" operator="containsText" text="Наименование инвестиционного проекта">
      <formula>NOT(ISERROR(SEARCH("Наименование инвестиционного проекта",B44)))</formula>
    </cfRule>
  </conditionalFormatting>
  <conditionalFormatting sqref="B60:C60 C40:D43 D21:D30 B45:C46 B47:D48 D55:D56 B57:D59 B51:D54 D49:D50 B61:D63">
    <cfRule type="containsText" dxfId="107" priority="22" operator="containsText" text="Наименование инвестиционного проекта">
      <formula>NOT(ISERROR(SEARCH("Наименование инвестиционного проекта",B21)))</formula>
    </cfRule>
  </conditionalFormatting>
  <conditionalFormatting sqref="B60:C60 D21:D30 D55:D56 B57:D59 B32:C33 B51:D54 D49:D50 B61:D63">
    <cfRule type="cellIs" dxfId="106" priority="21" operator="equal">
      <formula>0</formula>
    </cfRule>
  </conditionalFormatting>
  <conditionalFormatting sqref="B21:C21 B30:C30 B29">
    <cfRule type="cellIs" dxfId="105" priority="20" operator="equal">
      <formula>0</formula>
    </cfRule>
  </conditionalFormatting>
  <conditionalFormatting sqref="B31 D31">
    <cfRule type="cellIs" dxfId="104" priority="19" operator="equal">
      <formula>0</formula>
    </cfRule>
  </conditionalFormatting>
  <conditionalFormatting sqref="B49:C49">
    <cfRule type="cellIs" dxfId="103" priority="17" operator="equal">
      <formula>0</formula>
    </cfRule>
  </conditionalFormatting>
  <conditionalFormatting sqref="B50:C50">
    <cfRule type="cellIs" dxfId="102" priority="16" operator="equal">
      <formula>0</formula>
    </cfRule>
  </conditionalFormatting>
  <conditionalFormatting sqref="C31">
    <cfRule type="cellIs" dxfId="101" priority="15" operator="equal">
      <formula>0</formula>
    </cfRule>
  </conditionalFormatting>
  <conditionalFormatting sqref="C34">
    <cfRule type="cellIs" dxfId="100" priority="14" operator="equal">
      <formula>0</formula>
    </cfRule>
  </conditionalFormatting>
  <conditionalFormatting sqref="C28:C29">
    <cfRule type="cellIs" dxfId="99" priority="13" operator="equal">
      <formula>0</formula>
    </cfRule>
  </conditionalFormatting>
  <conditionalFormatting sqref="B55:C55">
    <cfRule type="cellIs" dxfId="98" priority="11" operator="equal">
      <formula>0</formula>
    </cfRule>
  </conditionalFormatting>
  <conditionalFormatting sqref="D35:D36">
    <cfRule type="cellIs" dxfId="97" priority="7" operator="equal">
      <formula>0</formula>
    </cfRule>
  </conditionalFormatting>
  <conditionalFormatting sqref="B56:C56">
    <cfRule type="cellIs" dxfId="96" priority="10" operator="equal">
      <formula>0</formula>
    </cfRule>
  </conditionalFormatting>
  <conditionalFormatting sqref="D60">
    <cfRule type="cellIs" dxfId="95" priority="9" operator="equal">
      <formula>0</formula>
    </cfRule>
  </conditionalFormatting>
  <conditionalFormatting sqref="B40:B44 C44">
    <cfRule type="containsText" dxfId="94" priority="12" operator="containsText" text="Наименование инвестиционного проекта">
      <formula>NOT(ISERROR(SEARCH("Наименование инвестиционного проекта",B40)))</formula>
    </cfRule>
  </conditionalFormatting>
  <conditionalFormatting sqref="B34 D34 B37:D38 B35:C36">
    <cfRule type="cellIs" dxfId="93" priority="18" operator="equal">
      <formula>0</formula>
    </cfRule>
  </conditionalFormatting>
  <conditionalFormatting sqref="B21">
    <cfRule type="cellIs" dxfId="92" priority="8" operator="equal">
      <formula>0</formula>
    </cfRule>
  </conditionalFormatting>
  <conditionalFormatting sqref="D32:D33">
    <cfRule type="cellIs" dxfId="91" priority="6" operator="equal">
      <formula>0</formula>
    </cfRule>
  </conditionalFormatting>
  <pageMargins left="0.70866141732283472" right="0.70866141732283472" top="0.74803149606299213" bottom="0.74803149606299213" header="0.31496062992125984" footer="0.31496062992125984"/>
  <pageSetup paperSize="8" scale="26" fitToWidth="2" fitToHeight="200" pageOrder="overThenDown" orientation="landscape" r:id="rId1"/>
  <colBreaks count="1" manualBreakCount="1">
    <brk id="2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CL86"/>
  <sheetViews>
    <sheetView view="pageBreakPreview" zoomScale="85" zoomScaleNormal="55" zoomScaleSheetLayoutView="85" workbookViewId="0">
      <pane xSplit="4" ySplit="20" topLeftCell="E48" activePane="bottomRight" state="frozen"/>
      <selection activeCell="A15" sqref="A15"/>
      <selection pane="topRight" activeCell="E15" sqref="E15"/>
      <selection pane="bottomLeft" activeCell="A21" sqref="A21"/>
      <selection pane="bottomRight" activeCell="E45" sqref="E45:E50"/>
    </sheetView>
  </sheetViews>
  <sheetFormatPr defaultRowHeight="15.75" outlineLevelRow="1" x14ac:dyDescent="0.25"/>
  <cols>
    <col min="1" max="1" width="7.140625" style="1" customWidth="1"/>
    <col min="2" max="2" width="13.28515625" style="1" customWidth="1"/>
    <col min="3" max="3" width="105.85546875" style="1" customWidth="1"/>
    <col min="4" max="4" width="28.5703125" style="1" customWidth="1"/>
    <col min="5" max="5" width="9.5703125" style="1" customWidth="1"/>
    <col min="6" max="6" width="20.140625" style="1" customWidth="1"/>
    <col min="7" max="7" width="9.5703125" style="1" customWidth="1"/>
    <col min="8" max="8" width="19.42578125" style="1" customWidth="1"/>
    <col min="9" max="9" width="9.5703125" style="1" customWidth="1"/>
    <col min="10" max="10" width="20" style="1" customWidth="1"/>
    <col min="11" max="11" width="9.5703125" style="1" customWidth="1"/>
    <col min="12" max="12" width="20.140625" style="1" customWidth="1"/>
    <col min="13" max="13" width="9.5703125" style="1" customWidth="1"/>
    <col min="14" max="14" width="18" style="1" customWidth="1"/>
    <col min="15" max="15" width="10.7109375" style="1" customWidth="1"/>
    <col min="16" max="16" width="19.5703125" style="1" customWidth="1"/>
    <col min="17" max="17" width="10.7109375" style="1" customWidth="1"/>
    <col min="18" max="18" width="22" style="1" customWidth="1"/>
    <col min="19" max="19" width="9.5703125" style="1" customWidth="1"/>
    <col min="20" max="20" width="19.28515625" style="1" customWidth="1"/>
    <col min="21" max="21" width="9.5703125" style="1" customWidth="1"/>
    <col min="22" max="22" width="19.5703125" style="1" customWidth="1"/>
    <col min="23" max="23" width="11.140625" style="1" customWidth="1"/>
    <col min="24" max="24" width="18.5703125" style="1" customWidth="1"/>
    <col min="25" max="25" width="9.5703125" style="1" customWidth="1"/>
    <col min="26" max="26" width="18.5703125" style="1" customWidth="1"/>
    <col min="27" max="27" width="9.5703125" style="1" customWidth="1"/>
    <col min="28" max="28" width="19" style="1" customWidth="1"/>
    <col min="29" max="29" width="9.5703125" style="1" customWidth="1"/>
    <col min="30" max="30" width="21.28515625" style="1" customWidth="1"/>
    <col min="31" max="31" width="9.5703125" style="1" customWidth="1"/>
    <col min="32" max="32" width="23.140625" style="1" customWidth="1"/>
    <col min="33" max="33" width="9.5703125" style="1" customWidth="1"/>
    <col min="34" max="34" width="21.140625" style="1" customWidth="1"/>
    <col min="35" max="35" width="9.5703125" style="1" customWidth="1"/>
    <col min="36" max="36" width="19.140625" style="1" customWidth="1"/>
    <col min="37" max="37" width="9.5703125" style="1" customWidth="1"/>
    <col min="38" max="38" width="26.7109375" style="1" customWidth="1"/>
    <col min="39" max="39" width="9.5703125" style="1" customWidth="1"/>
    <col min="40" max="40" width="24.85546875" style="1" customWidth="1"/>
    <col min="41" max="41" width="10.5703125" style="1" customWidth="1"/>
    <col min="42" max="42" width="22.42578125" style="1" customWidth="1"/>
    <col min="43" max="43" width="9.5703125" style="1" customWidth="1"/>
    <col min="44" max="44" width="23.28515625" style="1" customWidth="1"/>
    <col min="45" max="45" width="9.5703125" style="1" customWidth="1"/>
    <col min="46" max="46" width="21.7109375" style="1" customWidth="1"/>
    <col min="47" max="47" width="9.5703125" style="1" customWidth="1"/>
    <col min="48" max="48" width="21" style="1" customWidth="1"/>
    <col min="49" max="49" width="14.5703125" style="1" customWidth="1"/>
    <col min="50" max="50" width="23.28515625" style="1" customWidth="1"/>
    <col min="51" max="51" width="16.42578125" style="1" customWidth="1"/>
    <col min="52" max="52" width="18.42578125" style="1" customWidth="1"/>
    <col min="53" max="53" width="8" style="4" customWidth="1"/>
    <col min="54" max="60" width="9.140625" style="4"/>
    <col min="61" max="16384" width="9.140625" style="1"/>
  </cols>
  <sheetData>
    <row r="1" spans="1:53" x14ac:dyDescent="0.25">
      <c r="AW1" s="2"/>
      <c r="AX1" s="2"/>
      <c r="AZ1" s="3" t="s">
        <v>0</v>
      </c>
    </row>
    <row r="2" spans="1:53" x14ac:dyDescent="0.25">
      <c r="AC2" s="5"/>
      <c r="AD2" s="5"/>
      <c r="AW2" s="2"/>
      <c r="AX2" s="2"/>
      <c r="AZ2" s="2" t="s">
        <v>1</v>
      </c>
    </row>
    <row r="3" spans="1:53" x14ac:dyDescent="0.25">
      <c r="AC3" s="6"/>
      <c r="AD3" s="6"/>
      <c r="AW3" s="2"/>
      <c r="AX3" s="2"/>
      <c r="AZ3" s="2" t="s">
        <v>2</v>
      </c>
    </row>
    <row r="4" spans="1:53" x14ac:dyDescent="0.25">
      <c r="B4" s="1036" t="s">
        <v>3</v>
      </c>
      <c r="C4" s="1036"/>
      <c r="D4" s="1036"/>
      <c r="E4" s="1036"/>
      <c r="F4" s="1036"/>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c r="AI4" s="1036"/>
      <c r="AJ4" s="1036"/>
      <c r="AK4" s="1036"/>
      <c r="AL4" s="1036"/>
      <c r="AM4" s="1036"/>
      <c r="AN4" s="1036"/>
      <c r="AO4" s="1036"/>
      <c r="AP4" s="1036"/>
      <c r="AQ4" s="1036"/>
      <c r="AR4" s="1036"/>
      <c r="AS4" s="1036"/>
      <c r="AT4" s="1036"/>
      <c r="AU4" s="1036"/>
      <c r="AV4" s="1036"/>
      <c r="AW4" s="1036"/>
      <c r="AX4" s="1036"/>
      <c r="AY4" s="1036"/>
    </row>
    <row r="5" spans="1:53" x14ac:dyDescent="0.25">
      <c r="B5" s="1036" t="s">
        <v>1595</v>
      </c>
      <c r="C5" s="1037"/>
      <c r="D5" s="1037"/>
      <c r="E5" s="1037"/>
      <c r="F5" s="1037"/>
      <c r="G5" s="1037"/>
      <c r="H5" s="1037"/>
      <c r="I5" s="1037"/>
      <c r="J5" s="1037"/>
      <c r="K5" s="1037"/>
      <c r="L5" s="1037"/>
      <c r="M5" s="1037"/>
      <c r="N5" s="1037"/>
      <c r="O5" s="1037"/>
      <c r="P5" s="1037"/>
      <c r="Q5" s="1037"/>
      <c r="R5" s="1037"/>
      <c r="S5" s="1037"/>
      <c r="T5" s="1037"/>
      <c r="U5" s="1037"/>
      <c r="V5" s="1037"/>
      <c r="W5" s="1037"/>
      <c r="X5" s="1037"/>
      <c r="Y5" s="1037"/>
      <c r="Z5" s="1037"/>
      <c r="AA5" s="1037"/>
      <c r="AB5" s="1037"/>
      <c r="AC5" s="1037"/>
      <c r="AD5" s="1037"/>
      <c r="AE5" s="1037"/>
      <c r="AF5" s="1037"/>
      <c r="AG5" s="1037"/>
      <c r="AH5" s="1037"/>
      <c r="AI5" s="1037"/>
      <c r="AJ5" s="1037"/>
      <c r="AK5" s="1037"/>
      <c r="AL5" s="1037"/>
      <c r="AM5" s="1037"/>
      <c r="AN5" s="1037"/>
      <c r="AO5" s="1037"/>
      <c r="AP5" s="1037"/>
      <c r="AQ5" s="1037"/>
      <c r="AR5" s="1037"/>
      <c r="AS5" s="1037"/>
      <c r="AT5" s="1037"/>
      <c r="AU5" s="1037"/>
      <c r="AV5" s="1037"/>
      <c r="AW5" s="1037"/>
      <c r="AX5" s="1037"/>
      <c r="AY5" s="1037"/>
    </row>
    <row r="6" spans="1:53" x14ac:dyDescent="0.25">
      <c r="B6" s="1036"/>
      <c r="C6" s="1036"/>
      <c r="D6" s="1036"/>
      <c r="E6" s="1036"/>
      <c r="F6" s="1036"/>
      <c r="G6" s="1036"/>
      <c r="H6" s="1036"/>
      <c r="I6" s="1036"/>
      <c r="J6" s="1036"/>
      <c r="K6" s="1036"/>
      <c r="L6" s="1036"/>
      <c r="M6" s="1036"/>
      <c r="N6" s="1036"/>
      <c r="O6" s="1036"/>
      <c r="P6" s="1036"/>
      <c r="Q6" s="1036"/>
      <c r="R6" s="1036"/>
      <c r="S6" s="1036"/>
      <c r="T6" s="1036"/>
      <c r="U6" s="1036"/>
      <c r="V6" s="1036"/>
      <c r="W6" s="1036"/>
      <c r="X6" s="1036"/>
      <c r="Y6" s="1036"/>
      <c r="Z6" s="1036"/>
      <c r="AA6" s="1036"/>
      <c r="AB6" s="1036"/>
      <c r="AC6" s="1036"/>
      <c r="AD6" s="1036"/>
      <c r="AE6" s="1036"/>
      <c r="AF6" s="1036"/>
      <c r="AG6" s="1036"/>
      <c r="AH6" s="1036"/>
      <c r="AI6" s="1036"/>
      <c r="AJ6" s="1036"/>
      <c r="AK6" s="1036"/>
      <c r="AL6" s="1036"/>
      <c r="AM6" s="1036"/>
      <c r="AN6" s="1036"/>
      <c r="AO6" s="1036"/>
      <c r="AP6" s="1036"/>
      <c r="AQ6" s="1036"/>
      <c r="AR6" s="1036"/>
      <c r="AS6" s="1036"/>
      <c r="AT6" s="1036"/>
      <c r="AU6" s="1036"/>
      <c r="AV6" s="1036"/>
      <c r="AW6" s="1036"/>
      <c r="AX6" s="1036"/>
      <c r="AY6" s="1036"/>
    </row>
    <row r="7" spans="1:53" x14ac:dyDescent="0.25">
      <c r="B7" s="1036" t="str">
        <f>'С № 1 (2023)'!B7:AY7</f>
        <v>Инвестиционная программа  ГУП НАО "Нарьян-Марская электростанция"</v>
      </c>
      <c r="C7" s="1036"/>
      <c r="D7" s="1036"/>
      <c r="E7" s="1036"/>
      <c r="F7" s="1036"/>
      <c r="G7" s="1036"/>
      <c r="H7" s="1036"/>
      <c r="I7" s="1036"/>
      <c r="J7" s="1036"/>
      <c r="K7" s="1036"/>
      <c r="L7" s="1036"/>
      <c r="M7" s="1036"/>
      <c r="N7" s="1036"/>
      <c r="O7" s="1036"/>
      <c r="P7" s="1036"/>
      <c r="Q7" s="1036"/>
      <c r="R7" s="1036"/>
      <c r="S7" s="1036"/>
      <c r="T7" s="1036"/>
      <c r="U7" s="1036"/>
      <c r="V7" s="1036"/>
      <c r="W7" s="1036"/>
      <c r="X7" s="1036"/>
      <c r="Y7" s="1036"/>
      <c r="Z7" s="1036"/>
      <c r="AA7" s="1036"/>
      <c r="AB7" s="1036"/>
      <c r="AC7" s="1036"/>
      <c r="AD7" s="1036"/>
      <c r="AE7" s="1036"/>
      <c r="AF7" s="1036"/>
      <c r="AG7" s="1036"/>
      <c r="AH7" s="1036"/>
      <c r="AI7" s="1036"/>
      <c r="AJ7" s="1036"/>
      <c r="AK7" s="1036"/>
      <c r="AL7" s="1036"/>
      <c r="AM7" s="1036"/>
      <c r="AN7" s="1036"/>
      <c r="AO7" s="1036"/>
      <c r="AP7" s="1036"/>
      <c r="AQ7" s="1036"/>
      <c r="AR7" s="1036"/>
      <c r="AS7" s="1036"/>
      <c r="AT7" s="1036"/>
      <c r="AU7" s="1036"/>
      <c r="AV7" s="1036"/>
      <c r="AW7" s="1036"/>
      <c r="AX7" s="1036"/>
      <c r="AY7" s="1036"/>
    </row>
    <row r="8" spans="1:53" x14ac:dyDescent="0.25">
      <c r="B8" s="1038" t="s">
        <v>4</v>
      </c>
      <c r="C8" s="1038"/>
      <c r="D8" s="1038"/>
      <c r="E8" s="1038"/>
      <c r="F8" s="1038"/>
      <c r="G8" s="1038"/>
      <c r="H8" s="1038"/>
      <c r="I8" s="1038"/>
      <c r="J8" s="1038"/>
      <c r="K8" s="1038"/>
      <c r="L8" s="1038"/>
      <c r="M8" s="1038"/>
      <c r="N8" s="1038"/>
      <c r="O8" s="1038"/>
      <c r="P8" s="1038"/>
      <c r="Q8" s="1038"/>
      <c r="R8" s="1038"/>
      <c r="S8" s="1038"/>
      <c r="T8" s="1038"/>
      <c r="U8" s="1038"/>
      <c r="V8" s="1038"/>
      <c r="W8" s="1038"/>
      <c r="X8" s="1038"/>
      <c r="Y8" s="1038"/>
      <c r="Z8" s="1038"/>
      <c r="AA8" s="1038"/>
      <c r="AB8" s="1038"/>
      <c r="AC8" s="1038"/>
      <c r="AD8" s="1038"/>
      <c r="AE8" s="1038"/>
      <c r="AF8" s="1038"/>
      <c r="AG8" s="1038"/>
      <c r="AH8" s="1038"/>
      <c r="AI8" s="1038"/>
      <c r="AJ8" s="1038"/>
      <c r="AK8" s="1038"/>
      <c r="AL8" s="1038"/>
      <c r="AM8" s="1038"/>
      <c r="AN8" s="1038"/>
      <c r="AO8" s="1038"/>
      <c r="AP8" s="1038"/>
      <c r="AQ8" s="1038"/>
      <c r="AR8" s="1038"/>
      <c r="AS8" s="1038"/>
      <c r="AT8" s="1038"/>
      <c r="AU8" s="1038"/>
      <c r="AV8" s="1038"/>
      <c r="AW8" s="1038"/>
      <c r="AX8" s="1038"/>
      <c r="AY8" s="1038"/>
    </row>
    <row r="9" spans="1:53" x14ac:dyDescent="0.25">
      <c r="B9" s="1035"/>
      <c r="C9" s="1035"/>
      <c r="D9" s="1035"/>
      <c r="E9" s="1035"/>
      <c r="F9" s="1035"/>
      <c r="G9" s="1035"/>
      <c r="H9" s="1035"/>
      <c r="I9" s="1035"/>
      <c r="J9" s="1035"/>
      <c r="K9" s="1035"/>
      <c r="L9" s="1035"/>
      <c r="M9" s="1035"/>
      <c r="N9" s="1035"/>
      <c r="O9" s="1035"/>
      <c r="P9" s="1035"/>
      <c r="Q9" s="1035"/>
      <c r="R9" s="1035"/>
      <c r="S9" s="1035"/>
      <c r="T9" s="1035"/>
      <c r="U9" s="1035"/>
      <c r="V9" s="1035"/>
      <c r="W9" s="1035"/>
      <c r="X9" s="1035"/>
      <c r="Y9" s="1035"/>
      <c r="Z9" s="1035"/>
      <c r="AA9" s="1035"/>
      <c r="AB9" s="1035"/>
      <c r="AC9" s="1035"/>
      <c r="AD9" s="1035"/>
      <c r="AE9" s="1035"/>
      <c r="AF9" s="1035"/>
      <c r="AG9" s="1035"/>
      <c r="AH9" s="1035"/>
      <c r="AI9" s="1035"/>
      <c r="AJ9" s="1035"/>
      <c r="AK9" s="1035"/>
      <c r="AL9" s="1035"/>
      <c r="AM9" s="1035"/>
      <c r="AN9" s="1035"/>
      <c r="AO9" s="1035"/>
      <c r="AP9" s="1035"/>
      <c r="AQ9" s="1035"/>
      <c r="AR9" s="1035"/>
      <c r="AS9" s="1035"/>
      <c r="AT9" s="1035"/>
      <c r="AU9" s="1035"/>
      <c r="AV9" s="1035"/>
      <c r="AW9" s="1035"/>
      <c r="AX9" s="1035"/>
      <c r="AY9" s="1035"/>
    </row>
    <row r="10" spans="1:53" x14ac:dyDescent="0.25">
      <c r="B10" s="1036" t="s">
        <v>1594</v>
      </c>
      <c r="C10" s="1036"/>
      <c r="D10" s="1036"/>
      <c r="E10" s="1036"/>
      <c r="F10" s="1036"/>
      <c r="G10" s="1036"/>
      <c r="H10" s="1036"/>
      <c r="I10" s="1036"/>
      <c r="J10" s="1036"/>
      <c r="K10" s="1036"/>
      <c r="L10" s="1036"/>
      <c r="M10" s="1036"/>
      <c r="N10" s="1036"/>
      <c r="O10" s="1036"/>
      <c r="P10" s="1036"/>
      <c r="Q10" s="1036"/>
      <c r="R10" s="1036"/>
      <c r="S10" s="1036"/>
      <c r="T10" s="1036"/>
      <c r="U10" s="1036"/>
      <c r="V10" s="1036"/>
      <c r="W10" s="1036"/>
      <c r="X10" s="1036"/>
      <c r="Y10" s="1036"/>
      <c r="Z10" s="1036"/>
      <c r="AA10" s="1036"/>
      <c r="AB10" s="1036"/>
      <c r="AC10" s="1036"/>
      <c r="AD10" s="1036"/>
      <c r="AE10" s="1036"/>
      <c r="AF10" s="1036"/>
      <c r="AG10" s="1036"/>
      <c r="AH10" s="1036"/>
      <c r="AI10" s="1036"/>
      <c r="AJ10" s="1036"/>
      <c r="AK10" s="1036"/>
      <c r="AL10" s="1036"/>
      <c r="AM10" s="1036"/>
      <c r="AN10" s="1036"/>
      <c r="AO10" s="1036"/>
      <c r="AP10" s="1036"/>
      <c r="AQ10" s="1036"/>
      <c r="AR10" s="1036"/>
      <c r="AS10" s="1036"/>
      <c r="AT10" s="1036"/>
      <c r="AU10" s="1036"/>
      <c r="AV10" s="1036"/>
      <c r="AW10" s="1036"/>
      <c r="AX10" s="1036"/>
      <c r="AY10" s="1036"/>
    </row>
    <row r="12" spans="1:53" x14ac:dyDescent="0.25">
      <c r="B12" s="1035" t="str">
        <f>'С № 1 (2023)'!B12:AY12</f>
        <v>Утвержденные плановые значения показателей приведены в соответствии с:  "решение об утверждении инвестиционной программы отсутствует"</v>
      </c>
      <c r="C12" s="1035"/>
      <c r="D12" s="1035"/>
      <c r="E12" s="1035"/>
      <c r="F12" s="1035"/>
      <c r="G12" s="1035"/>
      <c r="H12" s="1035"/>
      <c r="I12" s="1035"/>
      <c r="J12" s="1035"/>
      <c r="K12" s="1035"/>
      <c r="L12" s="1035"/>
      <c r="M12" s="1035"/>
      <c r="N12" s="1035"/>
      <c r="O12" s="1035"/>
      <c r="P12" s="1035"/>
      <c r="Q12" s="1035"/>
      <c r="R12" s="1035"/>
      <c r="S12" s="1035"/>
      <c r="T12" s="1035"/>
      <c r="U12" s="1035"/>
      <c r="V12" s="1035"/>
      <c r="W12" s="1035"/>
      <c r="X12" s="1035"/>
      <c r="Y12" s="1035"/>
      <c r="Z12" s="1035"/>
      <c r="AA12" s="1035"/>
      <c r="AB12" s="1035"/>
      <c r="AC12" s="1035"/>
      <c r="AD12" s="1035"/>
      <c r="AE12" s="1035"/>
      <c r="AF12" s="1035"/>
      <c r="AG12" s="1035"/>
      <c r="AH12" s="1035"/>
      <c r="AI12" s="1035"/>
      <c r="AJ12" s="1035"/>
      <c r="AK12" s="1035"/>
      <c r="AL12" s="1035"/>
      <c r="AM12" s="1035"/>
      <c r="AN12" s="1035"/>
      <c r="AO12" s="1035"/>
      <c r="AP12" s="1035"/>
      <c r="AQ12" s="1035"/>
      <c r="AR12" s="1035"/>
      <c r="AS12" s="1035"/>
      <c r="AT12" s="1035"/>
      <c r="AU12" s="1035"/>
      <c r="AV12" s="1035"/>
      <c r="AW12" s="1035"/>
      <c r="AX12" s="1035"/>
      <c r="AY12" s="1035"/>
    </row>
    <row r="13" spans="1:53" x14ac:dyDescent="0.25">
      <c r="B13" s="1038" t="s">
        <v>6</v>
      </c>
      <c r="C13" s="1038"/>
      <c r="D13" s="1038"/>
      <c r="E13" s="1038"/>
      <c r="F13" s="1038"/>
      <c r="G13" s="1038"/>
      <c r="H13" s="1038"/>
      <c r="I13" s="1038"/>
      <c r="J13" s="1038"/>
      <c r="K13" s="1038"/>
      <c r="L13" s="1038"/>
      <c r="M13" s="1038"/>
      <c r="N13" s="1038"/>
      <c r="O13" s="1038"/>
      <c r="P13" s="1038"/>
      <c r="Q13" s="1038"/>
      <c r="R13" s="1038"/>
      <c r="S13" s="1038"/>
      <c r="T13" s="1038"/>
      <c r="U13" s="1038"/>
      <c r="V13" s="1038"/>
      <c r="W13" s="1038"/>
      <c r="X13" s="1038"/>
      <c r="Y13" s="1038"/>
      <c r="Z13" s="1038"/>
      <c r="AA13" s="1038"/>
      <c r="AB13" s="1038"/>
      <c r="AC13" s="1038"/>
      <c r="AD13" s="1038"/>
      <c r="AE13" s="1038"/>
      <c r="AF13" s="1038"/>
      <c r="AG13" s="1038"/>
      <c r="AH13" s="1038"/>
      <c r="AI13" s="1038"/>
      <c r="AJ13" s="1038"/>
      <c r="AK13" s="1038"/>
      <c r="AL13" s="1038"/>
      <c r="AM13" s="1038"/>
      <c r="AN13" s="1038"/>
      <c r="AO13" s="1038"/>
      <c r="AP13" s="1038"/>
      <c r="AQ13" s="1038"/>
      <c r="AR13" s="1038"/>
      <c r="AS13" s="1038"/>
      <c r="AT13" s="1038"/>
      <c r="AU13" s="1038"/>
      <c r="AV13" s="1038"/>
      <c r="AW13" s="1038"/>
      <c r="AX13" s="1038"/>
      <c r="AY13" s="1038"/>
    </row>
    <row r="14" spans="1:53" ht="16.5" thickBot="1" x14ac:dyDescent="0.3"/>
    <row r="15" spans="1:53" ht="33.75" customHeight="1" thickBot="1" x14ac:dyDescent="0.3">
      <c r="A15" s="7"/>
      <c r="B15" s="1041" t="s">
        <v>7</v>
      </c>
      <c r="C15" s="1041" t="s">
        <v>8</v>
      </c>
      <c r="D15" s="1041" t="s">
        <v>9</v>
      </c>
      <c r="E15" s="1039" t="s">
        <v>10</v>
      </c>
      <c r="F15" s="1046"/>
      <c r="G15" s="1046"/>
      <c r="H15" s="1046"/>
      <c r="I15" s="1046"/>
      <c r="J15" s="1046"/>
      <c r="K15" s="1046"/>
      <c r="L15" s="1046"/>
      <c r="M15" s="1046"/>
      <c r="N15" s="1046"/>
      <c r="O15" s="1046"/>
      <c r="P15" s="1046"/>
      <c r="Q15" s="1046"/>
      <c r="R15" s="1046"/>
      <c r="S15" s="1046"/>
      <c r="T15" s="1046"/>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c r="AT15" s="1046"/>
      <c r="AU15" s="1046"/>
      <c r="AV15" s="1046"/>
      <c r="AW15" s="1046"/>
      <c r="AX15" s="1046"/>
      <c r="AY15" s="1046"/>
      <c r="AZ15" s="1040"/>
      <c r="BA15" s="8"/>
    </row>
    <row r="16" spans="1:53" ht="47.25" customHeight="1" thickBot="1" x14ac:dyDescent="0.3">
      <c r="A16" s="7"/>
      <c r="B16" s="1042"/>
      <c r="C16" s="1042"/>
      <c r="D16" s="1044"/>
      <c r="E16" s="1047" t="s">
        <v>11</v>
      </c>
      <c r="F16" s="1048"/>
      <c r="G16" s="1048"/>
      <c r="H16" s="1048"/>
      <c r="I16" s="1048"/>
      <c r="J16" s="1048"/>
      <c r="K16" s="1048"/>
      <c r="L16" s="1048"/>
      <c r="M16" s="1046"/>
      <c r="N16" s="1046"/>
      <c r="O16" s="1046"/>
      <c r="P16" s="1046"/>
      <c r="Q16" s="1046"/>
      <c r="R16" s="1046"/>
      <c r="S16" s="1046"/>
      <c r="T16" s="1040"/>
      <c r="U16" s="1048" t="s">
        <v>12</v>
      </c>
      <c r="V16" s="1048"/>
      <c r="W16" s="1048"/>
      <c r="X16" s="1048"/>
      <c r="Y16" s="1046"/>
      <c r="Z16" s="1046"/>
      <c r="AA16" s="1046"/>
      <c r="AB16" s="1046"/>
      <c r="AC16" s="1046"/>
      <c r="AD16" s="1040"/>
      <c r="AE16" s="1039" t="s">
        <v>13</v>
      </c>
      <c r="AF16" s="1046"/>
      <c r="AG16" s="1046"/>
      <c r="AH16" s="1046"/>
      <c r="AI16" s="1046"/>
      <c r="AJ16" s="1040"/>
      <c r="AK16" s="1039" t="s">
        <v>14</v>
      </c>
      <c r="AL16" s="1046"/>
      <c r="AM16" s="1046"/>
      <c r="AN16" s="1040"/>
      <c r="AO16" s="1039" t="s">
        <v>15</v>
      </c>
      <c r="AP16" s="1046"/>
      <c r="AQ16" s="1046"/>
      <c r="AR16" s="1046"/>
      <c r="AS16" s="1046"/>
      <c r="AT16" s="1040"/>
      <c r="AU16" s="1046" t="s">
        <v>16</v>
      </c>
      <c r="AV16" s="1046"/>
      <c r="AW16" s="1046"/>
      <c r="AX16" s="1040"/>
      <c r="AY16" s="1046" t="s">
        <v>17</v>
      </c>
      <c r="AZ16" s="1040"/>
      <c r="BA16" s="8"/>
    </row>
    <row r="17" spans="1:90" s="10" customFormat="1" ht="179.25" customHeight="1" thickBot="1" x14ac:dyDescent="0.3">
      <c r="A17" s="9"/>
      <c r="B17" s="1042"/>
      <c r="C17" s="1042"/>
      <c r="D17" s="1044"/>
      <c r="E17" s="1039" t="s">
        <v>18</v>
      </c>
      <c r="F17" s="1040"/>
      <c r="G17" s="1039" t="s">
        <v>19</v>
      </c>
      <c r="H17" s="1040"/>
      <c r="I17" s="1039" t="s">
        <v>20</v>
      </c>
      <c r="J17" s="1040"/>
      <c r="K17" s="1039" t="s">
        <v>21</v>
      </c>
      <c r="L17" s="1040"/>
      <c r="M17" s="1046" t="s">
        <v>22</v>
      </c>
      <c r="N17" s="1040"/>
      <c r="O17" s="1039" t="s">
        <v>23</v>
      </c>
      <c r="P17" s="1040"/>
      <c r="Q17" s="1039" t="s">
        <v>24</v>
      </c>
      <c r="R17" s="1040"/>
      <c r="S17" s="1039" t="s">
        <v>25</v>
      </c>
      <c r="T17" s="1040"/>
      <c r="U17" s="1039" t="s">
        <v>26</v>
      </c>
      <c r="V17" s="1040"/>
      <c r="W17" s="1039" t="s">
        <v>27</v>
      </c>
      <c r="X17" s="1040"/>
      <c r="Y17" s="1053" t="s">
        <v>28</v>
      </c>
      <c r="Z17" s="1054"/>
      <c r="AA17" s="1045" t="s">
        <v>29</v>
      </c>
      <c r="AB17" s="1054"/>
      <c r="AC17" s="1045" t="s">
        <v>30</v>
      </c>
      <c r="AD17" s="1054"/>
      <c r="AE17" s="1039" t="s">
        <v>31</v>
      </c>
      <c r="AF17" s="1040"/>
      <c r="AG17" s="1039" t="s">
        <v>32</v>
      </c>
      <c r="AH17" s="1040"/>
      <c r="AI17" s="1039" t="s">
        <v>33</v>
      </c>
      <c r="AJ17" s="1040"/>
      <c r="AK17" s="1039" t="s">
        <v>34</v>
      </c>
      <c r="AL17" s="1040"/>
      <c r="AM17" s="1039" t="s">
        <v>35</v>
      </c>
      <c r="AN17" s="1040"/>
      <c r="AO17" s="1051" t="s">
        <v>36</v>
      </c>
      <c r="AP17" s="1052"/>
      <c r="AQ17" s="1039" t="s">
        <v>37</v>
      </c>
      <c r="AR17" s="1040"/>
      <c r="AS17" s="1039" t="s">
        <v>38</v>
      </c>
      <c r="AT17" s="1040"/>
      <c r="AU17" s="1046" t="s">
        <v>39</v>
      </c>
      <c r="AV17" s="1040"/>
      <c r="AW17" s="1051" t="s">
        <v>40</v>
      </c>
      <c r="AX17" s="1052"/>
      <c r="AY17" s="1049" t="s">
        <v>41</v>
      </c>
      <c r="AZ17" s="1050"/>
      <c r="BA17" s="8"/>
      <c r="BB17" s="4"/>
      <c r="BC17" s="4"/>
      <c r="BD17" s="4"/>
      <c r="BE17" s="4"/>
      <c r="BF17" s="4"/>
      <c r="BG17" s="4"/>
      <c r="BH17" s="4"/>
    </row>
    <row r="18" spans="1:90" s="10" customFormat="1" ht="81" customHeight="1" thickBot="1" x14ac:dyDescent="0.3">
      <c r="A18" s="9"/>
      <c r="B18" s="1043"/>
      <c r="C18" s="1043"/>
      <c r="D18" s="1045"/>
      <c r="E18" s="11" t="s">
        <v>42</v>
      </c>
      <c r="F18" s="12" t="s">
        <v>43</v>
      </c>
      <c r="G18" s="11" t="s">
        <v>42</v>
      </c>
      <c r="H18" s="12" t="s">
        <v>43</v>
      </c>
      <c r="I18" s="11" t="s">
        <v>42</v>
      </c>
      <c r="J18" s="12" t="s">
        <v>43</v>
      </c>
      <c r="K18" s="11" t="s">
        <v>42</v>
      </c>
      <c r="L18" s="12" t="s">
        <v>43</v>
      </c>
      <c r="M18" s="13" t="s">
        <v>42</v>
      </c>
      <c r="N18" s="12" t="s">
        <v>43</v>
      </c>
      <c r="O18" s="11" t="s">
        <v>42</v>
      </c>
      <c r="P18" s="12" t="s">
        <v>43</v>
      </c>
      <c r="Q18" s="11" t="s">
        <v>42</v>
      </c>
      <c r="R18" s="12" t="s">
        <v>43</v>
      </c>
      <c r="S18" s="11" t="s">
        <v>42</v>
      </c>
      <c r="T18" s="12" t="s">
        <v>43</v>
      </c>
      <c r="U18" s="11" t="s">
        <v>42</v>
      </c>
      <c r="V18" s="12" t="s">
        <v>43</v>
      </c>
      <c r="W18" s="11" t="s">
        <v>42</v>
      </c>
      <c r="X18" s="12" t="s">
        <v>43</v>
      </c>
      <c r="Y18" s="13" t="s">
        <v>42</v>
      </c>
      <c r="Z18" s="12" t="s">
        <v>43</v>
      </c>
      <c r="AA18" s="11" t="s">
        <v>42</v>
      </c>
      <c r="AB18" s="12" t="s">
        <v>43</v>
      </c>
      <c r="AC18" s="11" t="s">
        <v>42</v>
      </c>
      <c r="AD18" s="12" t="s">
        <v>43</v>
      </c>
      <c r="AE18" s="11" t="s">
        <v>42</v>
      </c>
      <c r="AF18" s="12" t="s">
        <v>43</v>
      </c>
      <c r="AG18" s="11" t="s">
        <v>42</v>
      </c>
      <c r="AH18" s="12" t="s">
        <v>43</v>
      </c>
      <c r="AI18" s="11" t="s">
        <v>42</v>
      </c>
      <c r="AJ18" s="12" t="s">
        <v>43</v>
      </c>
      <c r="AK18" s="11" t="s">
        <v>42</v>
      </c>
      <c r="AL18" s="12" t="s">
        <v>43</v>
      </c>
      <c r="AM18" s="11" t="s">
        <v>42</v>
      </c>
      <c r="AN18" s="12" t="s">
        <v>43</v>
      </c>
      <c r="AO18" s="14" t="s">
        <v>42</v>
      </c>
      <c r="AP18" s="15" t="s">
        <v>43</v>
      </c>
      <c r="AQ18" s="14" t="s">
        <v>42</v>
      </c>
      <c r="AR18" s="15" t="s">
        <v>43</v>
      </c>
      <c r="AS18" s="14" t="s">
        <v>42</v>
      </c>
      <c r="AT18" s="15" t="s">
        <v>43</v>
      </c>
      <c r="AU18" s="16" t="s">
        <v>42</v>
      </c>
      <c r="AV18" s="15" t="s">
        <v>43</v>
      </c>
      <c r="AW18" s="14" t="s">
        <v>42</v>
      </c>
      <c r="AX18" s="17" t="s">
        <v>43</v>
      </c>
      <c r="AY18" s="14" t="s">
        <v>42</v>
      </c>
      <c r="AZ18" s="15" t="s">
        <v>43</v>
      </c>
      <c r="BA18" s="8"/>
      <c r="BB18" s="4"/>
      <c r="BC18" s="4"/>
      <c r="BD18" s="4"/>
      <c r="BE18" s="4"/>
      <c r="BF18" s="4"/>
      <c r="BG18" s="4"/>
      <c r="BH18" s="4"/>
    </row>
    <row r="19" spans="1:90" x14ac:dyDescent="0.25">
      <c r="A19" s="7"/>
      <c r="B19" s="630">
        <v>1</v>
      </c>
      <c r="C19" s="630">
        <v>2</v>
      </c>
      <c r="D19" s="630">
        <v>3</v>
      </c>
      <c r="E19" s="18" t="s">
        <v>44</v>
      </c>
      <c r="F19" s="18" t="s">
        <v>45</v>
      </c>
      <c r="G19" s="18" t="s">
        <v>46</v>
      </c>
      <c r="H19" s="18" t="s">
        <v>47</v>
      </c>
      <c r="I19" s="18" t="s">
        <v>48</v>
      </c>
      <c r="J19" s="18" t="s">
        <v>49</v>
      </c>
      <c r="K19" s="18" t="s">
        <v>50</v>
      </c>
      <c r="L19" s="18" t="s">
        <v>51</v>
      </c>
      <c r="M19" s="18" t="s">
        <v>52</v>
      </c>
      <c r="N19" s="18" t="s">
        <v>53</v>
      </c>
      <c r="O19" s="18" t="s">
        <v>54</v>
      </c>
      <c r="P19" s="18" t="s">
        <v>55</v>
      </c>
      <c r="Q19" s="18" t="s">
        <v>56</v>
      </c>
      <c r="R19" s="18" t="s">
        <v>57</v>
      </c>
      <c r="S19" s="18" t="s">
        <v>58</v>
      </c>
      <c r="T19" s="18" t="s">
        <v>59</v>
      </c>
      <c r="U19" s="19" t="s">
        <v>60</v>
      </c>
      <c r="V19" s="19" t="s">
        <v>61</v>
      </c>
      <c r="W19" s="19" t="s">
        <v>62</v>
      </c>
      <c r="X19" s="19" t="s">
        <v>63</v>
      </c>
      <c r="Y19" s="19" t="s">
        <v>64</v>
      </c>
      <c r="Z19" s="19" t="s">
        <v>65</v>
      </c>
      <c r="AA19" s="19" t="s">
        <v>66</v>
      </c>
      <c r="AB19" s="19" t="s">
        <v>67</v>
      </c>
      <c r="AC19" s="19" t="s">
        <v>68</v>
      </c>
      <c r="AD19" s="19" t="s">
        <v>69</v>
      </c>
      <c r="AE19" s="19" t="s">
        <v>70</v>
      </c>
      <c r="AF19" s="19" t="s">
        <v>71</v>
      </c>
      <c r="AG19" s="19" t="s">
        <v>72</v>
      </c>
      <c r="AH19" s="19" t="s">
        <v>73</v>
      </c>
      <c r="AI19" s="19" t="s">
        <v>74</v>
      </c>
      <c r="AJ19" s="19" t="s">
        <v>75</v>
      </c>
      <c r="AK19" s="19" t="s">
        <v>76</v>
      </c>
      <c r="AL19" s="19" t="s">
        <v>77</v>
      </c>
      <c r="AM19" s="19" t="s">
        <v>78</v>
      </c>
      <c r="AN19" s="19" t="s">
        <v>79</v>
      </c>
      <c r="AO19" s="19" t="s">
        <v>80</v>
      </c>
      <c r="AP19" s="19" t="s">
        <v>81</v>
      </c>
      <c r="AQ19" s="19" t="s">
        <v>82</v>
      </c>
      <c r="AR19" s="19" t="s">
        <v>83</v>
      </c>
      <c r="AS19" s="19" t="s">
        <v>84</v>
      </c>
      <c r="AT19" s="19" t="s">
        <v>85</v>
      </c>
      <c r="AU19" s="19" t="s">
        <v>86</v>
      </c>
      <c r="AV19" s="19" t="s">
        <v>87</v>
      </c>
      <c r="AW19" s="19" t="s">
        <v>88</v>
      </c>
      <c r="AX19" s="19" t="s">
        <v>89</v>
      </c>
      <c r="AY19" s="20" t="s">
        <v>90</v>
      </c>
      <c r="AZ19" s="20" t="s">
        <v>91</v>
      </c>
      <c r="BA19" s="8"/>
    </row>
    <row r="20" spans="1:90" s="24" customFormat="1" ht="48" customHeight="1" x14ac:dyDescent="0.25">
      <c r="A20" s="21"/>
      <c r="B20" s="657">
        <v>0</v>
      </c>
      <c r="C20" s="657" t="s">
        <v>92</v>
      </c>
      <c r="D20" s="428" t="s">
        <v>93</v>
      </c>
      <c r="E20" s="393">
        <f>SUM(E21:E26)</f>
        <v>0</v>
      </c>
      <c r="F20" s="445">
        <f>SUM(F21:F26)</f>
        <v>0</v>
      </c>
      <c r="G20" s="393">
        <f t="shared" ref="G20:AZ20" si="0">SUM(G21:G26)</f>
        <v>0.8</v>
      </c>
      <c r="H20" s="393">
        <f t="shared" si="0"/>
        <v>0</v>
      </c>
      <c r="I20" s="393">
        <f t="shared" si="0"/>
        <v>0</v>
      </c>
      <c r="J20" s="393">
        <f t="shared" si="0"/>
        <v>0</v>
      </c>
      <c r="K20" s="393">
        <f t="shared" si="0"/>
        <v>3.76</v>
      </c>
      <c r="L20" s="445">
        <f t="shared" si="0"/>
        <v>0</v>
      </c>
      <c r="M20" s="445">
        <f t="shared" si="0"/>
        <v>0</v>
      </c>
      <c r="N20" s="445">
        <f t="shared" si="0"/>
        <v>0</v>
      </c>
      <c r="O20" s="445">
        <f t="shared" si="0"/>
        <v>0</v>
      </c>
      <c r="P20" s="445">
        <f t="shared" si="0"/>
        <v>0</v>
      </c>
      <c r="Q20" s="445">
        <f t="shared" si="0"/>
        <v>0</v>
      </c>
      <c r="R20" s="445">
        <f t="shared" si="0"/>
        <v>0</v>
      </c>
      <c r="S20" s="445">
        <f t="shared" si="0"/>
        <v>0</v>
      </c>
      <c r="T20" s="445">
        <f t="shared" si="0"/>
        <v>0</v>
      </c>
      <c r="U20" s="393">
        <f t="shared" si="0"/>
        <v>0</v>
      </c>
      <c r="V20" s="393">
        <f t="shared" si="0"/>
        <v>0</v>
      </c>
      <c r="W20" s="393">
        <f t="shared" si="0"/>
        <v>0</v>
      </c>
      <c r="X20" s="393">
        <f t="shared" si="0"/>
        <v>0</v>
      </c>
      <c r="Y20" s="393">
        <f t="shared" si="0"/>
        <v>0</v>
      </c>
      <c r="Z20" s="393">
        <f t="shared" si="0"/>
        <v>0</v>
      </c>
      <c r="AA20" s="445">
        <f t="shared" si="0"/>
        <v>0</v>
      </c>
      <c r="AB20" s="445">
        <f t="shared" si="0"/>
        <v>0</v>
      </c>
      <c r="AC20" s="445">
        <f t="shared" si="0"/>
        <v>0</v>
      </c>
      <c r="AD20" s="445">
        <f t="shared" si="0"/>
        <v>0</v>
      </c>
      <c r="AE20" s="445">
        <f t="shared" si="0"/>
        <v>0</v>
      </c>
      <c r="AF20" s="445">
        <f t="shared" si="0"/>
        <v>0</v>
      </c>
      <c r="AG20" s="445">
        <f t="shared" si="0"/>
        <v>0</v>
      </c>
      <c r="AH20" s="445">
        <f t="shared" si="0"/>
        <v>0</v>
      </c>
      <c r="AI20" s="445">
        <f t="shared" si="0"/>
        <v>0</v>
      </c>
      <c r="AJ20" s="445">
        <f t="shared" si="0"/>
        <v>0</v>
      </c>
      <c r="AK20" s="445">
        <f t="shared" si="0"/>
        <v>0</v>
      </c>
      <c r="AL20" s="445">
        <f t="shared" si="0"/>
        <v>0</v>
      </c>
      <c r="AM20" s="445">
        <f t="shared" si="0"/>
        <v>0</v>
      </c>
      <c r="AN20" s="445">
        <f t="shared" si="0"/>
        <v>0</v>
      </c>
      <c r="AO20" s="393">
        <f t="shared" si="0"/>
        <v>0</v>
      </c>
      <c r="AP20" s="393">
        <f t="shared" si="0"/>
        <v>0</v>
      </c>
      <c r="AQ20" s="445">
        <f t="shared" si="0"/>
        <v>0</v>
      </c>
      <c r="AR20" s="445">
        <f t="shared" si="0"/>
        <v>0</v>
      </c>
      <c r="AS20" s="393">
        <f t="shared" si="0"/>
        <v>0</v>
      </c>
      <c r="AT20" s="393">
        <f t="shared" si="0"/>
        <v>0</v>
      </c>
      <c r="AU20" s="445">
        <f t="shared" si="0"/>
        <v>0</v>
      </c>
      <c r="AV20" s="445">
        <f t="shared" si="0"/>
        <v>0</v>
      </c>
      <c r="AW20" s="393">
        <f t="shared" si="0"/>
        <v>76.412999999999997</v>
      </c>
      <c r="AX20" s="393">
        <f t="shared" si="0"/>
        <v>0</v>
      </c>
      <c r="AY20" s="445">
        <f t="shared" si="0"/>
        <v>0</v>
      </c>
      <c r="AZ20" s="445">
        <f t="shared" si="0"/>
        <v>0</v>
      </c>
      <c r="BA20" s="22"/>
      <c r="BB20" s="23"/>
      <c r="BC20" s="22"/>
      <c r="BD20" s="22"/>
      <c r="BE20" s="22"/>
      <c r="BF20" s="22"/>
      <c r="BG20" s="22"/>
      <c r="BH20" s="22"/>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row>
    <row r="21" spans="1:90" s="24" customFormat="1" ht="42" customHeight="1" x14ac:dyDescent="0.25">
      <c r="A21" s="21"/>
      <c r="B21" s="430" t="s">
        <v>94</v>
      </c>
      <c r="C21" s="658" t="s">
        <v>95</v>
      </c>
      <c r="D21" s="431" t="s">
        <v>93</v>
      </c>
      <c r="E21" s="410">
        <f>E28</f>
        <v>0</v>
      </c>
      <c r="F21" s="410">
        <f>F28</f>
        <v>0</v>
      </c>
      <c r="G21" s="410">
        <f t="shared" ref="G21:AZ21" si="1">G28</f>
        <v>0</v>
      </c>
      <c r="H21" s="410">
        <f t="shared" si="1"/>
        <v>0</v>
      </c>
      <c r="I21" s="410">
        <f t="shared" si="1"/>
        <v>0</v>
      </c>
      <c r="J21" s="410">
        <f t="shared" si="1"/>
        <v>0</v>
      </c>
      <c r="K21" s="410">
        <f t="shared" si="1"/>
        <v>0</v>
      </c>
      <c r="L21" s="410">
        <f t="shared" si="1"/>
        <v>0</v>
      </c>
      <c r="M21" s="410">
        <f t="shared" si="1"/>
        <v>0</v>
      </c>
      <c r="N21" s="410">
        <f t="shared" si="1"/>
        <v>0</v>
      </c>
      <c r="O21" s="410">
        <f t="shared" si="1"/>
        <v>0</v>
      </c>
      <c r="P21" s="410">
        <f t="shared" si="1"/>
        <v>0</v>
      </c>
      <c r="Q21" s="410">
        <f t="shared" si="1"/>
        <v>0</v>
      </c>
      <c r="R21" s="410">
        <f t="shared" si="1"/>
        <v>0</v>
      </c>
      <c r="S21" s="410">
        <f t="shared" si="1"/>
        <v>0</v>
      </c>
      <c r="T21" s="410">
        <f t="shared" si="1"/>
        <v>0</v>
      </c>
      <c r="U21" s="410">
        <f>U28</f>
        <v>0</v>
      </c>
      <c r="V21" s="410">
        <f t="shared" si="1"/>
        <v>0</v>
      </c>
      <c r="W21" s="410">
        <f t="shared" si="1"/>
        <v>0</v>
      </c>
      <c r="X21" s="410">
        <f t="shared" si="1"/>
        <v>0</v>
      </c>
      <c r="Y21" s="410">
        <f t="shared" si="1"/>
        <v>0</v>
      </c>
      <c r="Z21" s="410">
        <f t="shared" si="1"/>
        <v>0</v>
      </c>
      <c r="AA21" s="410">
        <f t="shared" si="1"/>
        <v>0</v>
      </c>
      <c r="AB21" s="410">
        <f t="shared" si="1"/>
        <v>0</v>
      </c>
      <c r="AC21" s="410">
        <f t="shared" si="1"/>
        <v>0</v>
      </c>
      <c r="AD21" s="410">
        <f t="shared" si="1"/>
        <v>0</v>
      </c>
      <c r="AE21" s="410">
        <f t="shared" si="1"/>
        <v>0</v>
      </c>
      <c r="AF21" s="410">
        <f t="shared" si="1"/>
        <v>0</v>
      </c>
      <c r="AG21" s="410">
        <f t="shared" si="1"/>
        <v>0</v>
      </c>
      <c r="AH21" s="410">
        <f t="shared" si="1"/>
        <v>0</v>
      </c>
      <c r="AI21" s="410">
        <f t="shared" si="1"/>
        <v>0</v>
      </c>
      <c r="AJ21" s="410">
        <f t="shared" si="1"/>
        <v>0</v>
      </c>
      <c r="AK21" s="410">
        <f t="shared" si="1"/>
        <v>0</v>
      </c>
      <c r="AL21" s="410">
        <f t="shared" si="1"/>
        <v>0</v>
      </c>
      <c r="AM21" s="410">
        <f t="shared" si="1"/>
        <v>0</v>
      </c>
      <c r="AN21" s="410">
        <f t="shared" si="1"/>
        <v>0</v>
      </c>
      <c r="AO21" s="410">
        <f t="shared" si="1"/>
        <v>0</v>
      </c>
      <c r="AP21" s="410">
        <f t="shared" si="1"/>
        <v>0</v>
      </c>
      <c r="AQ21" s="410">
        <f t="shared" si="1"/>
        <v>0</v>
      </c>
      <c r="AR21" s="410">
        <f t="shared" si="1"/>
        <v>0</v>
      </c>
      <c r="AS21" s="410">
        <f t="shared" si="1"/>
        <v>0</v>
      </c>
      <c r="AT21" s="410">
        <f t="shared" si="1"/>
        <v>0</v>
      </c>
      <c r="AU21" s="410">
        <f t="shared" si="1"/>
        <v>0</v>
      </c>
      <c r="AV21" s="410">
        <f t="shared" si="1"/>
        <v>0</v>
      </c>
      <c r="AW21" s="410">
        <f t="shared" si="1"/>
        <v>0</v>
      </c>
      <c r="AX21" s="410">
        <f t="shared" si="1"/>
        <v>0</v>
      </c>
      <c r="AY21" s="410">
        <f t="shared" si="1"/>
        <v>0</v>
      </c>
      <c r="AZ21" s="410">
        <f t="shared" si="1"/>
        <v>0</v>
      </c>
      <c r="BA21" s="25">
        <f>AX21+AP21</f>
        <v>0</v>
      </c>
      <c r="BB21" s="22"/>
      <c r="BC21" s="22"/>
      <c r="BD21" s="22"/>
      <c r="BE21" s="22"/>
      <c r="BF21" s="22"/>
      <c r="BG21" s="22"/>
      <c r="BH21" s="22"/>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row>
    <row r="22" spans="1:90" s="24" customFormat="1" ht="42" customHeight="1" x14ac:dyDescent="0.25">
      <c r="A22" s="21"/>
      <c r="B22" s="430" t="s">
        <v>96</v>
      </c>
      <c r="C22" s="658" t="s">
        <v>97</v>
      </c>
      <c r="D22" s="431" t="s">
        <v>93</v>
      </c>
      <c r="E22" s="410">
        <f>E40</f>
        <v>0</v>
      </c>
      <c r="F22" s="410">
        <f>F40</f>
        <v>0</v>
      </c>
      <c r="G22" s="410">
        <f t="shared" ref="G22:AZ22" si="2">G40</f>
        <v>0</v>
      </c>
      <c r="H22" s="410">
        <f t="shared" si="2"/>
        <v>0</v>
      </c>
      <c r="I22" s="410">
        <f t="shared" si="2"/>
        <v>0</v>
      </c>
      <c r="J22" s="410">
        <f t="shared" si="2"/>
        <v>0</v>
      </c>
      <c r="K22" s="410">
        <f t="shared" si="2"/>
        <v>0</v>
      </c>
      <c r="L22" s="410">
        <f t="shared" si="2"/>
        <v>0</v>
      </c>
      <c r="M22" s="410">
        <f t="shared" si="2"/>
        <v>0</v>
      </c>
      <c r="N22" s="410">
        <f t="shared" si="2"/>
        <v>0</v>
      </c>
      <c r="O22" s="410">
        <f t="shared" si="2"/>
        <v>0</v>
      </c>
      <c r="P22" s="410">
        <f t="shared" si="2"/>
        <v>0</v>
      </c>
      <c r="Q22" s="410">
        <f t="shared" si="2"/>
        <v>0</v>
      </c>
      <c r="R22" s="410">
        <f t="shared" si="2"/>
        <v>0</v>
      </c>
      <c r="S22" s="410">
        <f t="shared" si="2"/>
        <v>0</v>
      </c>
      <c r="T22" s="410">
        <f t="shared" si="2"/>
        <v>0</v>
      </c>
      <c r="U22" s="410">
        <f t="shared" si="2"/>
        <v>0</v>
      </c>
      <c r="V22" s="410">
        <f t="shared" si="2"/>
        <v>0</v>
      </c>
      <c r="W22" s="410">
        <f t="shared" si="2"/>
        <v>0</v>
      </c>
      <c r="X22" s="410">
        <f t="shared" si="2"/>
        <v>0</v>
      </c>
      <c r="Y22" s="410">
        <f t="shared" si="2"/>
        <v>0</v>
      </c>
      <c r="Z22" s="410">
        <f t="shared" si="2"/>
        <v>0</v>
      </c>
      <c r="AA22" s="410">
        <f t="shared" si="2"/>
        <v>0</v>
      </c>
      <c r="AB22" s="410">
        <f t="shared" si="2"/>
        <v>0</v>
      </c>
      <c r="AC22" s="410">
        <f t="shared" si="2"/>
        <v>0</v>
      </c>
      <c r="AD22" s="410">
        <f t="shared" si="2"/>
        <v>0</v>
      </c>
      <c r="AE22" s="410">
        <f t="shared" si="2"/>
        <v>0</v>
      </c>
      <c r="AF22" s="410">
        <f t="shared" si="2"/>
        <v>0</v>
      </c>
      <c r="AG22" s="410">
        <f t="shared" si="2"/>
        <v>0</v>
      </c>
      <c r="AH22" s="410">
        <f t="shared" si="2"/>
        <v>0</v>
      </c>
      <c r="AI22" s="410">
        <f t="shared" si="2"/>
        <v>0</v>
      </c>
      <c r="AJ22" s="410">
        <f t="shared" si="2"/>
        <v>0</v>
      </c>
      <c r="AK22" s="410">
        <f t="shared" si="2"/>
        <v>0</v>
      </c>
      <c r="AL22" s="410">
        <f t="shared" si="2"/>
        <v>0</v>
      </c>
      <c r="AM22" s="410">
        <f t="shared" si="2"/>
        <v>0</v>
      </c>
      <c r="AN22" s="410">
        <f t="shared" si="2"/>
        <v>0</v>
      </c>
      <c r="AO22" s="410">
        <f t="shared" si="2"/>
        <v>0</v>
      </c>
      <c r="AP22" s="410">
        <f t="shared" si="2"/>
        <v>0</v>
      </c>
      <c r="AQ22" s="410">
        <f t="shared" si="2"/>
        <v>0</v>
      </c>
      <c r="AR22" s="410">
        <f t="shared" si="2"/>
        <v>0</v>
      </c>
      <c r="AS22" s="410">
        <f t="shared" si="2"/>
        <v>0</v>
      </c>
      <c r="AT22" s="410">
        <f t="shared" si="2"/>
        <v>0</v>
      </c>
      <c r="AU22" s="410">
        <f t="shared" si="2"/>
        <v>0</v>
      </c>
      <c r="AV22" s="410">
        <f t="shared" si="2"/>
        <v>0</v>
      </c>
      <c r="AW22" s="410">
        <f t="shared" si="2"/>
        <v>30.607000000000003</v>
      </c>
      <c r="AX22" s="410">
        <f t="shared" si="2"/>
        <v>0</v>
      </c>
      <c r="AY22" s="410">
        <f t="shared" si="2"/>
        <v>0</v>
      </c>
      <c r="AZ22" s="410">
        <f t="shared" si="2"/>
        <v>0</v>
      </c>
      <c r="BA22" s="25">
        <f t="shared" ref="BA22:BA79" si="3">AX22+AP22</f>
        <v>0</v>
      </c>
      <c r="BB22" s="22"/>
      <c r="BC22" s="22"/>
      <c r="BD22" s="22"/>
      <c r="BE22" s="22"/>
      <c r="BF22" s="22"/>
      <c r="BG22" s="22"/>
      <c r="BH22" s="22"/>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row>
    <row r="23" spans="1:90" s="24" customFormat="1" ht="42" customHeight="1" x14ac:dyDescent="0.25">
      <c r="A23" s="21"/>
      <c r="B23" s="430" t="s">
        <v>98</v>
      </c>
      <c r="C23" s="658" t="s">
        <v>99</v>
      </c>
      <c r="D23" s="431" t="s">
        <v>93</v>
      </c>
      <c r="E23" s="410">
        <f>E67</f>
        <v>0</v>
      </c>
      <c r="F23" s="410">
        <f>F67</f>
        <v>0</v>
      </c>
      <c r="G23" s="410">
        <f t="shared" ref="G23:AZ23" si="4">G67</f>
        <v>0.8</v>
      </c>
      <c r="H23" s="410">
        <f t="shared" si="4"/>
        <v>0</v>
      </c>
      <c r="I23" s="410">
        <f t="shared" si="4"/>
        <v>0</v>
      </c>
      <c r="J23" s="410">
        <f t="shared" si="4"/>
        <v>0</v>
      </c>
      <c r="K23" s="410">
        <f t="shared" si="4"/>
        <v>3.76</v>
      </c>
      <c r="L23" s="410">
        <f t="shared" si="4"/>
        <v>0</v>
      </c>
      <c r="M23" s="410">
        <f t="shared" si="4"/>
        <v>0</v>
      </c>
      <c r="N23" s="410">
        <f t="shared" si="4"/>
        <v>0</v>
      </c>
      <c r="O23" s="410">
        <f t="shared" si="4"/>
        <v>0</v>
      </c>
      <c r="P23" s="410">
        <f t="shared" si="4"/>
        <v>0</v>
      </c>
      <c r="Q23" s="410">
        <f t="shared" si="4"/>
        <v>0</v>
      </c>
      <c r="R23" s="410">
        <f t="shared" si="4"/>
        <v>0</v>
      </c>
      <c r="S23" s="410">
        <f t="shared" si="4"/>
        <v>0</v>
      </c>
      <c r="T23" s="410">
        <f t="shared" si="4"/>
        <v>0</v>
      </c>
      <c r="U23" s="410">
        <f t="shared" si="4"/>
        <v>0</v>
      </c>
      <c r="V23" s="410">
        <f t="shared" si="4"/>
        <v>0</v>
      </c>
      <c r="W23" s="410">
        <f t="shared" si="4"/>
        <v>0</v>
      </c>
      <c r="X23" s="410">
        <f t="shared" si="4"/>
        <v>0</v>
      </c>
      <c r="Y23" s="410">
        <f t="shared" si="4"/>
        <v>0</v>
      </c>
      <c r="Z23" s="410">
        <f t="shared" si="4"/>
        <v>0</v>
      </c>
      <c r="AA23" s="410">
        <f t="shared" si="4"/>
        <v>0</v>
      </c>
      <c r="AB23" s="410">
        <f t="shared" si="4"/>
        <v>0</v>
      </c>
      <c r="AC23" s="410">
        <f t="shared" si="4"/>
        <v>0</v>
      </c>
      <c r="AD23" s="410">
        <f t="shared" si="4"/>
        <v>0</v>
      </c>
      <c r="AE23" s="410">
        <f t="shared" si="4"/>
        <v>0</v>
      </c>
      <c r="AF23" s="410">
        <f t="shared" si="4"/>
        <v>0</v>
      </c>
      <c r="AG23" s="410">
        <f t="shared" si="4"/>
        <v>0</v>
      </c>
      <c r="AH23" s="410">
        <f t="shared" si="4"/>
        <v>0</v>
      </c>
      <c r="AI23" s="410">
        <f t="shared" si="4"/>
        <v>0</v>
      </c>
      <c r="AJ23" s="410">
        <f t="shared" si="4"/>
        <v>0</v>
      </c>
      <c r="AK23" s="410">
        <f t="shared" si="4"/>
        <v>0</v>
      </c>
      <c r="AL23" s="410">
        <f t="shared" si="4"/>
        <v>0</v>
      </c>
      <c r="AM23" s="410">
        <f t="shared" si="4"/>
        <v>0</v>
      </c>
      <c r="AN23" s="410">
        <f t="shared" si="4"/>
        <v>0</v>
      </c>
      <c r="AO23" s="410">
        <f t="shared" si="4"/>
        <v>0</v>
      </c>
      <c r="AP23" s="410">
        <f t="shared" si="4"/>
        <v>0</v>
      </c>
      <c r="AQ23" s="410">
        <f t="shared" si="4"/>
        <v>0</v>
      </c>
      <c r="AR23" s="410">
        <f t="shared" si="4"/>
        <v>0</v>
      </c>
      <c r="AS23" s="410">
        <f t="shared" si="4"/>
        <v>0</v>
      </c>
      <c r="AT23" s="410">
        <f t="shared" si="4"/>
        <v>0</v>
      </c>
      <c r="AU23" s="410">
        <f t="shared" si="4"/>
        <v>0</v>
      </c>
      <c r="AV23" s="410">
        <f t="shared" si="4"/>
        <v>0</v>
      </c>
      <c r="AW23" s="410">
        <f t="shared" si="4"/>
        <v>41.8</v>
      </c>
      <c r="AX23" s="410">
        <f t="shared" si="4"/>
        <v>0</v>
      </c>
      <c r="AY23" s="410">
        <f t="shared" si="4"/>
        <v>0</v>
      </c>
      <c r="AZ23" s="410">
        <f t="shared" si="4"/>
        <v>0</v>
      </c>
      <c r="BA23" s="25">
        <f t="shared" si="3"/>
        <v>0</v>
      </c>
      <c r="BB23" s="22"/>
      <c r="BC23" s="22"/>
      <c r="BD23" s="22"/>
      <c r="BE23" s="22"/>
      <c r="BF23" s="22"/>
      <c r="BG23" s="22"/>
      <c r="BH23" s="22"/>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row>
    <row r="24" spans="1:90" s="24" customFormat="1" ht="42" customHeight="1" x14ac:dyDescent="0.25">
      <c r="A24" s="21"/>
      <c r="B24" s="430" t="s">
        <v>100</v>
      </c>
      <c r="C24" s="658" t="s">
        <v>101</v>
      </c>
      <c r="D24" s="431" t="s">
        <v>93</v>
      </c>
      <c r="E24" s="410">
        <f t="shared" ref="E24:AZ24" si="5">E71</f>
        <v>0</v>
      </c>
      <c r="F24" s="410">
        <f t="shared" si="5"/>
        <v>0</v>
      </c>
      <c r="G24" s="410">
        <f t="shared" si="5"/>
        <v>0</v>
      </c>
      <c r="H24" s="410">
        <f t="shared" si="5"/>
        <v>0</v>
      </c>
      <c r="I24" s="410">
        <f t="shared" si="5"/>
        <v>0</v>
      </c>
      <c r="J24" s="410">
        <f t="shared" si="5"/>
        <v>0</v>
      </c>
      <c r="K24" s="410">
        <f t="shared" si="5"/>
        <v>0</v>
      </c>
      <c r="L24" s="410">
        <f t="shared" si="5"/>
        <v>0</v>
      </c>
      <c r="M24" s="410">
        <f t="shared" si="5"/>
        <v>0</v>
      </c>
      <c r="N24" s="410">
        <f t="shared" si="5"/>
        <v>0</v>
      </c>
      <c r="O24" s="410">
        <f t="shared" si="5"/>
        <v>0</v>
      </c>
      <c r="P24" s="410">
        <f t="shared" si="5"/>
        <v>0</v>
      </c>
      <c r="Q24" s="410">
        <f t="shared" si="5"/>
        <v>0</v>
      </c>
      <c r="R24" s="410">
        <f t="shared" si="5"/>
        <v>0</v>
      </c>
      <c r="S24" s="410">
        <f t="shared" si="5"/>
        <v>0</v>
      </c>
      <c r="T24" s="410">
        <f t="shared" si="5"/>
        <v>0</v>
      </c>
      <c r="U24" s="410">
        <f t="shared" si="5"/>
        <v>0</v>
      </c>
      <c r="V24" s="410">
        <f t="shared" si="5"/>
        <v>0</v>
      </c>
      <c r="W24" s="410">
        <f t="shared" si="5"/>
        <v>0</v>
      </c>
      <c r="X24" s="410">
        <f t="shared" si="5"/>
        <v>0</v>
      </c>
      <c r="Y24" s="410">
        <f t="shared" si="5"/>
        <v>0</v>
      </c>
      <c r="Z24" s="410">
        <f t="shared" si="5"/>
        <v>0</v>
      </c>
      <c r="AA24" s="410">
        <f t="shared" si="5"/>
        <v>0</v>
      </c>
      <c r="AB24" s="410">
        <f t="shared" si="5"/>
        <v>0</v>
      </c>
      <c r="AC24" s="410">
        <f t="shared" si="5"/>
        <v>0</v>
      </c>
      <c r="AD24" s="410">
        <f t="shared" si="5"/>
        <v>0</v>
      </c>
      <c r="AE24" s="410">
        <f t="shared" si="5"/>
        <v>0</v>
      </c>
      <c r="AF24" s="410">
        <f t="shared" si="5"/>
        <v>0</v>
      </c>
      <c r="AG24" s="410">
        <f t="shared" si="5"/>
        <v>0</v>
      </c>
      <c r="AH24" s="410">
        <f t="shared" si="5"/>
        <v>0</v>
      </c>
      <c r="AI24" s="410">
        <f t="shared" si="5"/>
        <v>0</v>
      </c>
      <c r="AJ24" s="410">
        <f t="shared" si="5"/>
        <v>0</v>
      </c>
      <c r="AK24" s="410">
        <f t="shared" si="5"/>
        <v>0</v>
      </c>
      <c r="AL24" s="410">
        <f t="shared" si="5"/>
        <v>0</v>
      </c>
      <c r="AM24" s="410">
        <f t="shared" si="5"/>
        <v>0</v>
      </c>
      <c r="AN24" s="410">
        <f t="shared" si="5"/>
        <v>0</v>
      </c>
      <c r="AO24" s="410">
        <f t="shared" si="5"/>
        <v>0</v>
      </c>
      <c r="AP24" s="410">
        <f t="shared" si="5"/>
        <v>0</v>
      </c>
      <c r="AQ24" s="410">
        <f t="shared" si="5"/>
        <v>0</v>
      </c>
      <c r="AR24" s="410">
        <f t="shared" si="5"/>
        <v>0</v>
      </c>
      <c r="AS24" s="410">
        <f t="shared" si="5"/>
        <v>0</v>
      </c>
      <c r="AT24" s="410">
        <f t="shared" si="5"/>
        <v>0</v>
      </c>
      <c r="AU24" s="410">
        <f t="shared" si="5"/>
        <v>0</v>
      </c>
      <c r="AV24" s="410">
        <f t="shared" si="5"/>
        <v>0</v>
      </c>
      <c r="AW24" s="410">
        <f t="shared" si="5"/>
        <v>0</v>
      </c>
      <c r="AX24" s="410">
        <f t="shared" si="5"/>
        <v>0</v>
      </c>
      <c r="AY24" s="410">
        <f t="shared" si="5"/>
        <v>0</v>
      </c>
      <c r="AZ24" s="410">
        <f t="shared" si="5"/>
        <v>0</v>
      </c>
      <c r="BA24" s="25">
        <f t="shared" si="3"/>
        <v>0</v>
      </c>
      <c r="BB24" s="22"/>
      <c r="BC24" s="22"/>
      <c r="BD24" s="22"/>
      <c r="BE24" s="22"/>
      <c r="BF24" s="22"/>
      <c r="BG24" s="22"/>
      <c r="BH24" s="22"/>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row>
    <row r="25" spans="1:90" s="24" customFormat="1" ht="42" customHeight="1" x14ac:dyDescent="0.25">
      <c r="A25" s="21"/>
      <c r="B25" s="430" t="s">
        <v>102</v>
      </c>
      <c r="C25" s="658" t="s">
        <v>103</v>
      </c>
      <c r="D25" s="431" t="s">
        <v>93</v>
      </c>
      <c r="E25" s="410">
        <f t="shared" ref="E25:AZ25" si="6">E78</f>
        <v>0</v>
      </c>
      <c r="F25" s="410">
        <f t="shared" si="6"/>
        <v>0</v>
      </c>
      <c r="G25" s="410">
        <f t="shared" si="6"/>
        <v>0</v>
      </c>
      <c r="H25" s="410">
        <f t="shared" si="6"/>
        <v>0</v>
      </c>
      <c r="I25" s="410">
        <f t="shared" si="6"/>
        <v>0</v>
      </c>
      <c r="J25" s="410">
        <f t="shared" si="6"/>
        <v>0</v>
      </c>
      <c r="K25" s="410">
        <f t="shared" si="6"/>
        <v>0</v>
      </c>
      <c r="L25" s="410">
        <f t="shared" si="6"/>
        <v>0</v>
      </c>
      <c r="M25" s="410">
        <f t="shared" si="6"/>
        <v>0</v>
      </c>
      <c r="N25" s="410">
        <f t="shared" si="6"/>
        <v>0</v>
      </c>
      <c r="O25" s="410">
        <f t="shared" si="6"/>
        <v>0</v>
      </c>
      <c r="P25" s="410">
        <f t="shared" si="6"/>
        <v>0</v>
      </c>
      <c r="Q25" s="410">
        <f t="shared" si="6"/>
        <v>0</v>
      </c>
      <c r="R25" s="410">
        <f t="shared" si="6"/>
        <v>0</v>
      </c>
      <c r="S25" s="410">
        <f t="shared" si="6"/>
        <v>0</v>
      </c>
      <c r="T25" s="410">
        <f t="shared" si="6"/>
        <v>0</v>
      </c>
      <c r="U25" s="410">
        <f t="shared" si="6"/>
        <v>0</v>
      </c>
      <c r="V25" s="410">
        <f t="shared" si="6"/>
        <v>0</v>
      </c>
      <c r="W25" s="410">
        <f t="shared" si="6"/>
        <v>0</v>
      </c>
      <c r="X25" s="410">
        <f t="shared" si="6"/>
        <v>0</v>
      </c>
      <c r="Y25" s="410">
        <f t="shared" si="6"/>
        <v>0</v>
      </c>
      <c r="Z25" s="410">
        <f t="shared" si="6"/>
        <v>0</v>
      </c>
      <c r="AA25" s="410">
        <f t="shared" si="6"/>
        <v>0</v>
      </c>
      <c r="AB25" s="410">
        <f t="shared" si="6"/>
        <v>0</v>
      </c>
      <c r="AC25" s="410">
        <f t="shared" si="6"/>
        <v>0</v>
      </c>
      <c r="AD25" s="410">
        <f t="shared" si="6"/>
        <v>0</v>
      </c>
      <c r="AE25" s="410">
        <f t="shared" si="6"/>
        <v>0</v>
      </c>
      <c r="AF25" s="410">
        <f t="shared" si="6"/>
        <v>0</v>
      </c>
      <c r="AG25" s="410">
        <f t="shared" si="6"/>
        <v>0</v>
      </c>
      <c r="AH25" s="410">
        <f t="shared" si="6"/>
        <v>0</v>
      </c>
      <c r="AI25" s="410">
        <f t="shared" si="6"/>
        <v>0</v>
      </c>
      <c r="AJ25" s="410">
        <f t="shared" si="6"/>
        <v>0</v>
      </c>
      <c r="AK25" s="410">
        <f t="shared" si="6"/>
        <v>0</v>
      </c>
      <c r="AL25" s="410">
        <f t="shared" si="6"/>
        <v>0</v>
      </c>
      <c r="AM25" s="410">
        <f t="shared" si="6"/>
        <v>0</v>
      </c>
      <c r="AN25" s="410">
        <f t="shared" si="6"/>
        <v>0</v>
      </c>
      <c r="AO25" s="410">
        <f t="shared" si="6"/>
        <v>0</v>
      </c>
      <c r="AP25" s="410">
        <f t="shared" si="6"/>
        <v>0</v>
      </c>
      <c r="AQ25" s="410">
        <f t="shared" si="6"/>
        <v>0</v>
      </c>
      <c r="AR25" s="410">
        <f t="shared" si="6"/>
        <v>0</v>
      </c>
      <c r="AS25" s="410">
        <f t="shared" si="6"/>
        <v>0</v>
      </c>
      <c r="AT25" s="410">
        <f t="shared" si="6"/>
        <v>0</v>
      </c>
      <c r="AU25" s="410">
        <f t="shared" si="6"/>
        <v>0</v>
      </c>
      <c r="AV25" s="410">
        <f t="shared" si="6"/>
        <v>0</v>
      </c>
      <c r="AW25" s="410">
        <f t="shared" si="6"/>
        <v>0</v>
      </c>
      <c r="AX25" s="410">
        <f t="shared" si="6"/>
        <v>0</v>
      </c>
      <c r="AY25" s="410">
        <f t="shared" si="6"/>
        <v>0</v>
      </c>
      <c r="AZ25" s="410">
        <f t="shared" si="6"/>
        <v>0</v>
      </c>
      <c r="BA25" s="25">
        <f t="shared" si="3"/>
        <v>0</v>
      </c>
      <c r="BB25" s="22"/>
      <c r="BC25" s="22"/>
      <c r="BD25" s="22"/>
      <c r="BE25" s="22"/>
      <c r="BF25" s="22"/>
      <c r="BG25" s="22"/>
      <c r="BH25" s="22"/>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row>
    <row r="26" spans="1:90" s="24" customFormat="1" ht="42" customHeight="1" x14ac:dyDescent="0.25">
      <c r="A26" s="21"/>
      <c r="B26" s="430" t="s">
        <v>104</v>
      </c>
      <c r="C26" s="658" t="s">
        <v>105</v>
      </c>
      <c r="D26" s="431" t="s">
        <v>93</v>
      </c>
      <c r="E26" s="410">
        <f t="shared" ref="E26:AZ26" si="7">E79</f>
        <v>0</v>
      </c>
      <c r="F26" s="410">
        <f t="shared" si="7"/>
        <v>0</v>
      </c>
      <c r="G26" s="410">
        <f t="shared" si="7"/>
        <v>0</v>
      </c>
      <c r="H26" s="410">
        <f t="shared" si="7"/>
        <v>0</v>
      </c>
      <c r="I26" s="410">
        <f t="shared" si="7"/>
        <v>0</v>
      </c>
      <c r="J26" s="410">
        <f t="shared" si="7"/>
        <v>0</v>
      </c>
      <c r="K26" s="410">
        <f t="shared" si="7"/>
        <v>0</v>
      </c>
      <c r="L26" s="410">
        <f t="shared" si="7"/>
        <v>0</v>
      </c>
      <c r="M26" s="410">
        <f t="shared" si="7"/>
        <v>0</v>
      </c>
      <c r="N26" s="410">
        <f t="shared" si="7"/>
        <v>0</v>
      </c>
      <c r="O26" s="410">
        <f t="shared" si="7"/>
        <v>0</v>
      </c>
      <c r="P26" s="410">
        <f t="shared" si="7"/>
        <v>0</v>
      </c>
      <c r="Q26" s="410">
        <f t="shared" si="7"/>
        <v>0</v>
      </c>
      <c r="R26" s="410">
        <f t="shared" si="7"/>
        <v>0</v>
      </c>
      <c r="S26" s="410">
        <f t="shared" si="7"/>
        <v>0</v>
      </c>
      <c r="T26" s="410">
        <f t="shared" si="7"/>
        <v>0</v>
      </c>
      <c r="U26" s="410">
        <f t="shared" si="7"/>
        <v>0</v>
      </c>
      <c r="V26" s="410">
        <f t="shared" si="7"/>
        <v>0</v>
      </c>
      <c r="W26" s="410">
        <f t="shared" si="7"/>
        <v>0</v>
      </c>
      <c r="X26" s="410">
        <f t="shared" si="7"/>
        <v>0</v>
      </c>
      <c r="Y26" s="410">
        <f t="shared" si="7"/>
        <v>0</v>
      </c>
      <c r="Z26" s="410">
        <f t="shared" si="7"/>
        <v>0</v>
      </c>
      <c r="AA26" s="410">
        <f t="shared" si="7"/>
        <v>0</v>
      </c>
      <c r="AB26" s="410">
        <f t="shared" si="7"/>
        <v>0</v>
      </c>
      <c r="AC26" s="410">
        <f t="shared" si="7"/>
        <v>0</v>
      </c>
      <c r="AD26" s="410">
        <f t="shared" si="7"/>
        <v>0</v>
      </c>
      <c r="AE26" s="410">
        <f t="shared" si="7"/>
        <v>0</v>
      </c>
      <c r="AF26" s="410">
        <f t="shared" si="7"/>
        <v>0</v>
      </c>
      <c r="AG26" s="410">
        <f t="shared" si="7"/>
        <v>0</v>
      </c>
      <c r="AH26" s="410">
        <f t="shared" si="7"/>
        <v>0</v>
      </c>
      <c r="AI26" s="410">
        <f t="shared" si="7"/>
        <v>0</v>
      </c>
      <c r="AJ26" s="410">
        <f t="shared" si="7"/>
        <v>0</v>
      </c>
      <c r="AK26" s="410">
        <f t="shared" si="7"/>
        <v>0</v>
      </c>
      <c r="AL26" s="410">
        <f t="shared" si="7"/>
        <v>0</v>
      </c>
      <c r="AM26" s="410">
        <f t="shared" si="7"/>
        <v>0</v>
      </c>
      <c r="AN26" s="410">
        <f t="shared" si="7"/>
        <v>0</v>
      </c>
      <c r="AO26" s="410">
        <f t="shared" si="7"/>
        <v>0</v>
      </c>
      <c r="AP26" s="410">
        <f t="shared" si="7"/>
        <v>0</v>
      </c>
      <c r="AQ26" s="410">
        <f t="shared" si="7"/>
        <v>0</v>
      </c>
      <c r="AR26" s="410">
        <f t="shared" si="7"/>
        <v>0</v>
      </c>
      <c r="AS26" s="410">
        <f t="shared" si="7"/>
        <v>0</v>
      </c>
      <c r="AT26" s="410">
        <f t="shared" si="7"/>
        <v>0</v>
      </c>
      <c r="AU26" s="410">
        <f t="shared" si="7"/>
        <v>0</v>
      </c>
      <c r="AV26" s="410">
        <f t="shared" si="7"/>
        <v>0</v>
      </c>
      <c r="AW26" s="410">
        <f t="shared" si="7"/>
        <v>4.0060000000000002</v>
      </c>
      <c r="AX26" s="410">
        <f t="shared" si="7"/>
        <v>0</v>
      </c>
      <c r="AY26" s="410">
        <f t="shared" si="7"/>
        <v>0</v>
      </c>
      <c r="AZ26" s="410">
        <f t="shared" si="7"/>
        <v>0</v>
      </c>
      <c r="BA26" s="25">
        <f t="shared" si="3"/>
        <v>0</v>
      </c>
      <c r="BB26" s="22"/>
      <c r="BC26" s="22"/>
      <c r="BD26" s="22"/>
      <c r="BE26" s="22"/>
      <c r="BF26" s="22"/>
      <c r="BG26" s="22"/>
      <c r="BH26" s="22"/>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row>
    <row r="27" spans="1:90" ht="48" customHeight="1" x14ac:dyDescent="0.25">
      <c r="A27" s="7"/>
      <c r="B27" s="657" t="s">
        <v>106</v>
      </c>
      <c r="C27" s="432" t="s">
        <v>107</v>
      </c>
      <c r="D27" s="428" t="s">
        <v>93</v>
      </c>
      <c r="E27" s="393">
        <f>E28+E40+E67+E71+E78+E79</f>
        <v>0</v>
      </c>
      <c r="F27" s="393">
        <f>F28+F40+F67+F71+F78+F79</f>
        <v>0</v>
      </c>
      <c r="G27" s="393">
        <f>G28+G40+G67+G71+G78+G79</f>
        <v>0.8</v>
      </c>
      <c r="H27" s="393">
        <v>0</v>
      </c>
      <c r="I27" s="393">
        <v>0</v>
      </c>
      <c r="J27" s="393">
        <f t="shared" ref="J27:AZ27" si="8">J28+J40+J67+J71+J78+J79</f>
        <v>0</v>
      </c>
      <c r="K27" s="393">
        <f t="shared" si="8"/>
        <v>3.76</v>
      </c>
      <c r="L27" s="393">
        <f t="shared" si="8"/>
        <v>0</v>
      </c>
      <c r="M27" s="393">
        <f t="shared" si="8"/>
        <v>0</v>
      </c>
      <c r="N27" s="393">
        <f t="shared" si="8"/>
        <v>0</v>
      </c>
      <c r="O27" s="393">
        <f t="shared" si="8"/>
        <v>0</v>
      </c>
      <c r="P27" s="393">
        <f t="shared" si="8"/>
        <v>0</v>
      </c>
      <c r="Q27" s="393">
        <f t="shared" si="8"/>
        <v>0</v>
      </c>
      <c r="R27" s="393">
        <f t="shared" si="8"/>
        <v>0</v>
      </c>
      <c r="S27" s="393">
        <f t="shared" si="8"/>
        <v>0</v>
      </c>
      <c r="T27" s="393">
        <f t="shared" si="8"/>
        <v>0</v>
      </c>
      <c r="U27" s="393">
        <f t="shared" si="8"/>
        <v>0</v>
      </c>
      <c r="V27" s="393">
        <f t="shared" si="8"/>
        <v>0</v>
      </c>
      <c r="W27" s="393">
        <f t="shared" si="8"/>
        <v>0</v>
      </c>
      <c r="X27" s="393">
        <f t="shared" si="8"/>
        <v>0</v>
      </c>
      <c r="Y27" s="393">
        <f t="shared" si="8"/>
        <v>0</v>
      </c>
      <c r="Z27" s="393">
        <f t="shared" si="8"/>
        <v>0</v>
      </c>
      <c r="AA27" s="393">
        <f t="shared" si="8"/>
        <v>0</v>
      </c>
      <c r="AB27" s="393">
        <f t="shared" si="8"/>
        <v>0</v>
      </c>
      <c r="AC27" s="393">
        <f t="shared" si="8"/>
        <v>0</v>
      </c>
      <c r="AD27" s="393">
        <f t="shared" si="8"/>
        <v>0</v>
      </c>
      <c r="AE27" s="393">
        <f t="shared" si="8"/>
        <v>0</v>
      </c>
      <c r="AF27" s="393">
        <f t="shared" si="8"/>
        <v>0</v>
      </c>
      <c r="AG27" s="393">
        <f t="shared" si="8"/>
        <v>0</v>
      </c>
      <c r="AH27" s="393">
        <f t="shared" si="8"/>
        <v>0</v>
      </c>
      <c r="AI27" s="393">
        <f t="shared" si="8"/>
        <v>0</v>
      </c>
      <c r="AJ27" s="393">
        <f t="shared" si="8"/>
        <v>0</v>
      </c>
      <c r="AK27" s="393">
        <f t="shared" si="8"/>
        <v>0</v>
      </c>
      <c r="AL27" s="393">
        <f t="shared" si="8"/>
        <v>0</v>
      </c>
      <c r="AM27" s="393">
        <f t="shared" si="8"/>
        <v>0</v>
      </c>
      <c r="AN27" s="393">
        <f t="shared" si="8"/>
        <v>0</v>
      </c>
      <c r="AO27" s="393">
        <f t="shared" si="8"/>
        <v>0</v>
      </c>
      <c r="AP27" s="393">
        <f t="shared" si="8"/>
        <v>0</v>
      </c>
      <c r="AQ27" s="393">
        <f t="shared" si="8"/>
        <v>0</v>
      </c>
      <c r="AR27" s="393">
        <f t="shared" si="8"/>
        <v>0</v>
      </c>
      <c r="AS27" s="393">
        <f t="shared" si="8"/>
        <v>0</v>
      </c>
      <c r="AT27" s="393">
        <f t="shared" si="8"/>
        <v>0</v>
      </c>
      <c r="AU27" s="393">
        <f t="shared" si="8"/>
        <v>0</v>
      </c>
      <c r="AV27" s="393">
        <f t="shared" si="8"/>
        <v>0</v>
      </c>
      <c r="AW27" s="393">
        <f t="shared" si="8"/>
        <v>76.412999999999997</v>
      </c>
      <c r="AX27" s="393">
        <f t="shared" si="8"/>
        <v>0</v>
      </c>
      <c r="AY27" s="393">
        <f t="shared" si="8"/>
        <v>0</v>
      </c>
      <c r="AZ27" s="393">
        <f t="shared" si="8"/>
        <v>0</v>
      </c>
      <c r="BA27" s="25">
        <f t="shared" si="3"/>
        <v>0</v>
      </c>
      <c r="BB27" s="8"/>
      <c r="BC27" s="8"/>
      <c r="BD27" s="8"/>
      <c r="BE27" s="8"/>
      <c r="BF27" s="8"/>
      <c r="BG27" s="8"/>
      <c r="BH27" s="8"/>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row>
    <row r="28" spans="1:90" s="24" customFormat="1" ht="48" customHeight="1" x14ac:dyDescent="0.25">
      <c r="A28" s="21"/>
      <c r="B28" s="657" t="s">
        <v>108</v>
      </c>
      <c r="C28" s="432" t="s">
        <v>109</v>
      </c>
      <c r="D28" s="428" t="s">
        <v>93</v>
      </c>
      <c r="E28" s="393">
        <f>E29+E33+E36+E37</f>
        <v>0</v>
      </c>
      <c r="F28" s="393">
        <f>F29+F33+F36+F37</f>
        <v>0</v>
      </c>
      <c r="G28" s="393">
        <f>G29+G33+G36+G37</f>
        <v>0</v>
      </c>
      <c r="H28" s="393">
        <f>H29+H33+H36+H37</f>
        <v>0</v>
      </c>
      <c r="I28" s="393">
        <v>0</v>
      </c>
      <c r="J28" s="393">
        <v>0</v>
      </c>
      <c r="K28" s="393">
        <f t="shared" ref="K28:AZ28" si="9">K29+K33+K36+K37</f>
        <v>0</v>
      </c>
      <c r="L28" s="393">
        <f t="shared" si="9"/>
        <v>0</v>
      </c>
      <c r="M28" s="393">
        <f t="shared" si="9"/>
        <v>0</v>
      </c>
      <c r="N28" s="393">
        <f t="shared" si="9"/>
        <v>0</v>
      </c>
      <c r="O28" s="393">
        <f t="shared" si="9"/>
        <v>0</v>
      </c>
      <c r="P28" s="393">
        <f t="shared" si="9"/>
        <v>0</v>
      </c>
      <c r="Q28" s="393">
        <f t="shared" si="9"/>
        <v>0</v>
      </c>
      <c r="R28" s="393">
        <f t="shared" si="9"/>
        <v>0</v>
      </c>
      <c r="S28" s="393">
        <f t="shared" si="9"/>
        <v>0</v>
      </c>
      <c r="T28" s="393">
        <f t="shared" si="9"/>
        <v>0</v>
      </c>
      <c r="U28" s="393">
        <f t="shared" si="9"/>
        <v>0</v>
      </c>
      <c r="V28" s="393">
        <f t="shared" si="9"/>
        <v>0</v>
      </c>
      <c r="W28" s="393">
        <f t="shared" si="9"/>
        <v>0</v>
      </c>
      <c r="X28" s="393">
        <f t="shared" si="9"/>
        <v>0</v>
      </c>
      <c r="Y28" s="393">
        <f t="shared" si="9"/>
        <v>0</v>
      </c>
      <c r="Z28" s="393">
        <f t="shared" si="9"/>
        <v>0</v>
      </c>
      <c r="AA28" s="393">
        <f t="shared" si="9"/>
        <v>0</v>
      </c>
      <c r="AB28" s="393">
        <f t="shared" si="9"/>
        <v>0</v>
      </c>
      <c r="AC28" s="393">
        <f t="shared" si="9"/>
        <v>0</v>
      </c>
      <c r="AD28" s="393">
        <f t="shared" si="9"/>
        <v>0</v>
      </c>
      <c r="AE28" s="393">
        <f t="shared" si="9"/>
        <v>0</v>
      </c>
      <c r="AF28" s="393">
        <f t="shared" si="9"/>
        <v>0</v>
      </c>
      <c r="AG28" s="393">
        <f t="shared" si="9"/>
        <v>0</v>
      </c>
      <c r="AH28" s="393">
        <f t="shared" si="9"/>
        <v>0</v>
      </c>
      <c r="AI28" s="393">
        <f t="shared" si="9"/>
        <v>0</v>
      </c>
      <c r="AJ28" s="393">
        <f t="shared" si="9"/>
        <v>0</v>
      </c>
      <c r="AK28" s="393">
        <f t="shared" si="9"/>
        <v>0</v>
      </c>
      <c r="AL28" s="393">
        <f t="shared" si="9"/>
        <v>0</v>
      </c>
      <c r="AM28" s="393">
        <f t="shared" si="9"/>
        <v>0</v>
      </c>
      <c r="AN28" s="393">
        <f t="shared" si="9"/>
        <v>0</v>
      </c>
      <c r="AO28" s="393">
        <f t="shared" si="9"/>
        <v>0</v>
      </c>
      <c r="AP28" s="393">
        <f t="shared" si="9"/>
        <v>0</v>
      </c>
      <c r="AQ28" s="393">
        <f t="shared" si="9"/>
        <v>0</v>
      </c>
      <c r="AR28" s="393">
        <f t="shared" si="9"/>
        <v>0</v>
      </c>
      <c r="AS28" s="393">
        <f t="shared" si="9"/>
        <v>0</v>
      </c>
      <c r="AT28" s="393">
        <f t="shared" si="9"/>
        <v>0</v>
      </c>
      <c r="AU28" s="393">
        <f t="shared" si="9"/>
        <v>0</v>
      </c>
      <c r="AV28" s="393">
        <f t="shared" si="9"/>
        <v>0</v>
      </c>
      <c r="AW28" s="393">
        <f t="shared" si="9"/>
        <v>0</v>
      </c>
      <c r="AX28" s="393">
        <f t="shared" si="9"/>
        <v>0</v>
      </c>
      <c r="AY28" s="393">
        <f t="shared" si="9"/>
        <v>0</v>
      </c>
      <c r="AZ28" s="393">
        <f t="shared" si="9"/>
        <v>0</v>
      </c>
      <c r="BA28" s="25">
        <f t="shared" si="3"/>
        <v>0</v>
      </c>
      <c r="BB28" s="22"/>
      <c r="BC28" s="22"/>
      <c r="BD28" s="22"/>
      <c r="BE28" s="22"/>
      <c r="BF28" s="22"/>
      <c r="BG28" s="22"/>
      <c r="BH28" s="22"/>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row>
    <row r="29" spans="1:90" ht="48" customHeight="1" outlineLevel="1" x14ac:dyDescent="0.25">
      <c r="A29" s="7"/>
      <c r="B29" s="432" t="s">
        <v>110</v>
      </c>
      <c r="C29" s="432" t="s">
        <v>111</v>
      </c>
      <c r="D29" s="428" t="s">
        <v>93</v>
      </c>
      <c r="E29" s="445">
        <f>E30+E31+E32</f>
        <v>0</v>
      </c>
      <c r="F29" s="445">
        <f>F30+F31+F32</f>
        <v>0</v>
      </c>
      <c r="G29" s="445">
        <f t="shared" ref="G29:AZ29" si="10">G30+G31+G32</f>
        <v>0</v>
      </c>
      <c r="H29" s="445">
        <f t="shared" si="10"/>
        <v>0</v>
      </c>
      <c r="I29" s="445">
        <f t="shared" si="10"/>
        <v>0</v>
      </c>
      <c r="J29" s="445">
        <f t="shared" si="10"/>
        <v>0</v>
      </c>
      <c r="K29" s="445">
        <f t="shared" si="10"/>
        <v>0</v>
      </c>
      <c r="L29" s="445">
        <f t="shared" si="10"/>
        <v>0</v>
      </c>
      <c r="M29" s="445">
        <f t="shared" si="10"/>
        <v>0</v>
      </c>
      <c r="N29" s="445">
        <f t="shared" si="10"/>
        <v>0</v>
      </c>
      <c r="O29" s="445">
        <f t="shared" si="10"/>
        <v>0</v>
      </c>
      <c r="P29" s="445">
        <f t="shared" si="10"/>
        <v>0</v>
      </c>
      <c r="Q29" s="445">
        <f t="shared" si="10"/>
        <v>0</v>
      </c>
      <c r="R29" s="445">
        <f t="shared" si="10"/>
        <v>0</v>
      </c>
      <c r="S29" s="445">
        <f t="shared" si="10"/>
        <v>0</v>
      </c>
      <c r="T29" s="445">
        <f t="shared" si="10"/>
        <v>0</v>
      </c>
      <c r="U29" s="445">
        <f t="shared" si="10"/>
        <v>0</v>
      </c>
      <c r="V29" s="445">
        <f t="shared" si="10"/>
        <v>0</v>
      </c>
      <c r="W29" s="445">
        <f t="shared" si="10"/>
        <v>0</v>
      </c>
      <c r="X29" s="445">
        <f t="shared" si="10"/>
        <v>0</v>
      </c>
      <c r="Y29" s="445">
        <f t="shared" si="10"/>
        <v>0</v>
      </c>
      <c r="Z29" s="445">
        <f t="shared" si="10"/>
        <v>0</v>
      </c>
      <c r="AA29" s="445">
        <f t="shared" si="10"/>
        <v>0</v>
      </c>
      <c r="AB29" s="445">
        <f t="shared" si="10"/>
        <v>0</v>
      </c>
      <c r="AC29" s="445">
        <f t="shared" si="10"/>
        <v>0</v>
      </c>
      <c r="AD29" s="445">
        <f t="shared" si="10"/>
        <v>0</v>
      </c>
      <c r="AE29" s="445">
        <f t="shared" si="10"/>
        <v>0</v>
      </c>
      <c r="AF29" s="445">
        <f t="shared" si="10"/>
        <v>0</v>
      </c>
      <c r="AG29" s="445">
        <f t="shared" si="10"/>
        <v>0</v>
      </c>
      <c r="AH29" s="445">
        <f t="shared" si="10"/>
        <v>0</v>
      </c>
      <c r="AI29" s="445">
        <f t="shared" si="10"/>
        <v>0</v>
      </c>
      <c r="AJ29" s="445">
        <f t="shared" si="10"/>
        <v>0</v>
      </c>
      <c r="AK29" s="445">
        <f t="shared" si="10"/>
        <v>0</v>
      </c>
      <c r="AL29" s="445">
        <f t="shared" si="10"/>
        <v>0</v>
      </c>
      <c r="AM29" s="445">
        <f t="shared" si="10"/>
        <v>0</v>
      </c>
      <c r="AN29" s="445">
        <f t="shared" si="10"/>
        <v>0</v>
      </c>
      <c r="AO29" s="445">
        <f t="shared" si="10"/>
        <v>0</v>
      </c>
      <c r="AP29" s="445">
        <f t="shared" si="10"/>
        <v>0</v>
      </c>
      <c r="AQ29" s="445">
        <f t="shared" si="10"/>
        <v>0</v>
      </c>
      <c r="AR29" s="445">
        <f t="shared" si="10"/>
        <v>0</v>
      </c>
      <c r="AS29" s="445">
        <f t="shared" si="10"/>
        <v>0</v>
      </c>
      <c r="AT29" s="445">
        <f t="shared" si="10"/>
        <v>0</v>
      </c>
      <c r="AU29" s="445">
        <f t="shared" si="10"/>
        <v>0</v>
      </c>
      <c r="AV29" s="445">
        <f t="shared" si="10"/>
        <v>0</v>
      </c>
      <c r="AW29" s="445">
        <f t="shared" si="10"/>
        <v>0</v>
      </c>
      <c r="AX29" s="393">
        <f t="shared" si="10"/>
        <v>0</v>
      </c>
      <c r="AY29" s="445">
        <f t="shared" si="10"/>
        <v>0</v>
      </c>
      <c r="AZ29" s="445">
        <f t="shared" si="10"/>
        <v>0</v>
      </c>
      <c r="BA29" s="25">
        <f t="shared" si="3"/>
        <v>0</v>
      </c>
    </row>
    <row r="30" spans="1:90" ht="42" customHeight="1" outlineLevel="1" x14ac:dyDescent="0.25">
      <c r="A30" s="7"/>
      <c r="B30" s="433" t="s">
        <v>112</v>
      </c>
      <c r="C30" s="434" t="s">
        <v>113</v>
      </c>
      <c r="D30" s="658" t="s">
        <v>93</v>
      </c>
      <c r="E30" s="410">
        <v>0</v>
      </c>
      <c r="F30" s="410">
        <v>0</v>
      </c>
      <c r="G30" s="410">
        <v>0</v>
      </c>
      <c r="H30" s="410">
        <v>0</v>
      </c>
      <c r="I30" s="410">
        <v>0</v>
      </c>
      <c r="J30" s="410">
        <v>0</v>
      </c>
      <c r="K30" s="410">
        <v>0</v>
      </c>
      <c r="L30" s="410">
        <v>0</v>
      </c>
      <c r="M30" s="410">
        <v>0</v>
      </c>
      <c r="N30" s="410">
        <v>0</v>
      </c>
      <c r="O30" s="410">
        <v>0</v>
      </c>
      <c r="P30" s="410">
        <v>0</v>
      </c>
      <c r="Q30" s="410">
        <v>0</v>
      </c>
      <c r="R30" s="410">
        <v>0</v>
      </c>
      <c r="S30" s="410">
        <v>0</v>
      </c>
      <c r="T30" s="410">
        <v>0</v>
      </c>
      <c r="U30" s="410">
        <v>0</v>
      </c>
      <c r="V30" s="410">
        <v>0</v>
      </c>
      <c r="W30" s="410">
        <v>0</v>
      </c>
      <c r="X30" s="410">
        <v>0</v>
      </c>
      <c r="Y30" s="410">
        <v>0</v>
      </c>
      <c r="Z30" s="410">
        <v>0</v>
      </c>
      <c r="AA30" s="410">
        <v>0</v>
      </c>
      <c r="AB30" s="410">
        <v>0</v>
      </c>
      <c r="AC30" s="410">
        <v>0</v>
      </c>
      <c r="AD30" s="410">
        <v>0</v>
      </c>
      <c r="AE30" s="410">
        <v>0</v>
      </c>
      <c r="AF30" s="410">
        <v>0</v>
      </c>
      <c r="AG30" s="410">
        <v>0</v>
      </c>
      <c r="AH30" s="410">
        <v>0</v>
      </c>
      <c r="AI30" s="410">
        <v>0</v>
      </c>
      <c r="AJ30" s="410">
        <v>0</v>
      </c>
      <c r="AK30" s="410">
        <v>0</v>
      </c>
      <c r="AL30" s="410">
        <v>0</v>
      </c>
      <c r="AM30" s="410">
        <v>0</v>
      </c>
      <c r="AN30" s="410">
        <v>0</v>
      </c>
      <c r="AO30" s="410">
        <v>0</v>
      </c>
      <c r="AP30" s="410">
        <v>0</v>
      </c>
      <c r="AQ30" s="410">
        <v>0</v>
      </c>
      <c r="AR30" s="410">
        <v>0</v>
      </c>
      <c r="AS30" s="410">
        <v>0</v>
      </c>
      <c r="AT30" s="410">
        <v>0</v>
      </c>
      <c r="AU30" s="410">
        <v>0</v>
      </c>
      <c r="AV30" s="410">
        <v>0</v>
      </c>
      <c r="AW30" s="410">
        <v>0</v>
      </c>
      <c r="AX30" s="410">
        <v>0</v>
      </c>
      <c r="AY30" s="410">
        <v>0</v>
      </c>
      <c r="AZ30" s="410">
        <v>0</v>
      </c>
      <c r="BA30" s="25">
        <f t="shared" si="3"/>
        <v>0</v>
      </c>
    </row>
    <row r="31" spans="1:90" ht="42" customHeight="1" outlineLevel="1" x14ac:dyDescent="0.25">
      <c r="A31" s="7"/>
      <c r="B31" s="433" t="s">
        <v>114</v>
      </c>
      <c r="C31" s="434" t="s">
        <v>115</v>
      </c>
      <c r="D31" s="658" t="s">
        <v>93</v>
      </c>
      <c r="E31" s="410">
        <v>0</v>
      </c>
      <c r="F31" s="410">
        <v>0</v>
      </c>
      <c r="G31" s="410">
        <v>0</v>
      </c>
      <c r="H31" s="410">
        <v>0</v>
      </c>
      <c r="I31" s="410">
        <v>0</v>
      </c>
      <c r="J31" s="410">
        <v>0</v>
      </c>
      <c r="K31" s="410">
        <v>0</v>
      </c>
      <c r="L31" s="410">
        <v>0</v>
      </c>
      <c r="M31" s="410">
        <v>0</v>
      </c>
      <c r="N31" s="410">
        <v>0</v>
      </c>
      <c r="O31" s="410">
        <v>0</v>
      </c>
      <c r="P31" s="410">
        <v>0</v>
      </c>
      <c r="Q31" s="410">
        <v>0</v>
      </c>
      <c r="R31" s="410">
        <v>0</v>
      </c>
      <c r="S31" s="410">
        <v>0</v>
      </c>
      <c r="T31" s="410">
        <v>0</v>
      </c>
      <c r="U31" s="410">
        <v>0</v>
      </c>
      <c r="V31" s="410">
        <v>0</v>
      </c>
      <c r="W31" s="410">
        <v>0</v>
      </c>
      <c r="X31" s="410">
        <v>0</v>
      </c>
      <c r="Y31" s="410">
        <v>0</v>
      </c>
      <c r="Z31" s="410">
        <v>0</v>
      </c>
      <c r="AA31" s="410">
        <v>0</v>
      </c>
      <c r="AB31" s="410">
        <v>0</v>
      </c>
      <c r="AC31" s="410">
        <v>0</v>
      </c>
      <c r="AD31" s="410">
        <v>0</v>
      </c>
      <c r="AE31" s="410">
        <v>0</v>
      </c>
      <c r="AF31" s="410">
        <v>0</v>
      </c>
      <c r="AG31" s="410">
        <v>0</v>
      </c>
      <c r="AH31" s="410">
        <v>0</v>
      </c>
      <c r="AI31" s="410">
        <v>0</v>
      </c>
      <c r="AJ31" s="410">
        <v>0</v>
      </c>
      <c r="AK31" s="410">
        <v>0</v>
      </c>
      <c r="AL31" s="410">
        <v>0</v>
      </c>
      <c r="AM31" s="410">
        <v>0</v>
      </c>
      <c r="AN31" s="410">
        <v>0</v>
      </c>
      <c r="AO31" s="410">
        <v>0</v>
      </c>
      <c r="AP31" s="410">
        <v>0</v>
      </c>
      <c r="AQ31" s="410">
        <v>0</v>
      </c>
      <c r="AR31" s="410">
        <v>0</v>
      </c>
      <c r="AS31" s="410">
        <v>0</v>
      </c>
      <c r="AT31" s="410">
        <v>0</v>
      </c>
      <c r="AU31" s="410">
        <v>0</v>
      </c>
      <c r="AV31" s="410">
        <v>0</v>
      </c>
      <c r="AW31" s="410">
        <v>0</v>
      </c>
      <c r="AX31" s="410">
        <v>0</v>
      </c>
      <c r="AY31" s="410">
        <v>0</v>
      </c>
      <c r="AZ31" s="410">
        <v>0</v>
      </c>
      <c r="BA31" s="25">
        <f t="shared" si="3"/>
        <v>0</v>
      </c>
    </row>
    <row r="32" spans="1:90" ht="42" customHeight="1" outlineLevel="1" x14ac:dyDescent="0.25">
      <c r="A32" s="7"/>
      <c r="B32" s="433" t="s">
        <v>116</v>
      </c>
      <c r="C32" s="434" t="s">
        <v>117</v>
      </c>
      <c r="D32" s="658" t="s">
        <v>93</v>
      </c>
      <c r="E32" s="410">
        <v>0</v>
      </c>
      <c r="F32" s="410">
        <v>0</v>
      </c>
      <c r="G32" s="410">
        <v>0</v>
      </c>
      <c r="H32" s="410">
        <v>0</v>
      </c>
      <c r="I32" s="410">
        <v>0</v>
      </c>
      <c r="J32" s="410">
        <v>0</v>
      </c>
      <c r="K32" s="410">
        <v>0</v>
      </c>
      <c r="L32" s="410">
        <v>0</v>
      </c>
      <c r="M32" s="410">
        <v>0</v>
      </c>
      <c r="N32" s="410">
        <v>0</v>
      </c>
      <c r="O32" s="410">
        <v>0</v>
      </c>
      <c r="P32" s="410">
        <v>0</v>
      </c>
      <c r="Q32" s="410">
        <v>0</v>
      </c>
      <c r="R32" s="410">
        <v>0</v>
      </c>
      <c r="S32" s="410">
        <v>0</v>
      </c>
      <c r="T32" s="410">
        <v>0</v>
      </c>
      <c r="U32" s="410">
        <v>0</v>
      </c>
      <c r="V32" s="410">
        <v>0</v>
      </c>
      <c r="W32" s="410">
        <v>0</v>
      </c>
      <c r="X32" s="410">
        <v>0</v>
      </c>
      <c r="Y32" s="410">
        <v>0</v>
      </c>
      <c r="Z32" s="410">
        <v>0</v>
      </c>
      <c r="AA32" s="410">
        <v>0</v>
      </c>
      <c r="AB32" s="410">
        <v>0</v>
      </c>
      <c r="AC32" s="410">
        <v>0</v>
      </c>
      <c r="AD32" s="410">
        <v>0</v>
      </c>
      <c r="AE32" s="410">
        <v>0</v>
      </c>
      <c r="AF32" s="410">
        <v>0</v>
      </c>
      <c r="AG32" s="410">
        <v>0</v>
      </c>
      <c r="AH32" s="410">
        <v>0</v>
      </c>
      <c r="AI32" s="410">
        <v>0</v>
      </c>
      <c r="AJ32" s="410">
        <v>0</v>
      </c>
      <c r="AK32" s="410">
        <v>0</v>
      </c>
      <c r="AL32" s="410">
        <v>0</v>
      </c>
      <c r="AM32" s="410">
        <v>0</v>
      </c>
      <c r="AN32" s="410">
        <v>0</v>
      </c>
      <c r="AO32" s="410">
        <v>0</v>
      </c>
      <c r="AP32" s="410">
        <v>0</v>
      </c>
      <c r="AQ32" s="410">
        <v>0</v>
      </c>
      <c r="AR32" s="410">
        <v>0</v>
      </c>
      <c r="AS32" s="410">
        <v>0</v>
      </c>
      <c r="AT32" s="410">
        <v>0</v>
      </c>
      <c r="AU32" s="410">
        <v>0</v>
      </c>
      <c r="AV32" s="410">
        <v>0</v>
      </c>
      <c r="AW32" s="414"/>
      <c r="AX32" s="414"/>
      <c r="AY32" s="410">
        <v>0</v>
      </c>
      <c r="AZ32" s="410">
        <v>0</v>
      </c>
      <c r="BA32" s="25">
        <f t="shared" si="3"/>
        <v>0</v>
      </c>
    </row>
    <row r="33" spans="1:72" ht="48" customHeight="1" outlineLevel="1" x14ac:dyDescent="0.25">
      <c r="A33" s="7"/>
      <c r="B33" s="657" t="s">
        <v>118</v>
      </c>
      <c r="C33" s="432" t="s">
        <v>119</v>
      </c>
      <c r="D33" s="657" t="s">
        <v>93</v>
      </c>
      <c r="E33" s="445">
        <v>0</v>
      </c>
      <c r="F33" s="445"/>
      <c r="G33" s="445">
        <v>0</v>
      </c>
      <c r="H33" s="445"/>
      <c r="I33" s="445">
        <v>0</v>
      </c>
      <c r="J33" s="445"/>
      <c r="K33" s="445">
        <v>0</v>
      </c>
      <c r="L33" s="445"/>
      <c r="M33" s="445">
        <v>0</v>
      </c>
      <c r="N33" s="445"/>
      <c r="O33" s="445">
        <v>0</v>
      </c>
      <c r="P33" s="445"/>
      <c r="Q33" s="445">
        <v>0</v>
      </c>
      <c r="R33" s="445"/>
      <c r="S33" s="445">
        <v>0</v>
      </c>
      <c r="T33" s="445"/>
      <c r="U33" s="445">
        <v>0</v>
      </c>
      <c r="V33" s="445"/>
      <c r="W33" s="445">
        <v>0</v>
      </c>
      <c r="X33" s="445"/>
      <c r="Y33" s="445">
        <v>0</v>
      </c>
      <c r="Z33" s="445"/>
      <c r="AA33" s="445">
        <v>0</v>
      </c>
      <c r="AB33" s="445"/>
      <c r="AC33" s="445">
        <v>0</v>
      </c>
      <c r="AD33" s="445"/>
      <c r="AE33" s="445">
        <v>0</v>
      </c>
      <c r="AF33" s="445"/>
      <c r="AG33" s="445">
        <v>0</v>
      </c>
      <c r="AH33" s="445"/>
      <c r="AI33" s="445">
        <v>0</v>
      </c>
      <c r="AJ33" s="445"/>
      <c r="AK33" s="445">
        <v>0</v>
      </c>
      <c r="AL33" s="445"/>
      <c r="AM33" s="445">
        <v>0</v>
      </c>
      <c r="AN33" s="445"/>
      <c r="AO33" s="445">
        <v>0</v>
      </c>
      <c r="AP33" s="445"/>
      <c r="AQ33" s="445">
        <v>0</v>
      </c>
      <c r="AR33" s="445"/>
      <c r="AS33" s="445">
        <v>0</v>
      </c>
      <c r="AT33" s="445"/>
      <c r="AU33" s="445">
        <v>0</v>
      </c>
      <c r="AV33" s="445"/>
      <c r="AW33" s="445">
        <v>0</v>
      </c>
      <c r="AX33" s="445"/>
      <c r="AY33" s="445">
        <v>0</v>
      </c>
      <c r="AZ33" s="465"/>
      <c r="BA33" s="25">
        <f t="shared" si="3"/>
        <v>0</v>
      </c>
    </row>
    <row r="34" spans="1:72" ht="42" customHeight="1" outlineLevel="1" x14ac:dyDescent="0.25">
      <c r="A34" s="7"/>
      <c r="B34" s="434" t="s">
        <v>120</v>
      </c>
      <c r="C34" s="434" t="s">
        <v>121</v>
      </c>
      <c r="D34" s="659" t="s">
        <v>93</v>
      </c>
      <c r="E34" s="410">
        <v>0</v>
      </c>
      <c r="F34" s="410">
        <v>0</v>
      </c>
      <c r="G34" s="410">
        <v>0</v>
      </c>
      <c r="H34" s="410">
        <v>0</v>
      </c>
      <c r="I34" s="410">
        <v>0</v>
      </c>
      <c r="J34" s="410">
        <v>0</v>
      </c>
      <c r="K34" s="410">
        <v>0</v>
      </c>
      <c r="L34" s="410">
        <v>0</v>
      </c>
      <c r="M34" s="410">
        <v>0</v>
      </c>
      <c r="N34" s="410">
        <v>0</v>
      </c>
      <c r="O34" s="410">
        <v>0</v>
      </c>
      <c r="P34" s="410">
        <v>0</v>
      </c>
      <c r="Q34" s="410">
        <v>0</v>
      </c>
      <c r="R34" s="410">
        <v>0</v>
      </c>
      <c r="S34" s="410">
        <v>0</v>
      </c>
      <c r="T34" s="410">
        <v>0</v>
      </c>
      <c r="U34" s="410">
        <v>0</v>
      </c>
      <c r="V34" s="410">
        <v>0</v>
      </c>
      <c r="W34" s="410">
        <v>0</v>
      </c>
      <c r="X34" s="410">
        <v>0</v>
      </c>
      <c r="Y34" s="410">
        <v>0</v>
      </c>
      <c r="Z34" s="410">
        <v>0</v>
      </c>
      <c r="AA34" s="410">
        <v>0</v>
      </c>
      <c r="AB34" s="410">
        <v>0</v>
      </c>
      <c r="AC34" s="410">
        <v>0</v>
      </c>
      <c r="AD34" s="410">
        <v>0</v>
      </c>
      <c r="AE34" s="410">
        <v>0</v>
      </c>
      <c r="AF34" s="410">
        <v>0</v>
      </c>
      <c r="AG34" s="410">
        <v>0</v>
      </c>
      <c r="AH34" s="410">
        <v>0</v>
      </c>
      <c r="AI34" s="410">
        <v>0</v>
      </c>
      <c r="AJ34" s="410">
        <v>0</v>
      </c>
      <c r="AK34" s="410">
        <v>0</v>
      </c>
      <c r="AL34" s="410">
        <v>0</v>
      </c>
      <c r="AM34" s="410">
        <v>0</v>
      </c>
      <c r="AN34" s="410">
        <v>0</v>
      </c>
      <c r="AO34" s="410">
        <v>0</v>
      </c>
      <c r="AP34" s="410">
        <v>0</v>
      </c>
      <c r="AQ34" s="410">
        <v>0</v>
      </c>
      <c r="AR34" s="410">
        <v>0</v>
      </c>
      <c r="AS34" s="410">
        <v>0</v>
      </c>
      <c r="AT34" s="410">
        <v>0</v>
      </c>
      <c r="AU34" s="410">
        <v>0</v>
      </c>
      <c r="AV34" s="410">
        <v>0</v>
      </c>
      <c r="AW34" s="410">
        <v>0</v>
      </c>
      <c r="AX34" s="410">
        <v>0</v>
      </c>
      <c r="AY34" s="410">
        <v>0</v>
      </c>
      <c r="AZ34" s="410">
        <v>0</v>
      </c>
      <c r="BA34" s="25">
        <f t="shared" si="3"/>
        <v>0</v>
      </c>
    </row>
    <row r="35" spans="1:72" ht="42" customHeight="1" outlineLevel="1" x14ac:dyDescent="0.25">
      <c r="A35" s="7"/>
      <c r="B35" s="433" t="s">
        <v>122</v>
      </c>
      <c r="C35" s="434" t="s">
        <v>123</v>
      </c>
      <c r="D35" s="659" t="s">
        <v>93</v>
      </c>
      <c r="E35" s="410">
        <v>0</v>
      </c>
      <c r="F35" s="410">
        <v>0</v>
      </c>
      <c r="G35" s="410">
        <v>0</v>
      </c>
      <c r="H35" s="410">
        <v>0</v>
      </c>
      <c r="I35" s="410">
        <v>0</v>
      </c>
      <c r="J35" s="410">
        <v>0</v>
      </c>
      <c r="K35" s="410">
        <v>0</v>
      </c>
      <c r="L35" s="410">
        <v>0</v>
      </c>
      <c r="M35" s="410">
        <v>0</v>
      </c>
      <c r="N35" s="410">
        <v>0</v>
      </c>
      <c r="O35" s="410">
        <v>0</v>
      </c>
      <c r="P35" s="410">
        <v>0</v>
      </c>
      <c r="Q35" s="410">
        <v>0</v>
      </c>
      <c r="R35" s="410">
        <v>0</v>
      </c>
      <c r="S35" s="410">
        <v>0</v>
      </c>
      <c r="T35" s="410">
        <v>0</v>
      </c>
      <c r="U35" s="410">
        <v>0</v>
      </c>
      <c r="V35" s="410">
        <v>0</v>
      </c>
      <c r="W35" s="410">
        <v>0</v>
      </c>
      <c r="X35" s="410">
        <v>0</v>
      </c>
      <c r="Y35" s="410">
        <v>0</v>
      </c>
      <c r="Z35" s="410">
        <v>0</v>
      </c>
      <c r="AA35" s="410">
        <v>0</v>
      </c>
      <c r="AB35" s="410">
        <v>0</v>
      </c>
      <c r="AC35" s="410">
        <v>0</v>
      </c>
      <c r="AD35" s="410">
        <v>0</v>
      </c>
      <c r="AE35" s="410">
        <v>0</v>
      </c>
      <c r="AF35" s="410">
        <v>0</v>
      </c>
      <c r="AG35" s="410">
        <v>0</v>
      </c>
      <c r="AH35" s="410">
        <v>0</v>
      </c>
      <c r="AI35" s="410">
        <v>0</v>
      </c>
      <c r="AJ35" s="410">
        <v>0</v>
      </c>
      <c r="AK35" s="410">
        <v>0</v>
      </c>
      <c r="AL35" s="410">
        <v>0</v>
      </c>
      <c r="AM35" s="410">
        <v>0</v>
      </c>
      <c r="AN35" s="410">
        <v>0</v>
      </c>
      <c r="AO35" s="410">
        <v>0</v>
      </c>
      <c r="AP35" s="410">
        <v>0</v>
      </c>
      <c r="AQ35" s="410">
        <v>0</v>
      </c>
      <c r="AR35" s="410">
        <v>0</v>
      </c>
      <c r="AS35" s="410">
        <v>0</v>
      </c>
      <c r="AT35" s="410">
        <v>0</v>
      </c>
      <c r="AU35" s="410">
        <v>0</v>
      </c>
      <c r="AV35" s="410">
        <v>0</v>
      </c>
      <c r="AW35" s="410">
        <v>0</v>
      </c>
      <c r="AX35" s="410">
        <v>0</v>
      </c>
      <c r="AY35" s="410">
        <v>0</v>
      </c>
      <c r="AZ35" s="410">
        <v>0</v>
      </c>
      <c r="BA35" s="25">
        <f t="shared" si="3"/>
        <v>0</v>
      </c>
    </row>
    <row r="36" spans="1:72" ht="48" customHeight="1" outlineLevel="1" x14ac:dyDescent="0.25">
      <c r="A36" s="7"/>
      <c r="B36" s="657" t="s">
        <v>124</v>
      </c>
      <c r="C36" s="657" t="s">
        <v>125</v>
      </c>
      <c r="D36" s="657" t="s">
        <v>93</v>
      </c>
      <c r="E36" s="384">
        <v>0</v>
      </c>
      <c r="F36" s="384">
        <v>0</v>
      </c>
      <c r="G36" s="384">
        <v>0</v>
      </c>
      <c r="H36" s="384">
        <v>0</v>
      </c>
      <c r="I36" s="384">
        <v>0</v>
      </c>
      <c r="J36" s="384">
        <v>0</v>
      </c>
      <c r="K36" s="384">
        <v>0</v>
      </c>
      <c r="L36" s="384">
        <v>0</v>
      </c>
      <c r="M36" s="384">
        <v>0</v>
      </c>
      <c r="N36" s="384">
        <v>0</v>
      </c>
      <c r="O36" s="384">
        <v>0</v>
      </c>
      <c r="P36" s="384">
        <v>0</v>
      </c>
      <c r="Q36" s="384">
        <v>0</v>
      </c>
      <c r="R36" s="384">
        <v>0</v>
      </c>
      <c r="S36" s="384">
        <v>0</v>
      </c>
      <c r="T36" s="384">
        <v>0</v>
      </c>
      <c r="U36" s="384">
        <v>0</v>
      </c>
      <c r="V36" s="384">
        <v>0</v>
      </c>
      <c r="W36" s="384">
        <v>0</v>
      </c>
      <c r="X36" s="384">
        <v>0</v>
      </c>
      <c r="Y36" s="384">
        <v>0</v>
      </c>
      <c r="Z36" s="384">
        <v>0</v>
      </c>
      <c r="AA36" s="384">
        <v>0</v>
      </c>
      <c r="AB36" s="384">
        <v>0</v>
      </c>
      <c r="AC36" s="384">
        <v>0</v>
      </c>
      <c r="AD36" s="384">
        <v>0</v>
      </c>
      <c r="AE36" s="384">
        <v>0</v>
      </c>
      <c r="AF36" s="384">
        <v>0</v>
      </c>
      <c r="AG36" s="384">
        <v>0</v>
      </c>
      <c r="AH36" s="384">
        <v>0</v>
      </c>
      <c r="AI36" s="384">
        <v>0</v>
      </c>
      <c r="AJ36" s="384">
        <v>0</v>
      </c>
      <c r="AK36" s="384">
        <v>0</v>
      </c>
      <c r="AL36" s="384">
        <v>0</v>
      </c>
      <c r="AM36" s="384">
        <v>0</v>
      </c>
      <c r="AN36" s="384">
        <v>0</v>
      </c>
      <c r="AO36" s="384">
        <v>0</v>
      </c>
      <c r="AP36" s="384">
        <v>0</v>
      </c>
      <c r="AQ36" s="384">
        <v>0</v>
      </c>
      <c r="AR36" s="384">
        <v>0</v>
      </c>
      <c r="AS36" s="384">
        <v>0</v>
      </c>
      <c r="AT36" s="384">
        <v>0</v>
      </c>
      <c r="AU36" s="384">
        <v>0</v>
      </c>
      <c r="AV36" s="384">
        <v>0</v>
      </c>
      <c r="AW36" s="384">
        <v>0</v>
      </c>
      <c r="AX36" s="384">
        <v>0</v>
      </c>
      <c r="AY36" s="384">
        <v>0</v>
      </c>
      <c r="AZ36" s="384">
        <v>0</v>
      </c>
      <c r="BA36" s="25">
        <f t="shared" si="3"/>
        <v>0</v>
      </c>
    </row>
    <row r="37" spans="1:72" ht="48" customHeight="1" outlineLevel="1" x14ac:dyDescent="0.25">
      <c r="A37" s="7"/>
      <c r="B37" s="660" t="s">
        <v>126</v>
      </c>
      <c r="C37" s="657" t="s">
        <v>127</v>
      </c>
      <c r="D37" s="657" t="s">
        <v>93</v>
      </c>
      <c r="E37" s="384">
        <f>SUBTOTAL(9,E38:E39)</f>
        <v>0</v>
      </c>
      <c r="F37" s="384">
        <f t="shared" ref="F37:AZ37" si="11">SUBTOTAL(9,F38:F39)</f>
        <v>0</v>
      </c>
      <c r="G37" s="384">
        <f t="shared" si="11"/>
        <v>0</v>
      </c>
      <c r="H37" s="384">
        <f t="shared" si="11"/>
        <v>0</v>
      </c>
      <c r="I37" s="384">
        <f t="shared" si="11"/>
        <v>0</v>
      </c>
      <c r="J37" s="384">
        <f t="shared" si="11"/>
        <v>0</v>
      </c>
      <c r="K37" s="384">
        <f t="shared" si="11"/>
        <v>0</v>
      </c>
      <c r="L37" s="384">
        <f t="shared" si="11"/>
        <v>0</v>
      </c>
      <c r="M37" s="384">
        <f t="shared" si="11"/>
        <v>0</v>
      </c>
      <c r="N37" s="384">
        <f t="shared" si="11"/>
        <v>0</v>
      </c>
      <c r="O37" s="384">
        <f t="shared" si="11"/>
        <v>0</v>
      </c>
      <c r="P37" s="384">
        <f t="shared" si="11"/>
        <v>0</v>
      </c>
      <c r="Q37" s="384">
        <f t="shared" si="11"/>
        <v>0</v>
      </c>
      <c r="R37" s="384">
        <f t="shared" si="11"/>
        <v>0</v>
      </c>
      <c r="S37" s="384">
        <f t="shared" si="11"/>
        <v>0</v>
      </c>
      <c r="T37" s="384">
        <f t="shared" si="11"/>
        <v>0</v>
      </c>
      <c r="U37" s="384">
        <f t="shared" si="11"/>
        <v>0</v>
      </c>
      <c r="V37" s="384">
        <f t="shared" si="11"/>
        <v>0</v>
      </c>
      <c r="W37" s="384">
        <f t="shared" si="11"/>
        <v>0</v>
      </c>
      <c r="X37" s="384">
        <f t="shared" si="11"/>
        <v>0</v>
      </c>
      <c r="Y37" s="384">
        <f t="shared" si="11"/>
        <v>0</v>
      </c>
      <c r="Z37" s="384">
        <f t="shared" si="11"/>
        <v>0</v>
      </c>
      <c r="AA37" s="384">
        <f t="shared" si="11"/>
        <v>0</v>
      </c>
      <c r="AB37" s="384">
        <f t="shared" si="11"/>
        <v>0</v>
      </c>
      <c r="AC37" s="384">
        <f t="shared" si="11"/>
        <v>0</v>
      </c>
      <c r="AD37" s="384">
        <f t="shared" si="11"/>
        <v>0</v>
      </c>
      <c r="AE37" s="384">
        <f t="shared" si="11"/>
        <v>0</v>
      </c>
      <c r="AF37" s="384">
        <f t="shared" si="11"/>
        <v>0</v>
      </c>
      <c r="AG37" s="384">
        <f t="shared" si="11"/>
        <v>0</v>
      </c>
      <c r="AH37" s="384">
        <f t="shared" si="11"/>
        <v>0</v>
      </c>
      <c r="AI37" s="384">
        <f t="shared" si="11"/>
        <v>0</v>
      </c>
      <c r="AJ37" s="384">
        <f t="shared" si="11"/>
        <v>0</v>
      </c>
      <c r="AK37" s="384">
        <f t="shared" si="11"/>
        <v>0</v>
      </c>
      <c r="AL37" s="384">
        <f t="shared" si="11"/>
        <v>0</v>
      </c>
      <c r="AM37" s="384">
        <f t="shared" si="11"/>
        <v>0</v>
      </c>
      <c r="AN37" s="384">
        <f t="shared" si="11"/>
        <v>0</v>
      </c>
      <c r="AO37" s="384">
        <f t="shared" si="11"/>
        <v>0</v>
      </c>
      <c r="AP37" s="384">
        <f t="shared" si="11"/>
        <v>0</v>
      </c>
      <c r="AQ37" s="384">
        <f t="shared" si="11"/>
        <v>0</v>
      </c>
      <c r="AR37" s="384">
        <f t="shared" si="11"/>
        <v>0</v>
      </c>
      <c r="AS37" s="384">
        <f t="shared" si="11"/>
        <v>0</v>
      </c>
      <c r="AT37" s="384">
        <f t="shared" si="11"/>
        <v>0</v>
      </c>
      <c r="AU37" s="384">
        <f t="shared" si="11"/>
        <v>0</v>
      </c>
      <c r="AV37" s="384">
        <f t="shared" si="11"/>
        <v>0</v>
      </c>
      <c r="AW37" s="384">
        <f t="shared" si="11"/>
        <v>0</v>
      </c>
      <c r="AX37" s="384">
        <f t="shared" si="11"/>
        <v>0</v>
      </c>
      <c r="AY37" s="384">
        <f t="shared" si="11"/>
        <v>0</v>
      </c>
      <c r="AZ37" s="384">
        <f t="shared" si="11"/>
        <v>0</v>
      </c>
      <c r="BA37" s="25">
        <f t="shared" si="3"/>
        <v>0</v>
      </c>
    </row>
    <row r="38" spans="1:72" s="654" customFormat="1" ht="42" customHeight="1" outlineLevel="1" x14ac:dyDescent="0.25">
      <c r="B38" s="667" t="s">
        <v>277</v>
      </c>
      <c r="C38" s="669" t="s">
        <v>278</v>
      </c>
      <c r="D38" s="431" t="s">
        <v>93</v>
      </c>
      <c r="E38" s="668"/>
      <c r="F38" s="668"/>
      <c r="G38" s="668"/>
      <c r="H38" s="668"/>
      <c r="I38" s="668"/>
      <c r="J38" s="668"/>
      <c r="K38" s="668"/>
      <c r="L38" s="668"/>
      <c r="M38" s="668"/>
      <c r="N38" s="668"/>
      <c r="O38" s="668"/>
      <c r="P38" s="668"/>
      <c r="Q38" s="668"/>
      <c r="R38" s="668"/>
      <c r="S38" s="668"/>
      <c r="T38" s="668"/>
      <c r="U38" s="668"/>
      <c r="V38" s="668"/>
      <c r="W38" s="668"/>
      <c r="X38" s="668"/>
      <c r="Y38" s="668"/>
      <c r="Z38" s="668"/>
      <c r="AA38" s="668"/>
      <c r="AB38" s="668"/>
      <c r="AC38" s="668"/>
      <c r="AD38" s="668"/>
      <c r="AE38" s="668"/>
      <c r="AF38" s="668"/>
      <c r="AG38" s="668"/>
      <c r="AH38" s="668"/>
      <c r="AI38" s="668"/>
      <c r="AJ38" s="668"/>
      <c r="AK38" s="668"/>
      <c r="AL38" s="668"/>
      <c r="AM38" s="668"/>
      <c r="AN38" s="668"/>
      <c r="AO38" s="668"/>
      <c r="AP38" s="668"/>
      <c r="AQ38" s="668"/>
      <c r="AR38" s="668"/>
      <c r="AS38" s="668"/>
      <c r="AT38" s="668"/>
      <c r="AU38" s="668"/>
      <c r="AV38" s="668"/>
      <c r="AW38" s="668"/>
      <c r="AX38" s="668"/>
      <c r="AY38" s="668"/>
      <c r="AZ38" s="668"/>
      <c r="BA38" s="27"/>
      <c r="BB38" s="4"/>
      <c r="BC38" s="4"/>
      <c r="BD38" s="4"/>
      <c r="BE38" s="4"/>
      <c r="BF38" s="4"/>
      <c r="BG38" s="4"/>
      <c r="BH38" s="4"/>
    </row>
    <row r="39" spans="1:72" s="26" customFormat="1" ht="42" customHeight="1" outlineLevel="1" x14ac:dyDescent="0.25">
      <c r="A39" s="7"/>
      <c r="B39" s="408" t="s">
        <v>128</v>
      </c>
      <c r="C39" s="409" t="s">
        <v>129</v>
      </c>
      <c r="D39" s="431" t="s">
        <v>93</v>
      </c>
      <c r="E39" s="410">
        <v>0</v>
      </c>
      <c r="F39" s="410">
        <v>0</v>
      </c>
      <c r="G39" s="410">
        <v>0</v>
      </c>
      <c r="H39" s="410">
        <v>0</v>
      </c>
      <c r="I39" s="410">
        <v>0</v>
      </c>
      <c r="J39" s="410">
        <v>0</v>
      </c>
      <c r="K39" s="410">
        <v>0</v>
      </c>
      <c r="L39" s="410">
        <v>0</v>
      </c>
      <c r="M39" s="410">
        <v>0</v>
      </c>
      <c r="N39" s="410">
        <v>0</v>
      </c>
      <c r="O39" s="410">
        <v>0</v>
      </c>
      <c r="P39" s="410">
        <v>0</v>
      </c>
      <c r="Q39" s="410">
        <v>0</v>
      </c>
      <c r="R39" s="410">
        <v>0</v>
      </c>
      <c r="S39" s="410">
        <v>0</v>
      </c>
      <c r="T39" s="410">
        <v>0</v>
      </c>
      <c r="U39" s="410">
        <v>0</v>
      </c>
      <c r="V39" s="410">
        <v>0</v>
      </c>
      <c r="W39" s="410">
        <v>0</v>
      </c>
      <c r="X39" s="410">
        <v>0</v>
      </c>
      <c r="Y39" s="410">
        <v>0</v>
      </c>
      <c r="Z39" s="410">
        <v>0</v>
      </c>
      <c r="AA39" s="410">
        <v>0</v>
      </c>
      <c r="AB39" s="410">
        <v>0</v>
      </c>
      <c r="AC39" s="410">
        <v>0</v>
      </c>
      <c r="AD39" s="410">
        <v>0</v>
      </c>
      <c r="AE39" s="410">
        <v>0</v>
      </c>
      <c r="AF39" s="410">
        <v>0</v>
      </c>
      <c r="AG39" s="410">
        <v>0</v>
      </c>
      <c r="AH39" s="410">
        <v>0</v>
      </c>
      <c r="AI39" s="410">
        <v>0</v>
      </c>
      <c r="AJ39" s="410">
        <v>0</v>
      </c>
      <c r="AK39" s="410">
        <v>0</v>
      </c>
      <c r="AL39" s="410">
        <v>0</v>
      </c>
      <c r="AM39" s="410">
        <v>0</v>
      </c>
      <c r="AN39" s="410">
        <v>0</v>
      </c>
      <c r="AO39" s="410">
        <v>0</v>
      </c>
      <c r="AP39" s="410">
        <v>0</v>
      </c>
      <c r="AQ39" s="410">
        <v>0</v>
      </c>
      <c r="AR39" s="410">
        <v>0</v>
      </c>
      <c r="AS39" s="410">
        <v>0</v>
      </c>
      <c r="AT39" s="410">
        <v>0</v>
      </c>
      <c r="AU39" s="410">
        <v>0</v>
      </c>
      <c r="AV39" s="410">
        <v>0</v>
      </c>
      <c r="AW39" s="410">
        <v>0</v>
      </c>
      <c r="AX39" s="410">
        <v>0</v>
      </c>
      <c r="AY39" s="410">
        <v>0</v>
      </c>
      <c r="AZ39" s="410">
        <v>0</v>
      </c>
      <c r="BA39" s="25">
        <f t="shared" si="3"/>
        <v>0</v>
      </c>
      <c r="BB39" s="8"/>
      <c r="BC39" s="8"/>
      <c r="BD39" s="8"/>
      <c r="BE39" s="8"/>
      <c r="BF39" s="8"/>
      <c r="BG39" s="8"/>
      <c r="BH39" s="8"/>
      <c r="BI39" s="7"/>
      <c r="BJ39" s="7"/>
      <c r="BK39" s="7"/>
      <c r="BL39" s="7"/>
      <c r="BM39" s="7"/>
      <c r="BN39" s="7"/>
      <c r="BO39" s="7"/>
      <c r="BP39" s="7"/>
      <c r="BQ39" s="7"/>
      <c r="BR39" s="7"/>
      <c r="BS39" s="7"/>
      <c r="BT39" s="7"/>
    </row>
    <row r="40" spans="1:72" s="26" customFormat="1" ht="48" customHeight="1" outlineLevel="1" x14ac:dyDescent="0.25">
      <c r="A40" s="7"/>
      <c r="B40" s="382" t="s">
        <v>130</v>
      </c>
      <c r="C40" s="383" t="s">
        <v>131</v>
      </c>
      <c r="D40" s="428" t="s">
        <v>93</v>
      </c>
      <c r="E40" s="445">
        <f t="shared" ref="E40:AZ40" si="12">E41+E51+E54</f>
        <v>0</v>
      </c>
      <c r="F40" s="445">
        <f t="shared" si="12"/>
        <v>0</v>
      </c>
      <c r="G40" s="445">
        <f t="shared" si="12"/>
        <v>0</v>
      </c>
      <c r="H40" s="445">
        <f t="shared" si="12"/>
        <v>0</v>
      </c>
      <c r="I40" s="445">
        <f t="shared" si="12"/>
        <v>0</v>
      </c>
      <c r="J40" s="445">
        <f t="shared" si="12"/>
        <v>0</v>
      </c>
      <c r="K40" s="445">
        <f t="shared" si="12"/>
        <v>0</v>
      </c>
      <c r="L40" s="445">
        <f t="shared" si="12"/>
        <v>0</v>
      </c>
      <c r="M40" s="445">
        <f t="shared" si="12"/>
        <v>0</v>
      </c>
      <c r="N40" s="445">
        <f t="shared" si="12"/>
        <v>0</v>
      </c>
      <c r="O40" s="445">
        <f t="shared" si="12"/>
        <v>0</v>
      </c>
      <c r="P40" s="445">
        <f t="shared" si="12"/>
        <v>0</v>
      </c>
      <c r="Q40" s="445">
        <f t="shared" si="12"/>
        <v>0</v>
      </c>
      <c r="R40" s="445">
        <f t="shared" si="12"/>
        <v>0</v>
      </c>
      <c r="S40" s="445">
        <f t="shared" si="12"/>
        <v>0</v>
      </c>
      <c r="T40" s="445">
        <f t="shared" si="12"/>
        <v>0</v>
      </c>
      <c r="U40" s="393">
        <f t="shared" si="12"/>
        <v>0</v>
      </c>
      <c r="V40" s="445">
        <f t="shared" si="12"/>
        <v>0</v>
      </c>
      <c r="W40" s="445">
        <f t="shared" si="12"/>
        <v>0</v>
      </c>
      <c r="X40" s="445">
        <f t="shared" si="12"/>
        <v>0</v>
      </c>
      <c r="Y40" s="393">
        <f t="shared" si="12"/>
        <v>0</v>
      </c>
      <c r="Z40" s="393">
        <f t="shared" si="12"/>
        <v>0</v>
      </c>
      <c r="AA40" s="445">
        <f t="shared" si="12"/>
        <v>0</v>
      </c>
      <c r="AB40" s="445">
        <f t="shared" si="12"/>
        <v>0</v>
      </c>
      <c r="AC40" s="445">
        <f t="shared" si="12"/>
        <v>0</v>
      </c>
      <c r="AD40" s="445">
        <f t="shared" si="12"/>
        <v>0</v>
      </c>
      <c r="AE40" s="445">
        <f t="shared" si="12"/>
        <v>0</v>
      </c>
      <c r="AF40" s="445">
        <f t="shared" si="12"/>
        <v>0</v>
      </c>
      <c r="AG40" s="445">
        <f t="shared" si="12"/>
        <v>0</v>
      </c>
      <c r="AH40" s="445">
        <f t="shared" si="12"/>
        <v>0</v>
      </c>
      <c r="AI40" s="445">
        <f t="shared" si="12"/>
        <v>0</v>
      </c>
      <c r="AJ40" s="445">
        <f t="shared" si="12"/>
        <v>0</v>
      </c>
      <c r="AK40" s="445">
        <f t="shared" si="12"/>
        <v>0</v>
      </c>
      <c r="AL40" s="445">
        <f t="shared" si="12"/>
        <v>0</v>
      </c>
      <c r="AM40" s="445">
        <f t="shared" si="12"/>
        <v>0</v>
      </c>
      <c r="AN40" s="445">
        <f t="shared" si="12"/>
        <v>0</v>
      </c>
      <c r="AO40" s="393">
        <f t="shared" si="12"/>
        <v>0</v>
      </c>
      <c r="AP40" s="393">
        <f t="shared" si="12"/>
        <v>0</v>
      </c>
      <c r="AQ40" s="445">
        <f t="shared" si="12"/>
        <v>0</v>
      </c>
      <c r="AR40" s="445">
        <f t="shared" si="12"/>
        <v>0</v>
      </c>
      <c r="AS40" s="393">
        <f t="shared" si="12"/>
        <v>0</v>
      </c>
      <c r="AT40" s="393">
        <f t="shared" si="12"/>
        <v>0</v>
      </c>
      <c r="AU40" s="445">
        <f t="shared" si="12"/>
        <v>0</v>
      </c>
      <c r="AV40" s="445">
        <f t="shared" si="12"/>
        <v>0</v>
      </c>
      <c r="AW40" s="393">
        <f t="shared" si="12"/>
        <v>30.607000000000003</v>
      </c>
      <c r="AX40" s="393">
        <f t="shared" si="12"/>
        <v>0</v>
      </c>
      <c r="AY40" s="445">
        <f t="shared" si="12"/>
        <v>0</v>
      </c>
      <c r="AZ40" s="445">
        <f t="shared" si="12"/>
        <v>0</v>
      </c>
      <c r="BA40" s="25">
        <f t="shared" si="3"/>
        <v>0</v>
      </c>
      <c r="BB40" s="8"/>
      <c r="BC40" s="8"/>
      <c r="BD40" s="8"/>
      <c r="BE40" s="8"/>
      <c r="BF40" s="8"/>
      <c r="BG40" s="8"/>
      <c r="BH40" s="8"/>
      <c r="BI40" s="7"/>
      <c r="BJ40" s="7"/>
      <c r="BK40" s="7"/>
      <c r="BL40" s="7"/>
      <c r="BM40" s="7"/>
      <c r="BN40" s="7"/>
      <c r="BO40" s="7"/>
      <c r="BP40" s="7"/>
      <c r="BQ40" s="7"/>
      <c r="BR40" s="7"/>
      <c r="BS40" s="7"/>
      <c r="BT40" s="7"/>
    </row>
    <row r="41" spans="1:72" s="26" customFormat="1" ht="48" customHeight="1" outlineLevel="1" x14ac:dyDescent="0.25">
      <c r="A41" s="7"/>
      <c r="B41" s="382" t="s">
        <v>132</v>
      </c>
      <c r="C41" s="383" t="s">
        <v>133</v>
      </c>
      <c r="D41" s="382" t="s">
        <v>93</v>
      </c>
      <c r="E41" s="445">
        <f t="shared" ref="E41:AZ41" si="13">E42+E44</f>
        <v>0</v>
      </c>
      <c r="F41" s="445">
        <f t="shared" si="13"/>
        <v>0</v>
      </c>
      <c r="G41" s="445">
        <f t="shared" si="13"/>
        <v>0</v>
      </c>
      <c r="H41" s="445">
        <f t="shared" si="13"/>
        <v>0</v>
      </c>
      <c r="I41" s="445">
        <f t="shared" si="13"/>
        <v>0</v>
      </c>
      <c r="J41" s="445">
        <f t="shared" si="13"/>
        <v>0</v>
      </c>
      <c r="K41" s="445">
        <f t="shared" si="13"/>
        <v>0</v>
      </c>
      <c r="L41" s="445">
        <f t="shared" si="13"/>
        <v>0</v>
      </c>
      <c r="M41" s="445">
        <f t="shared" si="13"/>
        <v>0</v>
      </c>
      <c r="N41" s="445">
        <f t="shared" si="13"/>
        <v>0</v>
      </c>
      <c r="O41" s="445">
        <f t="shared" si="13"/>
        <v>0</v>
      </c>
      <c r="P41" s="445">
        <f t="shared" si="13"/>
        <v>0</v>
      </c>
      <c r="Q41" s="445">
        <f t="shared" si="13"/>
        <v>0</v>
      </c>
      <c r="R41" s="445">
        <f t="shared" si="13"/>
        <v>0</v>
      </c>
      <c r="S41" s="445">
        <f t="shared" si="13"/>
        <v>0</v>
      </c>
      <c r="T41" s="445">
        <f t="shared" si="13"/>
        <v>0</v>
      </c>
      <c r="U41" s="393">
        <f t="shared" si="13"/>
        <v>0</v>
      </c>
      <c r="V41" s="445">
        <f t="shared" si="13"/>
        <v>0</v>
      </c>
      <c r="W41" s="445">
        <f t="shared" si="13"/>
        <v>0</v>
      </c>
      <c r="X41" s="445">
        <f t="shared" si="13"/>
        <v>0</v>
      </c>
      <c r="Y41" s="393">
        <f t="shared" si="13"/>
        <v>0</v>
      </c>
      <c r="Z41" s="393">
        <f t="shared" si="13"/>
        <v>0</v>
      </c>
      <c r="AA41" s="445">
        <f t="shared" si="13"/>
        <v>0</v>
      </c>
      <c r="AB41" s="445">
        <f t="shared" si="13"/>
        <v>0</v>
      </c>
      <c r="AC41" s="445">
        <f t="shared" si="13"/>
        <v>0</v>
      </c>
      <c r="AD41" s="445">
        <f t="shared" si="13"/>
        <v>0</v>
      </c>
      <c r="AE41" s="445">
        <f t="shared" si="13"/>
        <v>0</v>
      </c>
      <c r="AF41" s="445">
        <f t="shared" si="13"/>
        <v>0</v>
      </c>
      <c r="AG41" s="445">
        <f t="shared" si="13"/>
        <v>0</v>
      </c>
      <c r="AH41" s="445">
        <f t="shared" si="13"/>
        <v>0</v>
      </c>
      <c r="AI41" s="445">
        <f t="shared" si="13"/>
        <v>0</v>
      </c>
      <c r="AJ41" s="445">
        <f t="shared" si="13"/>
        <v>0</v>
      </c>
      <c r="AK41" s="445">
        <f t="shared" si="13"/>
        <v>0</v>
      </c>
      <c r="AL41" s="445">
        <f t="shared" si="13"/>
        <v>0</v>
      </c>
      <c r="AM41" s="445">
        <f t="shared" si="13"/>
        <v>0</v>
      </c>
      <c r="AN41" s="445">
        <f t="shared" si="13"/>
        <v>0</v>
      </c>
      <c r="AO41" s="393">
        <f t="shared" si="13"/>
        <v>0</v>
      </c>
      <c r="AP41" s="393">
        <f t="shared" si="13"/>
        <v>0</v>
      </c>
      <c r="AQ41" s="445">
        <f t="shared" si="13"/>
        <v>0</v>
      </c>
      <c r="AR41" s="445">
        <f t="shared" si="13"/>
        <v>0</v>
      </c>
      <c r="AS41" s="393">
        <f t="shared" si="13"/>
        <v>0</v>
      </c>
      <c r="AT41" s="393">
        <f t="shared" si="13"/>
        <v>0</v>
      </c>
      <c r="AU41" s="445">
        <f t="shared" si="13"/>
        <v>0</v>
      </c>
      <c r="AV41" s="445">
        <f t="shared" si="13"/>
        <v>0</v>
      </c>
      <c r="AW41" s="393">
        <f t="shared" si="13"/>
        <v>30.607000000000003</v>
      </c>
      <c r="AX41" s="393">
        <f t="shared" si="13"/>
        <v>0</v>
      </c>
      <c r="AY41" s="445">
        <f t="shared" si="13"/>
        <v>0</v>
      </c>
      <c r="AZ41" s="445">
        <f t="shared" si="13"/>
        <v>0</v>
      </c>
      <c r="BA41" s="25">
        <f t="shared" si="3"/>
        <v>0</v>
      </c>
      <c r="BB41" s="8"/>
      <c r="BC41" s="8"/>
      <c r="BD41" s="8"/>
      <c r="BE41" s="8"/>
      <c r="BF41" s="8"/>
      <c r="BG41" s="8"/>
      <c r="BH41" s="8"/>
      <c r="BI41" s="7"/>
      <c r="BJ41" s="7"/>
      <c r="BK41" s="7"/>
      <c r="BL41" s="7"/>
      <c r="BM41" s="7"/>
      <c r="BN41" s="7"/>
      <c r="BO41" s="7"/>
      <c r="BP41" s="7"/>
      <c r="BQ41" s="7"/>
      <c r="BR41" s="7"/>
      <c r="BS41" s="7"/>
      <c r="BT41" s="7"/>
    </row>
    <row r="42" spans="1:72" ht="42" customHeight="1" outlineLevel="1" x14ac:dyDescent="0.25">
      <c r="A42" s="7"/>
      <c r="B42" s="411" t="s">
        <v>134</v>
      </c>
      <c r="C42" s="412" t="s">
        <v>135</v>
      </c>
      <c r="D42" s="411" t="s">
        <v>93</v>
      </c>
      <c r="E42" s="414">
        <f t="shared" ref="E42:AZ42" si="14">SUM(E43:E43)</f>
        <v>0</v>
      </c>
      <c r="F42" s="414">
        <f t="shared" si="14"/>
        <v>0</v>
      </c>
      <c r="G42" s="414">
        <f t="shared" si="14"/>
        <v>0</v>
      </c>
      <c r="H42" s="414">
        <f t="shared" si="14"/>
        <v>0</v>
      </c>
      <c r="I42" s="414">
        <f t="shared" si="14"/>
        <v>0</v>
      </c>
      <c r="J42" s="414">
        <f t="shared" si="14"/>
        <v>0</v>
      </c>
      <c r="K42" s="414">
        <f t="shared" si="14"/>
        <v>0</v>
      </c>
      <c r="L42" s="414">
        <f t="shared" si="14"/>
        <v>0</v>
      </c>
      <c r="M42" s="414">
        <f t="shared" si="14"/>
        <v>0</v>
      </c>
      <c r="N42" s="414">
        <f t="shared" si="14"/>
        <v>0</v>
      </c>
      <c r="O42" s="414">
        <f t="shared" si="14"/>
        <v>0</v>
      </c>
      <c r="P42" s="414">
        <f t="shared" si="14"/>
        <v>0</v>
      </c>
      <c r="Q42" s="414">
        <f t="shared" si="14"/>
        <v>0</v>
      </c>
      <c r="R42" s="414">
        <f t="shared" si="14"/>
        <v>0</v>
      </c>
      <c r="S42" s="414">
        <f t="shared" si="14"/>
        <v>0</v>
      </c>
      <c r="T42" s="414">
        <f t="shared" si="14"/>
        <v>0</v>
      </c>
      <c r="U42" s="414">
        <f t="shared" si="14"/>
        <v>0</v>
      </c>
      <c r="V42" s="414">
        <f t="shared" si="14"/>
        <v>0</v>
      </c>
      <c r="W42" s="414">
        <f t="shared" si="14"/>
        <v>0</v>
      </c>
      <c r="X42" s="414">
        <f t="shared" si="14"/>
        <v>0</v>
      </c>
      <c r="Y42" s="414">
        <f t="shared" si="14"/>
        <v>0</v>
      </c>
      <c r="Z42" s="414">
        <f t="shared" si="14"/>
        <v>0</v>
      </c>
      <c r="AA42" s="414">
        <f t="shared" si="14"/>
        <v>0</v>
      </c>
      <c r="AB42" s="414">
        <f t="shared" si="14"/>
        <v>0</v>
      </c>
      <c r="AC42" s="414">
        <f t="shared" si="14"/>
        <v>0</v>
      </c>
      <c r="AD42" s="414">
        <f t="shared" si="14"/>
        <v>0</v>
      </c>
      <c r="AE42" s="414">
        <f t="shared" si="14"/>
        <v>0</v>
      </c>
      <c r="AF42" s="414">
        <f t="shared" si="14"/>
        <v>0</v>
      </c>
      <c r="AG42" s="414">
        <f t="shared" si="14"/>
        <v>0</v>
      </c>
      <c r="AH42" s="414">
        <f t="shared" si="14"/>
        <v>0</v>
      </c>
      <c r="AI42" s="414">
        <f t="shared" si="14"/>
        <v>0</v>
      </c>
      <c r="AJ42" s="414">
        <f t="shared" si="14"/>
        <v>0</v>
      </c>
      <c r="AK42" s="414">
        <f t="shared" si="14"/>
        <v>0</v>
      </c>
      <c r="AL42" s="414">
        <f t="shared" si="14"/>
        <v>0</v>
      </c>
      <c r="AM42" s="414">
        <f t="shared" si="14"/>
        <v>0</v>
      </c>
      <c r="AN42" s="414">
        <f t="shared" si="14"/>
        <v>0</v>
      </c>
      <c r="AO42" s="414">
        <f t="shared" si="14"/>
        <v>0</v>
      </c>
      <c r="AP42" s="414">
        <f t="shared" si="14"/>
        <v>0</v>
      </c>
      <c r="AQ42" s="414">
        <f t="shared" si="14"/>
        <v>0</v>
      </c>
      <c r="AR42" s="414">
        <f t="shared" si="14"/>
        <v>0</v>
      </c>
      <c r="AS42" s="414">
        <f t="shared" si="14"/>
        <v>0</v>
      </c>
      <c r="AT42" s="414">
        <f t="shared" si="14"/>
        <v>0</v>
      </c>
      <c r="AU42" s="414">
        <f t="shared" si="14"/>
        <v>0</v>
      </c>
      <c r="AV42" s="414">
        <f t="shared" si="14"/>
        <v>0</v>
      </c>
      <c r="AW42" s="414">
        <f t="shared" si="14"/>
        <v>0</v>
      </c>
      <c r="AX42" s="414">
        <f t="shared" si="14"/>
        <v>0</v>
      </c>
      <c r="AY42" s="414">
        <f t="shared" si="14"/>
        <v>0</v>
      </c>
      <c r="AZ42" s="414">
        <f t="shared" si="14"/>
        <v>0</v>
      </c>
      <c r="BA42" s="25">
        <f t="shared" si="3"/>
        <v>0</v>
      </c>
      <c r="BB42" s="8"/>
      <c r="BC42" s="8"/>
      <c r="BD42" s="8"/>
      <c r="BE42" s="8"/>
      <c r="BF42" s="8"/>
      <c r="BG42" s="8"/>
      <c r="BH42" s="8"/>
      <c r="BI42" s="7"/>
      <c r="BJ42" s="7"/>
      <c r="BK42" s="7"/>
      <c r="BL42" s="7"/>
      <c r="BM42" s="7"/>
      <c r="BN42" s="7"/>
      <c r="BO42" s="7"/>
      <c r="BP42" s="7"/>
      <c r="BQ42" s="7"/>
      <c r="BR42" s="7"/>
      <c r="BS42" s="7"/>
      <c r="BT42" s="7"/>
    </row>
    <row r="43" spans="1:72" ht="42" hidden="1" customHeight="1" outlineLevel="1" x14ac:dyDescent="0.25">
      <c r="A43" s="7"/>
      <c r="B43" s="400"/>
      <c r="C43" s="661"/>
      <c r="D43" s="369"/>
      <c r="E43" s="662">
        <v>0</v>
      </c>
      <c r="F43" s="662">
        <v>0</v>
      </c>
      <c r="G43" s="662">
        <v>0</v>
      </c>
      <c r="H43" s="662">
        <v>0</v>
      </c>
      <c r="I43" s="662">
        <v>0</v>
      </c>
      <c r="J43" s="662">
        <v>0</v>
      </c>
      <c r="K43" s="662">
        <v>0</v>
      </c>
      <c r="L43" s="662">
        <v>0</v>
      </c>
      <c r="M43" s="662">
        <v>0</v>
      </c>
      <c r="N43" s="662">
        <v>0</v>
      </c>
      <c r="O43" s="662">
        <v>0</v>
      </c>
      <c r="P43" s="662">
        <v>0</v>
      </c>
      <c r="Q43" s="662">
        <v>0</v>
      </c>
      <c r="R43" s="662">
        <v>0</v>
      </c>
      <c r="S43" s="662">
        <v>0</v>
      </c>
      <c r="T43" s="662">
        <v>0</v>
      </c>
      <c r="U43" s="662">
        <v>0</v>
      </c>
      <c r="V43" s="662">
        <v>0</v>
      </c>
      <c r="W43" s="662">
        <v>0</v>
      </c>
      <c r="X43" s="662">
        <v>0</v>
      </c>
      <c r="Y43" s="662">
        <v>0</v>
      </c>
      <c r="Z43" s="662">
        <v>0</v>
      </c>
      <c r="AA43" s="662">
        <v>0</v>
      </c>
      <c r="AB43" s="662">
        <v>0</v>
      </c>
      <c r="AC43" s="662">
        <v>0</v>
      </c>
      <c r="AD43" s="662">
        <v>0</v>
      </c>
      <c r="AE43" s="662">
        <v>0</v>
      </c>
      <c r="AF43" s="662">
        <v>0</v>
      </c>
      <c r="AG43" s="662">
        <v>0</v>
      </c>
      <c r="AH43" s="662">
        <v>0</v>
      </c>
      <c r="AI43" s="662">
        <v>0</v>
      </c>
      <c r="AJ43" s="662">
        <v>0</v>
      </c>
      <c r="AK43" s="662">
        <v>0</v>
      </c>
      <c r="AL43" s="662">
        <v>0</v>
      </c>
      <c r="AM43" s="662">
        <v>0</v>
      </c>
      <c r="AN43" s="662">
        <v>0</v>
      </c>
      <c r="AO43" s="662">
        <v>0</v>
      </c>
      <c r="AP43" s="662">
        <v>0</v>
      </c>
      <c r="AQ43" s="662">
        <v>0</v>
      </c>
      <c r="AR43" s="662">
        <v>0</v>
      </c>
      <c r="AS43" s="662">
        <v>0</v>
      </c>
      <c r="AT43" s="662">
        <v>0</v>
      </c>
      <c r="AU43" s="662">
        <v>0</v>
      </c>
      <c r="AV43" s="662">
        <v>0</v>
      </c>
      <c r="AW43" s="662">
        <v>0</v>
      </c>
      <c r="AX43" s="662">
        <v>0</v>
      </c>
      <c r="AY43" s="662">
        <v>0</v>
      </c>
      <c r="AZ43" s="662">
        <v>0</v>
      </c>
      <c r="BA43" s="25"/>
      <c r="BB43" s="8"/>
      <c r="BC43" s="8"/>
      <c r="BD43" s="8"/>
      <c r="BE43" s="8"/>
      <c r="BF43" s="8"/>
      <c r="BG43" s="8"/>
      <c r="BH43" s="8"/>
      <c r="BI43" s="7"/>
      <c r="BJ43" s="7"/>
      <c r="BK43" s="7"/>
      <c r="BL43" s="7"/>
      <c r="BM43" s="7"/>
      <c r="BN43" s="7"/>
      <c r="BO43" s="7"/>
      <c r="BP43" s="7"/>
      <c r="BQ43" s="7"/>
      <c r="BR43" s="7"/>
      <c r="BS43" s="7"/>
      <c r="BT43" s="7"/>
    </row>
    <row r="44" spans="1:72" ht="42" customHeight="1" x14ac:dyDescent="0.25">
      <c r="A44" s="7"/>
      <c r="B44" s="411" t="s">
        <v>139</v>
      </c>
      <c r="C44" s="412" t="s">
        <v>140</v>
      </c>
      <c r="D44" s="411" t="s">
        <v>93</v>
      </c>
      <c r="E44" s="414">
        <f>SUBTOTAL(9,E45:E50)</f>
        <v>0</v>
      </c>
      <c r="F44" s="414">
        <f t="shared" ref="F44:AZ44" si="15">SUBTOTAL(9,F45:F50)</f>
        <v>0</v>
      </c>
      <c r="G44" s="414">
        <f t="shared" si="15"/>
        <v>0</v>
      </c>
      <c r="H44" s="414">
        <f t="shared" si="15"/>
        <v>0</v>
      </c>
      <c r="I44" s="414">
        <f t="shared" si="15"/>
        <v>0</v>
      </c>
      <c r="J44" s="414">
        <f t="shared" si="15"/>
        <v>0</v>
      </c>
      <c r="K44" s="414">
        <f t="shared" si="15"/>
        <v>0</v>
      </c>
      <c r="L44" s="414">
        <f t="shared" si="15"/>
        <v>0</v>
      </c>
      <c r="M44" s="414">
        <f t="shared" si="15"/>
        <v>0</v>
      </c>
      <c r="N44" s="414">
        <f t="shared" si="15"/>
        <v>0</v>
      </c>
      <c r="O44" s="414">
        <f t="shared" si="15"/>
        <v>0</v>
      </c>
      <c r="P44" s="414">
        <f t="shared" si="15"/>
        <v>0</v>
      </c>
      <c r="Q44" s="414">
        <f t="shared" si="15"/>
        <v>0</v>
      </c>
      <c r="R44" s="414">
        <f t="shared" si="15"/>
        <v>0</v>
      </c>
      <c r="S44" s="414">
        <f t="shared" si="15"/>
        <v>0</v>
      </c>
      <c r="T44" s="414">
        <f t="shared" si="15"/>
        <v>0</v>
      </c>
      <c r="U44" s="414">
        <f t="shared" si="15"/>
        <v>0</v>
      </c>
      <c r="V44" s="414">
        <f t="shared" si="15"/>
        <v>0</v>
      </c>
      <c r="W44" s="414">
        <f t="shared" si="15"/>
        <v>0</v>
      </c>
      <c r="X44" s="414">
        <f t="shared" si="15"/>
        <v>0</v>
      </c>
      <c r="Y44" s="414">
        <f t="shared" si="15"/>
        <v>0</v>
      </c>
      <c r="Z44" s="414">
        <f t="shared" si="15"/>
        <v>0</v>
      </c>
      <c r="AA44" s="414">
        <f t="shared" si="15"/>
        <v>0</v>
      </c>
      <c r="AB44" s="414">
        <f t="shared" si="15"/>
        <v>0</v>
      </c>
      <c r="AC44" s="414">
        <f t="shared" si="15"/>
        <v>0</v>
      </c>
      <c r="AD44" s="414">
        <f t="shared" si="15"/>
        <v>0</v>
      </c>
      <c r="AE44" s="414">
        <f t="shared" si="15"/>
        <v>0</v>
      </c>
      <c r="AF44" s="414">
        <f t="shared" si="15"/>
        <v>0</v>
      </c>
      <c r="AG44" s="414">
        <f t="shared" si="15"/>
        <v>0</v>
      </c>
      <c r="AH44" s="414">
        <f t="shared" si="15"/>
        <v>0</v>
      </c>
      <c r="AI44" s="414">
        <f t="shared" si="15"/>
        <v>0</v>
      </c>
      <c r="AJ44" s="414">
        <f t="shared" si="15"/>
        <v>0</v>
      </c>
      <c r="AK44" s="414">
        <f t="shared" si="15"/>
        <v>0</v>
      </c>
      <c r="AL44" s="414">
        <f t="shared" si="15"/>
        <v>0</v>
      </c>
      <c r="AM44" s="414">
        <f t="shared" si="15"/>
        <v>0</v>
      </c>
      <c r="AN44" s="414">
        <f t="shared" si="15"/>
        <v>0</v>
      </c>
      <c r="AO44" s="414">
        <f t="shared" si="15"/>
        <v>0</v>
      </c>
      <c r="AP44" s="414">
        <f t="shared" si="15"/>
        <v>0</v>
      </c>
      <c r="AQ44" s="414">
        <f t="shared" si="15"/>
        <v>0</v>
      </c>
      <c r="AR44" s="414">
        <f t="shared" si="15"/>
        <v>0</v>
      </c>
      <c r="AS44" s="414">
        <f t="shared" si="15"/>
        <v>0</v>
      </c>
      <c r="AT44" s="414">
        <f t="shared" si="15"/>
        <v>0</v>
      </c>
      <c r="AU44" s="414">
        <f t="shared" si="15"/>
        <v>0</v>
      </c>
      <c r="AV44" s="414">
        <f t="shared" si="15"/>
        <v>0</v>
      </c>
      <c r="AW44" s="414">
        <f t="shared" si="15"/>
        <v>30.607000000000003</v>
      </c>
      <c r="AX44" s="414">
        <f t="shared" si="15"/>
        <v>0</v>
      </c>
      <c r="AY44" s="414">
        <f t="shared" si="15"/>
        <v>0</v>
      </c>
      <c r="AZ44" s="414">
        <f t="shared" si="15"/>
        <v>0</v>
      </c>
      <c r="BA44" s="25">
        <f t="shared" si="3"/>
        <v>0</v>
      </c>
    </row>
    <row r="45" spans="1:72" s="371" customFormat="1" ht="33" customHeight="1" x14ac:dyDescent="0.25">
      <c r="A45" s="7"/>
      <c r="B45" s="76" t="s">
        <v>139</v>
      </c>
      <c r="C45" s="387" t="s">
        <v>1551</v>
      </c>
      <c r="D45" s="655" t="s">
        <v>1614</v>
      </c>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c r="AG45" s="390"/>
      <c r="AH45" s="390"/>
      <c r="AI45" s="390"/>
      <c r="AJ45" s="390"/>
      <c r="AK45" s="390"/>
      <c r="AL45" s="390"/>
      <c r="AM45" s="390"/>
      <c r="AN45" s="390"/>
      <c r="AO45" s="390"/>
      <c r="AP45" s="390"/>
      <c r="AQ45" s="390"/>
      <c r="AR45" s="390"/>
      <c r="AS45" s="390"/>
      <c r="AT45" s="390"/>
      <c r="AU45" s="390"/>
      <c r="AV45" s="390"/>
      <c r="AW45" s="390">
        <v>10</v>
      </c>
      <c r="AX45" s="390"/>
      <c r="AY45" s="390"/>
      <c r="AZ45" s="390"/>
      <c r="BA45" s="25"/>
      <c r="BB45" s="4"/>
      <c r="BC45" s="4"/>
      <c r="BD45" s="4"/>
      <c r="BE45" s="4"/>
      <c r="BF45" s="4"/>
      <c r="BG45" s="4"/>
      <c r="BH45" s="4"/>
    </row>
    <row r="46" spans="1:72" s="939" customFormat="1" ht="33" customHeight="1" x14ac:dyDescent="0.25">
      <c r="A46" s="7"/>
      <c r="B46" s="76" t="s">
        <v>139</v>
      </c>
      <c r="C46" s="387" t="s">
        <v>692</v>
      </c>
      <c r="D46" s="655" t="s">
        <v>1616</v>
      </c>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390"/>
      <c r="AD46" s="390"/>
      <c r="AE46" s="390"/>
      <c r="AF46" s="390"/>
      <c r="AG46" s="390"/>
      <c r="AH46" s="390"/>
      <c r="AI46" s="390"/>
      <c r="AJ46" s="390"/>
      <c r="AK46" s="390"/>
      <c r="AL46" s="390"/>
      <c r="AM46" s="390"/>
      <c r="AN46" s="390"/>
      <c r="AO46" s="390"/>
      <c r="AP46" s="390"/>
      <c r="AQ46" s="390"/>
      <c r="AR46" s="390"/>
      <c r="AS46" s="390"/>
      <c r="AT46" s="390"/>
      <c r="AU46" s="390"/>
      <c r="AV46" s="390"/>
      <c r="AW46" s="390">
        <v>2.907</v>
      </c>
      <c r="AX46" s="390"/>
      <c r="AY46" s="390"/>
      <c r="AZ46" s="390"/>
      <c r="BA46" s="25"/>
      <c r="BB46" s="4"/>
      <c r="BC46" s="4"/>
      <c r="BD46" s="4"/>
      <c r="BE46" s="4"/>
      <c r="BF46" s="4"/>
      <c r="BG46" s="4"/>
      <c r="BH46" s="4"/>
    </row>
    <row r="47" spans="1:72" s="939" customFormat="1" ht="33" customHeight="1" x14ac:dyDescent="0.25">
      <c r="A47" s="7"/>
      <c r="B47" s="76" t="s">
        <v>139</v>
      </c>
      <c r="C47" s="387" t="s">
        <v>1553</v>
      </c>
      <c r="D47" s="655" t="s">
        <v>1617</v>
      </c>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390"/>
      <c r="AD47" s="390"/>
      <c r="AE47" s="390"/>
      <c r="AF47" s="390"/>
      <c r="AG47" s="390"/>
      <c r="AH47" s="390"/>
      <c r="AI47" s="390"/>
      <c r="AJ47" s="390"/>
      <c r="AK47" s="390"/>
      <c r="AL47" s="390"/>
      <c r="AM47" s="390"/>
      <c r="AN47" s="390"/>
      <c r="AO47" s="390"/>
      <c r="AP47" s="390"/>
      <c r="AQ47" s="390"/>
      <c r="AR47" s="390"/>
      <c r="AS47" s="390"/>
      <c r="AT47" s="390"/>
      <c r="AU47" s="390"/>
      <c r="AV47" s="390"/>
      <c r="AW47" s="390">
        <v>8</v>
      </c>
      <c r="AX47" s="390"/>
      <c r="AY47" s="390"/>
      <c r="AZ47" s="390"/>
      <c r="BA47" s="25"/>
      <c r="BB47" s="4"/>
      <c r="BC47" s="4"/>
      <c r="BD47" s="4"/>
      <c r="BE47" s="4"/>
      <c r="BF47" s="4"/>
      <c r="BG47" s="4"/>
      <c r="BH47" s="4"/>
    </row>
    <row r="48" spans="1:72" s="939" customFormat="1" ht="33" customHeight="1" x14ac:dyDescent="0.25">
      <c r="A48" s="7"/>
      <c r="B48" s="76" t="s">
        <v>139</v>
      </c>
      <c r="C48" s="387" t="s">
        <v>1554</v>
      </c>
      <c r="D48" s="655" t="s">
        <v>1618</v>
      </c>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c r="AF48" s="390"/>
      <c r="AG48" s="390"/>
      <c r="AH48" s="390"/>
      <c r="AI48" s="390"/>
      <c r="AJ48" s="390"/>
      <c r="AK48" s="390"/>
      <c r="AL48" s="390"/>
      <c r="AM48" s="390"/>
      <c r="AN48" s="390"/>
      <c r="AO48" s="390"/>
      <c r="AP48" s="390"/>
      <c r="AQ48" s="390"/>
      <c r="AR48" s="390"/>
      <c r="AS48" s="390"/>
      <c r="AT48" s="390"/>
      <c r="AU48" s="390"/>
      <c r="AV48" s="390"/>
      <c r="AW48" s="390">
        <v>8</v>
      </c>
      <c r="AX48" s="390"/>
      <c r="AY48" s="390"/>
      <c r="AZ48" s="390"/>
      <c r="BA48" s="25"/>
      <c r="BB48" s="4"/>
      <c r="BC48" s="4"/>
      <c r="BD48" s="4"/>
      <c r="BE48" s="4"/>
      <c r="BF48" s="4"/>
      <c r="BG48" s="4"/>
      <c r="BH48" s="4"/>
    </row>
    <row r="49" spans="1:60" s="939" customFormat="1" ht="33" customHeight="1" x14ac:dyDescent="0.25">
      <c r="A49" s="7"/>
      <c r="B49" s="76" t="s">
        <v>139</v>
      </c>
      <c r="C49" s="387" t="s">
        <v>1555</v>
      </c>
      <c r="D49" s="655" t="s">
        <v>1619</v>
      </c>
      <c r="E49" s="390"/>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390"/>
      <c r="AD49" s="390"/>
      <c r="AE49" s="390"/>
      <c r="AF49" s="390"/>
      <c r="AG49" s="390"/>
      <c r="AH49" s="390"/>
      <c r="AI49" s="390"/>
      <c r="AJ49" s="390"/>
      <c r="AK49" s="390"/>
      <c r="AL49" s="390"/>
      <c r="AM49" s="390"/>
      <c r="AN49" s="390"/>
      <c r="AO49" s="390"/>
      <c r="AP49" s="390"/>
      <c r="AQ49" s="390"/>
      <c r="AR49" s="390"/>
      <c r="AS49" s="390"/>
      <c r="AT49" s="390"/>
      <c r="AU49" s="390"/>
      <c r="AV49" s="390"/>
      <c r="AW49" s="390">
        <v>0.85</v>
      </c>
      <c r="AX49" s="390"/>
      <c r="AY49" s="390"/>
      <c r="AZ49" s="390"/>
      <c r="BA49" s="25"/>
      <c r="BB49" s="4"/>
      <c r="BC49" s="4"/>
      <c r="BD49" s="4"/>
      <c r="BE49" s="4"/>
      <c r="BF49" s="4"/>
      <c r="BG49" s="4"/>
      <c r="BH49" s="4"/>
    </row>
    <row r="50" spans="1:60" s="371" customFormat="1" ht="33" customHeight="1" x14ac:dyDescent="0.25">
      <c r="A50" s="7"/>
      <c r="B50" s="76" t="s">
        <v>139</v>
      </c>
      <c r="C50" s="387" t="s">
        <v>1556</v>
      </c>
      <c r="D50" s="655" t="s">
        <v>1615</v>
      </c>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390"/>
      <c r="AD50" s="390"/>
      <c r="AE50" s="390"/>
      <c r="AF50" s="390"/>
      <c r="AG50" s="390"/>
      <c r="AH50" s="390"/>
      <c r="AI50" s="390"/>
      <c r="AJ50" s="390"/>
      <c r="AK50" s="390"/>
      <c r="AL50" s="390"/>
      <c r="AM50" s="390"/>
      <c r="AN50" s="390"/>
      <c r="AO50" s="390"/>
      <c r="AP50" s="390"/>
      <c r="AQ50" s="390"/>
      <c r="AR50" s="390"/>
      <c r="AS50" s="390"/>
      <c r="AT50" s="390"/>
      <c r="AU50" s="390"/>
      <c r="AV50" s="390"/>
      <c r="AW50" s="390">
        <v>0.85</v>
      </c>
      <c r="AX50" s="390"/>
      <c r="AY50" s="390"/>
      <c r="AZ50" s="390"/>
      <c r="BA50" s="25"/>
      <c r="BB50" s="4"/>
      <c r="BC50" s="4"/>
      <c r="BD50" s="4"/>
      <c r="BE50" s="4"/>
      <c r="BF50" s="4"/>
      <c r="BG50" s="4"/>
      <c r="BH50" s="4"/>
    </row>
    <row r="51" spans="1:60" ht="48" customHeight="1" x14ac:dyDescent="0.25">
      <c r="A51" s="7"/>
      <c r="B51" s="382" t="s">
        <v>141</v>
      </c>
      <c r="C51" s="383" t="s">
        <v>142</v>
      </c>
      <c r="D51" s="382" t="s">
        <v>93</v>
      </c>
      <c r="E51" s="445">
        <f t="shared" ref="E51:AB51" si="16">E52+E53</f>
        <v>0</v>
      </c>
      <c r="F51" s="445">
        <f t="shared" si="16"/>
        <v>0</v>
      </c>
      <c r="G51" s="445">
        <f t="shared" si="16"/>
        <v>0</v>
      </c>
      <c r="H51" s="445">
        <f t="shared" si="16"/>
        <v>0</v>
      </c>
      <c r="I51" s="445">
        <f t="shared" si="16"/>
        <v>0</v>
      </c>
      <c r="J51" s="445">
        <f t="shared" si="16"/>
        <v>0</v>
      </c>
      <c r="K51" s="445">
        <f t="shared" si="16"/>
        <v>0</v>
      </c>
      <c r="L51" s="445">
        <f t="shared" si="16"/>
        <v>0</v>
      </c>
      <c r="M51" s="445">
        <f t="shared" si="16"/>
        <v>0</v>
      </c>
      <c r="N51" s="445">
        <f t="shared" si="16"/>
        <v>0</v>
      </c>
      <c r="O51" s="445">
        <f t="shared" si="16"/>
        <v>0</v>
      </c>
      <c r="P51" s="445">
        <f t="shared" si="16"/>
        <v>0</v>
      </c>
      <c r="Q51" s="445">
        <f t="shared" si="16"/>
        <v>0</v>
      </c>
      <c r="R51" s="445">
        <f t="shared" si="16"/>
        <v>0</v>
      </c>
      <c r="S51" s="445">
        <f t="shared" si="16"/>
        <v>0</v>
      </c>
      <c r="T51" s="445">
        <f t="shared" si="16"/>
        <v>0</v>
      </c>
      <c r="U51" s="445">
        <f t="shared" si="16"/>
        <v>0</v>
      </c>
      <c r="V51" s="445">
        <f t="shared" si="16"/>
        <v>0</v>
      </c>
      <c r="W51" s="393">
        <f t="shared" si="16"/>
        <v>0</v>
      </c>
      <c r="X51" s="393">
        <f t="shared" si="16"/>
        <v>0</v>
      </c>
      <c r="Y51" s="445">
        <f t="shared" si="16"/>
        <v>0</v>
      </c>
      <c r="Z51" s="445">
        <f t="shared" si="16"/>
        <v>0</v>
      </c>
      <c r="AA51" s="445">
        <f t="shared" si="16"/>
        <v>0</v>
      </c>
      <c r="AB51" s="445">
        <f t="shared" si="16"/>
        <v>0</v>
      </c>
      <c r="AC51" s="445">
        <v>0</v>
      </c>
      <c r="AD51" s="445">
        <f t="shared" ref="AD51:AZ51" si="17">AD52+AD53</f>
        <v>0</v>
      </c>
      <c r="AE51" s="445">
        <f t="shared" si="17"/>
        <v>0</v>
      </c>
      <c r="AF51" s="445">
        <f t="shared" si="17"/>
        <v>0</v>
      </c>
      <c r="AG51" s="445">
        <f t="shared" si="17"/>
        <v>0</v>
      </c>
      <c r="AH51" s="445">
        <f t="shared" si="17"/>
        <v>0</v>
      </c>
      <c r="AI51" s="445">
        <f t="shared" si="17"/>
        <v>0</v>
      </c>
      <c r="AJ51" s="445">
        <f t="shared" si="17"/>
        <v>0</v>
      </c>
      <c r="AK51" s="445">
        <f t="shared" si="17"/>
        <v>0</v>
      </c>
      <c r="AL51" s="445">
        <f t="shared" si="17"/>
        <v>0</v>
      </c>
      <c r="AM51" s="445">
        <f t="shared" si="17"/>
        <v>0</v>
      </c>
      <c r="AN51" s="445">
        <f t="shared" si="17"/>
        <v>0</v>
      </c>
      <c r="AO51" s="393">
        <f t="shared" si="17"/>
        <v>0</v>
      </c>
      <c r="AP51" s="393">
        <f t="shared" si="17"/>
        <v>0</v>
      </c>
      <c r="AQ51" s="393">
        <f t="shared" si="17"/>
        <v>0</v>
      </c>
      <c r="AR51" s="393">
        <f t="shared" si="17"/>
        <v>0</v>
      </c>
      <c r="AS51" s="393">
        <f t="shared" si="17"/>
        <v>0</v>
      </c>
      <c r="AT51" s="393">
        <f t="shared" si="17"/>
        <v>0</v>
      </c>
      <c r="AU51" s="393">
        <f t="shared" si="17"/>
        <v>0</v>
      </c>
      <c r="AV51" s="393">
        <f t="shared" si="17"/>
        <v>0</v>
      </c>
      <c r="AW51" s="393">
        <f t="shared" si="17"/>
        <v>0</v>
      </c>
      <c r="AX51" s="393">
        <f t="shared" si="17"/>
        <v>0</v>
      </c>
      <c r="AY51" s="393">
        <f t="shared" si="17"/>
        <v>0</v>
      </c>
      <c r="AZ51" s="393">
        <f t="shared" si="17"/>
        <v>0</v>
      </c>
      <c r="BA51" s="25">
        <f t="shared" si="3"/>
        <v>0</v>
      </c>
    </row>
    <row r="52" spans="1:60" ht="42" customHeight="1" x14ac:dyDescent="0.25">
      <c r="A52" s="7"/>
      <c r="B52" s="411" t="s">
        <v>143</v>
      </c>
      <c r="C52" s="412" t="s">
        <v>144</v>
      </c>
      <c r="D52" s="411" t="s">
        <v>93</v>
      </c>
      <c r="E52" s="414">
        <v>0</v>
      </c>
      <c r="F52" s="414">
        <v>0</v>
      </c>
      <c r="G52" s="414">
        <v>0</v>
      </c>
      <c r="H52" s="414">
        <v>0</v>
      </c>
      <c r="I52" s="414">
        <v>0</v>
      </c>
      <c r="J52" s="414">
        <v>0</v>
      </c>
      <c r="K52" s="414">
        <v>0</v>
      </c>
      <c r="L52" s="414">
        <v>0</v>
      </c>
      <c r="M52" s="414">
        <v>0</v>
      </c>
      <c r="N52" s="414">
        <v>0</v>
      </c>
      <c r="O52" s="414">
        <v>0</v>
      </c>
      <c r="P52" s="414">
        <v>0</v>
      </c>
      <c r="Q52" s="414">
        <v>0</v>
      </c>
      <c r="R52" s="414">
        <v>0</v>
      </c>
      <c r="S52" s="414">
        <v>0</v>
      </c>
      <c r="T52" s="414">
        <v>0</v>
      </c>
      <c r="U52" s="414">
        <v>0</v>
      </c>
      <c r="V52" s="414">
        <v>0</v>
      </c>
      <c r="W52" s="414">
        <v>0</v>
      </c>
      <c r="X52" s="414">
        <v>0</v>
      </c>
      <c r="Y52" s="414">
        <v>0</v>
      </c>
      <c r="Z52" s="414">
        <v>0</v>
      </c>
      <c r="AA52" s="414">
        <v>0</v>
      </c>
      <c r="AB52" s="414">
        <v>0</v>
      </c>
      <c r="AC52" s="414">
        <v>0</v>
      </c>
      <c r="AD52" s="414">
        <v>0</v>
      </c>
      <c r="AE52" s="414">
        <v>0</v>
      </c>
      <c r="AF52" s="414">
        <v>0</v>
      </c>
      <c r="AG52" s="414">
        <v>0</v>
      </c>
      <c r="AH52" s="414">
        <v>0</v>
      </c>
      <c r="AI52" s="414">
        <v>0</v>
      </c>
      <c r="AJ52" s="414">
        <v>0</v>
      </c>
      <c r="AK52" s="414">
        <v>0</v>
      </c>
      <c r="AL52" s="414">
        <v>0</v>
      </c>
      <c r="AM52" s="414">
        <v>0</v>
      </c>
      <c r="AN52" s="414">
        <v>0</v>
      </c>
      <c r="AO52" s="414">
        <v>0</v>
      </c>
      <c r="AP52" s="414">
        <v>0</v>
      </c>
      <c r="AQ52" s="414">
        <v>0</v>
      </c>
      <c r="AR52" s="414">
        <v>0</v>
      </c>
      <c r="AS52" s="414">
        <v>0</v>
      </c>
      <c r="AT52" s="414">
        <v>0</v>
      </c>
      <c r="AU52" s="414">
        <v>0</v>
      </c>
      <c r="AV52" s="414">
        <v>0</v>
      </c>
      <c r="AW52" s="414">
        <v>0</v>
      </c>
      <c r="AX52" s="414">
        <v>0</v>
      </c>
      <c r="AY52" s="414">
        <v>0</v>
      </c>
      <c r="AZ52" s="414">
        <v>0</v>
      </c>
      <c r="BA52" s="25">
        <v>0</v>
      </c>
      <c r="BB52" s="4">
        <v>0</v>
      </c>
    </row>
    <row r="53" spans="1:60" ht="42" customHeight="1" x14ac:dyDescent="0.25">
      <c r="A53" s="7"/>
      <c r="B53" s="411" t="s">
        <v>148</v>
      </c>
      <c r="C53" s="412" t="s">
        <v>149</v>
      </c>
      <c r="D53" s="411" t="s">
        <v>93</v>
      </c>
      <c r="E53" s="414">
        <v>0</v>
      </c>
      <c r="F53" s="414">
        <v>0</v>
      </c>
      <c r="G53" s="414">
        <v>0</v>
      </c>
      <c r="H53" s="414">
        <v>0</v>
      </c>
      <c r="I53" s="414">
        <v>0</v>
      </c>
      <c r="J53" s="414">
        <v>0</v>
      </c>
      <c r="K53" s="414">
        <v>0</v>
      </c>
      <c r="L53" s="414">
        <v>0</v>
      </c>
      <c r="M53" s="414">
        <v>0</v>
      </c>
      <c r="N53" s="414">
        <v>0</v>
      </c>
      <c r="O53" s="414">
        <v>0</v>
      </c>
      <c r="P53" s="414">
        <v>0</v>
      </c>
      <c r="Q53" s="414">
        <v>0</v>
      </c>
      <c r="R53" s="414">
        <v>0</v>
      </c>
      <c r="S53" s="414">
        <v>0</v>
      </c>
      <c r="T53" s="414">
        <v>0</v>
      </c>
      <c r="U53" s="414">
        <v>0</v>
      </c>
      <c r="V53" s="414">
        <v>0</v>
      </c>
      <c r="W53" s="414">
        <v>0</v>
      </c>
      <c r="X53" s="414">
        <v>0</v>
      </c>
      <c r="Y53" s="414">
        <v>0</v>
      </c>
      <c r="Z53" s="414">
        <v>0</v>
      </c>
      <c r="AA53" s="414">
        <v>0</v>
      </c>
      <c r="AB53" s="414">
        <v>0</v>
      </c>
      <c r="AC53" s="414">
        <v>0</v>
      </c>
      <c r="AD53" s="414">
        <v>0</v>
      </c>
      <c r="AE53" s="414">
        <v>0</v>
      </c>
      <c r="AF53" s="414">
        <v>0</v>
      </c>
      <c r="AG53" s="414">
        <v>0</v>
      </c>
      <c r="AH53" s="414">
        <v>0</v>
      </c>
      <c r="AI53" s="414">
        <v>0</v>
      </c>
      <c r="AJ53" s="414">
        <v>0</v>
      </c>
      <c r="AK53" s="414">
        <v>0</v>
      </c>
      <c r="AL53" s="414">
        <v>0</v>
      </c>
      <c r="AM53" s="414">
        <v>0</v>
      </c>
      <c r="AN53" s="414">
        <v>0</v>
      </c>
      <c r="AO53" s="414">
        <v>0</v>
      </c>
      <c r="AP53" s="414">
        <v>0</v>
      </c>
      <c r="AQ53" s="414">
        <v>0</v>
      </c>
      <c r="AR53" s="414">
        <v>0</v>
      </c>
      <c r="AS53" s="414">
        <v>0</v>
      </c>
      <c r="AT53" s="414">
        <v>0</v>
      </c>
      <c r="AU53" s="414">
        <v>0</v>
      </c>
      <c r="AV53" s="414">
        <v>0</v>
      </c>
      <c r="AW53" s="414">
        <v>0</v>
      </c>
      <c r="AX53" s="414">
        <v>0</v>
      </c>
      <c r="AY53" s="414">
        <v>0</v>
      </c>
      <c r="AZ53" s="414">
        <v>0</v>
      </c>
      <c r="BA53" s="25">
        <f t="shared" si="3"/>
        <v>0</v>
      </c>
    </row>
    <row r="54" spans="1:60" ht="48" customHeight="1" x14ac:dyDescent="0.25">
      <c r="A54" s="7"/>
      <c r="B54" s="382" t="s">
        <v>150</v>
      </c>
      <c r="C54" s="383" t="s">
        <v>151</v>
      </c>
      <c r="D54" s="382" t="s">
        <v>93</v>
      </c>
      <c r="E54" s="445">
        <f t="shared" ref="E54:AZ54" si="18">E55+E56+E58+E59+E60+E61+E62+E63</f>
        <v>0</v>
      </c>
      <c r="F54" s="445">
        <f t="shared" si="18"/>
        <v>0</v>
      </c>
      <c r="G54" s="445">
        <f t="shared" si="18"/>
        <v>0</v>
      </c>
      <c r="H54" s="445">
        <f t="shared" si="18"/>
        <v>0</v>
      </c>
      <c r="I54" s="445">
        <f t="shared" si="18"/>
        <v>0</v>
      </c>
      <c r="J54" s="445">
        <f t="shared" si="18"/>
        <v>0</v>
      </c>
      <c r="K54" s="445">
        <f t="shared" si="18"/>
        <v>0</v>
      </c>
      <c r="L54" s="445">
        <f t="shared" si="18"/>
        <v>0</v>
      </c>
      <c r="M54" s="445">
        <f t="shared" si="18"/>
        <v>0</v>
      </c>
      <c r="N54" s="445">
        <f t="shared" si="18"/>
        <v>0</v>
      </c>
      <c r="O54" s="445">
        <f t="shared" si="18"/>
        <v>0</v>
      </c>
      <c r="P54" s="445">
        <f t="shared" si="18"/>
        <v>0</v>
      </c>
      <c r="Q54" s="445">
        <f t="shared" si="18"/>
        <v>0</v>
      </c>
      <c r="R54" s="445">
        <f t="shared" si="18"/>
        <v>0</v>
      </c>
      <c r="S54" s="445">
        <f t="shared" si="18"/>
        <v>0</v>
      </c>
      <c r="T54" s="445">
        <f t="shared" si="18"/>
        <v>0</v>
      </c>
      <c r="U54" s="445">
        <f t="shared" si="18"/>
        <v>0</v>
      </c>
      <c r="V54" s="445">
        <f t="shared" si="18"/>
        <v>0</v>
      </c>
      <c r="W54" s="445">
        <f t="shared" si="18"/>
        <v>0</v>
      </c>
      <c r="X54" s="445">
        <f t="shared" si="18"/>
        <v>0</v>
      </c>
      <c r="Y54" s="445">
        <f t="shared" si="18"/>
        <v>0</v>
      </c>
      <c r="Z54" s="445">
        <f t="shared" si="18"/>
        <v>0</v>
      </c>
      <c r="AA54" s="445">
        <f t="shared" si="18"/>
        <v>0</v>
      </c>
      <c r="AB54" s="445">
        <f t="shared" si="18"/>
        <v>0</v>
      </c>
      <c r="AC54" s="445">
        <f t="shared" si="18"/>
        <v>0</v>
      </c>
      <c r="AD54" s="445">
        <f t="shared" si="18"/>
        <v>0</v>
      </c>
      <c r="AE54" s="445">
        <f t="shared" si="18"/>
        <v>0</v>
      </c>
      <c r="AF54" s="445">
        <f t="shared" si="18"/>
        <v>0</v>
      </c>
      <c r="AG54" s="445">
        <f t="shared" si="18"/>
        <v>0</v>
      </c>
      <c r="AH54" s="445">
        <f t="shared" si="18"/>
        <v>0</v>
      </c>
      <c r="AI54" s="445">
        <f t="shared" si="18"/>
        <v>0</v>
      </c>
      <c r="AJ54" s="445">
        <f t="shared" si="18"/>
        <v>0</v>
      </c>
      <c r="AK54" s="445">
        <f t="shared" si="18"/>
        <v>0</v>
      </c>
      <c r="AL54" s="445">
        <f t="shared" si="18"/>
        <v>0</v>
      </c>
      <c r="AM54" s="445">
        <f t="shared" si="18"/>
        <v>0</v>
      </c>
      <c r="AN54" s="445">
        <f t="shared" si="18"/>
        <v>0</v>
      </c>
      <c r="AO54" s="393">
        <f t="shared" si="18"/>
        <v>0</v>
      </c>
      <c r="AP54" s="393">
        <f t="shared" si="18"/>
        <v>0</v>
      </c>
      <c r="AQ54" s="445">
        <f t="shared" si="18"/>
        <v>0</v>
      </c>
      <c r="AR54" s="445">
        <f t="shared" si="18"/>
        <v>0</v>
      </c>
      <c r="AS54" s="445">
        <f t="shared" si="18"/>
        <v>0</v>
      </c>
      <c r="AT54" s="445">
        <f t="shared" si="18"/>
        <v>0</v>
      </c>
      <c r="AU54" s="445">
        <f t="shared" si="18"/>
        <v>0</v>
      </c>
      <c r="AV54" s="445">
        <f t="shared" si="18"/>
        <v>0</v>
      </c>
      <c r="AW54" s="445">
        <f t="shared" si="18"/>
        <v>0</v>
      </c>
      <c r="AX54" s="445">
        <f t="shared" si="18"/>
        <v>0</v>
      </c>
      <c r="AY54" s="445">
        <f t="shared" si="18"/>
        <v>0</v>
      </c>
      <c r="AZ54" s="445">
        <f t="shared" si="18"/>
        <v>0</v>
      </c>
      <c r="BA54" s="25">
        <f t="shared" si="3"/>
        <v>0</v>
      </c>
    </row>
    <row r="55" spans="1:60" ht="42" customHeight="1" x14ac:dyDescent="0.25">
      <c r="A55" s="7"/>
      <c r="B55" s="663" t="s">
        <v>152</v>
      </c>
      <c r="C55" s="664" t="s">
        <v>153</v>
      </c>
      <c r="D55" s="408" t="s">
        <v>93</v>
      </c>
      <c r="E55" s="410">
        <v>0</v>
      </c>
      <c r="F55" s="410">
        <v>0</v>
      </c>
      <c r="G55" s="410">
        <v>0</v>
      </c>
      <c r="H55" s="410">
        <v>0</v>
      </c>
      <c r="I55" s="410">
        <v>0</v>
      </c>
      <c r="J55" s="410">
        <v>0</v>
      </c>
      <c r="K55" s="410">
        <v>0</v>
      </c>
      <c r="L55" s="410">
        <v>0</v>
      </c>
      <c r="M55" s="410">
        <v>0</v>
      </c>
      <c r="N55" s="410">
        <v>0</v>
      </c>
      <c r="O55" s="410">
        <v>0</v>
      </c>
      <c r="P55" s="410">
        <v>0</v>
      </c>
      <c r="Q55" s="410">
        <v>0</v>
      </c>
      <c r="R55" s="410">
        <v>0</v>
      </c>
      <c r="S55" s="410">
        <v>0</v>
      </c>
      <c r="T55" s="410">
        <v>0</v>
      </c>
      <c r="U55" s="410">
        <v>0</v>
      </c>
      <c r="V55" s="410">
        <v>0</v>
      </c>
      <c r="W55" s="410">
        <v>0</v>
      </c>
      <c r="X55" s="410">
        <v>0</v>
      </c>
      <c r="Y55" s="410">
        <v>0</v>
      </c>
      <c r="Z55" s="410">
        <v>0</v>
      </c>
      <c r="AA55" s="410">
        <v>0</v>
      </c>
      <c r="AB55" s="410">
        <v>0</v>
      </c>
      <c r="AC55" s="410">
        <v>0</v>
      </c>
      <c r="AD55" s="410">
        <v>0</v>
      </c>
      <c r="AE55" s="410">
        <v>0</v>
      </c>
      <c r="AF55" s="410">
        <v>0</v>
      </c>
      <c r="AG55" s="410">
        <v>0</v>
      </c>
      <c r="AH55" s="410">
        <v>0</v>
      </c>
      <c r="AI55" s="410">
        <v>0</v>
      </c>
      <c r="AJ55" s="410">
        <v>0</v>
      </c>
      <c r="AK55" s="410">
        <v>0</v>
      </c>
      <c r="AL55" s="410">
        <v>0</v>
      </c>
      <c r="AM55" s="410">
        <v>0</v>
      </c>
      <c r="AN55" s="410">
        <v>0</v>
      </c>
      <c r="AO55" s="410">
        <v>0</v>
      </c>
      <c r="AP55" s="410">
        <v>0</v>
      </c>
      <c r="AQ55" s="410">
        <v>0</v>
      </c>
      <c r="AR55" s="410">
        <v>0</v>
      </c>
      <c r="AS55" s="410">
        <v>0</v>
      </c>
      <c r="AT55" s="410">
        <v>0</v>
      </c>
      <c r="AU55" s="410">
        <v>0</v>
      </c>
      <c r="AV55" s="410">
        <v>0</v>
      </c>
      <c r="AW55" s="410">
        <v>0</v>
      </c>
      <c r="AX55" s="410">
        <v>0</v>
      </c>
      <c r="AY55" s="410">
        <v>0</v>
      </c>
      <c r="AZ55" s="410">
        <v>0</v>
      </c>
      <c r="BA55" s="25">
        <f t="shared" si="3"/>
        <v>0</v>
      </c>
    </row>
    <row r="56" spans="1:60" ht="42" customHeight="1" x14ac:dyDescent="0.25">
      <c r="A56" s="7"/>
      <c r="B56" s="663" t="s">
        <v>154</v>
      </c>
      <c r="C56" s="664" t="s">
        <v>155</v>
      </c>
      <c r="D56" s="408" t="s">
        <v>93</v>
      </c>
      <c r="E56" s="410">
        <f t="shared" ref="E56:AZ56" si="19">SUBTOTAL(9,E57)</f>
        <v>0</v>
      </c>
      <c r="F56" s="410">
        <f t="shared" si="19"/>
        <v>0</v>
      </c>
      <c r="G56" s="410">
        <f t="shared" si="19"/>
        <v>0</v>
      </c>
      <c r="H56" s="410">
        <f t="shared" si="19"/>
        <v>0</v>
      </c>
      <c r="I56" s="410">
        <f t="shared" si="19"/>
        <v>0</v>
      </c>
      <c r="J56" s="410">
        <f t="shared" si="19"/>
        <v>0</v>
      </c>
      <c r="K56" s="410">
        <f t="shared" si="19"/>
        <v>0</v>
      </c>
      <c r="L56" s="410">
        <f t="shared" si="19"/>
        <v>0</v>
      </c>
      <c r="M56" s="410">
        <f t="shared" si="19"/>
        <v>0</v>
      </c>
      <c r="N56" s="410">
        <f t="shared" si="19"/>
        <v>0</v>
      </c>
      <c r="O56" s="410">
        <f t="shared" si="19"/>
        <v>0</v>
      </c>
      <c r="P56" s="410">
        <f t="shared" si="19"/>
        <v>0</v>
      </c>
      <c r="Q56" s="410">
        <f t="shared" si="19"/>
        <v>0</v>
      </c>
      <c r="R56" s="410">
        <f t="shared" si="19"/>
        <v>0</v>
      </c>
      <c r="S56" s="410">
        <f t="shared" si="19"/>
        <v>0</v>
      </c>
      <c r="T56" s="410">
        <f t="shared" si="19"/>
        <v>0</v>
      </c>
      <c r="U56" s="410">
        <f t="shared" si="19"/>
        <v>0</v>
      </c>
      <c r="V56" s="410">
        <f t="shared" si="19"/>
        <v>0</v>
      </c>
      <c r="W56" s="410">
        <f t="shared" si="19"/>
        <v>0</v>
      </c>
      <c r="X56" s="410">
        <f t="shared" si="19"/>
        <v>0</v>
      </c>
      <c r="Y56" s="410">
        <f t="shared" si="19"/>
        <v>0</v>
      </c>
      <c r="Z56" s="410">
        <f t="shared" si="19"/>
        <v>0</v>
      </c>
      <c r="AA56" s="410">
        <f t="shared" si="19"/>
        <v>0</v>
      </c>
      <c r="AB56" s="410">
        <f t="shared" si="19"/>
        <v>0</v>
      </c>
      <c r="AC56" s="410">
        <f t="shared" si="19"/>
        <v>0</v>
      </c>
      <c r="AD56" s="410">
        <f t="shared" si="19"/>
        <v>0</v>
      </c>
      <c r="AE56" s="410">
        <f t="shared" si="19"/>
        <v>0</v>
      </c>
      <c r="AF56" s="410">
        <f t="shared" si="19"/>
        <v>0</v>
      </c>
      <c r="AG56" s="410">
        <f t="shared" si="19"/>
        <v>0</v>
      </c>
      <c r="AH56" s="410">
        <f t="shared" si="19"/>
        <v>0</v>
      </c>
      <c r="AI56" s="410">
        <f t="shared" si="19"/>
        <v>0</v>
      </c>
      <c r="AJ56" s="410">
        <f t="shared" si="19"/>
        <v>0</v>
      </c>
      <c r="AK56" s="410">
        <f t="shared" si="19"/>
        <v>0</v>
      </c>
      <c r="AL56" s="410">
        <f t="shared" si="19"/>
        <v>0</v>
      </c>
      <c r="AM56" s="410">
        <f t="shared" si="19"/>
        <v>0</v>
      </c>
      <c r="AN56" s="410">
        <f t="shared" si="19"/>
        <v>0</v>
      </c>
      <c r="AO56" s="410">
        <f t="shared" si="19"/>
        <v>0</v>
      </c>
      <c r="AP56" s="410">
        <f t="shared" si="19"/>
        <v>0</v>
      </c>
      <c r="AQ56" s="410">
        <f t="shared" si="19"/>
        <v>0</v>
      </c>
      <c r="AR56" s="410">
        <f t="shared" si="19"/>
        <v>0</v>
      </c>
      <c r="AS56" s="410">
        <f t="shared" si="19"/>
        <v>0</v>
      </c>
      <c r="AT56" s="410">
        <f t="shared" si="19"/>
        <v>0</v>
      </c>
      <c r="AU56" s="410">
        <f t="shared" si="19"/>
        <v>0</v>
      </c>
      <c r="AV56" s="410">
        <f t="shared" si="19"/>
        <v>0</v>
      </c>
      <c r="AW56" s="410">
        <f t="shared" si="19"/>
        <v>0</v>
      </c>
      <c r="AX56" s="410">
        <f t="shared" si="19"/>
        <v>0</v>
      </c>
      <c r="AY56" s="410">
        <f t="shared" si="19"/>
        <v>0</v>
      </c>
      <c r="AZ56" s="410">
        <f t="shared" si="19"/>
        <v>0</v>
      </c>
      <c r="BA56" s="25">
        <f t="shared" si="3"/>
        <v>0</v>
      </c>
    </row>
    <row r="57" spans="1:60" s="371" customFormat="1" ht="42" hidden="1" customHeight="1" x14ac:dyDescent="0.25">
      <c r="A57" s="7"/>
      <c r="B57" s="374" t="s">
        <v>154</v>
      </c>
      <c r="C57" s="375" t="s">
        <v>691</v>
      </c>
      <c r="D57" s="655" t="s">
        <v>718</v>
      </c>
      <c r="E57" s="390"/>
      <c r="F57" s="390"/>
      <c r="G57" s="390"/>
      <c r="H57" s="390"/>
      <c r="I57" s="390"/>
      <c r="J57" s="390"/>
      <c r="K57" s="390"/>
      <c r="L57" s="390"/>
      <c r="M57" s="390"/>
      <c r="N57" s="390"/>
      <c r="O57" s="390"/>
      <c r="P57" s="390"/>
      <c r="Q57" s="390"/>
      <c r="R57" s="390"/>
      <c r="S57" s="390"/>
      <c r="T57" s="390"/>
      <c r="U57" s="390"/>
      <c r="V57" s="390"/>
      <c r="W57" s="390"/>
      <c r="X57" s="390"/>
      <c r="Y57" s="390"/>
      <c r="Z57" s="390"/>
      <c r="AA57" s="390"/>
      <c r="AB57" s="390"/>
      <c r="AC57" s="390"/>
      <c r="AD57" s="390"/>
      <c r="AE57" s="390"/>
      <c r="AF57" s="390"/>
      <c r="AG57" s="390"/>
      <c r="AH57" s="390"/>
      <c r="AI57" s="390"/>
      <c r="AJ57" s="390"/>
      <c r="AK57" s="390"/>
      <c r="AL57" s="390"/>
      <c r="AM57" s="390"/>
      <c r="AN57" s="390"/>
      <c r="AO57" s="390"/>
      <c r="AP57" s="390"/>
      <c r="AQ57" s="390"/>
      <c r="AR57" s="390"/>
      <c r="AS57" s="390"/>
      <c r="AT57" s="390"/>
      <c r="AU57" s="390"/>
      <c r="AV57" s="390"/>
      <c r="AW57" s="390"/>
      <c r="AX57" s="390"/>
      <c r="AY57" s="390"/>
      <c r="AZ57" s="390"/>
      <c r="BA57" s="25"/>
      <c r="BB57" s="4"/>
      <c r="BC57" s="4"/>
      <c r="BD57" s="4"/>
      <c r="BE57" s="4"/>
      <c r="BF57" s="4"/>
      <c r="BG57" s="4"/>
      <c r="BH57" s="4"/>
    </row>
    <row r="58" spans="1:60" ht="42" customHeight="1" x14ac:dyDescent="0.25">
      <c r="A58" s="7"/>
      <c r="B58" s="408" t="s">
        <v>156</v>
      </c>
      <c r="C58" s="409" t="s">
        <v>157</v>
      </c>
      <c r="D58" s="408" t="s">
        <v>93</v>
      </c>
      <c r="E58" s="410">
        <v>0</v>
      </c>
      <c r="F58" s="410">
        <v>0</v>
      </c>
      <c r="G58" s="410">
        <v>0</v>
      </c>
      <c r="H58" s="410">
        <v>0</v>
      </c>
      <c r="I58" s="410">
        <v>0</v>
      </c>
      <c r="J58" s="410">
        <v>0</v>
      </c>
      <c r="K58" s="410">
        <v>0</v>
      </c>
      <c r="L58" s="410">
        <v>0</v>
      </c>
      <c r="M58" s="410">
        <v>0</v>
      </c>
      <c r="N58" s="410">
        <v>0</v>
      </c>
      <c r="O58" s="410">
        <v>0</v>
      </c>
      <c r="P58" s="410">
        <v>0</v>
      </c>
      <c r="Q58" s="410">
        <v>0</v>
      </c>
      <c r="R58" s="410">
        <v>0</v>
      </c>
      <c r="S58" s="410">
        <v>0</v>
      </c>
      <c r="T58" s="410">
        <v>0</v>
      </c>
      <c r="U58" s="410">
        <v>0</v>
      </c>
      <c r="V58" s="410">
        <v>0</v>
      </c>
      <c r="W58" s="410">
        <v>0</v>
      </c>
      <c r="X58" s="410">
        <v>0</v>
      </c>
      <c r="Y58" s="410">
        <v>0</v>
      </c>
      <c r="Z58" s="410">
        <v>0</v>
      </c>
      <c r="AA58" s="410">
        <v>0</v>
      </c>
      <c r="AB58" s="410">
        <v>0</v>
      </c>
      <c r="AC58" s="410">
        <v>0</v>
      </c>
      <c r="AD58" s="410">
        <v>0</v>
      </c>
      <c r="AE58" s="410">
        <v>0</v>
      </c>
      <c r="AF58" s="410">
        <v>0</v>
      </c>
      <c r="AG58" s="410">
        <v>0</v>
      </c>
      <c r="AH58" s="410">
        <v>0</v>
      </c>
      <c r="AI58" s="410">
        <v>0</v>
      </c>
      <c r="AJ58" s="410">
        <v>0</v>
      </c>
      <c r="AK58" s="410">
        <v>0</v>
      </c>
      <c r="AL58" s="410">
        <v>0</v>
      </c>
      <c r="AM58" s="410">
        <v>0</v>
      </c>
      <c r="AN58" s="410">
        <v>0</v>
      </c>
      <c r="AO58" s="410">
        <v>0</v>
      </c>
      <c r="AP58" s="410">
        <v>0</v>
      </c>
      <c r="AQ58" s="410">
        <v>0</v>
      </c>
      <c r="AR58" s="410">
        <v>0</v>
      </c>
      <c r="AS58" s="410">
        <v>0</v>
      </c>
      <c r="AT58" s="410">
        <v>0</v>
      </c>
      <c r="AU58" s="410">
        <v>0</v>
      </c>
      <c r="AV58" s="410">
        <v>0</v>
      </c>
      <c r="AW58" s="410">
        <v>0</v>
      </c>
      <c r="AX58" s="410">
        <v>0</v>
      </c>
      <c r="AY58" s="410">
        <v>0</v>
      </c>
      <c r="AZ58" s="410">
        <v>0</v>
      </c>
      <c r="BA58" s="25">
        <f t="shared" si="3"/>
        <v>0</v>
      </c>
    </row>
    <row r="59" spans="1:60" ht="42" customHeight="1" x14ac:dyDescent="0.25">
      <c r="A59" s="7"/>
      <c r="B59" s="408" t="s">
        <v>158</v>
      </c>
      <c r="C59" s="409" t="s">
        <v>159</v>
      </c>
      <c r="D59" s="408" t="s">
        <v>93</v>
      </c>
      <c r="E59" s="410">
        <v>0</v>
      </c>
      <c r="F59" s="410">
        <v>0</v>
      </c>
      <c r="G59" s="410">
        <v>0</v>
      </c>
      <c r="H59" s="410">
        <v>0</v>
      </c>
      <c r="I59" s="410">
        <v>0</v>
      </c>
      <c r="J59" s="410">
        <v>0</v>
      </c>
      <c r="K59" s="410">
        <v>0</v>
      </c>
      <c r="L59" s="410">
        <v>0</v>
      </c>
      <c r="M59" s="410">
        <v>0</v>
      </c>
      <c r="N59" s="410">
        <v>0</v>
      </c>
      <c r="O59" s="410">
        <v>0</v>
      </c>
      <c r="P59" s="410">
        <v>0</v>
      </c>
      <c r="Q59" s="410">
        <v>0</v>
      </c>
      <c r="R59" s="410">
        <v>0</v>
      </c>
      <c r="S59" s="410">
        <v>0</v>
      </c>
      <c r="T59" s="410">
        <v>0</v>
      </c>
      <c r="U59" s="410">
        <v>0</v>
      </c>
      <c r="V59" s="410">
        <v>0</v>
      </c>
      <c r="W59" s="410">
        <v>0</v>
      </c>
      <c r="X59" s="410">
        <v>0</v>
      </c>
      <c r="Y59" s="410">
        <v>0</v>
      </c>
      <c r="Z59" s="410">
        <v>0</v>
      </c>
      <c r="AA59" s="410">
        <v>0</v>
      </c>
      <c r="AB59" s="410">
        <v>0</v>
      </c>
      <c r="AC59" s="410">
        <v>0</v>
      </c>
      <c r="AD59" s="410">
        <v>0</v>
      </c>
      <c r="AE59" s="410">
        <v>0</v>
      </c>
      <c r="AF59" s="410">
        <v>0</v>
      </c>
      <c r="AG59" s="410">
        <v>0</v>
      </c>
      <c r="AH59" s="410">
        <v>0</v>
      </c>
      <c r="AI59" s="410">
        <v>0</v>
      </c>
      <c r="AJ59" s="410">
        <v>0</v>
      </c>
      <c r="AK59" s="410">
        <v>0</v>
      </c>
      <c r="AL59" s="410">
        <v>0</v>
      </c>
      <c r="AM59" s="410">
        <v>0</v>
      </c>
      <c r="AN59" s="410">
        <v>0</v>
      </c>
      <c r="AO59" s="410">
        <v>0</v>
      </c>
      <c r="AP59" s="410">
        <v>0</v>
      </c>
      <c r="AQ59" s="410">
        <v>0</v>
      </c>
      <c r="AR59" s="410">
        <v>0</v>
      </c>
      <c r="AS59" s="410">
        <v>0</v>
      </c>
      <c r="AT59" s="410">
        <v>0</v>
      </c>
      <c r="AU59" s="410">
        <v>0</v>
      </c>
      <c r="AV59" s="410">
        <v>0</v>
      </c>
      <c r="AW59" s="410">
        <v>0</v>
      </c>
      <c r="AX59" s="410">
        <v>0</v>
      </c>
      <c r="AY59" s="410">
        <v>0</v>
      </c>
      <c r="AZ59" s="410">
        <v>0</v>
      </c>
      <c r="BA59" s="25">
        <f t="shared" si="3"/>
        <v>0</v>
      </c>
    </row>
    <row r="60" spans="1:60" ht="42" customHeight="1" x14ac:dyDescent="0.25">
      <c r="A60" s="7"/>
      <c r="B60" s="408" t="s">
        <v>160</v>
      </c>
      <c r="C60" s="409" t="s">
        <v>161</v>
      </c>
      <c r="D60" s="408" t="s">
        <v>93</v>
      </c>
      <c r="E60" s="410">
        <v>0</v>
      </c>
      <c r="F60" s="410">
        <v>0</v>
      </c>
      <c r="G60" s="410">
        <v>0</v>
      </c>
      <c r="H60" s="410">
        <v>0</v>
      </c>
      <c r="I60" s="410">
        <v>0</v>
      </c>
      <c r="J60" s="410">
        <v>0</v>
      </c>
      <c r="K60" s="410">
        <v>0</v>
      </c>
      <c r="L60" s="410">
        <v>0</v>
      </c>
      <c r="M60" s="410">
        <v>0</v>
      </c>
      <c r="N60" s="410">
        <v>0</v>
      </c>
      <c r="O60" s="410">
        <v>0</v>
      </c>
      <c r="P60" s="410">
        <v>0</v>
      </c>
      <c r="Q60" s="410">
        <v>0</v>
      </c>
      <c r="R60" s="410">
        <v>0</v>
      </c>
      <c r="S60" s="410">
        <v>0</v>
      </c>
      <c r="T60" s="410">
        <v>0</v>
      </c>
      <c r="U60" s="410">
        <v>0</v>
      </c>
      <c r="V60" s="410">
        <v>0</v>
      </c>
      <c r="W60" s="410">
        <v>0</v>
      </c>
      <c r="X60" s="410">
        <v>0</v>
      </c>
      <c r="Y60" s="410">
        <v>0</v>
      </c>
      <c r="Z60" s="410">
        <v>0</v>
      </c>
      <c r="AA60" s="410">
        <v>0</v>
      </c>
      <c r="AB60" s="410">
        <v>0</v>
      </c>
      <c r="AC60" s="410">
        <v>0</v>
      </c>
      <c r="AD60" s="410">
        <v>0</v>
      </c>
      <c r="AE60" s="410">
        <v>0</v>
      </c>
      <c r="AF60" s="410">
        <v>0</v>
      </c>
      <c r="AG60" s="410">
        <v>0</v>
      </c>
      <c r="AH60" s="410">
        <v>0</v>
      </c>
      <c r="AI60" s="410">
        <v>0</v>
      </c>
      <c r="AJ60" s="410">
        <v>0</v>
      </c>
      <c r="AK60" s="410">
        <v>0</v>
      </c>
      <c r="AL60" s="410">
        <v>0</v>
      </c>
      <c r="AM60" s="410">
        <v>0</v>
      </c>
      <c r="AN60" s="410">
        <v>0</v>
      </c>
      <c r="AO60" s="410">
        <v>0</v>
      </c>
      <c r="AP60" s="410">
        <v>0</v>
      </c>
      <c r="AQ60" s="410">
        <v>0</v>
      </c>
      <c r="AR60" s="410">
        <v>0</v>
      </c>
      <c r="AS60" s="410">
        <v>0</v>
      </c>
      <c r="AT60" s="410">
        <v>0</v>
      </c>
      <c r="AU60" s="410">
        <v>0</v>
      </c>
      <c r="AV60" s="410">
        <v>0</v>
      </c>
      <c r="AW60" s="410">
        <v>0</v>
      </c>
      <c r="AX60" s="410">
        <v>0</v>
      </c>
      <c r="AY60" s="410">
        <v>0</v>
      </c>
      <c r="AZ60" s="410">
        <v>0</v>
      </c>
      <c r="BA60" s="25">
        <v>0</v>
      </c>
    </row>
    <row r="61" spans="1:60" ht="42" customHeight="1" x14ac:dyDescent="0.25">
      <c r="A61" s="7"/>
      <c r="B61" s="408" t="s">
        <v>165</v>
      </c>
      <c r="C61" s="409" t="s">
        <v>166</v>
      </c>
      <c r="D61" s="408" t="s">
        <v>93</v>
      </c>
      <c r="E61" s="410">
        <v>0</v>
      </c>
      <c r="F61" s="410">
        <v>0</v>
      </c>
      <c r="G61" s="410">
        <v>0</v>
      </c>
      <c r="H61" s="410">
        <v>0</v>
      </c>
      <c r="I61" s="410">
        <v>0</v>
      </c>
      <c r="J61" s="410">
        <v>0</v>
      </c>
      <c r="K61" s="410">
        <v>0</v>
      </c>
      <c r="L61" s="410">
        <v>0</v>
      </c>
      <c r="M61" s="410">
        <v>0</v>
      </c>
      <c r="N61" s="410">
        <v>0</v>
      </c>
      <c r="O61" s="410">
        <v>0</v>
      </c>
      <c r="P61" s="410">
        <v>0</v>
      </c>
      <c r="Q61" s="410">
        <v>0</v>
      </c>
      <c r="R61" s="410">
        <v>0</v>
      </c>
      <c r="S61" s="410">
        <v>0</v>
      </c>
      <c r="T61" s="410">
        <v>0</v>
      </c>
      <c r="U61" s="410">
        <v>0</v>
      </c>
      <c r="V61" s="410">
        <v>0</v>
      </c>
      <c r="W61" s="410">
        <v>0</v>
      </c>
      <c r="X61" s="410">
        <v>0</v>
      </c>
      <c r="Y61" s="410">
        <v>0</v>
      </c>
      <c r="Z61" s="410">
        <v>0</v>
      </c>
      <c r="AA61" s="410">
        <v>0</v>
      </c>
      <c r="AB61" s="410">
        <v>0</v>
      </c>
      <c r="AC61" s="410">
        <v>0</v>
      </c>
      <c r="AD61" s="410">
        <v>0</v>
      </c>
      <c r="AE61" s="410">
        <v>0</v>
      </c>
      <c r="AF61" s="410">
        <v>0</v>
      </c>
      <c r="AG61" s="410">
        <v>0</v>
      </c>
      <c r="AH61" s="410">
        <v>0</v>
      </c>
      <c r="AI61" s="410">
        <v>0</v>
      </c>
      <c r="AJ61" s="410">
        <v>0</v>
      </c>
      <c r="AK61" s="410">
        <v>0</v>
      </c>
      <c r="AL61" s="410">
        <v>0</v>
      </c>
      <c r="AM61" s="410">
        <v>0</v>
      </c>
      <c r="AN61" s="410">
        <v>0</v>
      </c>
      <c r="AO61" s="410">
        <v>0</v>
      </c>
      <c r="AP61" s="410">
        <v>0</v>
      </c>
      <c r="AQ61" s="410">
        <v>0</v>
      </c>
      <c r="AR61" s="410">
        <v>0</v>
      </c>
      <c r="AS61" s="410">
        <v>0</v>
      </c>
      <c r="AT61" s="410">
        <v>0</v>
      </c>
      <c r="AU61" s="410">
        <v>0</v>
      </c>
      <c r="AV61" s="410">
        <v>0</v>
      </c>
      <c r="AW61" s="410">
        <v>0</v>
      </c>
      <c r="AX61" s="410">
        <v>0</v>
      </c>
      <c r="AY61" s="410">
        <v>0</v>
      </c>
      <c r="AZ61" s="410">
        <v>0</v>
      </c>
      <c r="BA61" s="25">
        <f t="shared" si="3"/>
        <v>0</v>
      </c>
    </row>
    <row r="62" spans="1:60" ht="42" customHeight="1" x14ac:dyDescent="0.25">
      <c r="A62" s="7"/>
      <c r="B62" s="663" t="s">
        <v>167</v>
      </c>
      <c r="C62" s="664" t="s">
        <v>168</v>
      </c>
      <c r="D62" s="408" t="s">
        <v>93</v>
      </c>
      <c r="E62" s="410">
        <v>0</v>
      </c>
      <c r="F62" s="410">
        <v>0</v>
      </c>
      <c r="G62" s="410">
        <v>0</v>
      </c>
      <c r="H62" s="410">
        <v>0</v>
      </c>
      <c r="I62" s="410">
        <v>0</v>
      </c>
      <c r="J62" s="410">
        <v>0</v>
      </c>
      <c r="K62" s="410">
        <v>0</v>
      </c>
      <c r="L62" s="410">
        <v>0</v>
      </c>
      <c r="M62" s="410">
        <v>0</v>
      </c>
      <c r="N62" s="410">
        <v>0</v>
      </c>
      <c r="O62" s="410">
        <v>0</v>
      </c>
      <c r="P62" s="410">
        <v>0</v>
      </c>
      <c r="Q62" s="410">
        <v>0</v>
      </c>
      <c r="R62" s="410">
        <v>0</v>
      </c>
      <c r="S62" s="410">
        <v>0</v>
      </c>
      <c r="T62" s="410">
        <v>0</v>
      </c>
      <c r="U62" s="410">
        <v>0</v>
      </c>
      <c r="V62" s="410">
        <v>0</v>
      </c>
      <c r="W62" s="410">
        <v>0</v>
      </c>
      <c r="X62" s="410">
        <v>0</v>
      </c>
      <c r="Y62" s="410">
        <v>0</v>
      </c>
      <c r="Z62" s="410">
        <v>0</v>
      </c>
      <c r="AA62" s="410">
        <v>0</v>
      </c>
      <c r="AB62" s="410">
        <v>0</v>
      </c>
      <c r="AC62" s="410">
        <v>0</v>
      </c>
      <c r="AD62" s="410">
        <v>0</v>
      </c>
      <c r="AE62" s="410">
        <v>0</v>
      </c>
      <c r="AF62" s="410">
        <v>0</v>
      </c>
      <c r="AG62" s="410">
        <v>0</v>
      </c>
      <c r="AH62" s="410">
        <v>0</v>
      </c>
      <c r="AI62" s="410">
        <v>0</v>
      </c>
      <c r="AJ62" s="410">
        <v>0</v>
      </c>
      <c r="AK62" s="410">
        <v>0</v>
      </c>
      <c r="AL62" s="410">
        <v>0</v>
      </c>
      <c r="AM62" s="410">
        <v>0</v>
      </c>
      <c r="AN62" s="410">
        <v>0</v>
      </c>
      <c r="AO62" s="410">
        <v>0</v>
      </c>
      <c r="AP62" s="410">
        <v>0</v>
      </c>
      <c r="AQ62" s="410">
        <v>0</v>
      </c>
      <c r="AR62" s="410">
        <v>0</v>
      </c>
      <c r="AS62" s="410">
        <v>0</v>
      </c>
      <c r="AT62" s="410">
        <v>0</v>
      </c>
      <c r="AU62" s="410">
        <v>0</v>
      </c>
      <c r="AV62" s="410">
        <v>0</v>
      </c>
      <c r="AW62" s="410">
        <v>0</v>
      </c>
      <c r="AX62" s="410">
        <v>0</v>
      </c>
      <c r="AY62" s="410">
        <v>0</v>
      </c>
      <c r="AZ62" s="410">
        <v>0</v>
      </c>
      <c r="BA62" s="25">
        <f t="shared" si="3"/>
        <v>0</v>
      </c>
    </row>
    <row r="63" spans="1:60" ht="42" customHeight="1" x14ac:dyDescent="0.25">
      <c r="A63" s="7"/>
      <c r="B63" s="663" t="s">
        <v>169</v>
      </c>
      <c r="C63" s="664" t="s">
        <v>170</v>
      </c>
      <c r="D63" s="408" t="s">
        <v>93</v>
      </c>
      <c r="E63" s="410">
        <v>0</v>
      </c>
      <c r="F63" s="410">
        <v>0</v>
      </c>
      <c r="G63" s="410">
        <v>0</v>
      </c>
      <c r="H63" s="410">
        <v>0</v>
      </c>
      <c r="I63" s="410">
        <v>0</v>
      </c>
      <c r="J63" s="410">
        <v>0</v>
      </c>
      <c r="K63" s="410">
        <v>0</v>
      </c>
      <c r="L63" s="410">
        <v>0</v>
      </c>
      <c r="M63" s="410">
        <v>0</v>
      </c>
      <c r="N63" s="410">
        <v>0</v>
      </c>
      <c r="O63" s="410">
        <v>0</v>
      </c>
      <c r="P63" s="410">
        <v>0</v>
      </c>
      <c r="Q63" s="410">
        <v>0</v>
      </c>
      <c r="R63" s="410">
        <v>0</v>
      </c>
      <c r="S63" s="410">
        <v>0</v>
      </c>
      <c r="T63" s="410">
        <v>0</v>
      </c>
      <c r="U63" s="410">
        <v>0</v>
      </c>
      <c r="V63" s="410">
        <v>0</v>
      </c>
      <c r="W63" s="410">
        <v>0</v>
      </c>
      <c r="X63" s="410">
        <v>0</v>
      </c>
      <c r="Y63" s="410">
        <v>0</v>
      </c>
      <c r="Z63" s="410">
        <v>0</v>
      </c>
      <c r="AA63" s="410">
        <v>0</v>
      </c>
      <c r="AB63" s="410">
        <v>0</v>
      </c>
      <c r="AC63" s="410">
        <v>0</v>
      </c>
      <c r="AD63" s="410">
        <v>0</v>
      </c>
      <c r="AE63" s="410">
        <v>0</v>
      </c>
      <c r="AF63" s="410">
        <v>0</v>
      </c>
      <c r="AG63" s="410">
        <v>0</v>
      </c>
      <c r="AH63" s="410">
        <v>0</v>
      </c>
      <c r="AI63" s="410">
        <v>0</v>
      </c>
      <c r="AJ63" s="410">
        <v>0</v>
      </c>
      <c r="AK63" s="410">
        <v>0</v>
      </c>
      <c r="AL63" s="410">
        <v>0</v>
      </c>
      <c r="AM63" s="410">
        <v>0</v>
      </c>
      <c r="AN63" s="410">
        <v>0</v>
      </c>
      <c r="AO63" s="410">
        <v>0</v>
      </c>
      <c r="AP63" s="410">
        <v>0</v>
      </c>
      <c r="AQ63" s="410">
        <v>0</v>
      </c>
      <c r="AR63" s="410">
        <v>0</v>
      </c>
      <c r="AS63" s="410">
        <v>0</v>
      </c>
      <c r="AT63" s="410">
        <v>0</v>
      </c>
      <c r="AU63" s="410">
        <v>0</v>
      </c>
      <c r="AV63" s="410">
        <v>0</v>
      </c>
      <c r="AW63" s="410">
        <v>0</v>
      </c>
      <c r="AX63" s="410">
        <v>0</v>
      </c>
      <c r="AY63" s="410">
        <v>0</v>
      </c>
      <c r="AZ63" s="410">
        <v>0</v>
      </c>
      <c r="BA63" s="25">
        <f t="shared" si="3"/>
        <v>0</v>
      </c>
    </row>
    <row r="64" spans="1:60" ht="48" customHeight="1" x14ac:dyDescent="0.25">
      <c r="A64" s="7"/>
      <c r="B64" s="382" t="s">
        <v>171</v>
      </c>
      <c r="C64" s="383" t="s">
        <v>172</v>
      </c>
      <c r="D64" s="382" t="s">
        <v>93</v>
      </c>
      <c r="E64" s="445">
        <f>E65+E66</f>
        <v>0</v>
      </c>
      <c r="F64" s="445">
        <f>F65+F66</f>
        <v>0</v>
      </c>
      <c r="G64" s="445">
        <f t="shared" ref="G64:AZ64" si="20">G65+G66</f>
        <v>0</v>
      </c>
      <c r="H64" s="445">
        <f t="shared" si="20"/>
        <v>0</v>
      </c>
      <c r="I64" s="445">
        <f t="shared" si="20"/>
        <v>0</v>
      </c>
      <c r="J64" s="445">
        <f t="shared" si="20"/>
        <v>0</v>
      </c>
      <c r="K64" s="445">
        <f t="shared" si="20"/>
        <v>0</v>
      </c>
      <c r="L64" s="445">
        <f t="shared" si="20"/>
        <v>0</v>
      </c>
      <c r="M64" s="445">
        <f t="shared" si="20"/>
        <v>0</v>
      </c>
      <c r="N64" s="445">
        <f t="shared" si="20"/>
        <v>0</v>
      </c>
      <c r="O64" s="445">
        <f t="shared" si="20"/>
        <v>0</v>
      </c>
      <c r="P64" s="445">
        <f t="shared" si="20"/>
        <v>0</v>
      </c>
      <c r="Q64" s="445">
        <f t="shared" si="20"/>
        <v>0</v>
      </c>
      <c r="R64" s="445">
        <f t="shared" si="20"/>
        <v>0</v>
      </c>
      <c r="S64" s="445">
        <f t="shared" si="20"/>
        <v>0</v>
      </c>
      <c r="T64" s="445">
        <f t="shared" si="20"/>
        <v>0</v>
      </c>
      <c r="U64" s="445">
        <f t="shared" si="20"/>
        <v>0</v>
      </c>
      <c r="V64" s="445">
        <f t="shared" si="20"/>
        <v>0</v>
      </c>
      <c r="W64" s="445">
        <f t="shared" si="20"/>
        <v>0</v>
      </c>
      <c r="X64" s="445">
        <f t="shared" si="20"/>
        <v>0</v>
      </c>
      <c r="Y64" s="445">
        <f t="shared" si="20"/>
        <v>0</v>
      </c>
      <c r="Z64" s="445">
        <f t="shared" si="20"/>
        <v>0</v>
      </c>
      <c r="AA64" s="445">
        <f t="shared" si="20"/>
        <v>0</v>
      </c>
      <c r="AB64" s="445">
        <f t="shared" si="20"/>
        <v>0</v>
      </c>
      <c r="AC64" s="445">
        <f t="shared" si="20"/>
        <v>0</v>
      </c>
      <c r="AD64" s="445">
        <f t="shared" si="20"/>
        <v>0</v>
      </c>
      <c r="AE64" s="445">
        <f t="shared" si="20"/>
        <v>0</v>
      </c>
      <c r="AF64" s="445">
        <f t="shared" si="20"/>
        <v>0</v>
      </c>
      <c r="AG64" s="445">
        <f t="shared" si="20"/>
        <v>0</v>
      </c>
      <c r="AH64" s="445">
        <f t="shared" si="20"/>
        <v>0</v>
      </c>
      <c r="AI64" s="445">
        <f t="shared" si="20"/>
        <v>0</v>
      </c>
      <c r="AJ64" s="445">
        <f t="shared" si="20"/>
        <v>0</v>
      </c>
      <c r="AK64" s="445">
        <f t="shared" si="20"/>
        <v>0</v>
      </c>
      <c r="AL64" s="445">
        <f t="shared" si="20"/>
        <v>0</v>
      </c>
      <c r="AM64" s="445">
        <f t="shared" si="20"/>
        <v>0</v>
      </c>
      <c r="AN64" s="445">
        <f t="shared" si="20"/>
        <v>0</v>
      </c>
      <c r="AO64" s="445">
        <f t="shared" si="20"/>
        <v>0</v>
      </c>
      <c r="AP64" s="445">
        <f t="shared" si="20"/>
        <v>0</v>
      </c>
      <c r="AQ64" s="445">
        <f t="shared" si="20"/>
        <v>0</v>
      </c>
      <c r="AR64" s="445">
        <f t="shared" si="20"/>
        <v>0</v>
      </c>
      <c r="AS64" s="445">
        <f t="shared" si="20"/>
        <v>0</v>
      </c>
      <c r="AT64" s="445">
        <f t="shared" si="20"/>
        <v>0</v>
      </c>
      <c r="AU64" s="445">
        <f t="shared" si="20"/>
        <v>0</v>
      </c>
      <c r="AV64" s="445">
        <f t="shared" si="20"/>
        <v>0</v>
      </c>
      <c r="AW64" s="445">
        <f t="shared" si="20"/>
        <v>0</v>
      </c>
      <c r="AX64" s="445">
        <f t="shared" si="20"/>
        <v>0</v>
      </c>
      <c r="AY64" s="445">
        <f t="shared" si="20"/>
        <v>0</v>
      </c>
      <c r="AZ64" s="445">
        <f t="shared" si="20"/>
        <v>0</v>
      </c>
      <c r="BA64" s="25">
        <f t="shared" si="3"/>
        <v>0</v>
      </c>
    </row>
    <row r="65" spans="1:60" ht="42" customHeight="1" x14ac:dyDescent="0.25">
      <c r="A65" s="7"/>
      <c r="B65" s="408" t="s">
        <v>173</v>
      </c>
      <c r="C65" s="409" t="s">
        <v>174</v>
      </c>
      <c r="D65" s="408" t="s">
        <v>93</v>
      </c>
      <c r="E65" s="410">
        <v>0</v>
      </c>
      <c r="F65" s="410">
        <v>0</v>
      </c>
      <c r="G65" s="410">
        <v>0</v>
      </c>
      <c r="H65" s="410">
        <v>0</v>
      </c>
      <c r="I65" s="410">
        <v>0</v>
      </c>
      <c r="J65" s="410">
        <v>0</v>
      </c>
      <c r="K65" s="410">
        <v>0</v>
      </c>
      <c r="L65" s="410">
        <v>0</v>
      </c>
      <c r="M65" s="410">
        <v>0</v>
      </c>
      <c r="N65" s="410">
        <v>0</v>
      </c>
      <c r="O65" s="410">
        <v>0</v>
      </c>
      <c r="P65" s="410">
        <v>0</v>
      </c>
      <c r="Q65" s="410">
        <v>0</v>
      </c>
      <c r="R65" s="410">
        <v>0</v>
      </c>
      <c r="S65" s="410">
        <v>0</v>
      </c>
      <c r="T65" s="410">
        <v>0</v>
      </c>
      <c r="U65" s="410">
        <v>0</v>
      </c>
      <c r="V65" s="410">
        <v>0</v>
      </c>
      <c r="W65" s="410">
        <v>0</v>
      </c>
      <c r="X65" s="410">
        <v>0</v>
      </c>
      <c r="Y65" s="410">
        <v>0</v>
      </c>
      <c r="Z65" s="410">
        <v>0</v>
      </c>
      <c r="AA65" s="410">
        <v>0</v>
      </c>
      <c r="AB65" s="410">
        <v>0</v>
      </c>
      <c r="AC65" s="410">
        <v>0</v>
      </c>
      <c r="AD65" s="410">
        <v>0</v>
      </c>
      <c r="AE65" s="410">
        <v>0</v>
      </c>
      <c r="AF65" s="410">
        <v>0</v>
      </c>
      <c r="AG65" s="410">
        <v>0</v>
      </c>
      <c r="AH65" s="410">
        <v>0</v>
      </c>
      <c r="AI65" s="410">
        <v>0</v>
      </c>
      <c r="AJ65" s="410">
        <v>0</v>
      </c>
      <c r="AK65" s="410">
        <v>0</v>
      </c>
      <c r="AL65" s="410">
        <v>0</v>
      </c>
      <c r="AM65" s="410">
        <v>0</v>
      </c>
      <c r="AN65" s="410">
        <v>0</v>
      </c>
      <c r="AO65" s="410">
        <v>0</v>
      </c>
      <c r="AP65" s="410">
        <v>0</v>
      </c>
      <c r="AQ65" s="410">
        <v>0</v>
      </c>
      <c r="AR65" s="410">
        <v>0</v>
      </c>
      <c r="AS65" s="410">
        <v>0</v>
      </c>
      <c r="AT65" s="410">
        <v>0</v>
      </c>
      <c r="AU65" s="410">
        <v>0</v>
      </c>
      <c r="AV65" s="410">
        <v>0</v>
      </c>
      <c r="AW65" s="410">
        <v>0</v>
      </c>
      <c r="AX65" s="410">
        <v>0</v>
      </c>
      <c r="AY65" s="410">
        <v>0</v>
      </c>
      <c r="AZ65" s="410">
        <v>0</v>
      </c>
      <c r="BA65" s="25">
        <f t="shared" si="3"/>
        <v>0</v>
      </c>
    </row>
    <row r="66" spans="1:60" ht="42" customHeight="1" x14ac:dyDescent="0.25">
      <c r="A66" s="7"/>
      <c r="B66" s="408" t="s">
        <v>175</v>
      </c>
      <c r="C66" s="409" t="s">
        <v>176</v>
      </c>
      <c r="D66" s="408" t="s">
        <v>93</v>
      </c>
      <c r="E66" s="410">
        <v>0</v>
      </c>
      <c r="F66" s="410">
        <v>0</v>
      </c>
      <c r="G66" s="410">
        <v>0</v>
      </c>
      <c r="H66" s="410">
        <v>0</v>
      </c>
      <c r="I66" s="410">
        <v>0</v>
      </c>
      <c r="J66" s="410">
        <v>0</v>
      </c>
      <c r="K66" s="410">
        <v>0</v>
      </c>
      <c r="L66" s="410">
        <v>0</v>
      </c>
      <c r="M66" s="410">
        <v>0</v>
      </c>
      <c r="N66" s="410">
        <v>0</v>
      </c>
      <c r="O66" s="410">
        <v>0</v>
      </c>
      <c r="P66" s="410">
        <v>0</v>
      </c>
      <c r="Q66" s="410">
        <v>0</v>
      </c>
      <c r="R66" s="410">
        <v>0</v>
      </c>
      <c r="S66" s="410">
        <v>0</v>
      </c>
      <c r="T66" s="410">
        <v>0</v>
      </c>
      <c r="U66" s="410">
        <v>0</v>
      </c>
      <c r="V66" s="410">
        <v>0</v>
      </c>
      <c r="W66" s="410">
        <v>0</v>
      </c>
      <c r="X66" s="410">
        <v>0</v>
      </c>
      <c r="Y66" s="410">
        <v>0</v>
      </c>
      <c r="Z66" s="410">
        <v>0</v>
      </c>
      <c r="AA66" s="410">
        <v>0</v>
      </c>
      <c r="AB66" s="410">
        <v>0</v>
      </c>
      <c r="AC66" s="410">
        <v>0</v>
      </c>
      <c r="AD66" s="410">
        <v>0</v>
      </c>
      <c r="AE66" s="410">
        <v>0</v>
      </c>
      <c r="AF66" s="410">
        <v>0</v>
      </c>
      <c r="AG66" s="410">
        <v>0</v>
      </c>
      <c r="AH66" s="410">
        <v>0</v>
      </c>
      <c r="AI66" s="410">
        <v>0</v>
      </c>
      <c r="AJ66" s="410">
        <v>0</v>
      </c>
      <c r="AK66" s="410">
        <v>0</v>
      </c>
      <c r="AL66" s="410">
        <v>0</v>
      </c>
      <c r="AM66" s="410">
        <v>0</v>
      </c>
      <c r="AN66" s="410">
        <v>0</v>
      </c>
      <c r="AO66" s="410">
        <v>0</v>
      </c>
      <c r="AP66" s="410">
        <v>0</v>
      </c>
      <c r="AQ66" s="410">
        <v>0</v>
      </c>
      <c r="AR66" s="410">
        <v>0</v>
      </c>
      <c r="AS66" s="410">
        <v>0</v>
      </c>
      <c r="AT66" s="410">
        <v>0</v>
      </c>
      <c r="AU66" s="410">
        <v>0</v>
      </c>
      <c r="AV66" s="410">
        <v>0</v>
      </c>
      <c r="AW66" s="410">
        <v>0</v>
      </c>
      <c r="AX66" s="410">
        <v>0</v>
      </c>
      <c r="AY66" s="410">
        <v>0</v>
      </c>
      <c r="AZ66" s="410">
        <v>0</v>
      </c>
      <c r="BA66" s="25">
        <f t="shared" si="3"/>
        <v>0</v>
      </c>
    </row>
    <row r="67" spans="1:60" ht="48" customHeight="1" x14ac:dyDescent="0.25">
      <c r="A67" s="7"/>
      <c r="B67" s="382" t="s">
        <v>177</v>
      </c>
      <c r="C67" s="383" t="s">
        <v>178</v>
      </c>
      <c r="D67" s="657" t="s">
        <v>93</v>
      </c>
      <c r="E67" s="445">
        <f t="shared" ref="E67:AN67" si="21">SUM(E68:E69)</f>
        <v>0</v>
      </c>
      <c r="F67" s="445">
        <f t="shared" si="21"/>
        <v>0</v>
      </c>
      <c r="G67" s="445">
        <f t="shared" si="21"/>
        <v>0.8</v>
      </c>
      <c r="H67" s="445">
        <f t="shared" si="21"/>
        <v>0</v>
      </c>
      <c r="I67" s="445">
        <f t="shared" si="21"/>
        <v>0</v>
      </c>
      <c r="J67" s="445">
        <f t="shared" si="21"/>
        <v>0</v>
      </c>
      <c r="K67" s="445">
        <f t="shared" si="21"/>
        <v>3.76</v>
      </c>
      <c r="L67" s="445">
        <f t="shared" si="21"/>
        <v>0</v>
      </c>
      <c r="M67" s="445">
        <f t="shared" si="21"/>
        <v>0</v>
      </c>
      <c r="N67" s="445">
        <f t="shared" si="21"/>
        <v>0</v>
      </c>
      <c r="O67" s="445">
        <f t="shared" si="21"/>
        <v>0</v>
      </c>
      <c r="P67" s="445">
        <f t="shared" si="21"/>
        <v>0</v>
      </c>
      <c r="Q67" s="445">
        <f t="shared" si="21"/>
        <v>0</v>
      </c>
      <c r="R67" s="445">
        <f t="shared" si="21"/>
        <v>0</v>
      </c>
      <c r="S67" s="445">
        <f t="shared" si="21"/>
        <v>0</v>
      </c>
      <c r="T67" s="445">
        <f t="shared" si="21"/>
        <v>0</v>
      </c>
      <c r="U67" s="445">
        <f t="shared" si="21"/>
        <v>0</v>
      </c>
      <c r="V67" s="445">
        <f t="shared" si="21"/>
        <v>0</v>
      </c>
      <c r="W67" s="445">
        <f t="shared" si="21"/>
        <v>0</v>
      </c>
      <c r="X67" s="445">
        <f t="shared" si="21"/>
        <v>0</v>
      </c>
      <c r="Y67" s="445">
        <f t="shared" si="21"/>
        <v>0</v>
      </c>
      <c r="Z67" s="445">
        <f t="shared" si="21"/>
        <v>0</v>
      </c>
      <c r="AA67" s="445">
        <f t="shared" si="21"/>
        <v>0</v>
      </c>
      <c r="AB67" s="445">
        <f t="shared" si="21"/>
        <v>0</v>
      </c>
      <c r="AC67" s="445">
        <f t="shared" si="21"/>
        <v>0</v>
      </c>
      <c r="AD67" s="445">
        <f t="shared" si="21"/>
        <v>0</v>
      </c>
      <c r="AE67" s="445">
        <f t="shared" si="21"/>
        <v>0</v>
      </c>
      <c r="AF67" s="445">
        <f t="shared" si="21"/>
        <v>0</v>
      </c>
      <c r="AG67" s="445">
        <f t="shared" si="21"/>
        <v>0</v>
      </c>
      <c r="AH67" s="445">
        <f t="shared" si="21"/>
        <v>0</v>
      </c>
      <c r="AI67" s="445">
        <f t="shared" si="21"/>
        <v>0</v>
      </c>
      <c r="AJ67" s="445">
        <f t="shared" si="21"/>
        <v>0</v>
      </c>
      <c r="AK67" s="445">
        <f t="shared" si="21"/>
        <v>0</v>
      </c>
      <c r="AL67" s="445">
        <f t="shared" si="21"/>
        <v>0</v>
      </c>
      <c r="AM67" s="445">
        <f t="shared" si="21"/>
        <v>0</v>
      </c>
      <c r="AN67" s="445">
        <f t="shared" si="21"/>
        <v>0</v>
      </c>
      <c r="AO67" s="445">
        <f>SUM(AO68:AO69)</f>
        <v>0</v>
      </c>
      <c r="AP67" s="445">
        <f>SUM(AP68:AP69)</f>
        <v>0</v>
      </c>
      <c r="AQ67" s="445">
        <f t="shared" ref="AQ67:AZ67" si="22">SUM(AQ68:AQ69)</f>
        <v>0</v>
      </c>
      <c r="AR67" s="445">
        <f t="shared" si="22"/>
        <v>0</v>
      </c>
      <c r="AS67" s="445">
        <f t="shared" si="22"/>
        <v>0</v>
      </c>
      <c r="AT67" s="445">
        <f t="shared" si="22"/>
        <v>0</v>
      </c>
      <c r="AU67" s="445">
        <f t="shared" si="22"/>
        <v>0</v>
      </c>
      <c r="AV67" s="445">
        <f t="shared" si="22"/>
        <v>0</v>
      </c>
      <c r="AW67" s="445">
        <f t="shared" si="22"/>
        <v>41.8</v>
      </c>
      <c r="AX67" s="445">
        <f t="shared" si="22"/>
        <v>0</v>
      </c>
      <c r="AY67" s="445">
        <f t="shared" si="22"/>
        <v>0</v>
      </c>
      <c r="AZ67" s="445">
        <f t="shared" si="22"/>
        <v>0</v>
      </c>
      <c r="BA67" s="25">
        <f t="shared" si="3"/>
        <v>0</v>
      </c>
    </row>
    <row r="68" spans="1:60" ht="42" customHeight="1" x14ac:dyDescent="0.25">
      <c r="A68" s="7"/>
      <c r="B68" s="408" t="s">
        <v>179</v>
      </c>
      <c r="C68" s="409" t="s">
        <v>180</v>
      </c>
      <c r="D68" s="408" t="s">
        <v>93</v>
      </c>
      <c r="E68" s="410">
        <v>0</v>
      </c>
      <c r="F68" s="410">
        <v>0</v>
      </c>
      <c r="G68" s="410">
        <v>0</v>
      </c>
      <c r="H68" s="410">
        <v>0</v>
      </c>
      <c r="I68" s="410">
        <v>0</v>
      </c>
      <c r="J68" s="410">
        <v>0</v>
      </c>
      <c r="K68" s="410">
        <v>0</v>
      </c>
      <c r="L68" s="410">
        <v>0</v>
      </c>
      <c r="M68" s="410">
        <v>0</v>
      </c>
      <c r="N68" s="410">
        <v>0</v>
      </c>
      <c r="O68" s="410">
        <v>0</v>
      </c>
      <c r="P68" s="410">
        <v>0</v>
      </c>
      <c r="Q68" s="410">
        <v>0</v>
      </c>
      <c r="R68" s="410">
        <v>0</v>
      </c>
      <c r="S68" s="410">
        <v>0</v>
      </c>
      <c r="T68" s="410">
        <v>0</v>
      </c>
      <c r="U68" s="410">
        <v>0</v>
      </c>
      <c r="V68" s="410">
        <v>0</v>
      </c>
      <c r="W68" s="410">
        <v>0</v>
      </c>
      <c r="X68" s="410">
        <v>0</v>
      </c>
      <c r="Y68" s="410">
        <v>0</v>
      </c>
      <c r="Z68" s="410">
        <v>0</v>
      </c>
      <c r="AA68" s="410">
        <v>0</v>
      </c>
      <c r="AB68" s="410">
        <v>0</v>
      </c>
      <c r="AC68" s="410">
        <v>0</v>
      </c>
      <c r="AD68" s="410">
        <v>0</v>
      </c>
      <c r="AE68" s="410">
        <v>0</v>
      </c>
      <c r="AF68" s="410">
        <v>0</v>
      </c>
      <c r="AG68" s="410">
        <v>0</v>
      </c>
      <c r="AH68" s="410">
        <v>0</v>
      </c>
      <c r="AI68" s="410">
        <v>0</v>
      </c>
      <c r="AJ68" s="410">
        <v>0</v>
      </c>
      <c r="AK68" s="410">
        <v>0</v>
      </c>
      <c r="AL68" s="410">
        <v>0</v>
      </c>
      <c r="AM68" s="410">
        <v>0</v>
      </c>
      <c r="AN68" s="410">
        <v>0</v>
      </c>
      <c r="AO68" s="410">
        <v>0</v>
      </c>
      <c r="AP68" s="410">
        <v>0</v>
      </c>
      <c r="AQ68" s="410">
        <v>0</v>
      </c>
      <c r="AR68" s="410">
        <v>0</v>
      </c>
      <c r="AS68" s="410">
        <v>0</v>
      </c>
      <c r="AT68" s="410">
        <v>0</v>
      </c>
      <c r="AU68" s="410">
        <v>0</v>
      </c>
      <c r="AV68" s="410">
        <v>0</v>
      </c>
      <c r="AW68" s="410">
        <v>0</v>
      </c>
      <c r="AX68" s="410">
        <v>0</v>
      </c>
      <c r="AY68" s="410">
        <v>0</v>
      </c>
      <c r="AZ68" s="410">
        <v>0</v>
      </c>
      <c r="BA68" s="25">
        <f t="shared" si="3"/>
        <v>0</v>
      </c>
    </row>
    <row r="69" spans="1:60" ht="42" customHeight="1" x14ac:dyDescent="0.25">
      <c r="A69" s="7"/>
      <c r="B69" s="408" t="s">
        <v>181</v>
      </c>
      <c r="C69" s="409" t="s">
        <v>182</v>
      </c>
      <c r="D69" s="408" t="s">
        <v>93</v>
      </c>
      <c r="E69" s="410">
        <f t="shared" ref="E69" si="23">SUBTOTAL(9,E70)</f>
        <v>0</v>
      </c>
      <c r="F69" s="410">
        <f t="shared" ref="F69" si="24">SUBTOTAL(9,F70)</f>
        <v>0</v>
      </c>
      <c r="G69" s="410">
        <f t="shared" ref="G69" si="25">SUBTOTAL(9,G70)</f>
        <v>0.8</v>
      </c>
      <c r="H69" s="410">
        <f t="shared" ref="H69" si="26">SUBTOTAL(9,H70)</f>
        <v>0</v>
      </c>
      <c r="I69" s="410">
        <f t="shared" ref="I69" si="27">SUBTOTAL(9,I70)</f>
        <v>0</v>
      </c>
      <c r="J69" s="410">
        <f t="shared" ref="J69" si="28">SUBTOTAL(9,J70)</f>
        <v>0</v>
      </c>
      <c r="K69" s="410">
        <f t="shared" ref="K69" si="29">SUBTOTAL(9,K70)</f>
        <v>3.76</v>
      </c>
      <c r="L69" s="410">
        <f t="shared" ref="L69" si="30">SUBTOTAL(9,L70)</f>
        <v>0</v>
      </c>
      <c r="M69" s="410">
        <f t="shared" ref="M69" si="31">SUBTOTAL(9,M70)</f>
        <v>0</v>
      </c>
      <c r="N69" s="410">
        <f t="shared" ref="N69" si="32">SUBTOTAL(9,N70)</f>
        <v>0</v>
      </c>
      <c r="O69" s="410">
        <f t="shared" ref="O69" si="33">SUBTOTAL(9,O70)</f>
        <v>0</v>
      </c>
      <c r="P69" s="410">
        <f t="shared" ref="P69" si="34">SUBTOTAL(9,P70)</f>
        <v>0</v>
      </c>
      <c r="Q69" s="410">
        <f t="shared" ref="Q69" si="35">SUBTOTAL(9,Q70)</f>
        <v>0</v>
      </c>
      <c r="R69" s="410">
        <f t="shared" ref="R69" si="36">SUBTOTAL(9,R70)</f>
        <v>0</v>
      </c>
      <c r="S69" s="410">
        <f t="shared" ref="S69" si="37">SUBTOTAL(9,S70)</f>
        <v>0</v>
      </c>
      <c r="T69" s="410">
        <f t="shared" ref="T69" si="38">SUBTOTAL(9,T70)</f>
        <v>0</v>
      </c>
      <c r="U69" s="410">
        <f t="shared" ref="U69" si="39">SUBTOTAL(9,U70)</f>
        <v>0</v>
      </c>
      <c r="V69" s="410">
        <f t="shared" ref="V69" si="40">SUBTOTAL(9,V70)</f>
        <v>0</v>
      </c>
      <c r="W69" s="410">
        <f t="shared" ref="W69" si="41">SUBTOTAL(9,W70)</f>
        <v>0</v>
      </c>
      <c r="X69" s="410">
        <f t="shared" ref="X69" si="42">SUBTOTAL(9,X70)</f>
        <v>0</v>
      </c>
      <c r="Y69" s="410">
        <f t="shared" ref="Y69" si="43">SUBTOTAL(9,Y70)</f>
        <v>0</v>
      </c>
      <c r="Z69" s="410">
        <f t="shared" ref="Z69" si="44">SUBTOTAL(9,Z70)</f>
        <v>0</v>
      </c>
      <c r="AA69" s="410">
        <f t="shared" ref="AA69" si="45">SUBTOTAL(9,AA70)</f>
        <v>0</v>
      </c>
      <c r="AB69" s="410">
        <f t="shared" ref="AB69" si="46">SUBTOTAL(9,AB70)</f>
        <v>0</v>
      </c>
      <c r="AC69" s="410">
        <f t="shared" ref="AC69" si="47">SUBTOTAL(9,AC70)</f>
        <v>0</v>
      </c>
      <c r="AD69" s="410">
        <f t="shared" ref="AD69" si="48">SUBTOTAL(9,AD70)</f>
        <v>0</v>
      </c>
      <c r="AE69" s="410">
        <f t="shared" ref="AE69" si="49">SUBTOTAL(9,AE70)</f>
        <v>0</v>
      </c>
      <c r="AF69" s="410">
        <f t="shared" ref="AF69" si="50">SUBTOTAL(9,AF70)</f>
        <v>0</v>
      </c>
      <c r="AG69" s="410">
        <f t="shared" ref="AG69" si="51">SUBTOTAL(9,AG70)</f>
        <v>0</v>
      </c>
      <c r="AH69" s="410">
        <f t="shared" ref="AH69" si="52">SUBTOTAL(9,AH70)</f>
        <v>0</v>
      </c>
      <c r="AI69" s="410">
        <f t="shared" ref="AI69" si="53">SUBTOTAL(9,AI70)</f>
        <v>0</v>
      </c>
      <c r="AJ69" s="410">
        <f t="shared" ref="AJ69" si="54">SUBTOTAL(9,AJ70)</f>
        <v>0</v>
      </c>
      <c r="AK69" s="410">
        <f t="shared" ref="AK69" si="55">SUBTOTAL(9,AK70)</f>
        <v>0</v>
      </c>
      <c r="AL69" s="410">
        <f t="shared" ref="AL69" si="56">SUBTOTAL(9,AL70)</f>
        <v>0</v>
      </c>
      <c r="AM69" s="410">
        <f t="shared" ref="AM69" si="57">SUBTOTAL(9,AM70)</f>
        <v>0</v>
      </c>
      <c r="AN69" s="410">
        <f t="shared" ref="AN69" si="58">SUBTOTAL(9,AN70)</f>
        <v>0</v>
      </c>
      <c r="AO69" s="410">
        <f t="shared" ref="AO69" si="59">SUBTOTAL(9,AO70)</f>
        <v>0</v>
      </c>
      <c r="AP69" s="410">
        <f t="shared" ref="AP69" si="60">SUBTOTAL(9,AP70)</f>
        <v>0</v>
      </c>
      <c r="AQ69" s="410">
        <f t="shared" ref="AQ69" si="61">SUBTOTAL(9,AQ70)</f>
        <v>0</v>
      </c>
      <c r="AR69" s="410">
        <f t="shared" ref="AR69" si="62">SUBTOTAL(9,AR70)</f>
        <v>0</v>
      </c>
      <c r="AS69" s="410">
        <f t="shared" ref="AS69" si="63">SUBTOTAL(9,AS70)</f>
        <v>0</v>
      </c>
      <c r="AT69" s="410">
        <f t="shared" ref="AT69" si="64">SUBTOTAL(9,AT70)</f>
        <v>0</v>
      </c>
      <c r="AU69" s="410">
        <f t="shared" ref="AU69" si="65">SUBTOTAL(9,AU70)</f>
        <v>0</v>
      </c>
      <c r="AV69" s="410">
        <f t="shared" ref="AV69" si="66">SUBTOTAL(9,AV70)</f>
        <v>0</v>
      </c>
      <c r="AW69" s="410">
        <f t="shared" ref="AW69" si="67">SUBTOTAL(9,AW70)</f>
        <v>41.8</v>
      </c>
      <c r="AX69" s="410">
        <f t="shared" ref="AX69" si="68">SUBTOTAL(9,AX70)</f>
        <v>0</v>
      </c>
      <c r="AY69" s="410">
        <f t="shared" ref="AY69" si="69">SUBTOTAL(9,AY70)</f>
        <v>0</v>
      </c>
      <c r="AZ69" s="410">
        <f t="shared" ref="AZ69" si="70">SUBTOTAL(9,AZ70)</f>
        <v>0</v>
      </c>
      <c r="BA69" s="25">
        <f t="shared" si="3"/>
        <v>0</v>
      </c>
    </row>
    <row r="70" spans="1:60" s="939" customFormat="1" ht="33" customHeight="1" x14ac:dyDescent="0.25">
      <c r="B70" s="76" t="s">
        <v>181</v>
      </c>
      <c r="C70" s="387" t="s">
        <v>1576</v>
      </c>
      <c r="D70" s="76" t="s">
        <v>1620</v>
      </c>
      <c r="E70" s="390"/>
      <c r="F70" s="390"/>
      <c r="G70" s="390">
        <f>'С № 7'!CY76</f>
        <v>0.8</v>
      </c>
      <c r="H70" s="390"/>
      <c r="I70" s="390"/>
      <c r="J70" s="390"/>
      <c r="K70" s="390">
        <f>'С № 7'!DA76</f>
        <v>3.76</v>
      </c>
      <c r="L70" s="390"/>
      <c r="M70" s="390"/>
      <c r="N70" s="390"/>
      <c r="O70" s="390"/>
      <c r="P70" s="390"/>
      <c r="Q70" s="390"/>
      <c r="R70" s="390"/>
      <c r="S70" s="390"/>
      <c r="T70" s="390"/>
      <c r="U70" s="390"/>
      <c r="V70" s="390"/>
      <c r="W70" s="390"/>
      <c r="X70" s="390"/>
      <c r="Y70" s="390"/>
      <c r="Z70" s="390"/>
      <c r="AA70" s="390"/>
      <c r="AB70" s="390"/>
      <c r="AC70" s="390"/>
      <c r="AD70" s="390"/>
      <c r="AE70" s="390"/>
      <c r="AF70" s="390"/>
      <c r="AG70" s="390"/>
      <c r="AH70" s="390"/>
      <c r="AI70" s="390"/>
      <c r="AJ70" s="390"/>
      <c r="AK70" s="390"/>
      <c r="AL70" s="390"/>
      <c r="AM70" s="390"/>
      <c r="AN70" s="390"/>
      <c r="AO70" s="390"/>
      <c r="AP70" s="390"/>
      <c r="AQ70" s="390"/>
      <c r="AR70" s="390"/>
      <c r="AS70" s="390"/>
      <c r="AT70" s="390"/>
      <c r="AU70" s="390"/>
      <c r="AV70" s="390"/>
      <c r="AW70" s="390">
        <v>41.8</v>
      </c>
      <c r="AX70" s="390"/>
      <c r="AY70" s="390"/>
      <c r="AZ70" s="390"/>
      <c r="BA70" s="27"/>
      <c r="BB70" s="4"/>
      <c r="BC70" s="4"/>
      <c r="BD70" s="4"/>
      <c r="BE70" s="4"/>
      <c r="BF70" s="4"/>
      <c r="BG70" s="4"/>
      <c r="BH70" s="4"/>
    </row>
    <row r="71" spans="1:60" ht="48" customHeight="1" x14ac:dyDescent="0.25">
      <c r="A71" s="7"/>
      <c r="B71" s="382" t="s">
        <v>183</v>
      </c>
      <c r="C71" s="383" t="s">
        <v>184</v>
      </c>
      <c r="D71" s="382" t="s">
        <v>93</v>
      </c>
      <c r="E71" s="384">
        <f t="shared" ref="E71:AW71" si="71">SUBTOTAL(9,E73:E77)</f>
        <v>0</v>
      </c>
      <c r="F71" s="384">
        <f t="shared" si="71"/>
        <v>0</v>
      </c>
      <c r="G71" s="384">
        <f t="shared" si="71"/>
        <v>0</v>
      </c>
      <c r="H71" s="384">
        <f t="shared" si="71"/>
        <v>0</v>
      </c>
      <c r="I71" s="384">
        <f t="shared" si="71"/>
        <v>0</v>
      </c>
      <c r="J71" s="384">
        <f t="shared" si="71"/>
        <v>0</v>
      </c>
      <c r="K71" s="384">
        <f t="shared" si="71"/>
        <v>0</v>
      </c>
      <c r="L71" s="384">
        <f t="shared" si="71"/>
        <v>0</v>
      </c>
      <c r="M71" s="384">
        <f t="shared" si="71"/>
        <v>0</v>
      </c>
      <c r="N71" s="384">
        <f t="shared" si="71"/>
        <v>0</v>
      </c>
      <c r="O71" s="384">
        <f t="shared" si="71"/>
        <v>0</v>
      </c>
      <c r="P71" s="384">
        <f t="shared" si="71"/>
        <v>0</v>
      </c>
      <c r="Q71" s="384">
        <f t="shared" si="71"/>
        <v>0</v>
      </c>
      <c r="R71" s="384">
        <f t="shared" si="71"/>
        <v>0</v>
      </c>
      <c r="S71" s="384">
        <f t="shared" si="71"/>
        <v>0</v>
      </c>
      <c r="T71" s="384">
        <f t="shared" si="71"/>
        <v>0</v>
      </c>
      <c r="U71" s="384">
        <f t="shared" si="71"/>
        <v>0</v>
      </c>
      <c r="V71" s="384">
        <f t="shared" si="71"/>
        <v>0</v>
      </c>
      <c r="W71" s="384">
        <f t="shared" si="71"/>
        <v>0</v>
      </c>
      <c r="X71" s="384">
        <f t="shared" si="71"/>
        <v>0</v>
      </c>
      <c r="Y71" s="384">
        <f t="shared" si="71"/>
        <v>0</v>
      </c>
      <c r="Z71" s="384">
        <f t="shared" si="71"/>
        <v>0</v>
      </c>
      <c r="AA71" s="384">
        <f t="shared" si="71"/>
        <v>0</v>
      </c>
      <c r="AB71" s="384">
        <f t="shared" si="71"/>
        <v>0</v>
      </c>
      <c r="AC71" s="384">
        <f t="shared" si="71"/>
        <v>0</v>
      </c>
      <c r="AD71" s="384">
        <f t="shared" si="71"/>
        <v>0</v>
      </c>
      <c r="AE71" s="384">
        <f t="shared" si="71"/>
        <v>0</v>
      </c>
      <c r="AF71" s="384">
        <f t="shared" si="71"/>
        <v>0</v>
      </c>
      <c r="AG71" s="384">
        <f t="shared" si="71"/>
        <v>0</v>
      </c>
      <c r="AH71" s="384">
        <f t="shared" si="71"/>
        <v>0</v>
      </c>
      <c r="AI71" s="384">
        <f t="shared" si="71"/>
        <v>0</v>
      </c>
      <c r="AJ71" s="384">
        <f t="shared" si="71"/>
        <v>0</v>
      </c>
      <c r="AK71" s="384">
        <f t="shared" si="71"/>
        <v>0</v>
      </c>
      <c r="AL71" s="384">
        <f t="shared" si="71"/>
        <v>0</v>
      </c>
      <c r="AM71" s="384">
        <f t="shared" si="71"/>
        <v>0</v>
      </c>
      <c r="AN71" s="384">
        <f t="shared" si="71"/>
        <v>0</v>
      </c>
      <c r="AO71" s="384">
        <f t="shared" si="71"/>
        <v>0</v>
      </c>
      <c r="AP71" s="384">
        <f t="shared" si="71"/>
        <v>0</v>
      </c>
      <c r="AQ71" s="384">
        <f t="shared" si="71"/>
        <v>0</v>
      </c>
      <c r="AR71" s="384">
        <f t="shared" si="71"/>
        <v>0</v>
      </c>
      <c r="AS71" s="384">
        <f t="shared" si="71"/>
        <v>0</v>
      </c>
      <c r="AT71" s="384">
        <f t="shared" si="71"/>
        <v>0</v>
      </c>
      <c r="AU71" s="384">
        <f t="shared" si="71"/>
        <v>0</v>
      </c>
      <c r="AV71" s="384">
        <f t="shared" si="71"/>
        <v>0</v>
      </c>
      <c r="AW71" s="384">
        <f t="shared" si="71"/>
        <v>0</v>
      </c>
      <c r="AX71" s="384">
        <f>SUBTOTAL(9,AX72:AX77)</f>
        <v>0</v>
      </c>
      <c r="AY71" s="384">
        <f>SUBTOTAL(9,AY73:AY77)</f>
        <v>0</v>
      </c>
      <c r="AZ71" s="384">
        <f>SUBTOTAL(9,AZ73:AZ77)</f>
        <v>0</v>
      </c>
      <c r="BA71" s="25">
        <f t="shared" si="3"/>
        <v>0</v>
      </c>
    </row>
    <row r="72" spans="1:60" s="912" customFormat="1" ht="33" hidden="1" customHeight="1" x14ac:dyDescent="0.25">
      <c r="B72" s="76"/>
      <c r="C72" s="387"/>
      <c r="D72" s="76"/>
      <c r="E72" s="373"/>
      <c r="F72" s="373"/>
      <c r="G72" s="373"/>
      <c r="H72" s="373"/>
      <c r="I72" s="373"/>
      <c r="J72" s="373"/>
      <c r="K72" s="373"/>
      <c r="L72" s="373"/>
      <c r="M72" s="373"/>
      <c r="N72" s="373"/>
      <c r="O72" s="373"/>
      <c r="P72" s="373"/>
      <c r="Q72" s="373"/>
      <c r="R72" s="373"/>
      <c r="S72" s="373"/>
      <c r="T72" s="373"/>
      <c r="U72" s="373"/>
      <c r="V72" s="373"/>
      <c r="W72" s="373"/>
      <c r="X72" s="373"/>
      <c r="Y72" s="373"/>
      <c r="Z72" s="373"/>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77"/>
      <c r="AY72" s="373"/>
      <c r="AZ72" s="373"/>
      <c r="BA72" s="27"/>
      <c r="BB72" s="4"/>
      <c r="BC72" s="4"/>
      <c r="BD72" s="4"/>
      <c r="BE72" s="4"/>
      <c r="BF72" s="4"/>
      <c r="BG72" s="4"/>
      <c r="BH72" s="4"/>
    </row>
    <row r="73" spans="1:60" s="371" customFormat="1" ht="33" hidden="1" customHeight="1" x14ac:dyDescent="0.25">
      <c r="A73" s="7"/>
      <c r="B73" s="76"/>
      <c r="C73" s="387"/>
      <c r="D73" s="76"/>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25"/>
      <c r="BB73" s="4"/>
      <c r="BC73" s="4"/>
      <c r="BD73" s="4"/>
      <c r="BE73" s="4"/>
      <c r="BF73" s="4"/>
      <c r="BG73" s="4"/>
      <c r="BH73" s="4"/>
    </row>
    <row r="74" spans="1:60" s="653" customFormat="1" ht="33" hidden="1" customHeight="1" x14ac:dyDescent="0.25">
      <c r="A74" s="7"/>
      <c r="B74" s="76"/>
      <c r="C74" s="651"/>
      <c r="D74" s="656"/>
      <c r="E74" s="77"/>
      <c r="F74" s="77"/>
      <c r="G74" s="77"/>
      <c r="H74" s="77"/>
      <c r="I74" s="77"/>
      <c r="J74" s="77"/>
      <c r="K74" s="77"/>
      <c r="L74" s="373"/>
      <c r="M74" s="373"/>
      <c r="N74" s="373"/>
      <c r="O74" s="373"/>
      <c r="P74" s="373"/>
      <c r="Q74" s="373"/>
      <c r="R74" s="373"/>
      <c r="S74" s="373"/>
      <c r="T74" s="373"/>
      <c r="U74" s="373"/>
      <c r="V74" s="373"/>
      <c r="W74" s="373"/>
      <c r="X74" s="373"/>
      <c r="Y74" s="373"/>
      <c r="Z74" s="373"/>
      <c r="AA74" s="373"/>
      <c r="AB74" s="373"/>
      <c r="AC74" s="373"/>
      <c r="AD74" s="373"/>
      <c r="AE74" s="373"/>
      <c r="AF74" s="373"/>
      <c r="AG74" s="373"/>
      <c r="AH74" s="373"/>
      <c r="AI74" s="373"/>
      <c r="AJ74" s="373"/>
      <c r="AK74" s="373"/>
      <c r="AL74" s="373"/>
      <c r="AM74" s="373"/>
      <c r="AN74" s="373"/>
      <c r="AO74" s="77"/>
      <c r="AP74" s="77"/>
      <c r="AQ74" s="373"/>
      <c r="AR74" s="373"/>
      <c r="AS74" s="373"/>
      <c r="AT74" s="373"/>
      <c r="AU74" s="373"/>
      <c r="AV74" s="373"/>
      <c r="AW74" s="77"/>
      <c r="AX74" s="77"/>
      <c r="AY74" s="373"/>
      <c r="AZ74" s="373"/>
      <c r="BA74" s="25"/>
      <c r="BB74" s="4"/>
      <c r="BC74" s="4"/>
      <c r="BD74" s="4"/>
      <c r="BE74" s="4"/>
      <c r="BF74" s="4"/>
      <c r="BG74" s="4"/>
      <c r="BH74" s="4"/>
    </row>
    <row r="75" spans="1:60" s="371" customFormat="1" ht="33" hidden="1" customHeight="1" x14ac:dyDescent="0.25">
      <c r="A75" s="7"/>
      <c r="B75" s="76"/>
      <c r="C75" s="387"/>
      <c r="D75" s="76"/>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25"/>
      <c r="BB75" s="4"/>
      <c r="BC75" s="4"/>
      <c r="BD75" s="4"/>
      <c r="BE75" s="4"/>
      <c r="BF75" s="4"/>
      <c r="BG75" s="4"/>
      <c r="BH75" s="4"/>
    </row>
    <row r="76" spans="1:60" s="881" customFormat="1" ht="33" hidden="1" customHeight="1" x14ac:dyDescent="0.25">
      <c r="A76" s="7"/>
      <c r="B76" s="76"/>
      <c r="C76" s="387"/>
      <c r="D76" s="76"/>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25"/>
      <c r="BB76" s="4"/>
      <c r="BC76" s="4"/>
      <c r="BD76" s="4"/>
      <c r="BE76" s="4"/>
      <c r="BF76" s="4"/>
      <c r="BG76" s="4"/>
      <c r="BH76" s="4"/>
    </row>
    <row r="77" spans="1:60" s="371" customFormat="1" ht="33" hidden="1" customHeight="1" x14ac:dyDescent="0.25">
      <c r="A77" s="7"/>
      <c r="B77" s="76"/>
      <c r="C77" s="394"/>
      <c r="D77" s="76"/>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25"/>
      <c r="BB77" s="4"/>
      <c r="BC77" s="4"/>
      <c r="BD77" s="4"/>
      <c r="BE77" s="4"/>
      <c r="BF77" s="4"/>
      <c r="BG77" s="4"/>
      <c r="BH77" s="4"/>
    </row>
    <row r="78" spans="1:60" ht="48" customHeight="1" x14ac:dyDescent="0.25">
      <c r="A78" s="7"/>
      <c r="B78" s="382" t="s">
        <v>185</v>
      </c>
      <c r="C78" s="383" t="s">
        <v>186</v>
      </c>
      <c r="D78" s="382" t="s">
        <v>93</v>
      </c>
      <c r="E78" s="384">
        <v>0</v>
      </c>
      <c r="F78" s="384">
        <v>0</v>
      </c>
      <c r="G78" s="384">
        <v>0</v>
      </c>
      <c r="H78" s="384">
        <v>0</v>
      </c>
      <c r="I78" s="384">
        <v>0</v>
      </c>
      <c r="J78" s="384">
        <v>0</v>
      </c>
      <c r="K78" s="384">
        <v>0</v>
      </c>
      <c r="L78" s="384">
        <v>0</v>
      </c>
      <c r="M78" s="384">
        <v>0</v>
      </c>
      <c r="N78" s="384">
        <v>0</v>
      </c>
      <c r="O78" s="384">
        <v>0</v>
      </c>
      <c r="P78" s="384">
        <v>0</v>
      </c>
      <c r="Q78" s="384">
        <v>0</v>
      </c>
      <c r="R78" s="384">
        <v>0</v>
      </c>
      <c r="S78" s="384">
        <v>0</v>
      </c>
      <c r="T78" s="384">
        <v>0</v>
      </c>
      <c r="U78" s="384">
        <v>0</v>
      </c>
      <c r="V78" s="384">
        <v>0</v>
      </c>
      <c r="W78" s="384">
        <v>0</v>
      </c>
      <c r="X78" s="384">
        <v>0</v>
      </c>
      <c r="Y78" s="384">
        <v>0</v>
      </c>
      <c r="Z78" s="384">
        <v>0</v>
      </c>
      <c r="AA78" s="384">
        <v>0</v>
      </c>
      <c r="AB78" s="384">
        <v>0</v>
      </c>
      <c r="AC78" s="384">
        <v>0</v>
      </c>
      <c r="AD78" s="384">
        <v>0</v>
      </c>
      <c r="AE78" s="384">
        <v>0</v>
      </c>
      <c r="AF78" s="384">
        <v>0</v>
      </c>
      <c r="AG78" s="384">
        <v>0</v>
      </c>
      <c r="AH78" s="384">
        <v>0</v>
      </c>
      <c r="AI78" s="384">
        <v>0</v>
      </c>
      <c r="AJ78" s="384">
        <v>0</v>
      </c>
      <c r="AK78" s="384">
        <v>0</v>
      </c>
      <c r="AL78" s="384">
        <v>0</v>
      </c>
      <c r="AM78" s="384">
        <v>0</v>
      </c>
      <c r="AN78" s="384">
        <v>0</v>
      </c>
      <c r="AO78" s="384">
        <v>0</v>
      </c>
      <c r="AP78" s="384">
        <v>0</v>
      </c>
      <c r="AQ78" s="384">
        <v>0</v>
      </c>
      <c r="AR78" s="384">
        <v>0</v>
      </c>
      <c r="AS78" s="384">
        <v>0</v>
      </c>
      <c r="AT78" s="384">
        <v>0</v>
      </c>
      <c r="AU78" s="384">
        <v>0</v>
      </c>
      <c r="AV78" s="384">
        <v>0</v>
      </c>
      <c r="AW78" s="384">
        <v>0</v>
      </c>
      <c r="AX78" s="384">
        <v>0</v>
      </c>
      <c r="AY78" s="384">
        <v>0</v>
      </c>
      <c r="AZ78" s="384">
        <v>0</v>
      </c>
      <c r="BA78" s="25">
        <f t="shared" si="3"/>
        <v>0</v>
      </c>
    </row>
    <row r="79" spans="1:60" ht="48" customHeight="1" x14ac:dyDescent="0.25">
      <c r="A79" s="7"/>
      <c r="B79" s="382" t="s">
        <v>187</v>
      </c>
      <c r="C79" s="383" t="s">
        <v>188</v>
      </c>
      <c r="D79" s="382" t="s">
        <v>93</v>
      </c>
      <c r="E79" s="393">
        <f t="shared" ref="E79:AV79" si="72">SUM(E80+E83)</f>
        <v>0</v>
      </c>
      <c r="F79" s="393">
        <f t="shared" si="72"/>
        <v>0</v>
      </c>
      <c r="G79" s="393">
        <f t="shared" si="72"/>
        <v>0</v>
      </c>
      <c r="H79" s="393">
        <f t="shared" si="72"/>
        <v>0</v>
      </c>
      <c r="I79" s="393">
        <f t="shared" si="72"/>
        <v>0</v>
      </c>
      <c r="J79" s="393">
        <f t="shared" si="72"/>
        <v>0</v>
      </c>
      <c r="K79" s="393">
        <f t="shared" si="72"/>
        <v>0</v>
      </c>
      <c r="L79" s="393">
        <f t="shared" si="72"/>
        <v>0</v>
      </c>
      <c r="M79" s="393">
        <f t="shared" si="72"/>
        <v>0</v>
      </c>
      <c r="N79" s="393">
        <f t="shared" si="72"/>
        <v>0</v>
      </c>
      <c r="O79" s="393">
        <f t="shared" si="72"/>
        <v>0</v>
      </c>
      <c r="P79" s="393">
        <f t="shared" si="72"/>
        <v>0</v>
      </c>
      <c r="Q79" s="393">
        <f t="shared" si="72"/>
        <v>0</v>
      </c>
      <c r="R79" s="393">
        <f t="shared" si="72"/>
        <v>0</v>
      </c>
      <c r="S79" s="393">
        <f t="shared" si="72"/>
        <v>0</v>
      </c>
      <c r="T79" s="393">
        <f t="shared" si="72"/>
        <v>0</v>
      </c>
      <c r="U79" s="393">
        <f t="shared" si="72"/>
        <v>0</v>
      </c>
      <c r="V79" s="393">
        <f t="shared" si="72"/>
        <v>0</v>
      </c>
      <c r="W79" s="393">
        <f t="shared" si="72"/>
        <v>0</v>
      </c>
      <c r="X79" s="393">
        <f t="shared" si="72"/>
        <v>0</v>
      </c>
      <c r="Y79" s="393">
        <f t="shared" si="72"/>
        <v>0</v>
      </c>
      <c r="Z79" s="393">
        <f t="shared" si="72"/>
        <v>0</v>
      </c>
      <c r="AA79" s="393">
        <f t="shared" si="72"/>
        <v>0</v>
      </c>
      <c r="AB79" s="393">
        <f t="shared" si="72"/>
        <v>0</v>
      </c>
      <c r="AC79" s="393">
        <f t="shared" si="72"/>
        <v>0</v>
      </c>
      <c r="AD79" s="393">
        <f t="shared" si="72"/>
        <v>0</v>
      </c>
      <c r="AE79" s="393">
        <f t="shared" si="72"/>
        <v>0</v>
      </c>
      <c r="AF79" s="393">
        <f t="shared" si="72"/>
        <v>0</v>
      </c>
      <c r="AG79" s="393">
        <f t="shared" si="72"/>
        <v>0</v>
      </c>
      <c r="AH79" s="393">
        <f t="shared" si="72"/>
        <v>0</v>
      </c>
      <c r="AI79" s="393">
        <f t="shared" si="72"/>
        <v>0</v>
      </c>
      <c r="AJ79" s="393">
        <f t="shared" si="72"/>
        <v>0</v>
      </c>
      <c r="AK79" s="393">
        <f t="shared" si="72"/>
        <v>0</v>
      </c>
      <c r="AL79" s="393">
        <f t="shared" si="72"/>
        <v>0</v>
      </c>
      <c r="AM79" s="393">
        <f t="shared" si="72"/>
        <v>0</v>
      </c>
      <c r="AN79" s="393">
        <f t="shared" si="72"/>
        <v>0</v>
      </c>
      <c r="AO79" s="393">
        <f t="shared" si="72"/>
        <v>0</v>
      </c>
      <c r="AP79" s="393">
        <f t="shared" si="72"/>
        <v>0</v>
      </c>
      <c r="AQ79" s="393">
        <f t="shared" si="72"/>
        <v>0</v>
      </c>
      <c r="AR79" s="393">
        <f t="shared" si="72"/>
        <v>0</v>
      </c>
      <c r="AS79" s="393">
        <f t="shared" si="72"/>
        <v>0</v>
      </c>
      <c r="AT79" s="393">
        <f t="shared" si="72"/>
        <v>0</v>
      </c>
      <c r="AU79" s="393">
        <f t="shared" si="72"/>
        <v>0</v>
      </c>
      <c r="AV79" s="393">
        <f t="shared" si="72"/>
        <v>0</v>
      </c>
      <c r="AW79" s="393">
        <f>SUBTOTAL(9,AW80:AW84)</f>
        <v>4.0060000000000002</v>
      </c>
      <c r="AX79" s="393">
        <f>SUM(AX80+AX83)</f>
        <v>0</v>
      </c>
      <c r="AY79" s="393">
        <f>SUM(AY80+AY83)</f>
        <v>0</v>
      </c>
      <c r="AZ79" s="393">
        <f>SUM(AZ80+AZ83)</f>
        <v>0</v>
      </c>
      <c r="BA79" s="25">
        <f t="shared" si="3"/>
        <v>0</v>
      </c>
    </row>
    <row r="80" spans="1:60" ht="33" customHeight="1" x14ac:dyDescent="0.25">
      <c r="A80" s="7"/>
      <c r="B80" s="377" t="s">
        <v>187</v>
      </c>
      <c r="C80" s="379" t="s">
        <v>684</v>
      </c>
      <c r="D80" s="665" t="s">
        <v>1678</v>
      </c>
      <c r="E80" s="369"/>
      <c r="F80" s="369"/>
      <c r="G80" s="369"/>
      <c r="H80" s="369"/>
      <c r="I80" s="369"/>
      <c r="J80" s="369"/>
      <c r="K80" s="369"/>
      <c r="L80" s="369"/>
      <c r="M80" s="369"/>
      <c r="N80" s="369"/>
      <c r="O80" s="369"/>
      <c r="P80" s="369"/>
      <c r="Q80" s="369"/>
      <c r="R80" s="369"/>
      <c r="S80" s="369"/>
      <c r="T80" s="369"/>
      <c r="U80" s="369"/>
      <c r="V80" s="369"/>
      <c r="W80" s="369"/>
      <c r="X80" s="369"/>
      <c r="Y80" s="369"/>
      <c r="Z80" s="369"/>
      <c r="AA80" s="369"/>
      <c r="AB80" s="369"/>
      <c r="AC80" s="369"/>
      <c r="AD80" s="369"/>
      <c r="AE80" s="369"/>
      <c r="AF80" s="369"/>
      <c r="AG80" s="369"/>
      <c r="AH80" s="369"/>
      <c r="AI80" s="369"/>
      <c r="AJ80" s="369"/>
      <c r="AK80" s="369"/>
      <c r="AL80" s="369"/>
      <c r="AM80" s="369"/>
      <c r="AN80" s="369"/>
      <c r="AO80" s="369"/>
      <c r="AP80" s="369"/>
      <c r="AQ80" s="369"/>
      <c r="AR80" s="369"/>
      <c r="AS80" s="369"/>
      <c r="AT80" s="369"/>
      <c r="AU80" s="369"/>
      <c r="AV80" s="369"/>
      <c r="AW80" s="381">
        <v>0.15</v>
      </c>
      <c r="AX80" s="381"/>
      <c r="AY80" s="369"/>
      <c r="AZ80" s="369"/>
      <c r="BA80" s="8"/>
    </row>
    <row r="81" spans="1:60" s="939" customFormat="1" ht="33" customHeight="1" x14ac:dyDescent="0.25">
      <c r="A81" s="7"/>
      <c r="B81" s="377" t="s">
        <v>187</v>
      </c>
      <c r="C81" s="379" t="s">
        <v>1586</v>
      </c>
      <c r="D81" s="665" t="s">
        <v>1679</v>
      </c>
      <c r="E81" s="369"/>
      <c r="F81" s="369"/>
      <c r="G81" s="369"/>
      <c r="H81" s="369"/>
      <c r="I81" s="369"/>
      <c r="J81" s="369"/>
      <c r="K81" s="369"/>
      <c r="L81" s="369"/>
      <c r="M81" s="369"/>
      <c r="N81" s="369"/>
      <c r="O81" s="369"/>
      <c r="P81" s="369"/>
      <c r="Q81" s="369"/>
      <c r="R81" s="369"/>
      <c r="S81" s="369"/>
      <c r="T81" s="369"/>
      <c r="U81" s="369"/>
      <c r="V81" s="369"/>
      <c r="W81" s="369"/>
      <c r="X81" s="369"/>
      <c r="Y81" s="369"/>
      <c r="Z81" s="369"/>
      <c r="AA81" s="369"/>
      <c r="AB81" s="369"/>
      <c r="AC81" s="369"/>
      <c r="AD81" s="369"/>
      <c r="AE81" s="369"/>
      <c r="AF81" s="369"/>
      <c r="AG81" s="369"/>
      <c r="AH81" s="369"/>
      <c r="AI81" s="369"/>
      <c r="AJ81" s="369"/>
      <c r="AK81" s="369"/>
      <c r="AL81" s="369"/>
      <c r="AM81" s="369"/>
      <c r="AN81" s="369"/>
      <c r="AO81" s="369"/>
      <c r="AP81" s="369"/>
      <c r="AQ81" s="369"/>
      <c r="AR81" s="369"/>
      <c r="AS81" s="369"/>
      <c r="AT81" s="369"/>
      <c r="AU81" s="369"/>
      <c r="AV81" s="369"/>
      <c r="AW81" s="381">
        <v>1.752</v>
      </c>
      <c r="AX81" s="381"/>
      <c r="AY81" s="369"/>
      <c r="AZ81" s="369"/>
      <c r="BA81" s="8"/>
      <c r="BB81" s="4"/>
      <c r="BC81" s="4"/>
      <c r="BD81" s="4"/>
      <c r="BE81" s="4"/>
      <c r="BF81" s="4"/>
      <c r="BG81" s="4"/>
      <c r="BH81" s="4"/>
    </row>
    <row r="82" spans="1:60" s="939" customFormat="1" ht="33" customHeight="1" x14ac:dyDescent="0.25">
      <c r="A82" s="7"/>
      <c r="B82" s="377" t="s">
        <v>187</v>
      </c>
      <c r="C82" s="379" t="s">
        <v>1587</v>
      </c>
      <c r="D82" s="665" t="s">
        <v>1680</v>
      </c>
      <c r="E82" s="369"/>
      <c r="F82" s="369"/>
      <c r="G82" s="369"/>
      <c r="H82" s="369"/>
      <c r="I82" s="369"/>
      <c r="J82" s="369"/>
      <c r="K82" s="369"/>
      <c r="L82" s="369"/>
      <c r="M82" s="369"/>
      <c r="N82" s="369"/>
      <c r="O82" s="369"/>
      <c r="P82" s="369"/>
      <c r="Q82" s="369"/>
      <c r="R82" s="369"/>
      <c r="S82" s="369"/>
      <c r="T82" s="369"/>
      <c r="U82" s="369"/>
      <c r="V82" s="369"/>
      <c r="W82" s="369"/>
      <c r="X82" s="369"/>
      <c r="Y82" s="369"/>
      <c r="Z82" s="369"/>
      <c r="AA82" s="369"/>
      <c r="AB82" s="369"/>
      <c r="AC82" s="369"/>
      <c r="AD82" s="369"/>
      <c r="AE82" s="369"/>
      <c r="AF82" s="369"/>
      <c r="AG82" s="369"/>
      <c r="AH82" s="369"/>
      <c r="AI82" s="369"/>
      <c r="AJ82" s="369"/>
      <c r="AK82" s="369"/>
      <c r="AL82" s="369"/>
      <c r="AM82" s="369"/>
      <c r="AN82" s="369"/>
      <c r="AO82" s="369"/>
      <c r="AP82" s="369"/>
      <c r="AQ82" s="369"/>
      <c r="AR82" s="369"/>
      <c r="AS82" s="369"/>
      <c r="AT82" s="369"/>
      <c r="AU82" s="369"/>
      <c r="AV82" s="369"/>
      <c r="AW82" s="381">
        <v>0.32</v>
      </c>
      <c r="AX82" s="381"/>
      <c r="AY82" s="369"/>
      <c r="AZ82" s="369"/>
      <c r="BA82" s="8"/>
      <c r="BB82" s="4"/>
      <c r="BC82" s="4"/>
      <c r="BD82" s="4"/>
      <c r="BE82" s="4"/>
      <c r="BF82" s="4"/>
      <c r="BG82" s="4"/>
      <c r="BH82" s="4"/>
    </row>
    <row r="83" spans="1:60" ht="33" customHeight="1" x14ac:dyDescent="0.25">
      <c r="B83" s="378" t="s">
        <v>187</v>
      </c>
      <c r="C83" s="380" t="s">
        <v>1588</v>
      </c>
      <c r="D83" s="665" t="s">
        <v>1681</v>
      </c>
      <c r="E83" s="368"/>
      <c r="F83" s="368"/>
      <c r="G83" s="368"/>
      <c r="H83" s="368"/>
      <c r="I83" s="368"/>
      <c r="J83" s="368"/>
      <c r="K83" s="368"/>
      <c r="L83" s="368"/>
      <c r="M83" s="368"/>
      <c r="N83" s="368"/>
      <c r="O83" s="368"/>
      <c r="P83" s="368"/>
      <c r="Q83" s="368"/>
      <c r="R83" s="368"/>
      <c r="S83" s="368"/>
      <c r="T83" s="368"/>
      <c r="U83" s="368"/>
      <c r="V83" s="368"/>
      <c r="W83" s="368"/>
      <c r="X83" s="368"/>
      <c r="Y83" s="368"/>
      <c r="Z83" s="368"/>
      <c r="AA83" s="368"/>
      <c r="AB83" s="368"/>
      <c r="AC83" s="368"/>
      <c r="AD83" s="368"/>
      <c r="AE83" s="368"/>
      <c r="AF83" s="368"/>
      <c r="AG83" s="368"/>
      <c r="AH83" s="368"/>
      <c r="AI83" s="368"/>
      <c r="AJ83" s="368"/>
      <c r="AK83" s="368"/>
      <c r="AL83" s="368"/>
      <c r="AM83" s="368"/>
      <c r="AN83" s="368"/>
      <c r="AO83" s="368"/>
      <c r="AP83" s="368"/>
      <c r="AQ83" s="368"/>
      <c r="AR83" s="368"/>
      <c r="AS83" s="368"/>
      <c r="AT83" s="368"/>
      <c r="AU83" s="368"/>
      <c r="AV83" s="368"/>
      <c r="AW83" s="381">
        <v>0.16</v>
      </c>
      <c r="AX83" s="381"/>
      <c r="AY83" s="368"/>
      <c r="AZ83" s="368"/>
    </row>
    <row r="84" spans="1:60" ht="33" customHeight="1" x14ac:dyDescent="0.25">
      <c r="B84" s="378" t="s">
        <v>187</v>
      </c>
      <c r="C84" s="449" t="s">
        <v>1589</v>
      </c>
      <c r="D84" s="665" t="s">
        <v>1682</v>
      </c>
      <c r="E84" s="368"/>
      <c r="F84" s="368"/>
      <c r="G84" s="368"/>
      <c r="H84" s="368"/>
      <c r="I84" s="368"/>
      <c r="J84" s="368"/>
      <c r="K84" s="368"/>
      <c r="L84" s="368"/>
      <c r="M84" s="368"/>
      <c r="N84" s="368"/>
      <c r="O84" s="368"/>
      <c r="P84" s="368"/>
      <c r="Q84" s="368"/>
      <c r="R84" s="368"/>
      <c r="S84" s="368"/>
      <c r="T84" s="368"/>
      <c r="U84" s="368"/>
      <c r="V84" s="368"/>
      <c r="W84" s="368"/>
      <c r="X84" s="368"/>
      <c r="Y84" s="368"/>
      <c r="Z84" s="368"/>
      <c r="AA84" s="368"/>
      <c r="AB84" s="368"/>
      <c r="AC84" s="368"/>
      <c r="AD84" s="368"/>
      <c r="AE84" s="368"/>
      <c r="AF84" s="368"/>
      <c r="AG84" s="368"/>
      <c r="AH84" s="368"/>
      <c r="AI84" s="368"/>
      <c r="AJ84" s="368"/>
      <c r="AK84" s="368"/>
      <c r="AL84" s="368"/>
      <c r="AM84" s="368"/>
      <c r="AN84" s="368"/>
      <c r="AO84" s="368"/>
      <c r="AP84" s="368"/>
      <c r="AQ84" s="368"/>
      <c r="AR84" s="368"/>
      <c r="AS84" s="368"/>
      <c r="AT84" s="368"/>
      <c r="AU84" s="368"/>
      <c r="AV84" s="368"/>
      <c r="AW84" s="381">
        <v>1.6240000000000001</v>
      </c>
      <c r="AX84" s="381"/>
      <c r="AY84" s="368"/>
      <c r="AZ84" s="368"/>
    </row>
    <row r="85" spans="1:60" x14ac:dyDescent="0.25">
      <c r="AW85" s="7"/>
      <c r="AX85" s="7"/>
    </row>
    <row r="86" spans="1:60" x14ac:dyDescent="0.25">
      <c r="C86" s="967" t="s">
        <v>1688</v>
      </c>
    </row>
  </sheetData>
  <sheetProtection formatCells="0" formatColumns="0" formatRows="0" insertColumns="0" insertRows="0" insertHyperlinks="0" deleteColumns="0" deleteRows="0" sort="0" autoFilter="0" pivotTables="0"/>
  <autoFilter ref="A19:CL85" xr:uid="{00000000-0009-0000-0000-000001000000}"/>
  <mergeCells count="44">
    <mergeCell ref="AA17:AB17"/>
    <mergeCell ref="AC17:AD17"/>
    <mergeCell ref="AE17:AF17"/>
    <mergeCell ref="AG17:AH17"/>
    <mergeCell ref="AI17:AJ17"/>
    <mergeCell ref="Q17:R17"/>
    <mergeCell ref="S17:T17"/>
    <mergeCell ref="U17:V17"/>
    <mergeCell ref="W17:X17"/>
    <mergeCell ref="Y17:Z17"/>
    <mergeCell ref="AK16:AN16"/>
    <mergeCell ref="AO16:AT16"/>
    <mergeCell ref="AU16:AX16"/>
    <mergeCell ref="AY16:AZ16"/>
    <mergeCell ref="AY17:AZ17"/>
    <mergeCell ref="AK17:AL17"/>
    <mergeCell ref="AM17:AN17"/>
    <mergeCell ref="AO17:AP17"/>
    <mergeCell ref="AQ17:AR17"/>
    <mergeCell ref="AS17:AT17"/>
    <mergeCell ref="AU17:AV17"/>
    <mergeCell ref="AW17:AX17"/>
    <mergeCell ref="O17:P17"/>
    <mergeCell ref="B10:AY10"/>
    <mergeCell ref="B12:AY12"/>
    <mergeCell ref="B13:AY13"/>
    <mergeCell ref="B15:B18"/>
    <mergeCell ref="C15:C18"/>
    <mergeCell ref="D15:D18"/>
    <mergeCell ref="E15:AZ15"/>
    <mergeCell ref="E16:T16"/>
    <mergeCell ref="U16:AD16"/>
    <mergeCell ref="AE16:AJ16"/>
    <mergeCell ref="E17:F17"/>
    <mergeCell ref="G17:H17"/>
    <mergeCell ref="I17:J17"/>
    <mergeCell ref="K17:L17"/>
    <mergeCell ref="M17:N17"/>
    <mergeCell ref="B9:AY9"/>
    <mergeCell ref="B4:AY4"/>
    <mergeCell ref="B5:AY5"/>
    <mergeCell ref="B6:AY6"/>
    <mergeCell ref="B7:AY7"/>
    <mergeCell ref="B8:AY8"/>
  </mergeCells>
  <phoneticPr fontId="69" type="noConversion"/>
  <conditionalFormatting sqref="B8 AZ4:AZ8 B10 AZ10 B13 AZ13 A9:AZ9 B1:AV3 A11:AZ12 A14:AZ14 A19:AZ19 B4:AY4 B7:AY7 D15:E15 D43 E64:AZ64 E33:AZ33 E27:AZ29 E51:AZ52 E79:AZ79 E54:AZ60 E40:AZ43 E36:E38 E74 F37:AZ37 B39:B50 BE1:XFD1048576 A80:AZ1048576">
    <cfRule type="containsText" dxfId="4425" priority="261" operator="containsText" text="Наименование инвестиционного проекта">
      <formula>NOT(ISERROR(SEARCH("Наименование инвестиционного проекта",A1)))</formula>
    </cfRule>
  </conditionalFormatting>
  <conditionalFormatting sqref="AW1:AX3 AZ1:AZ3 E33:AY33 E27:AZ29 E55:AZ60 E40:AZ43 B43 B34:D37 E36:E38 C74:E74 B38:C38 F37:AZ37">
    <cfRule type="cellIs" dxfId="4424" priority="260" operator="equal">
      <formula>0</formula>
    </cfRule>
  </conditionalFormatting>
  <conditionalFormatting sqref="B8 AZ4:AZ8 B10 AZ10 B13 AZ13 B1:AV3 A9:AZ9 A11:AZ12 A14:AZ14 A19:AZ19 E64:AZ64 E33:AZ33 E51:AZ52 E27:AZ29 E79:AZ79 E54:AZ60 E40:AZ43 E36:E38 E74 F37:AZ37 BE1:XFD1048576 A80:AZ1048576">
    <cfRule type="cellIs" dxfId="4423" priority="259" operator="equal">
      <formula>0</formula>
    </cfRule>
  </conditionalFormatting>
  <conditionalFormatting sqref="E33:AY33 E27:AZ29 E40:AZ42">
    <cfRule type="cellIs" dxfId="4422" priority="256" operator="equal">
      <formula>0</formula>
    </cfRule>
    <cfRule type="cellIs" dxfId="4421" priority="258" operator="equal">
      <formula>0</formula>
    </cfRule>
  </conditionalFormatting>
  <conditionalFormatting sqref="B5:B6">
    <cfRule type="containsText" dxfId="4420" priority="257" operator="containsText" text="Наименование инвестиционного проекта">
      <formula>NOT(ISERROR(SEARCH("Наименование инвестиционного проекта",B5)))</formula>
    </cfRule>
  </conditionalFormatting>
  <conditionalFormatting sqref="E18:F18">
    <cfRule type="containsText" dxfId="4419" priority="233" operator="containsText" text="Наименование инвестиционного проекта">
      <formula>NOT(ISERROR(SEARCH("Наименование инвестиционного проекта",E18)))</formula>
    </cfRule>
  </conditionalFormatting>
  <conditionalFormatting sqref="D67">
    <cfRule type="cellIs" dxfId="4418" priority="237" operator="equal">
      <formula>0</formula>
    </cfRule>
  </conditionalFormatting>
  <conditionalFormatting sqref="G18:H18">
    <cfRule type="containsText" dxfId="4417" priority="231" operator="containsText" text="Наименование инвестиционного проекта">
      <formula>NOT(ISERROR(SEARCH("Наименование инвестиционного проекта",G18)))</formula>
    </cfRule>
  </conditionalFormatting>
  <conditionalFormatting sqref="K17">
    <cfRule type="containsText" dxfId="4416" priority="228" operator="containsText" text="Наименование инвестиционного проекта">
      <formula>NOT(ISERROR(SEARCH("Наименование инвестиционного проекта",K17)))</formula>
    </cfRule>
  </conditionalFormatting>
  <conditionalFormatting sqref="B62:C62">
    <cfRule type="cellIs" dxfId="4415" priority="241" operator="equal">
      <formula>0</formula>
    </cfRule>
  </conditionalFormatting>
  <conditionalFormatting sqref="M17">
    <cfRule type="containsText" dxfId="4414" priority="227" operator="containsText" text="Наименование инвестиционного проекта">
      <formula>NOT(ISERROR(SEARCH("Наименование инвестиционного проекта",M17)))</formula>
    </cfRule>
  </conditionalFormatting>
  <conditionalFormatting sqref="B63:C63">
    <cfRule type="cellIs" dxfId="4413" priority="239" operator="equal">
      <formula>0</formula>
    </cfRule>
  </conditionalFormatting>
  <conditionalFormatting sqref="I17">
    <cfRule type="containsText" dxfId="4412" priority="229" operator="containsText" text="Наименование инвестиционного проекта">
      <formula>NOT(ISERROR(SEARCH("Наименование инвестиционного проекта",I17)))</formula>
    </cfRule>
  </conditionalFormatting>
  <conditionalFormatting sqref="S17">
    <cfRule type="containsText" dxfId="4411" priority="224" operator="containsText" text="Наименование инвестиционного проекта">
      <formula>NOT(ISERROR(SEARCH("Наименование инвестиционного проекта",S17)))</formula>
    </cfRule>
  </conditionalFormatting>
  <conditionalFormatting sqref="C30:C32">
    <cfRule type="cellIs" dxfId="4410" priority="236" operator="equal">
      <formula>0</formula>
    </cfRule>
  </conditionalFormatting>
  <conditionalFormatting sqref="B15 AK16 AY16 E16:E17 G17 U16:U17 AE16:AE17 AO16:AO17 AQ17 AU16:AU17 AW17">
    <cfRule type="containsText" dxfId="4409" priority="255" operator="containsText" text="Наименование инвестиционного проекта">
      <formula>NOT(ISERROR(SEARCH("Наименование инвестиционного проекта",B15)))</formula>
    </cfRule>
  </conditionalFormatting>
  <conditionalFormatting sqref="C27:C28">
    <cfRule type="cellIs" dxfId="4408" priority="234" operator="equal">
      <formula>0</formula>
    </cfRule>
  </conditionalFormatting>
  <conditionalFormatting sqref="I18:T18">
    <cfRule type="containsText" dxfId="4407" priority="223" operator="containsText" text="Наименование инвестиционного проекта">
      <formula>NOT(ISERROR(SEARCH("Наименование инвестиционного проекта",I18)))</formula>
    </cfRule>
  </conditionalFormatting>
  <conditionalFormatting sqref="Y17">
    <cfRule type="containsText" dxfId="4406" priority="220" operator="containsText" text="Наименование инвестиционного проекта">
      <formula>NOT(ISERROR(SEARCH("Наименование инвестиционного проекта",Y17)))</formula>
    </cfRule>
  </conditionalFormatting>
  <conditionalFormatting sqref="D20:D29 D55:D57 B67:C67 B51:D54 B64:D66 D62:D63 C39:D42 B58:D61 B68:D71 B74 D38 B75:D79 B73:D73 C44:D50">
    <cfRule type="containsText" dxfId="4405" priority="254" operator="containsText" text="Наименование инвестиционного проекта">
      <formula>NOT(ISERROR(SEARCH("Наименование инвестиционного проекта",B20)))</formula>
    </cfRule>
  </conditionalFormatting>
  <conditionalFormatting sqref="D55:D57 B67:C67 D20:D29 B64:D66 B39:D42 D62:D63 B58:D61 B68:D71 B74 D38 B75:D79 B73:D73 B44:D54">
    <cfRule type="cellIs" dxfId="4404" priority="253" operator="equal">
      <formula>0</formula>
    </cfRule>
  </conditionalFormatting>
  <conditionalFormatting sqref="D43">
    <cfRule type="cellIs" dxfId="4403" priority="251" operator="equal">
      <formula>0</formula>
    </cfRule>
  </conditionalFormatting>
  <conditionalFormatting sqref="B20:C20 B29:C29 B28">
    <cfRule type="cellIs" dxfId="4402" priority="250" operator="equal">
      <formula>0</formula>
    </cfRule>
  </conditionalFormatting>
  <conditionalFormatting sqref="B30:B32 D30:D32">
    <cfRule type="cellIs" dxfId="4401" priority="247" operator="equal">
      <formula>0</formula>
    </cfRule>
  </conditionalFormatting>
  <conditionalFormatting sqref="B33 D33">
    <cfRule type="cellIs" dxfId="4400" priority="246" operator="equal">
      <formula>0</formula>
    </cfRule>
  </conditionalFormatting>
  <conditionalFormatting sqref="B55:C55">
    <cfRule type="cellIs" dxfId="4399" priority="245" operator="equal">
      <formula>0</formula>
    </cfRule>
  </conditionalFormatting>
  <conditionalFormatting sqref="B56:C57">
    <cfRule type="cellIs" dxfId="4398" priority="243" operator="equal">
      <formula>0</formula>
    </cfRule>
  </conditionalFormatting>
  <conditionalFormatting sqref="C33">
    <cfRule type="cellIs" dxfId="4397" priority="235" operator="equal">
      <formula>0</formula>
    </cfRule>
  </conditionalFormatting>
  <conditionalFormatting sqref="E18:F18">
    <cfRule type="cellIs" dxfId="4396" priority="232" operator="equal">
      <formula>0</formula>
    </cfRule>
  </conditionalFormatting>
  <conditionalFormatting sqref="Q17">
    <cfRule type="containsText" dxfId="4395" priority="225" operator="containsText" text="Наименование инвестиционного проекта">
      <formula>NOT(ISERROR(SEARCH("Наименование инвестиционного проекта",Q17)))</formula>
    </cfRule>
  </conditionalFormatting>
  <conditionalFormatting sqref="G18:H18">
    <cfRule type="cellIs" dxfId="4394" priority="230" operator="equal">
      <formula>0</formula>
    </cfRule>
  </conditionalFormatting>
  <conditionalFormatting sqref="I18:T18">
    <cfRule type="cellIs" dxfId="4393" priority="222" operator="equal">
      <formula>0</formula>
    </cfRule>
  </conditionalFormatting>
  <conditionalFormatting sqref="O17">
    <cfRule type="containsText" dxfId="4392" priority="226" operator="containsText" text="Наименование инвестиционного проекта">
      <formula>NOT(ISERROR(SEARCH("Наименование инвестиционного проекта",O17)))</formula>
    </cfRule>
  </conditionalFormatting>
  <conditionalFormatting sqref="W17">
    <cfRule type="containsText" dxfId="4391" priority="221" operator="containsText" text="Наименование инвестиционного проекта">
      <formula>NOT(ISERROR(SEARCH("Наименование инвестиционного проекта",W17)))</formula>
    </cfRule>
  </conditionalFormatting>
  <conditionalFormatting sqref="AC17">
    <cfRule type="containsText" dxfId="4390" priority="218" operator="containsText" text="Наименование инвестиционного проекта">
      <formula>NOT(ISERROR(SEARCH("Наименование инвестиционного проекта",AC17)))</formula>
    </cfRule>
  </conditionalFormatting>
  <conditionalFormatting sqref="AI17">
    <cfRule type="containsText" dxfId="4389" priority="214" operator="containsText" text="Наименование инвестиционного проекта">
      <formula>NOT(ISERROR(SEARCH("Наименование инвестиционного проекта",AI17)))</formula>
    </cfRule>
  </conditionalFormatting>
  <conditionalFormatting sqref="AA17">
    <cfRule type="containsText" dxfId="4388" priority="219" operator="containsText" text="Наименование инвестиционного проекта">
      <formula>NOT(ISERROR(SEARCH("Наименование инвестиционного проекта",AA17)))</formula>
    </cfRule>
  </conditionalFormatting>
  <conditionalFormatting sqref="AM17">
    <cfRule type="containsText" dxfId="4387" priority="210" operator="containsText" text="Наименование инвестиционного проекта">
      <formula>NOT(ISERROR(SEARCH("Наименование инвестиционного проекта",AM17)))</formula>
    </cfRule>
  </conditionalFormatting>
  <conditionalFormatting sqref="U18:AD18">
    <cfRule type="containsText" dxfId="4386" priority="217" operator="containsText" text="Наименование инвестиционного проекта">
      <formula>NOT(ISERROR(SEARCH("Наименование инвестиционного проекта",U18)))</formula>
    </cfRule>
  </conditionalFormatting>
  <conditionalFormatting sqref="U18:AD18">
    <cfRule type="cellIs" dxfId="4385" priority="216" operator="equal">
      <formula>0</formula>
    </cfRule>
  </conditionalFormatting>
  <conditionalFormatting sqref="AG17">
    <cfRule type="containsText" dxfId="4384" priority="215" operator="containsText" text="Наименование инвестиционного проекта">
      <formula>NOT(ISERROR(SEARCH("Наименование инвестиционного проекта",AG17)))</formula>
    </cfRule>
  </conditionalFormatting>
  <conditionalFormatting sqref="AE18:AJ18">
    <cfRule type="cellIs" dxfId="4383" priority="212" operator="equal">
      <formula>0</formula>
    </cfRule>
  </conditionalFormatting>
  <conditionalFormatting sqref="AK18:AN18">
    <cfRule type="cellIs" dxfId="4382" priority="208" operator="equal">
      <formula>0</formula>
    </cfRule>
  </conditionalFormatting>
  <conditionalFormatting sqref="AK17">
    <cfRule type="containsText" dxfId="4381" priority="211" operator="containsText" text="Наименование инвестиционного проекта">
      <formula>NOT(ISERROR(SEARCH("Наименование инвестиционного проекта",AK17)))</formula>
    </cfRule>
  </conditionalFormatting>
  <conditionalFormatting sqref="AQ18:AR18">
    <cfRule type="containsText" dxfId="4380" priority="206" operator="containsText" text="Наименование инвестиционного проекта">
      <formula>NOT(ISERROR(SEARCH("Наименование инвестиционного проекта",AQ18)))</formula>
    </cfRule>
  </conditionalFormatting>
  <conditionalFormatting sqref="AO18:AX18">
    <cfRule type="cellIs" dxfId="4379" priority="202" operator="equal">
      <formula>0</formula>
    </cfRule>
  </conditionalFormatting>
  <conditionalFormatting sqref="AY18:AZ18">
    <cfRule type="cellIs" dxfId="4378" priority="200" operator="equal">
      <formula>0</formula>
    </cfRule>
  </conditionalFormatting>
  <conditionalFormatting sqref="AE18:AJ18">
    <cfRule type="containsText" dxfId="4377" priority="213" operator="containsText" text="Наименование инвестиционного проекта">
      <formula>NOT(ISERROR(SEARCH("Наименование инвестиционного проекта",AE18)))</formula>
    </cfRule>
  </conditionalFormatting>
  <conditionalFormatting sqref="AK18:AN18">
    <cfRule type="containsText" dxfId="4376" priority="209" operator="containsText" text="Наименование инвестиционного проекта">
      <formula>NOT(ISERROR(SEARCH("Наименование инвестиционного проекта",AK18)))</formula>
    </cfRule>
  </conditionalFormatting>
  <conditionalFormatting sqref="AU18:AV18">
    <cfRule type="containsText" dxfId="4375" priority="204" operator="containsText" text="Наименование инвестиционного проекта">
      <formula>NOT(ISERROR(SEARCH("Наименование инвестиционного проекта",AU18)))</formula>
    </cfRule>
  </conditionalFormatting>
  <conditionalFormatting sqref="AW18:AX18">
    <cfRule type="containsText" dxfId="4374" priority="203" operator="containsText" text="Наименование инвестиционного проекта">
      <formula>NOT(ISERROR(SEARCH("Наименование инвестиционного проекта",AW18)))</formula>
    </cfRule>
  </conditionalFormatting>
  <conditionalFormatting sqref="AY18:AZ18">
    <cfRule type="containsText" dxfId="4373" priority="201" operator="containsText" text="Наименование инвестиционного проекта">
      <formula>NOT(ISERROR(SEARCH("Наименование инвестиционного проекта",AY18)))</formula>
    </cfRule>
  </conditionalFormatting>
  <conditionalFormatting sqref="AO18:AP18">
    <cfRule type="containsText" dxfId="4372" priority="207" operator="containsText" text="Наименование инвестиционного проекта">
      <formula>NOT(ISERROR(SEARCH("Наименование инвестиционного проекта",AO18)))</formula>
    </cfRule>
  </conditionalFormatting>
  <conditionalFormatting sqref="AS18:AT18">
    <cfRule type="containsText" dxfId="4371" priority="205" operator="containsText" text="Наименование инвестиционного проекта">
      <formula>NOT(ISERROR(SEARCH("Наименование инвестиционного проекта",AS18)))</formula>
    </cfRule>
  </conditionalFormatting>
  <conditionalFormatting sqref="E55:AZ60 E43:AZ43 E36:E38 E74 F37:AZ37">
    <cfRule type="cellIs" dxfId="4370" priority="195" operator="equal">
      <formula>0</formula>
    </cfRule>
  </conditionalFormatting>
  <conditionalFormatting sqref="E71:E73 F71:AZ72 E75:E78">
    <cfRule type="containsText" dxfId="4369" priority="187" operator="containsText" text="Наименование инвестиционного проекта">
      <formula>NOT(ISERROR(SEARCH("Наименование инвестиционного проекта",E71)))</formula>
    </cfRule>
  </conditionalFormatting>
  <conditionalFormatting sqref="E71:E73 F71:AZ72 E75:E78">
    <cfRule type="cellIs" dxfId="4368" priority="186" operator="equal">
      <formula>0</formula>
    </cfRule>
  </conditionalFormatting>
  <conditionalFormatting sqref="E71:E73 F71:AZ72 E75:E78">
    <cfRule type="cellIs" dxfId="4367" priority="185" operator="equal">
      <formula>0</formula>
    </cfRule>
  </conditionalFormatting>
  <conditionalFormatting sqref="E71:E73 F71:AZ72 E75:E78">
    <cfRule type="cellIs" dxfId="4366" priority="184" operator="equal">
      <formula>0</formula>
    </cfRule>
  </conditionalFormatting>
  <conditionalFormatting sqref="F73 F75:F78">
    <cfRule type="containsText" dxfId="4365" priority="183" operator="containsText" text="Наименование инвестиционного проекта">
      <formula>NOT(ISERROR(SEARCH("Наименование инвестиционного проекта",F73)))</formula>
    </cfRule>
  </conditionalFormatting>
  <conditionalFormatting sqref="F73 F75:F78">
    <cfRule type="cellIs" dxfId="4364" priority="182" operator="equal">
      <formula>0</formula>
    </cfRule>
  </conditionalFormatting>
  <conditionalFormatting sqref="F73 F75:F78">
    <cfRule type="cellIs" dxfId="4363" priority="181" operator="equal">
      <formula>0</formula>
    </cfRule>
  </conditionalFormatting>
  <conditionalFormatting sqref="F73 F75:F78">
    <cfRule type="cellIs" dxfId="4362" priority="180" operator="equal">
      <formula>0</formula>
    </cfRule>
  </conditionalFormatting>
  <conditionalFormatting sqref="G73 I73 K73 M73 O73 Q73 S73 U73 W73 Y73 AA73 AC73 AE73 AG73 AI73 AK73 AM73 AO73 AQ73 AS73 AU73 AW73 AY73 AY75:AY78 AW75:AW78 AU75:AU78 AS75:AS78 AQ75:AQ78 AO75:AO78 AM75:AM78 AK75:AK78 AI75:AI78 AG75:AG78 AE75:AE78 AC75:AC78 AA75:AA78 Y75:Y78 W75:W78 U75:U78 S75:S78 Q75:Q78 O75:O78 M75:M78 K75:K78 I75:I78 G75:G78">
    <cfRule type="containsText" dxfId="4361" priority="179" operator="containsText" text="Наименование инвестиционного проекта">
      <formula>NOT(ISERROR(SEARCH("Наименование инвестиционного проекта",G73)))</formula>
    </cfRule>
  </conditionalFormatting>
  <conditionalFormatting sqref="G73 I73 K73 M73 O73 Q73 S73 U73 W73 Y73 AA73 AC73 AE73 AG73 AI73 AK73 AM73 AO73 AQ73 AS73 AU73 AW73 AY73 AY75:AY78 AW75:AW78 AU75:AU78 AS75:AS78 AQ75:AQ78 AO75:AO78 AM75:AM78 AK75:AK78 AI75:AI78 AG75:AG78 AE75:AE78 AC75:AC78 AA75:AA78 Y75:Y78 W75:W78 U75:U78 S75:S78 Q75:Q78 O75:O78 M75:M78 K75:K78 I75:I78 G75:G78">
    <cfRule type="cellIs" dxfId="4360" priority="178" operator="equal">
      <formula>0</formula>
    </cfRule>
  </conditionalFormatting>
  <conditionalFormatting sqref="G73 I73 K73 M73 O73 Q73 S73 U73 W73 Y73 AA73 AC73 AE73 AG73 AI73 AK73 AM73 AO73 AQ73 AS73 AU73 AW73 AY73 AY75:AY78 AW75:AW78 AU75:AU78 AS75:AS78 AQ75:AQ78 AO75:AO78 AM75:AM78 AK75:AK78 AI75:AI78 AG75:AG78 AE75:AE78 AC75:AC78 AA75:AA78 Y75:Y78 W75:W78 U75:U78 S75:S78 Q75:Q78 O75:O78 M75:M78 K75:K78 I75:I78 G75:G78">
    <cfRule type="cellIs" dxfId="4359" priority="177" operator="equal">
      <formula>0</formula>
    </cfRule>
  </conditionalFormatting>
  <conditionalFormatting sqref="G73 I73 K73 M73 O73 Q73 S73 U73 W73 Y73 AA73 AC73 AE73 AG73 AI73 AK73 AM73 AO73 AQ73 AS73 AU73 AW73 AY73 AY75:AY78 AW75:AW78 AU75:AU78 AS75:AS78 AQ75:AQ78 AO75:AO78 AM75:AM78 AK75:AK78 AI75:AI78 AG75:AG78 AE75:AE78 AC75:AC78 AA75:AA78 Y75:Y78 W75:W78 U75:U78 S75:S78 Q75:Q78 O75:O78 M75:M78 K75:K78 I75:I78 G75:G78">
    <cfRule type="cellIs" dxfId="4358" priority="176" operator="equal">
      <formula>0</formula>
    </cfRule>
  </conditionalFormatting>
  <conditionalFormatting sqref="H73 J73 L73 N73 P73 R73 T73 V73 X73 Z73 AB73 AD73 AF73 AH73 AJ73 AL73 AN73 AP73 AR73 AT73 AV73 AX73 AZ73 AZ75:AZ78 AX75:AX78 AV75:AV78 AT75:AT78 AR75:AR78 AP75:AP78 AN75:AN78 AL75:AL78 AJ75:AJ78 AH75:AH78 AF75:AF78 AD75:AD78 AB75:AB78 Z75:Z78 X75:X78 V75:V78 T75:T78 R75:R78 P75:P78 N75:N78 L75:L78 J75:J78 H75:H78">
    <cfRule type="containsText" dxfId="4357" priority="175" operator="containsText" text="Наименование инвестиционного проекта">
      <formula>NOT(ISERROR(SEARCH("Наименование инвестиционного проекта",H73)))</formula>
    </cfRule>
  </conditionalFormatting>
  <conditionalFormatting sqref="H73 J73 L73 N73 P73 R73 T73 V73 X73 Z73 AB73 AD73 AF73 AH73 AJ73 AL73 AN73 AP73 AR73 AT73 AV73 AX73 AZ73 AZ75:AZ78 AX75:AX78 AV75:AV78 AT75:AT78 AR75:AR78 AP75:AP78 AN75:AN78 AL75:AL78 AJ75:AJ78 AH75:AH78 AF75:AF78 AD75:AD78 AB75:AB78 Z75:Z78 X75:X78 V75:V78 T75:T78 R75:R78 P75:P78 N75:N78 L75:L78 J75:J78 H75:H78">
    <cfRule type="cellIs" dxfId="4356" priority="174" operator="equal">
      <formula>0</formula>
    </cfRule>
  </conditionalFormatting>
  <conditionalFormatting sqref="H73 J73 L73 N73 P73 R73 T73 V73 X73 Z73 AB73 AD73 AF73 AH73 AJ73 AL73 AN73 AP73 AR73 AT73 AV73 AX73 AZ73 AZ75:AZ78 AX75:AX78 AV75:AV78 AT75:AT78 AR75:AR78 AP75:AP78 AN75:AN78 AL75:AL78 AJ75:AJ78 AH75:AH78 AF75:AF78 AD75:AD78 AB75:AB78 Z75:Z78 X75:X78 V75:V78 T75:T78 R75:R78 P75:P78 N75:N78 L75:L78 J75:J78 H75:H78">
    <cfRule type="cellIs" dxfId="4355" priority="173" operator="equal">
      <formula>0</formula>
    </cfRule>
  </conditionalFormatting>
  <conditionalFormatting sqref="H73 J73 L73 N73 P73 R73 T73 V73 X73 Z73 AB73 AD73 AF73 AH73 AJ73 AL73 AN73 AP73 AR73 AT73 AV73 AX73 AZ73 AZ75:AZ78 AX75:AX78 AV75:AV78 AT75:AT78 AR75:AR78 AP75:AP78 AN75:AN78 AL75:AL78 AJ75:AJ78 AH75:AH78 AF75:AF78 AD75:AD78 AB75:AB78 Z75:Z78 X75:X78 V75:V78 T75:T78 R75:R78 P75:P78 N75:N78 L75:L78 J75:J78 H75:H78">
    <cfRule type="cellIs" dxfId="4354" priority="172" operator="equal">
      <formula>0</formula>
    </cfRule>
  </conditionalFormatting>
  <conditionalFormatting sqref="AO67:AZ67">
    <cfRule type="containsText" dxfId="4353" priority="171" operator="containsText" text="Наименование инвестиционного проекта">
      <formula>NOT(ISERROR(SEARCH("Наименование инвестиционного проекта",AO67)))</formula>
    </cfRule>
  </conditionalFormatting>
  <conditionalFormatting sqref="AO67:AZ67">
    <cfRule type="cellIs" dxfId="4352" priority="170" operator="equal">
      <formula>0</formula>
    </cfRule>
  </conditionalFormatting>
  <conditionalFormatting sqref="AO68:AZ68 AO70:AZ70">
    <cfRule type="containsText" dxfId="4351" priority="169" operator="containsText" text="Наименование инвестиционного проекта">
      <formula>NOT(ISERROR(SEARCH("Наименование инвестиционного проекта",AO68)))</formula>
    </cfRule>
  </conditionalFormatting>
  <conditionalFormatting sqref="AO68:AZ68 AO70:AZ70">
    <cfRule type="cellIs" dxfId="4350" priority="168" operator="equal">
      <formula>0</formula>
    </cfRule>
  </conditionalFormatting>
  <conditionalFormatting sqref="AO68:AZ68 AO70:AZ70">
    <cfRule type="cellIs" dxfId="4349" priority="167" operator="equal">
      <formula>0</formula>
    </cfRule>
  </conditionalFormatting>
  <conditionalFormatting sqref="AO68:AZ68 AO70:AZ70">
    <cfRule type="cellIs" dxfId="4348" priority="166" operator="equal">
      <formula>0</formula>
    </cfRule>
  </conditionalFormatting>
  <conditionalFormatting sqref="E67:AN67">
    <cfRule type="containsText" dxfId="4347" priority="165" operator="containsText" text="Наименование инвестиционного проекта">
      <formula>NOT(ISERROR(SEARCH("Наименование инвестиционного проекта",E67)))</formula>
    </cfRule>
  </conditionalFormatting>
  <conditionalFormatting sqref="E67:AN67">
    <cfRule type="cellIs" dxfId="4346" priority="164" operator="equal">
      <formula>0</formula>
    </cfRule>
  </conditionalFormatting>
  <conditionalFormatting sqref="E68:AN68 E70:AN70 E69:AZ69">
    <cfRule type="containsText" dxfId="4345" priority="163" operator="containsText" text="Наименование инвестиционного проекта">
      <formula>NOT(ISERROR(SEARCH("Наименование инвестиционного проекта",E68)))</formula>
    </cfRule>
  </conditionalFormatting>
  <conditionalFormatting sqref="E68:AN68 E70:AN70 E69:AZ69">
    <cfRule type="cellIs" dxfId="4344" priority="162" operator="equal">
      <formula>0</formula>
    </cfRule>
  </conditionalFormatting>
  <conditionalFormatting sqref="E68:AN68 E70:AN70 E69:AZ69">
    <cfRule type="cellIs" dxfId="4343" priority="161" operator="equal">
      <formula>0</formula>
    </cfRule>
  </conditionalFormatting>
  <conditionalFormatting sqref="E68:AN68 E70:AN70 E69:AZ69">
    <cfRule type="cellIs" dxfId="4342" priority="160" operator="equal">
      <formula>0</formula>
    </cfRule>
  </conditionalFormatting>
  <conditionalFormatting sqref="AO66:AZ66">
    <cfRule type="cellIs" dxfId="4341" priority="158" operator="equal">
      <formula>0</formula>
    </cfRule>
  </conditionalFormatting>
  <conditionalFormatting sqref="AO66:AZ66">
    <cfRule type="containsText" dxfId="4340" priority="159" operator="containsText" text="Наименование инвестиционного проекта">
      <formula>NOT(ISERROR(SEARCH("Наименование инвестиционного проекта",AO66)))</formula>
    </cfRule>
  </conditionalFormatting>
  <conditionalFormatting sqref="AO66:AZ66">
    <cfRule type="cellIs" dxfId="4339" priority="157" operator="equal">
      <formula>0</formula>
    </cfRule>
  </conditionalFormatting>
  <conditionalFormatting sqref="AO66:AZ66">
    <cfRule type="cellIs" dxfId="4338" priority="156" operator="equal">
      <formula>0</formula>
    </cfRule>
  </conditionalFormatting>
  <conditionalFormatting sqref="E66:AN66">
    <cfRule type="containsText" dxfId="4337" priority="155" operator="containsText" text="Наименование инвестиционного проекта">
      <formula>NOT(ISERROR(SEARCH("Наименование инвестиционного проекта",E66)))</formula>
    </cfRule>
  </conditionalFormatting>
  <conditionalFormatting sqref="E66:AN66">
    <cfRule type="cellIs" dxfId="4336" priority="154" operator="equal">
      <formula>0</formula>
    </cfRule>
  </conditionalFormatting>
  <conditionalFormatting sqref="E66:AN66">
    <cfRule type="cellIs" dxfId="4335" priority="153" operator="equal">
      <formula>0</formula>
    </cfRule>
  </conditionalFormatting>
  <conditionalFormatting sqref="E66:AN66">
    <cfRule type="cellIs" dxfId="4334" priority="152" operator="equal">
      <formula>0</formula>
    </cfRule>
  </conditionalFormatting>
  <conditionalFormatting sqref="AO65:AZ65">
    <cfRule type="cellIs" dxfId="4333" priority="150" operator="equal">
      <formula>0</formula>
    </cfRule>
  </conditionalFormatting>
  <conditionalFormatting sqref="AO65:AZ65">
    <cfRule type="containsText" dxfId="4332" priority="151" operator="containsText" text="Наименование инвестиционного проекта">
      <formula>NOT(ISERROR(SEARCH("Наименование инвестиционного проекта",AO65)))</formula>
    </cfRule>
  </conditionalFormatting>
  <conditionalFormatting sqref="AO65:AZ65">
    <cfRule type="cellIs" dxfId="4331" priority="149" operator="equal">
      <formula>0</formula>
    </cfRule>
  </conditionalFormatting>
  <conditionalFormatting sqref="AO65:AZ65">
    <cfRule type="cellIs" dxfId="4330" priority="148" operator="equal">
      <formula>0</formula>
    </cfRule>
  </conditionalFormatting>
  <conditionalFormatting sqref="E65:AN65">
    <cfRule type="containsText" dxfId="4329" priority="147" operator="containsText" text="Наименование инвестиционного проекта">
      <formula>NOT(ISERROR(SEARCH("Наименование инвестиционного проекта",E65)))</formula>
    </cfRule>
  </conditionalFormatting>
  <conditionalFormatting sqref="E65:AN65">
    <cfRule type="cellIs" dxfId="4328" priority="146" operator="equal">
      <formula>0</formula>
    </cfRule>
  </conditionalFormatting>
  <conditionalFormatting sqref="E65:AN65">
    <cfRule type="cellIs" dxfId="4327" priority="145" operator="equal">
      <formula>0</formula>
    </cfRule>
  </conditionalFormatting>
  <conditionalFormatting sqref="E65:AN65">
    <cfRule type="cellIs" dxfId="4326" priority="144" operator="equal">
      <formula>0</formula>
    </cfRule>
  </conditionalFormatting>
  <conditionalFormatting sqref="AO61:AZ63">
    <cfRule type="containsText" dxfId="4325" priority="143" operator="containsText" text="Наименование инвестиционного проекта">
      <formula>NOT(ISERROR(SEARCH("Наименование инвестиционного проекта",AO61)))</formula>
    </cfRule>
  </conditionalFormatting>
  <conditionalFormatting sqref="AO61:AZ63">
    <cfRule type="cellIs" dxfId="4324" priority="142" operator="equal">
      <formula>0</formula>
    </cfRule>
  </conditionalFormatting>
  <conditionalFormatting sqref="AO61:AZ63">
    <cfRule type="cellIs" dxfId="4323" priority="141" operator="equal">
      <formula>0</formula>
    </cfRule>
  </conditionalFormatting>
  <conditionalFormatting sqref="AO61:AZ63">
    <cfRule type="cellIs" dxfId="4322" priority="140" operator="equal">
      <formula>0</formula>
    </cfRule>
  </conditionalFormatting>
  <conditionalFormatting sqref="E61:AN63">
    <cfRule type="containsText" dxfId="4321" priority="139" operator="containsText" text="Наименование инвестиционного проекта">
      <formula>NOT(ISERROR(SEARCH("Наименование инвестиционного проекта",E61)))</formula>
    </cfRule>
  </conditionalFormatting>
  <conditionalFormatting sqref="E61:AN63">
    <cfRule type="cellIs" dxfId="4320" priority="138" operator="equal">
      <formula>0</formula>
    </cfRule>
  </conditionalFormatting>
  <conditionalFormatting sqref="E61:AN63">
    <cfRule type="cellIs" dxfId="4319" priority="137" operator="equal">
      <formula>0</formula>
    </cfRule>
  </conditionalFormatting>
  <conditionalFormatting sqref="E61:AN63">
    <cfRule type="cellIs" dxfId="4318" priority="136" operator="equal">
      <formula>0</formula>
    </cfRule>
  </conditionalFormatting>
  <conditionalFormatting sqref="AO53:AZ53">
    <cfRule type="containsText" dxfId="4317" priority="135" operator="containsText" text="Наименование инвестиционного проекта">
      <formula>NOT(ISERROR(SEARCH("Наименование инвестиционного проекта",AO53)))</formula>
    </cfRule>
  </conditionalFormatting>
  <conditionalFormatting sqref="AO53:AZ53">
    <cfRule type="cellIs" dxfId="4316" priority="134" operator="equal">
      <formula>0</formula>
    </cfRule>
  </conditionalFormatting>
  <conditionalFormatting sqref="AO53:AZ53">
    <cfRule type="cellIs" dxfId="4315" priority="133" operator="equal">
      <formula>0</formula>
    </cfRule>
  </conditionalFormatting>
  <conditionalFormatting sqref="AO53:AZ53">
    <cfRule type="cellIs" dxfId="4314" priority="132" operator="equal">
      <formula>0</formula>
    </cfRule>
  </conditionalFormatting>
  <conditionalFormatting sqref="E53:AN53">
    <cfRule type="containsText" dxfId="4313" priority="131" operator="containsText" text="Наименование инвестиционного проекта">
      <formula>NOT(ISERROR(SEARCH("Наименование инвестиционного проекта",E53)))</formula>
    </cfRule>
  </conditionalFormatting>
  <conditionalFormatting sqref="E53:AN53">
    <cfRule type="cellIs" dxfId="4312" priority="130" operator="equal">
      <formula>0</formula>
    </cfRule>
  </conditionalFormatting>
  <conditionalFormatting sqref="E53:AN53">
    <cfRule type="cellIs" dxfId="4311" priority="129" operator="equal">
      <formula>0</formula>
    </cfRule>
  </conditionalFormatting>
  <conditionalFormatting sqref="E53:AN53">
    <cfRule type="cellIs" dxfId="4310" priority="128" operator="equal">
      <formula>0</formula>
    </cfRule>
  </conditionalFormatting>
  <conditionalFormatting sqref="AO45:AZ50">
    <cfRule type="containsText" dxfId="4309" priority="115" operator="containsText" text="Наименование инвестиционного проекта">
      <formula>NOT(ISERROR(SEARCH("Наименование инвестиционного проекта",AO45)))</formula>
    </cfRule>
  </conditionalFormatting>
  <conditionalFormatting sqref="AO45:AZ50">
    <cfRule type="cellIs" dxfId="4308" priority="114" operator="equal">
      <formula>0</formula>
    </cfRule>
  </conditionalFormatting>
  <conditionalFormatting sqref="AO45:AZ50">
    <cfRule type="cellIs" dxfId="4307" priority="113" operator="equal">
      <formula>0</formula>
    </cfRule>
  </conditionalFormatting>
  <conditionalFormatting sqref="AO45:AZ50">
    <cfRule type="cellIs" dxfId="4306" priority="112" operator="equal">
      <formula>0</formula>
    </cfRule>
  </conditionalFormatting>
  <conditionalFormatting sqref="E45:AN50 E44:AZ44">
    <cfRule type="containsText" dxfId="4305" priority="111" operator="containsText" text="Наименование инвестиционного проекта">
      <formula>NOT(ISERROR(SEARCH("Наименование инвестиционного проекта",E44)))</formula>
    </cfRule>
  </conditionalFormatting>
  <conditionalFormatting sqref="E45:AN50 E44:AZ44">
    <cfRule type="cellIs" dxfId="4304" priority="110" operator="equal">
      <formula>0</formula>
    </cfRule>
  </conditionalFormatting>
  <conditionalFormatting sqref="E45:AN50 E44:AZ44">
    <cfRule type="cellIs" dxfId="4303" priority="109" operator="equal">
      <formula>0</formula>
    </cfRule>
  </conditionalFormatting>
  <conditionalFormatting sqref="E45:AN50 E44:AZ44">
    <cfRule type="cellIs" dxfId="4302" priority="108" operator="equal">
      <formula>0</formula>
    </cfRule>
  </conditionalFormatting>
  <conditionalFormatting sqref="E43:AZ43">
    <cfRule type="cellIs" dxfId="4301" priority="105" operator="equal">
      <formula>0</formula>
    </cfRule>
    <cfRule type="cellIs" dxfId="4300" priority="106" operator="equal">
      <formula>0</formula>
    </cfRule>
  </conditionalFormatting>
  <conditionalFormatting sqref="AO39:AZ39">
    <cfRule type="containsText" dxfId="4299" priority="95" operator="containsText" text="Наименование инвестиционного проекта">
      <formula>NOT(ISERROR(SEARCH("Наименование инвестиционного проекта",AO39)))</formula>
    </cfRule>
  </conditionalFormatting>
  <conditionalFormatting sqref="AO39:AZ39">
    <cfRule type="cellIs" dxfId="4298" priority="94" operator="equal">
      <formula>0</formula>
    </cfRule>
  </conditionalFormatting>
  <conditionalFormatting sqref="AO39:AZ39">
    <cfRule type="cellIs" dxfId="4297" priority="93" operator="equal">
      <formula>0</formula>
    </cfRule>
  </conditionalFormatting>
  <conditionalFormatting sqref="AO39:AZ39">
    <cfRule type="cellIs" dxfId="4296" priority="92" operator="equal">
      <formula>0</formula>
    </cfRule>
  </conditionalFormatting>
  <conditionalFormatting sqref="E39:AN39">
    <cfRule type="containsText" dxfId="4295" priority="91" operator="containsText" text="Наименование инвестиционного проекта">
      <formula>NOT(ISERROR(SEARCH("Наименование инвестиционного проекта",E39)))</formula>
    </cfRule>
  </conditionalFormatting>
  <conditionalFormatting sqref="E39:AN39">
    <cfRule type="cellIs" dxfId="4294" priority="90" operator="equal">
      <formula>0</formula>
    </cfRule>
  </conditionalFormatting>
  <conditionalFormatting sqref="E39:AN39">
    <cfRule type="cellIs" dxfId="4293" priority="89" operator="equal">
      <formula>0</formula>
    </cfRule>
  </conditionalFormatting>
  <conditionalFormatting sqref="E39:AN39">
    <cfRule type="cellIs" dxfId="4292" priority="88" operator="equal">
      <formula>0</formula>
    </cfRule>
  </conditionalFormatting>
  <conditionalFormatting sqref="F38:AZ38">
    <cfRule type="containsText" dxfId="4291" priority="87" operator="containsText" text="Наименование инвестиционного проекта">
      <formula>NOT(ISERROR(SEARCH("Наименование инвестиционного проекта",F38)))</formula>
    </cfRule>
  </conditionalFormatting>
  <conditionalFormatting sqref="F38:AZ38">
    <cfRule type="cellIs" dxfId="4290" priority="86" operator="equal">
      <formula>0</formula>
    </cfRule>
  </conditionalFormatting>
  <conditionalFormatting sqref="F38:AZ38">
    <cfRule type="cellIs" dxfId="4289" priority="85" operator="equal">
      <formula>0</formula>
    </cfRule>
  </conditionalFormatting>
  <conditionalFormatting sqref="F38:AZ38">
    <cfRule type="cellIs" dxfId="4288" priority="84" operator="equal">
      <formula>0</formula>
    </cfRule>
  </conditionalFormatting>
  <conditionalFormatting sqref="F36 F74">
    <cfRule type="containsText" dxfId="4287" priority="83" operator="containsText" text="Наименование инвестиционного проекта">
      <formula>NOT(ISERROR(SEARCH("Наименование инвестиционного проекта",F36)))</formula>
    </cfRule>
  </conditionalFormatting>
  <conditionalFormatting sqref="F36 F74">
    <cfRule type="cellIs" dxfId="4286" priority="82" operator="equal">
      <formula>0</formula>
    </cfRule>
  </conditionalFormatting>
  <conditionalFormatting sqref="F36 F74">
    <cfRule type="cellIs" dxfId="4285" priority="81" operator="equal">
      <formula>0</formula>
    </cfRule>
  </conditionalFormatting>
  <conditionalFormatting sqref="F36 F74">
    <cfRule type="cellIs" dxfId="4284" priority="80" operator="equal">
      <formula>0</formula>
    </cfRule>
  </conditionalFormatting>
  <conditionalFormatting sqref="G36 I36 K36 M36 O36 Q36 S36 U36 W36 Y36 AA36 AC36 AE36 AG36 AI36 AK36 AM36 AO36 AQ36 AS36 AU36 AW36 AY36 AY74 AW74 AU74 AS74 AQ74 AO74 AM74 AK74 AI74 AG74 AE74 AC74 AA74 W74:Y74 U74 S74 Q74 O74 M74 K74 I74 G74">
    <cfRule type="containsText" dxfId="4283" priority="79" operator="containsText" text="Наименование инвестиционного проекта">
      <formula>NOT(ISERROR(SEARCH("Наименование инвестиционного проекта",G36)))</formula>
    </cfRule>
  </conditionalFormatting>
  <conditionalFormatting sqref="G36 I36 K36 M36 O36 Q36 S36 U36 W36 Y36 AA36 AC36 AE36 AG36 AI36 AK36 AM36 AO36 AQ36 AS36 AU36 AW36 AY36 AY74 AW74 AU74 AS74 AQ74 AO74 AM74 AK74 AI74 AG74 AE74 AC74 AA74 W74:Y74 U74 S74 Q74 O74 M74 K74 I74 G74">
    <cfRule type="cellIs" dxfId="4282" priority="78" operator="equal">
      <formula>0</formula>
    </cfRule>
  </conditionalFormatting>
  <conditionalFormatting sqref="G36 I36 K36 M36 O36 Q36 S36 U36 W36 Y36 AA36 AC36 AE36 AG36 AI36 AK36 AM36 AO36 AQ36 AS36 AU36 AW36 AY36 AY74 AW74 AU74 AS74 AQ74 AO74 AM74 AK74 AI74 AG74 AE74 AC74 AA74 W74:Y74 U74 S74 Q74 O74 M74 K74 I74 G74">
    <cfRule type="cellIs" dxfId="4281" priority="77" operator="equal">
      <formula>0</formula>
    </cfRule>
  </conditionalFormatting>
  <conditionalFormatting sqref="G36 I36 K36 M36 O36 Q36 S36 U36 W36 Y36 AA36 AC36 AE36 AG36 AI36 AK36 AM36 AO36 AQ36 AS36 AU36 AW36 AY36 AY74 AW74 AU74 AS74 AQ74 AO74 AM74 AK74 AI74 AG74 AE74 AC74 AA74 W74:Y74 U74 S74 Q74 O74 M74 K74 I74 G74">
    <cfRule type="cellIs" dxfId="4280" priority="76" operator="equal">
      <formula>0</formula>
    </cfRule>
  </conditionalFormatting>
  <conditionalFormatting sqref="H36 J36 L36 N36 P36 R36 T36 V36 X36 Z36 AB36 AD36 AF36 AH36 AJ36 AL36 AN36 AP36 AR36 AT36 AV36 AX36 AZ36 AZ74 AX74 AV74 AT74 AR74 AP74 AN74 AL74 AJ74 AH74 AF74 AD74 AB74 Z74 V74 T74 R74 P74 N74 L74 J74 H74">
    <cfRule type="containsText" dxfId="4279" priority="75" operator="containsText" text="Наименование инвестиционного проекта">
      <formula>NOT(ISERROR(SEARCH("Наименование инвестиционного проекта",H36)))</formula>
    </cfRule>
  </conditionalFormatting>
  <conditionalFormatting sqref="H36 J36 L36 N36 P36 R36 T36 V36 X36 Z36 AB36 AD36 AF36 AH36 AJ36 AL36 AN36 AP36 AR36 AT36 AV36 AX36 AZ36 AZ74 AX74 AV74 AT74 AR74 AP74 AN74 AL74 AJ74 AH74 AF74 AD74 AB74 Z74 V74 T74 R74 P74 N74 L74 J74 H74">
    <cfRule type="cellIs" dxfId="4278" priority="74" operator="equal">
      <formula>0</formula>
    </cfRule>
  </conditionalFormatting>
  <conditionalFormatting sqref="H36 J36 L36 N36 P36 R36 T36 V36 X36 Z36 AB36 AD36 AF36 AH36 AJ36 AL36 AN36 AP36 AR36 AT36 AV36 AX36 AZ36 AZ74 AX74 AV74 AT74 AR74 AP74 AN74 AL74 AJ74 AH74 AF74 AD74 AB74 Z74 V74 T74 R74 P74 N74 L74 J74 H74">
    <cfRule type="cellIs" dxfId="4277" priority="73" operator="equal">
      <formula>0</formula>
    </cfRule>
  </conditionalFormatting>
  <conditionalFormatting sqref="H36 J36 L36 N36 P36 R36 T36 V36 X36 Z36 AB36 AD36 AF36 AH36 AJ36 AL36 AN36 AP36 AR36 AT36 AV36 AX36 AZ36 AZ74 AX74 AV74 AT74 AR74 AP74 AN74 AL74 AJ74 AH74 AF74 AD74 AB74 Z74 V74 T74 R74 P74 N74 L74 J74 H74">
    <cfRule type="cellIs" dxfId="4276" priority="72" operator="equal">
      <formula>0</formula>
    </cfRule>
  </conditionalFormatting>
  <conditionalFormatting sqref="AO34:AZ35">
    <cfRule type="containsText" dxfId="4275" priority="71" operator="containsText" text="Наименование инвестиционного проекта">
      <formula>NOT(ISERROR(SEARCH("Наименование инвестиционного проекта",AO34)))</formula>
    </cfRule>
  </conditionalFormatting>
  <conditionalFormatting sqref="AO34:AZ35">
    <cfRule type="cellIs" dxfId="4274" priority="70" operator="equal">
      <formula>0</formula>
    </cfRule>
  </conditionalFormatting>
  <conditionalFormatting sqref="AO34:AZ35">
    <cfRule type="cellIs" dxfId="4273" priority="69" operator="equal">
      <formula>0</formula>
    </cfRule>
  </conditionalFormatting>
  <conditionalFormatting sqref="AO34:AZ35">
    <cfRule type="cellIs" dxfId="4272" priority="68" operator="equal">
      <formula>0</formula>
    </cfRule>
  </conditionalFormatting>
  <conditionalFormatting sqref="E34:AN35">
    <cfRule type="containsText" dxfId="4271" priority="67" operator="containsText" text="Наименование инвестиционного проекта">
      <formula>NOT(ISERROR(SEARCH("Наименование инвестиционного проекта",E34)))</formula>
    </cfRule>
  </conditionalFormatting>
  <conditionalFormatting sqref="E34:AN35">
    <cfRule type="cellIs" dxfId="4270" priority="66" operator="equal">
      <formula>0</formula>
    </cfRule>
  </conditionalFormatting>
  <conditionalFormatting sqref="E34:AN35">
    <cfRule type="cellIs" dxfId="4269" priority="65" operator="equal">
      <formula>0</formula>
    </cfRule>
  </conditionalFormatting>
  <conditionalFormatting sqref="E34:AN35">
    <cfRule type="cellIs" dxfId="4268" priority="64" operator="equal">
      <formula>0</formula>
    </cfRule>
  </conditionalFormatting>
  <conditionalFormatting sqref="AO30:AZ32">
    <cfRule type="containsText" dxfId="4267" priority="63" operator="containsText" text="Наименование инвестиционного проекта">
      <formula>NOT(ISERROR(SEARCH("Наименование инвестиционного проекта",AO30)))</formula>
    </cfRule>
  </conditionalFormatting>
  <conditionalFormatting sqref="AO30:AZ32">
    <cfRule type="cellIs" dxfId="4266" priority="62" operator="equal">
      <formula>0</formula>
    </cfRule>
  </conditionalFormatting>
  <conditionalFormatting sqref="AO30:AZ32">
    <cfRule type="cellIs" dxfId="4265" priority="61" operator="equal">
      <formula>0</formula>
    </cfRule>
  </conditionalFormatting>
  <conditionalFormatting sqref="AO30:AZ32">
    <cfRule type="cellIs" dxfId="4264" priority="60" operator="equal">
      <formula>0</formula>
    </cfRule>
  </conditionalFormatting>
  <conditionalFormatting sqref="E30:AN32">
    <cfRule type="containsText" dxfId="4263" priority="59" operator="containsText" text="Наименование инвестиционного проекта">
      <formula>NOT(ISERROR(SEARCH("Наименование инвестиционного проекта",E30)))</formula>
    </cfRule>
  </conditionalFormatting>
  <conditionalFormatting sqref="E30:AN32">
    <cfRule type="cellIs" dxfId="4262" priority="58" operator="equal">
      <formula>0</formula>
    </cfRule>
  </conditionalFormatting>
  <conditionalFormatting sqref="E30:AN32">
    <cfRule type="cellIs" dxfId="4261" priority="57" operator="equal">
      <formula>0</formula>
    </cfRule>
  </conditionalFormatting>
  <conditionalFormatting sqref="E30:AN32">
    <cfRule type="cellIs" dxfId="4260" priority="56" operator="equal">
      <formula>0</formula>
    </cfRule>
  </conditionalFormatting>
  <conditionalFormatting sqref="E20:F26">
    <cfRule type="containsText" dxfId="4259" priority="55" operator="containsText" text="Наименование инвестиционного проекта">
      <formula>NOT(ISERROR(SEARCH("Наименование инвестиционного проекта",E20)))</formula>
    </cfRule>
  </conditionalFormatting>
  <conditionalFormatting sqref="E20:F26">
    <cfRule type="cellIs" dxfId="4258" priority="54" operator="equal">
      <formula>0</formula>
    </cfRule>
  </conditionalFormatting>
  <conditionalFormatting sqref="E20:F26">
    <cfRule type="cellIs" dxfId="4257" priority="53" operator="equal">
      <formula>0</formula>
    </cfRule>
  </conditionalFormatting>
  <conditionalFormatting sqref="E20:F26">
    <cfRule type="cellIs" dxfId="4256" priority="51" operator="equal">
      <formula>0</formula>
    </cfRule>
    <cfRule type="cellIs" dxfId="4255" priority="52" operator="equal">
      <formula>0</formula>
    </cfRule>
  </conditionalFormatting>
  <conditionalFormatting sqref="G20:AZ26">
    <cfRule type="containsText" dxfId="4254" priority="50" operator="containsText" text="Наименование инвестиционного проекта">
      <formula>NOT(ISERROR(SEARCH("Наименование инвестиционного проекта",G20)))</formula>
    </cfRule>
  </conditionalFormatting>
  <conditionalFormatting sqref="G20:AZ26">
    <cfRule type="cellIs" dxfId="4253" priority="49" operator="equal">
      <formula>0</formula>
    </cfRule>
  </conditionalFormatting>
  <conditionalFormatting sqref="G20:AZ26">
    <cfRule type="cellIs" dxfId="4252" priority="48" operator="equal">
      <formula>0</formula>
    </cfRule>
  </conditionalFormatting>
  <conditionalFormatting sqref="G20:AZ26">
    <cfRule type="cellIs" dxfId="4251" priority="46" operator="equal">
      <formula>0</formula>
    </cfRule>
    <cfRule type="cellIs" dxfId="4250" priority="47" operator="equal">
      <formula>0</formula>
    </cfRule>
  </conditionalFormatting>
  <conditionalFormatting sqref="C43">
    <cfRule type="cellIs" dxfId="4249" priority="38" operator="equal">
      <formula>0</formula>
    </cfRule>
  </conditionalFormatting>
  <conditionalFormatting sqref="B72:D72">
    <cfRule type="containsText" dxfId="4248" priority="2" operator="containsText" text="Наименование инвестиционного проекта">
      <formula>NOT(ISERROR(SEARCH("Наименование инвестиционного проекта",B72)))</formula>
    </cfRule>
  </conditionalFormatting>
  <conditionalFormatting sqref="B72:D72">
    <cfRule type="cellIs" dxfId="4247" priority="1" operator="equal">
      <formula>0</formula>
    </cfRule>
  </conditionalFormatting>
  <pageMargins left="0.70866141732283472" right="0.70866141732283472" top="0.74803149606299213" bottom="0.74803149606299213" header="0.31496062992125984" footer="0.31496062992125984"/>
  <pageSetup paperSize="8" scale="21" orientation="landscape" horizontalDpi="4294967295" verticalDpi="4294967295" r:id="rId1"/>
  <ignoredErrors>
    <ignoredError sqref="E71:K71 L71:Z71 AC44 AI71:AW71 AY71:AZ71" formulaRange="1"/>
    <ignoredError sqref="B68:B69 B64" twoDigitTextYear="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AG35"/>
  <sheetViews>
    <sheetView view="pageBreakPreview" zoomScaleNormal="50" zoomScaleSheetLayoutView="100" workbookViewId="0">
      <selection activeCell="A7" sqref="A7"/>
    </sheetView>
  </sheetViews>
  <sheetFormatPr defaultRowHeight="15" x14ac:dyDescent="0.25"/>
  <cols>
    <col min="1" max="1" width="14.28515625" style="766" customWidth="1"/>
    <col min="2" max="2" width="29.140625" style="767" customWidth="1"/>
    <col min="3" max="3" width="23.5703125" style="767" customWidth="1"/>
    <col min="4" max="4" width="23.28515625" style="767" customWidth="1"/>
    <col min="5" max="5" width="22.5703125" style="767" customWidth="1"/>
    <col min="6" max="6" width="26.140625" style="767" customWidth="1"/>
    <col min="7" max="7" width="22.42578125" style="767" customWidth="1"/>
    <col min="8" max="8" width="19.85546875" style="767" customWidth="1"/>
    <col min="9" max="9" width="26.7109375" style="767" customWidth="1"/>
    <col min="10" max="10" width="14.5703125" style="767" customWidth="1"/>
    <col min="11" max="12" width="19.85546875" style="767" customWidth="1"/>
    <col min="13" max="13" width="21.140625" style="767" customWidth="1"/>
    <col min="14" max="14" width="24.5703125" style="767" customWidth="1"/>
    <col min="15" max="15" width="8.85546875" style="767" customWidth="1"/>
    <col min="16" max="16" width="10.28515625" style="767" customWidth="1"/>
    <col min="17" max="17" width="20.28515625" style="767" customWidth="1"/>
    <col min="18" max="18" width="21" style="767" customWidth="1"/>
    <col min="19" max="19" width="10.42578125" style="767" customWidth="1"/>
    <col min="20" max="20" width="10.28515625" style="767" customWidth="1"/>
    <col min="21" max="21" width="25.140625" style="767" customWidth="1"/>
    <col min="22" max="22" width="25.85546875" style="767" customWidth="1"/>
    <col min="23" max="23" width="17" style="767" customWidth="1"/>
    <col min="24" max="24" width="12.140625" style="768" customWidth="1"/>
    <col min="25" max="25" width="10.5703125" style="768" customWidth="1"/>
    <col min="26" max="26" width="12.7109375" style="768" customWidth="1"/>
    <col min="27" max="27" width="13.5703125" style="768" customWidth="1"/>
    <col min="28" max="28" width="17.85546875" style="768" customWidth="1"/>
    <col min="29" max="30" width="18.140625" style="768" customWidth="1"/>
    <col min="31" max="31" width="23.7109375" style="768" customWidth="1"/>
    <col min="32" max="32" width="21" style="768" customWidth="1"/>
    <col min="33" max="33" width="33.140625" style="768" customWidth="1"/>
    <col min="34" max="253" width="9.140625" style="768"/>
    <col min="254" max="254" width="4.42578125" style="768" bestFit="1" customWidth="1"/>
    <col min="255" max="255" width="18.28515625" style="768" bestFit="1" customWidth="1"/>
    <col min="256" max="256" width="19" style="768" bestFit="1" customWidth="1"/>
    <col min="257" max="257" width="15.42578125" style="768" bestFit="1" customWidth="1"/>
    <col min="258" max="259" width="12.42578125" style="768" bestFit="1" customWidth="1"/>
    <col min="260" max="260" width="7.140625" style="768" bestFit="1" customWidth="1"/>
    <col min="261" max="261" width="10.140625" style="768" bestFit="1" customWidth="1"/>
    <col min="262" max="262" width="15.85546875" style="768" bestFit="1" customWidth="1"/>
    <col min="263" max="263" width="15.140625" style="768" bestFit="1" customWidth="1"/>
    <col min="264" max="264" width="18.28515625" style="768" bestFit="1" customWidth="1"/>
    <col min="265" max="265" width="13.28515625" style="768" bestFit="1" customWidth="1"/>
    <col min="266" max="266" width="19.28515625" style="768" customWidth="1"/>
    <col min="267" max="267" width="15.140625" style="768" customWidth="1"/>
    <col min="268" max="268" width="21" style="768" bestFit="1" customWidth="1"/>
    <col min="269" max="269" width="17.140625" style="768" bestFit="1" customWidth="1"/>
    <col min="270" max="270" width="16.85546875" style="768" bestFit="1" customWidth="1"/>
    <col min="271" max="271" width="16.7109375" style="768" bestFit="1" customWidth="1"/>
    <col min="272" max="272" width="15.7109375" style="768" bestFit="1" customWidth="1"/>
    <col min="273" max="273" width="16.28515625" style="768" bestFit="1" customWidth="1"/>
    <col min="274" max="274" width="17.28515625" style="768" customWidth="1"/>
    <col min="275" max="275" width="23.42578125" style="768" bestFit="1" customWidth="1"/>
    <col min="276" max="276" width="31.85546875" style="768" bestFit="1" customWidth="1"/>
    <col min="277" max="277" width="7.85546875" style="768" bestFit="1" customWidth="1"/>
    <col min="278" max="278" width="5.7109375" style="768" bestFit="1" customWidth="1"/>
    <col min="279" max="279" width="9.140625" style="768" bestFit="1" customWidth="1"/>
    <col min="280" max="280" width="13.5703125" style="768" bestFit="1" customWidth="1"/>
    <col min="281" max="509" width="9.140625" style="768"/>
    <col min="510" max="510" width="4.42578125" style="768" bestFit="1" customWidth="1"/>
    <col min="511" max="511" width="18.28515625" style="768" bestFit="1" customWidth="1"/>
    <col min="512" max="512" width="19" style="768" bestFit="1" customWidth="1"/>
    <col min="513" max="513" width="15.42578125" style="768" bestFit="1" customWidth="1"/>
    <col min="514" max="515" width="12.42578125" style="768" bestFit="1" customWidth="1"/>
    <col min="516" max="516" width="7.140625" style="768" bestFit="1" customWidth="1"/>
    <col min="517" max="517" width="10.140625" style="768" bestFit="1" customWidth="1"/>
    <col min="518" max="518" width="15.85546875" style="768" bestFit="1" customWidth="1"/>
    <col min="519" max="519" width="15.140625" style="768" bestFit="1" customWidth="1"/>
    <col min="520" max="520" width="18.28515625" style="768" bestFit="1" customWidth="1"/>
    <col min="521" max="521" width="13.28515625" style="768" bestFit="1" customWidth="1"/>
    <col min="522" max="522" width="19.28515625" style="768" customWidth="1"/>
    <col min="523" max="523" width="15.140625" style="768" customWidth="1"/>
    <col min="524" max="524" width="21" style="768" bestFit="1" customWidth="1"/>
    <col min="525" max="525" width="17.140625" style="768" bestFit="1" customWidth="1"/>
    <col min="526" max="526" width="16.85546875" style="768" bestFit="1" customWidth="1"/>
    <col min="527" max="527" width="16.7109375" style="768" bestFit="1" customWidth="1"/>
    <col min="528" max="528" width="15.7109375" style="768" bestFit="1" customWidth="1"/>
    <col min="529" max="529" width="16.28515625" style="768" bestFit="1" customWidth="1"/>
    <col min="530" max="530" width="17.28515625" style="768" customWidth="1"/>
    <col min="531" max="531" width="23.42578125" style="768" bestFit="1" customWidth="1"/>
    <col min="532" max="532" width="31.85546875" style="768" bestFit="1" customWidth="1"/>
    <col min="533" max="533" width="7.85546875" style="768" bestFit="1" customWidth="1"/>
    <col min="534" max="534" width="5.7109375" style="768" bestFit="1" customWidth="1"/>
    <col min="535" max="535" width="9.140625" style="768" bestFit="1" customWidth="1"/>
    <col min="536" max="536" width="13.5703125" style="768" bestFit="1" customWidth="1"/>
    <col min="537" max="765" width="9.140625" style="768"/>
    <col min="766" max="766" width="4.42578125" style="768" bestFit="1" customWidth="1"/>
    <col min="767" max="767" width="18.28515625" style="768" bestFit="1" customWidth="1"/>
    <col min="768" max="768" width="19" style="768" bestFit="1" customWidth="1"/>
    <col min="769" max="769" width="15.42578125" style="768" bestFit="1" customWidth="1"/>
    <col min="770" max="771" width="12.42578125" style="768" bestFit="1" customWidth="1"/>
    <col min="772" max="772" width="7.140625" style="768" bestFit="1" customWidth="1"/>
    <col min="773" max="773" width="10.140625" style="768" bestFit="1" customWidth="1"/>
    <col min="774" max="774" width="15.85546875" style="768" bestFit="1" customWidth="1"/>
    <col min="775" max="775" width="15.140625" style="768" bestFit="1" customWidth="1"/>
    <col min="776" max="776" width="18.28515625" style="768" bestFit="1" customWidth="1"/>
    <col min="777" max="777" width="13.28515625" style="768" bestFit="1" customWidth="1"/>
    <col min="778" max="778" width="19.28515625" style="768" customWidth="1"/>
    <col min="779" max="779" width="15.140625" style="768" customWidth="1"/>
    <col min="780" max="780" width="21" style="768" bestFit="1" customWidth="1"/>
    <col min="781" max="781" width="17.140625" style="768" bestFit="1" customWidth="1"/>
    <col min="782" max="782" width="16.85546875" style="768" bestFit="1" customWidth="1"/>
    <col min="783" max="783" width="16.7109375" style="768" bestFit="1" customWidth="1"/>
    <col min="784" max="784" width="15.7109375" style="768" bestFit="1" customWidth="1"/>
    <col min="785" max="785" width="16.28515625" style="768" bestFit="1" customWidth="1"/>
    <col min="786" max="786" width="17.28515625" style="768" customWidth="1"/>
    <col min="787" max="787" width="23.42578125" style="768" bestFit="1" customWidth="1"/>
    <col min="788" max="788" width="31.85546875" style="768" bestFit="1" customWidth="1"/>
    <col min="789" max="789" width="7.85546875" style="768" bestFit="1" customWidth="1"/>
    <col min="790" max="790" width="5.7109375" style="768" bestFit="1" customWidth="1"/>
    <col min="791" max="791" width="9.140625" style="768" bestFit="1" customWidth="1"/>
    <col min="792" max="792" width="13.5703125" style="768" bestFit="1" customWidth="1"/>
    <col min="793" max="1021" width="9.140625" style="768"/>
    <col min="1022" max="1022" width="4.42578125" style="768" bestFit="1" customWidth="1"/>
    <col min="1023" max="1023" width="18.28515625" style="768" bestFit="1" customWidth="1"/>
    <col min="1024" max="1024" width="19" style="768" bestFit="1" customWidth="1"/>
    <col min="1025" max="1025" width="15.42578125" style="768" bestFit="1" customWidth="1"/>
    <col min="1026" max="1027" width="12.42578125" style="768" bestFit="1" customWidth="1"/>
    <col min="1028" max="1028" width="7.140625" style="768" bestFit="1" customWidth="1"/>
    <col min="1029" max="1029" width="10.140625" style="768" bestFit="1" customWidth="1"/>
    <col min="1030" max="1030" width="15.85546875" style="768" bestFit="1" customWidth="1"/>
    <col min="1031" max="1031" width="15.140625" style="768" bestFit="1" customWidth="1"/>
    <col min="1032" max="1032" width="18.28515625" style="768" bestFit="1" customWidth="1"/>
    <col min="1033" max="1033" width="13.28515625" style="768" bestFit="1" customWidth="1"/>
    <col min="1034" max="1034" width="19.28515625" style="768" customWidth="1"/>
    <col min="1035" max="1035" width="15.140625" style="768" customWidth="1"/>
    <col min="1036" max="1036" width="21" style="768" bestFit="1" customWidth="1"/>
    <col min="1037" max="1037" width="17.140625" style="768" bestFit="1" customWidth="1"/>
    <col min="1038" max="1038" width="16.85546875" style="768" bestFit="1" customWidth="1"/>
    <col min="1039" max="1039" width="16.7109375" style="768" bestFit="1" customWidth="1"/>
    <col min="1040" max="1040" width="15.7109375" style="768" bestFit="1" customWidth="1"/>
    <col min="1041" max="1041" width="16.28515625" style="768" bestFit="1" customWidth="1"/>
    <col min="1042" max="1042" width="17.28515625" style="768" customWidth="1"/>
    <col min="1043" max="1043" width="23.42578125" style="768" bestFit="1" customWidth="1"/>
    <col min="1044" max="1044" width="31.85546875" style="768" bestFit="1" customWidth="1"/>
    <col min="1045" max="1045" width="7.85546875" style="768" bestFit="1" customWidth="1"/>
    <col min="1046" max="1046" width="5.7109375" style="768" bestFit="1" customWidth="1"/>
    <col min="1047" max="1047" width="9.140625" style="768" bestFit="1" customWidth="1"/>
    <col min="1048" max="1048" width="13.5703125" style="768" bestFit="1" customWidth="1"/>
    <col min="1049" max="1277" width="9.140625" style="768"/>
    <col min="1278" max="1278" width="4.42578125" style="768" bestFit="1" customWidth="1"/>
    <col min="1279" max="1279" width="18.28515625" style="768" bestFit="1" customWidth="1"/>
    <col min="1280" max="1280" width="19" style="768" bestFit="1" customWidth="1"/>
    <col min="1281" max="1281" width="15.42578125" style="768" bestFit="1" customWidth="1"/>
    <col min="1282" max="1283" width="12.42578125" style="768" bestFit="1" customWidth="1"/>
    <col min="1284" max="1284" width="7.140625" style="768" bestFit="1" customWidth="1"/>
    <col min="1285" max="1285" width="10.140625" style="768" bestFit="1" customWidth="1"/>
    <col min="1286" max="1286" width="15.85546875" style="768" bestFit="1" customWidth="1"/>
    <col min="1287" max="1287" width="15.140625" style="768" bestFit="1" customWidth="1"/>
    <col min="1288" max="1288" width="18.28515625" style="768" bestFit="1" customWidth="1"/>
    <col min="1289" max="1289" width="13.28515625" style="768" bestFit="1" customWidth="1"/>
    <col min="1290" max="1290" width="19.28515625" style="768" customWidth="1"/>
    <col min="1291" max="1291" width="15.140625" style="768" customWidth="1"/>
    <col min="1292" max="1292" width="21" style="768" bestFit="1" customWidth="1"/>
    <col min="1293" max="1293" width="17.140625" style="768" bestFit="1" customWidth="1"/>
    <col min="1294" max="1294" width="16.85546875" style="768" bestFit="1" customWidth="1"/>
    <col min="1295" max="1295" width="16.7109375" style="768" bestFit="1" customWidth="1"/>
    <col min="1296" max="1296" width="15.7109375" style="768" bestFit="1" customWidth="1"/>
    <col min="1297" max="1297" width="16.28515625" style="768" bestFit="1" customWidth="1"/>
    <col min="1298" max="1298" width="17.28515625" style="768" customWidth="1"/>
    <col min="1299" max="1299" width="23.42578125" style="768" bestFit="1" customWidth="1"/>
    <col min="1300" max="1300" width="31.85546875" style="768" bestFit="1" customWidth="1"/>
    <col min="1301" max="1301" width="7.85546875" style="768" bestFit="1" customWidth="1"/>
    <col min="1302" max="1302" width="5.7109375" style="768" bestFit="1" customWidth="1"/>
    <col min="1303" max="1303" width="9.140625" style="768" bestFit="1" customWidth="1"/>
    <col min="1304" max="1304" width="13.5703125" style="768" bestFit="1" customWidth="1"/>
    <col min="1305" max="1533" width="9.140625" style="768"/>
    <col min="1534" max="1534" width="4.42578125" style="768" bestFit="1" customWidth="1"/>
    <col min="1535" max="1535" width="18.28515625" style="768" bestFit="1" customWidth="1"/>
    <col min="1536" max="1536" width="19" style="768" bestFit="1" customWidth="1"/>
    <col min="1537" max="1537" width="15.42578125" style="768" bestFit="1" customWidth="1"/>
    <col min="1538" max="1539" width="12.42578125" style="768" bestFit="1" customWidth="1"/>
    <col min="1540" max="1540" width="7.140625" style="768" bestFit="1" customWidth="1"/>
    <col min="1541" max="1541" width="10.140625" style="768" bestFit="1" customWidth="1"/>
    <col min="1542" max="1542" width="15.85546875" style="768" bestFit="1" customWidth="1"/>
    <col min="1543" max="1543" width="15.140625" style="768" bestFit="1" customWidth="1"/>
    <col min="1544" max="1544" width="18.28515625" style="768" bestFit="1" customWidth="1"/>
    <col min="1545" max="1545" width="13.28515625" style="768" bestFit="1" customWidth="1"/>
    <col min="1546" max="1546" width="19.28515625" style="768" customWidth="1"/>
    <col min="1547" max="1547" width="15.140625" style="768" customWidth="1"/>
    <col min="1548" max="1548" width="21" style="768" bestFit="1" customWidth="1"/>
    <col min="1549" max="1549" width="17.140625" style="768" bestFit="1" customWidth="1"/>
    <col min="1550" max="1550" width="16.85546875" style="768" bestFit="1" customWidth="1"/>
    <col min="1551" max="1551" width="16.7109375" style="768" bestFit="1" customWidth="1"/>
    <col min="1552" max="1552" width="15.7109375" style="768" bestFit="1" customWidth="1"/>
    <col min="1553" max="1553" width="16.28515625" style="768" bestFit="1" customWidth="1"/>
    <col min="1554" max="1554" width="17.28515625" style="768" customWidth="1"/>
    <col min="1555" max="1555" width="23.42578125" style="768" bestFit="1" customWidth="1"/>
    <col min="1556" max="1556" width="31.85546875" style="768" bestFit="1" customWidth="1"/>
    <col min="1557" max="1557" width="7.85546875" style="768" bestFit="1" customWidth="1"/>
    <col min="1558" max="1558" width="5.7109375" style="768" bestFit="1" customWidth="1"/>
    <col min="1559" max="1559" width="9.140625" style="768" bestFit="1" customWidth="1"/>
    <col min="1560" max="1560" width="13.5703125" style="768" bestFit="1" customWidth="1"/>
    <col min="1561" max="1789" width="9.140625" style="768"/>
    <col min="1790" max="1790" width="4.42578125" style="768" bestFit="1" customWidth="1"/>
    <col min="1791" max="1791" width="18.28515625" style="768" bestFit="1" customWidth="1"/>
    <col min="1792" max="1792" width="19" style="768" bestFit="1" customWidth="1"/>
    <col min="1793" max="1793" width="15.42578125" style="768" bestFit="1" customWidth="1"/>
    <col min="1794" max="1795" width="12.42578125" style="768" bestFit="1" customWidth="1"/>
    <col min="1796" max="1796" width="7.140625" style="768" bestFit="1" customWidth="1"/>
    <col min="1797" max="1797" width="10.140625" style="768" bestFit="1" customWidth="1"/>
    <col min="1798" max="1798" width="15.85546875" style="768" bestFit="1" customWidth="1"/>
    <col min="1799" max="1799" width="15.140625" style="768" bestFit="1" customWidth="1"/>
    <col min="1800" max="1800" width="18.28515625" style="768" bestFit="1" customWidth="1"/>
    <col min="1801" max="1801" width="13.28515625" style="768" bestFit="1" customWidth="1"/>
    <col min="1802" max="1802" width="19.28515625" style="768" customWidth="1"/>
    <col min="1803" max="1803" width="15.140625" style="768" customWidth="1"/>
    <col min="1804" max="1804" width="21" style="768" bestFit="1" customWidth="1"/>
    <col min="1805" max="1805" width="17.140625" style="768" bestFit="1" customWidth="1"/>
    <col min="1806" max="1806" width="16.85546875" style="768" bestFit="1" customWidth="1"/>
    <col min="1807" max="1807" width="16.7109375" style="768" bestFit="1" customWidth="1"/>
    <col min="1808" max="1808" width="15.7109375" style="768" bestFit="1" customWidth="1"/>
    <col min="1809" max="1809" width="16.28515625" style="768" bestFit="1" customWidth="1"/>
    <col min="1810" max="1810" width="17.28515625" style="768" customWidth="1"/>
    <col min="1811" max="1811" width="23.42578125" style="768" bestFit="1" customWidth="1"/>
    <col min="1812" max="1812" width="31.85546875" style="768" bestFit="1" customWidth="1"/>
    <col min="1813" max="1813" width="7.85546875" style="768" bestFit="1" customWidth="1"/>
    <col min="1814" max="1814" width="5.7109375" style="768" bestFit="1" customWidth="1"/>
    <col min="1815" max="1815" width="9.140625" style="768" bestFit="1" customWidth="1"/>
    <col min="1816" max="1816" width="13.5703125" style="768" bestFit="1" customWidth="1"/>
    <col min="1817" max="2045" width="9.140625" style="768"/>
    <col min="2046" max="2046" width="4.42578125" style="768" bestFit="1" customWidth="1"/>
    <col min="2047" max="2047" width="18.28515625" style="768" bestFit="1" customWidth="1"/>
    <col min="2048" max="2048" width="19" style="768" bestFit="1" customWidth="1"/>
    <col min="2049" max="2049" width="15.42578125" style="768" bestFit="1" customWidth="1"/>
    <col min="2050" max="2051" width="12.42578125" style="768" bestFit="1" customWidth="1"/>
    <col min="2052" max="2052" width="7.140625" style="768" bestFit="1" customWidth="1"/>
    <col min="2053" max="2053" width="10.140625" style="768" bestFit="1" customWidth="1"/>
    <col min="2054" max="2054" width="15.85546875" style="768" bestFit="1" customWidth="1"/>
    <col min="2055" max="2055" width="15.140625" style="768" bestFit="1" customWidth="1"/>
    <col min="2056" max="2056" width="18.28515625" style="768" bestFit="1" customWidth="1"/>
    <col min="2057" max="2057" width="13.28515625" style="768" bestFit="1" customWidth="1"/>
    <col min="2058" max="2058" width="19.28515625" style="768" customWidth="1"/>
    <col min="2059" max="2059" width="15.140625" style="768" customWidth="1"/>
    <col min="2060" max="2060" width="21" style="768" bestFit="1" customWidth="1"/>
    <col min="2061" max="2061" width="17.140625" style="768" bestFit="1" customWidth="1"/>
    <col min="2062" max="2062" width="16.85546875" style="768" bestFit="1" customWidth="1"/>
    <col min="2063" max="2063" width="16.7109375" style="768" bestFit="1" customWidth="1"/>
    <col min="2064" max="2064" width="15.7109375" style="768" bestFit="1" customWidth="1"/>
    <col min="2065" max="2065" width="16.28515625" style="768" bestFit="1" customWidth="1"/>
    <col min="2066" max="2066" width="17.28515625" style="768" customWidth="1"/>
    <col min="2067" max="2067" width="23.42578125" style="768" bestFit="1" customWidth="1"/>
    <col min="2068" max="2068" width="31.85546875" style="768" bestFit="1" customWidth="1"/>
    <col min="2069" max="2069" width="7.85546875" style="768" bestFit="1" customWidth="1"/>
    <col min="2070" max="2070" width="5.7109375" style="768" bestFit="1" customWidth="1"/>
    <col min="2071" max="2071" width="9.140625" style="768" bestFit="1" customWidth="1"/>
    <col min="2072" max="2072" width="13.5703125" style="768" bestFit="1" customWidth="1"/>
    <col min="2073" max="2301" width="9.140625" style="768"/>
    <col min="2302" max="2302" width="4.42578125" style="768" bestFit="1" customWidth="1"/>
    <col min="2303" max="2303" width="18.28515625" style="768" bestFit="1" customWidth="1"/>
    <col min="2304" max="2304" width="19" style="768" bestFit="1" customWidth="1"/>
    <col min="2305" max="2305" width="15.42578125" style="768" bestFit="1" customWidth="1"/>
    <col min="2306" max="2307" width="12.42578125" style="768" bestFit="1" customWidth="1"/>
    <col min="2308" max="2308" width="7.140625" style="768" bestFit="1" customWidth="1"/>
    <col min="2309" max="2309" width="10.140625" style="768" bestFit="1" customWidth="1"/>
    <col min="2310" max="2310" width="15.85546875" style="768" bestFit="1" customWidth="1"/>
    <col min="2311" max="2311" width="15.140625" style="768" bestFit="1" customWidth="1"/>
    <col min="2312" max="2312" width="18.28515625" style="768" bestFit="1" customWidth="1"/>
    <col min="2313" max="2313" width="13.28515625" style="768" bestFit="1" customWidth="1"/>
    <col min="2314" max="2314" width="19.28515625" style="768" customWidth="1"/>
    <col min="2315" max="2315" width="15.140625" style="768" customWidth="1"/>
    <col min="2316" max="2316" width="21" style="768" bestFit="1" customWidth="1"/>
    <col min="2317" max="2317" width="17.140625" style="768" bestFit="1" customWidth="1"/>
    <col min="2318" max="2318" width="16.85546875" style="768" bestFit="1" customWidth="1"/>
    <col min="2319" max="2319" width="16.7109375" style="768" bestFit="1" customWidth="1"/>
    <col min="2320" max="2320" width="15.7109375" style="768" bestFit="1" customWidth="1"/>
    <col min="2321" max="2321" width="16.28515625" style="768" bestFit="1" customWidth="1"/>
    <col min="2322" max="2322" width="17.28515625" style="768" customWidth="1"/>
    <col min="2323" max="2323" width="23.42578125" style="768" bestFit="1" customWidth="1"/>
    <col min="2324" max="2324" width="31.85546875" style="768" bestFit="1" customWidth="1"/>
    <col min="2325" max="2325" width="7.85546875" style="768" bestFit="1" customWidth="1"/>
    <col min="2326" max="2326" width="5.7109375" style="768" bestFit="1" customWidth="1"/>
    <col min="2327" max="2327" width="9.140625" style="768" bestFit="1" customWidth="1"/>
    <col min="2328" max="2328" width="13.5703125" style="768" bestFit="1" customWidth="1"/>
    <col min="2329" max="2557" width="9.140625" style="768"/>
    <col min="2558" max="2558" width="4.42578125" style="768" bestFit="1" customWidth="1"/>
    <col min="2559" max="2559" width="18.28515625" style="768" bestFit="1" customWidth="1"/>
    <col min="2560" max="2560" width="19" style="768" bestFit="1" customWidth="1"/>
    <col min="2561" max="2561" width="15.42578125" style="768" bestFit="1" customWidth="1"/>
    <col min="2562" max="2563" width="12.42578125" style="768" bestFit="1" customWidth="1"/>
    <col min="2564" max="2564" width="7.140625" style="768" bestFit="1" customWidth="1"/>
    <col min="2565" max="2565" width="10.140625" style="768" bestFit="1" customWidth="1"/>
    <col min="2566" max="2566" width="15.85546875" style="768" bestFit="1" customWidth="1"/>
    <col min="2567" max="2567" width="15.140625" style="768" bestFit="1" customWidth="1"/>
    <col min="2568" max="2568" width="18.28515625" style="768" bestFit="1" customWidth="1"/>
    <col min="2569" max="2569" width="13.28515625" style="768" bestFit="1" customWidth="1"/>
    <col min="2570" max="2570" width="19.28515625" style="768" customWidth="1"/>
    <col min="2571" max="2571" width="15.140625" style="768" customWidth="1"/>
    <col min="2572" max="2572" width="21" style="768" bestFit="1" customWidth="1"/>
    <col min="2573" max="2573" width="17.140625" style="768" bestFit="1" customWidth="1"/>
    <col min="2574" max="2574" width="16.85546875" style="768" bestFit="1" customWidth="1"/>
    <col min="2575" max="2575" width="16.7109375" style="768" bestFit="1" customWidth="1"/>
    <col min="2576" max="2576" width="15.7109375" style="768" bestFit="1" customWidth="1"/>
    <col min="2577" max="2577" width="16.28515625" style="768" bestFit="1" customWidth="1"/>
    <col min="2578" max="2578" width="17.28515625" style="768" customWidth="1"/>
    <col min="2579" max="2579" width="23.42578125" style="768" bestFit="1" customWidth="1"/>
    <col min="2580" max="2580" width="31.85546875" style="768" bestFit="1" customWidth="1"/>
    <col min="2581" max="2581" width="7.85546875" style="768" bestFit="1" customWidth="1"/>
    <col min="2582" max="2582" width="5.7109375" style="768" bestFit="1" customWidth="1"/>
    <col min="2583" max="2583" width="9.140625" style="768" bestFit="1" customWidth="1"/>
    <col min="2584" max="2584" width="13.5703125" style="768" bestFit="1" customWidth="1"/>
    <col min="2585" max="2813" width="9.140625" style="768"/>
    <col min="2814" max="2814" width="4.42578125" style="768" bestFit="1" customWidth="1"/>
    <col min="2815" max="2815" width="18.28515625" style="768" bestFit="1" customWidth="1"/>
    <col min="2816" max="2816" width="19" style="768" bestFit="1" customWidth="1"/>
    <col min="2817" max="2817" width="15.42578125" style="768" bestFit="1" customWidth="1"/>
    <col min="2818" max="2819" width="12.42578125" style="768" bestFit="1" customWidth="1"/>
    <col min="2820" max="2820" width="7.140625" style="768" bestFit="1" customWidth="1"/>
    <col min="2821" max="2821" width="10.140625" style="768" bestFit="1" customWidth="1"/>
    <col min="2822" max="2822" width="15.85546875" style="768" bestFit="1" customWidth="1"/>
    <col min="2823" max="2823" width="15.140625" style="768" bestFit="1" customWidth="1"/>
    <col min="2824" max="2824" width="18.28515625" style="768" bestFit="1" customWidth="1"/>
    <col min="2825" max="2825" width="13.28515625" style="768" bestFit="1" customWidth="1"/>
    <col min="2826" max="2826" width="19.28515625" style="768" customWidth="1"/>
    <col min="2827" max="2827" width="15.140625" style="768" customWidth="1"/>
    <col min="2828" max="2828" width="21" style="768" bestFit="1" customWidth="1"/>
    <col min="2829" max="2829" width="17.140625" style="768" bestFit="1" customWidth="1"/>
    <col min="2830" max="2830" width="16.85546875" style="768" bestFit="1" customWidth="1"/>
    <col min="2831" max="2831" width="16.7109375" style="768" bestFit="1" customWidth="1"/>
    <col min="2832" max="2832" width="15.7109375" style="768" bestFit="1" customWidth="1"/>
    <col min="2833" max="2833" width="16.28515625" style="768" bestFit="1" customWidth="1"/>
    <col min="2834" max="2834" width="17.28515625" style="768" customWidth="1"/>
    <col min="2835" max="2835" width="23.42578125" style="768" bestFit="1" customWidth="1"/>
    <col min="2836" max="2836" width="31.85546875" style="768" bestFit="1" customWidth="1"/>
    <col min="2837" max="2837" width="7.85546875" style="768" bestFit="1" customWidth="1"/>
    <col min="2838" max="2838" width="5.7109375" style="768" bestFit="1" customWidth="1"/>
    <col min="2839" max="2839" width="9.140625" style="768" bestFit="1" customWidth="1"/>
    <col min="2840" max="2840" width="13.5703125" style="768" bestFit="1" customWidth="1"/>
    <col min="2841" max="3069" width="9.140625" style="768"/>
    <col min="3070" max="3070" width="4.42578125" style="768" bestFit="1" customWidth="1"/>
    <col min="3071" max="3071" width="18.28515625" style="768" bestFit="1" customWidth="1"/>
    <col min="3072" max="3072" width="19" style="768" bestFit="1" customWidth="1"/>
    <col min="3073" max="3073" width="15.42578125" style="768" bestFit="1" customWidth="1"/>
    <col min="3074" max="3075" width="12.42578125" style="768" bestFit="1" customWidth="1"/>
    <col min="3076" max="3076" width="7.140625" style="768" bestFit="1" customWidth="1"/>
    <col min="3077" max="3077" width="10.140625" style="768" bestFit="1" customWidth="1"/>
    <col min="3078" max="3078" width="15.85546875" style="768" bestFit="1" customWidth="1"/>
    <col min="3079" max="3079" width="15.140625" style="768" bestFit="1" customWidth="1"/>
    <col min="3080" max="3080" width="18.28515625" style="768" bestFit="1" customWidth="1"/>
    <col min="3081" max="3081" width="13.28515625" style="768" bestFit="1" customWidth="1"/>
    <col min="3082" max="3082" width="19.28515625" style="768" customWidth="1"/>
    <col min="3083" max="3083" width="15.140625" style="768" customWidth="1"/>
    <col min="3084" max="3084" width="21" style="768" bestFit="1" customWidth="1"/>
    <col min="3085" max="3085" width="17.140625" style="768" bestFit="1" customWidth="1"/>
    <col min="3086" max="3086" width="16.85546875" style="768" bestFit="1" customWidth="1"/>
    <col min="3087" max="3087" width="16.7109375" style="768" bestFit="1" customWidth="1"/>
    <col min="3088" max="3088" width="15.7109375" style="768" bestFit="1" customWidth="1"/>
    <col min="3089" max="3089" width="16.28515625" style="768" bestFit="1" customWidth="1"/>
    <col min="3090" max="3090" width="17.28515625" style="768" customWidth="1"/>
    <col min="3091" max="3091" width="23.42578125" style="768" bestFit="1" customWidth="1"/>
    <col min="3092" max="3092" width="31.85546875" style="768" bestFit="1" customWidth="1"/>
    <col min="3093" max="3093" width="7.85546875" style="768" bestFit="1" customWidth="1"/>
    <col min="3094" max="3094" width="5.7109375" style="768" bestFit="1" customWidth="1"/>
    <col min="3095" max="3095" width="9.140625" style="768" bestFit="1" customWidth="1"/>
    <col min="3096" max="3096" width="13.5703125" style="768" bestFit="1" customWidth="1"/>
    <col min="3097" max="3325" width="9.140625" style="768"/>
    <col min="3326" max="3326" width="4.42578125" style="768" bestFit="1" customWidth="1"/>
    <col min="3327" max="3327" width="18.28515625" style="768" bestFit="1" customWidth="1"/>
    <col min="3328" max="3328" width="19" style="768" bestFit="1" customWidth="1"/>
    <col min="3329" max="3329" width="15.42578125" style="768" bestFit="1" customWidth="1"/>
    <col min="3330" max="3331" width="12.42578125" style="768" bestFit="1" customWidth="1"/>
    <col min="3332" max="3332" width="7.140625" style="768" bestFit="1" customWidth="1"/>
    <col min="3333" max="3333" width="10.140625" style="768" bestFit="1" customWidth="1"/>
    <col min="3334" max="3334" width="15.85546875" style="768" bestFit="1" customWidth="1"/>
    <col min="3335" max="3335" width="15.140625" style="768" bestFit="1" customWidth="1"/>
    <col min="3336" max="3336" width="18.28515625" style="768" bestFit="1" customWidth="1"/>
    <col min="3337" max="3337" width="13.28515625" style="768" bestFit="1" customWidth="1"/>
    <col min="3338" max="3338" width="19.28515625" style="768" customWidth="1"/>
    <col min="3339" max="3339" width="15.140625" style="768" customWidth="1"/>
    <col min="3340" max="3340" width="21" style="768" bestFit="1" customWidth="1"/>
    <col min="3341" max="3341" width="17.140625" style="768" bestFit="1" customWidth="1"/>
    <col min="3342" max="3342" width="16.85546875" style="768" bestFit="1" customWidth="1"/>
    <col min="3343" max="3343" width="16.7109375" style="768" bestFit="1" customWidth="1"/>
    <col min="3344" max="3344" width="15.7109375" style="768" bestFit="1" customWidth="1"/>
    <col min="3345" max="3345" width="16.28515625" style="768" bestFit="1" customWidth="1"/>
    <col min="3346" max="3346" width="17.28515625" style="768" customWidth="1"/>
    <col min="3347" max="3347" width="23.42578125" style="768" bestFit="1" customWidth="1"/>
    <col min="3348" max="3348" width="31.85546875" style="768" bestFit="1" customWidth="1"/>
    <col min="3349" max="3349" width="7.85546875" style="768" bestFit="1" customWidth="1"/>
    <col min="3350" max="3350" width="5.7109375" style="768" bestFit="1" customWidth="1"/>
    <col min="3351" max="3351" width="9.140625" style="768" bestFit="1" customWidth="1"/>
    <col min="3352" max="3352" width="13.5703125" style="768" bestFit="1" customWidth="1"/>
    <col min="3353" max="3581" width="9.140625" style="768"/>
    <col min="3582" max="3582" width="4.42578125" style="768" bestFit="1" customWidth="1"/>
    <col min="3583" max="3583" width="18.28515625" style="768" bestFit="1" customWidth="1"/>
    <col min="3584" max="3584" width="19" style="768" bestFit="1" customWidth="1"/>
    <col min="3585" max="3585" width="15.42578125" style="768" bestFit="1" customWidth="1"/>
    <col min="3586" max="3587" width="12.42578125" style="768" bestFit="1" customWidth="1"/>
    <col min="3588" max="3588" width="7.140625" style="768" bestFit="1" customWidth="1"/>
    <col min="3589" max="3589" width="10.140625" style="768" bestFit="1" customWidth="1"/>
    <col min="3590" max="3590" width="15.85546875" style="768" bestFit="1" customWidth="1"/>
    <col min="3591" max="3591" width="15.140625" style="768" bestFit="1" customWidth="1"/>
    <col min="3592" max="3592" width="18.28515625" style="768" bestFit="1" customWidth="1"/>
    <col min="3593" max="3593" width="13.28515625" style="768" bestFit="1" customWidth="1"/>
    <col min="3594" max="3594" width="19.28515625" style="768" customWidth="1"/>
    <col min="3595" max="3595" width="15.140625" style="768" customWidth="1"/>
    <col min="3596" max="3596" width="21" style="768" bestFit="1" customWidth="1"/>
    <col min="3597" max="3597" width="17.140625" style="768" bestFit="1" customWidth="1"/>
    <col min="3598" max="3598" width="16.85546875" style="768" bestFit="1" customWidth="1"/>
    <col min="3599" max="3599" width="16.7109375" style="768" bestFit="1" customWidth="1"/>
    <col min="3600" max="3600" width="15.7109375" style="768" bestFit="1" customWidth="1"/>
    <col min="3601" max="3601" width="16.28515625" style="768" bestFit="1" customWidth="1"/>
    <col min="3602" max="3602" width="17.28515625" style="768" customWidth="1"/>
    <col min="3603" max="3603" width="23.42578125" style="768" bestFit="1" customWidth="1"/>
    <col min="3604" max="3604" width="31.85546875" style="768" bestFit="1" customWidth="1"/>
    <col min="3605" max="3605" width="7.85546875" style="768" bestFit="1" customWidth="1"/>
    <col min="3606" max="3606" width="5.7109375" style="768" bestFit="1" customWidth="1"/>
    <col min="3607" max="3607" width="9.140625" style="768" bestFit="1" customWidth="1"/>
    <col min="3608" max="3608" width="13.5703125" style="768" bestFit="1" customWidth="1"/>
    <col min="3609" max="3837" width="9.140625" style="768"/>
    <col min="3838" max="3838" width="4.42578125" style="768" bestFit="1" customWidth="1"/>
    <col min="3839" max="3839" width="18.28515625" style="768" bestFit="1" customWidth="1"/>
    <col min="3840" max="3840" width="19" style="768" bestFit="1" customWidth="1"/>
    <col min="3841" max="3841" width="15.42578125" style="768" bestFit="1" customWidth="1"/>
    <col min="3842" max="3843" width="12.42578125" style="768" bestFit="1" customWidth="1"/>
    <col min="3844" max="3844" width="7.140625" style="768" bestFit="1" customWidth="1"/>
    <col min="3845" max="3845" width="10.140625" style="768" bestFit="1" customWidth="1"/>
    <col min="3846" max="3846" width="15.85546875" style="768" bestFit="1" customWidth="1"/>
    <col min="3847" max="3847" width="15.140625" style="768" bestFit="1" customWidth="1"/>
    <col min="3848" max="3848" width="18.28515625" style="768" bestFit="1" customWidth="1"/>
    <col min="3849" max="3849" width="13.28515625" style="768" bestFit="1" customWidth="1"/>
    <col min="3850" max="3850" width="19.28515625" style="768" customWidth="1"/>
    <col min="3851" max="3851" width="15.140625" style="768" customWidth="1"/>
    <col min="3852" max="3852" width="21" style="768" bestFit="1" customWidth="1"/>
    <col min="3853" max="3853" width="17.140625" style="768" bestFit="1" customWidth="1"/>
    <col min="3854" max="3854" width="16.85546875" style="768" bestFit="1" customWidth="1"/>
    <col min="3855" max="3855" width="16.7109375" style="768" bestFit="1" customWidth="1"/>
    <col min="3856" max="3856" width="15.7109375" style="768" bestFit="1" customWidth="1"/>
    <col min="3857" max="3857" width="16.28515625" style="768" bestFit="1" customWidth="1"/>
    <col min="3858" max="3858" width="17.28515625" style="768" customWidth="1"/>
    <col min="3859" max="3859" width="23.42578125" style="768" bestFit="1" customWidth="1"/>
    <col min="3860" max="3860" width="31.85546875" style="768" bestFit="1" customWidth="1"/>
    <col min="3861" max="3861" width="7.85546875" style="768" bestFit="1" customWidth="1"/>
    <col min="3862" max="3862" width="5.7109375" style="768" bestFit="1" customWidth="1"/>
    <col min="3863" max="3863" width="9.140625" style="768" bestFit="1" customWidth="1"/>
    <col min="3864" max="3864" width="13.5703125" style="768" bestFit="1" customWidth="1"/>
    <col min="3865" max="4093" width="9.140625" style="768"/>
    <col min="4094" max="4094" width="4.42578125" style="768" bestFit="1" customWidth="1"/>
    <col min="4095" max="4095" width="18.28515625" style="768" bestFit="1" customWidth="1"/>
    <col min="4096" max="4096" width="19" style="768" bestFit="1" customWidth="1"/>
    <col min="4097" max="4097" width="15.42578125" style="768" bestFit="1" customWidth="1"/>
    <col min="4098" max="4099" width="12.42578125" style="768" bestFit="1" customWidth="1"/>
    <col min="4100" max="4100" width="7.140625" style="768" bestFit="1" customWidth="1"/>
    <col min="4101" max="4101" width="10.140625" style="768" bestFit="1" customWidth="1"/>
    <col min="4102" max="4102" width="15.85546875" style="768" bestFit="1" customWidth="1"/>
    <col min="4103" max="4103" width="15.140625" style="768" bestFit="1" customWidth="1"/>
    <col min="4104" max="4104" width="18.28515625" style="768" bestFit="1" customWidth="1"/>
    <col min="4105" max="4105" width="13.28515625" style="768" bestFit="1" customWidth="1"/>
    <col min="4106" max="4106" width="19.28515625" style="768" customWidth="1"/>
    <col min="4107" max="4107" width="15.140625" style="768" customWidth="1"/>
    <col min="4108" max="4108" width="21" style="768" bestFit="1" customWidth="1"/>
    <col min="4109" max="4109" width="17.140625" style="768" bestFit="1" customWidth="1"/>
    <col min="4110" max="4110" width="16.85546875" style="768" bestFit="1" customWidth="1"/>
    <col min="4111" max="4111" width="16.7109375" style="768" bestFit="1" customWidth="1"/>
    <col min="4112" max="4112" width="15.7109375" style="768" bestFit="1" customWidth="1"/>
    <col min="4113" max="4113" width="16.28515625" style="768" bestFit="1" customWidth="1"/>
    <col min="4114" max="4114" width="17.28515625" style="768" customWidth="1"/>
    <col min="4115" max="4115" width="23.42578125" style="768" bestFit="1" customWidth="1"/>
    <col min="4116" max="4116" width="31.85546875" style="768" bestFit="1" customWidth="1"/>
    <col min="4117" max="4117" width="7.85546875" style="768" bestFit="1" customWidth="1"/>
    <col min="4118" max="4118" width="5.7109375" style="768" bestFit="1" customWidth="1"/>
    <col min="4119" max="4119" width="9.140625" style="768" bestFit="1" customWidth="1"/>
    <col min="4120" max="4120" width="13.5703125" style="768" bestFit="1" customWidth="1"/>
    <col min="4121" max="4349" width="9.140625" style="768"/>
    <col min="4350" max="4350" width="4.42578125" style="768" bestFit="1" customWidth="1"/>
    <col min="4351" max="4351" width="18.28515625" style="768" bestFit="1" customWidth="1"/>
    <col min="4352" max="4352" width="19" style="768" bestFit="1" customWidth="1"/>
    <col min="4353" max="4353" width="15.42578125" style="768" bestFit="1" customWidth="1"/>
    <col min="4354" max="4355" width="12.42578125" style="768" bestFit="1" customWidth="1"/>
    <col min="4356" max="4356" width="7.140625" style="768" bestFit="1" customWidth="1"/>
    <col min="4357" max="4357" width="10.140625" style="768" bestFit="1" customWidth="1"/>
    <col min="4358" max="4358" width="15.85546875" style="768" bestFit="1" customWidth="1"/>
    <col min="4359" max="4359" width="15.140625" style="768" bestFit="1" customWidth="1"/>
    <col min="4360" max="4360" width="18.28515625" style="768" bestFit="1" customWidth="1"/>
    <col min="4361" max="4361" width="13.28515625" style="768" bestFit="1" customWidth="1"/>
    <col min="4362" max="4362" width="19.28515625" style="768" customWidth="1"/>
    <col min="4363" max="4363" width="15.140625" style="768" customWidth="1"/>
    <col min="4364" max="4364" width="21" style="768" bestFit="1" customWidth="1"/>
    <col min="4365" max="4365" width="17.140625" style="768" bestFit="1" customWidth="1"/>
    <col min="4366" max="4366" width="16.85546875" style="768" bestFit="1" customWidth="1"/>
    <col min="4367" max="4367" width="16.7109375" style="768" bestFit="1" customWidth="1"/>
    <col min="4368" max="4368" width="15.7109375" style="768" bestFit="1" customWidth="1"/>
    <col min="4369" max="4369" width="16.28515625" style="768" bestFit="1" customWidth="1"/>
    <col min="4370" max="4370" width="17.28515625" style="768" customWidth="1"/>
    <col min="4371" max="4371" width="23.42578125" style="768" bestFit="1" customWidth="1"/>
    <col min="4372" max="4372" width="31.85546875" style="768" bestFit="1" customWidth="1"/>
    <col min="4373" max="4373" width="7.85546875" style="768" bestFit="1" customWidth="1"/>
    <col min="4374" max="4374" width="5.7109375" style="768" bestFit="1" customWidth="1"/>
    <col min="4375" max="4375" width="9.140625" style="768" bestFit="1" customWidth="1"/>
    <col min="4376" max="4376" width="13.5703125" style="768" bestFit="1" customWidth="1"/>
    <col min="4377" max="4605" width="9.140625" style="768"/>
    <col min="4606" max="4606" width="4.42578125" style="768" bestFit="1" customWidth="1"/>
    <col min="4607" max="4607" width="18.28515625" style="768" bestFit="1" customWidth="1"/>
    <col min="4608" max="4608" width="19" style="768" bestFit="1" customWidth="1"/>
    <col min="4609" max="4609" width="15.42578125" style="768" bestFit="1" customWidth="1"/>
    <col min="4610" max="4611" width="12.42578125" style="768" bestFit="1" customWidth="1"/>
    <col min="4612" max="4612" width="7.140625" style="768" bestFit="1" customWidth="1"/>
    <col min="4613" max="4613" width="10.140625" style="768" bestFit="1" customWidth="1"/>
    <col min="4614" max="4614" width="15.85546875" style="768" bestFit="1" customWidth="1"/>
    <col min="4615" max="4615" width="15.140625" style="768" bestFit="1" customWidth="1"/>
    <col min="4616" max="4616" width="18.28515625" style="768" bestFit="1" customWidth="1"/>
    <col min="4617" max="4617" width="13.28515625" style="768" bestFit="1" customWidth="1"/>
    <col min="4618" max="4618" width="19.28515625" style="768" customWidth="1"/>
    <col min="4619" max="4619" width="15.140625" style="768" customWidth="1"/>
    <col min="4620" max="4620" width="21" style="768" bestFit="1" customWidth="1"/>
    <col min="4621" max="4621" width="17.140625" style="768" bestFit="1" customWidth="1"/>
    <col min="4622" max="4622" width="16.85546875" style="768" bestFit="1" customWidth="1"/>
    <col min="4623" max="4623" width="16.7109375" style="768" bestFit="1" customWidth="1"/>
    <col min="4624" max="4624" width="15.7109375" style="768" bestFit="1" customWidth="1"/>
    <col min="4625" max="4625" width="16.28515625" style="768" bestFit="1" customWidth="1"/>
    <col min="4626" max="4626" width="17.28515625" style="768" customWidth="1"/>
    <col min="4627" max="4627" width="23.42578125" style="768" bestFit="1" customWidth="1"/>
    <col min="4628" max="4628" width="31.85546875" style="768" bestFit="1" customWidth="1"/>
    <col min="4629" max="4629" width="7.85546875" style="768" bestFit="1" customWidth="1"/>
    <col min="4630" max="4630" width="5.7109375" style="768" bestFit="1" customWidth="1"/>
    <col min="4631" max="4631" width="9.140625" style="768" bestFit="1" customWidth="1"/>
    <col min="4632" max="4632" width="13.5703125" style="768" bestFit="1" customWidth="1"/>
    <col min="4633" max="4861" width="9.140625" style="768"/>
    <col min="4862" max="4862" width="4.42578125" style="768" bestFit="1" customWidth="1"/>
    <col min="4863" max="4863" width="18.28515625" style="768" bestFit="1" customWidth="1"/>
    <col min="4864" max="4864" width="19" style="768" bestFit="1" customWidth="1"/>
    <col min="4865" max="4865" width="15.42578125" style="768" bestFit="1" customWidth="1"/>
    <col min="4866" max="4867" width="12.42578125" style="768" bestFit="1" customWidth="1"/>
    <col min="4868" max="4868" width="7.140625" style="768" bestFit="1" customWidth="1"/>
    <col min="4869" max="4869" width="10.140625" style="768" bestFit="1" customWidth="1"/>
    <col min="4870" max="4870" width="15.85546875" style="768" bestFit="1" customWidth="1"/>
    <col min="4871" max="4871" width="15.140625" style="768" bestFit="1" customWidth="1"/>
    <col min="4872" max="4872" width="18.28515625" style="768" bestFit="1" customWidth="1"/>
    <col min="4873" max="4873" width="13.28515625" style="768" bestFit="1" customWidth="1"/>
    <col min="4874" max="4874" width="19.28515625" style="768" customWidth="1"/>
    <col min="4875" max="4875" width="15.140625" style="768" customWidth="1"/>
    <col min="4876" max="4876" width="21" style="768" bestFit="1" customWidth="1"/>
    <col min="4877" max="4877" width="17.140625" style="768" bestFit="1" customWidth="1"/>
    <col min="4878" max="4878" width="16.85546875" style="768" bestFit="1" customWidth="1"/>
    <col min="4879" max="4879" width="16.7109375" style="768" bestFit="1" customWidth="1"/>
    <col min="4880" max="4880" width="15.7109375" style="768" bestFit="1" customWidth="1"/>
    <col min="4881" max="4881" width="16.28515625" style="768" bestFit="1" customWidth="1"/>
    <col min="4882" max="4882" width="17.28515625" style="768" customWidth="1"/>
    <col min="4883" max="4883" width="23.42578125" style="768" bestFit="1" customWidth="1"/>
    <col min="4884" max="4884" width="31.85546875" style="768" bestFit="1" customWidth="1"/>
    <col min="4885" max="4885" width="7.85546875" style="768" bestFit="1" customWidth="1"/>
    <col min="4886" max="4886" width="5.7109375" style="768" bestFit="1" customWidth="1"/>
    <col min="4887" max="4887" width="9.140625" style="768" bestFit="1" customWidth="1"/>
    <col min="4888" max="4888" width="13.5703125" style="768" bestFit="1" customWidth="1"/>
    <col min="4889" max="5117" width="9.140625" style="768"/>
    <col min="5118" max="5118" width="4.42578125" style="768" bestFit="1" customWidth="1"/>
    <col min="5119" max="5119" width="18.28515625" style="768" bestFit="1" customWidth="1"/>
    <col min="5120" max="5120" width="19" style="768" bestFit="1" customWidth="1"/>
    <col min="5121" max="5121" width="15.42578125" style="768" bestFit="1" customWidth="1"/>
    <col min="5122" max="5123" width="12.42578125" style="768" bestFit="1" customWidth="1"/>
    <col min="5124" max="5124" width="7.140625" style="768" bestFit="1" customWidth="1"/>
    <col min="5125" max="5125" width="10.140625" style="768" bestFit="1" customWidth="1"/>
    <col min="5126" max="5126" width="15.85546875" style="768" bestFit="1" customWidth="1"/>
    <col min="5127" max="5127" width="15.140625" style="768" bestFit="1" customWidth="1"/>
    <col min="5128" max="5128" width="18.28515625" style="768" bestFit="1" customWidth="1"/>
    <col min="5129" max="5129" width="13.28515625" style="768" bestFit="1" customWidth="1"/>
    <col min="5130" max="5130" width="19.28515625" style="768" customWidth="1"/>
    <col min="5131" max="5131" width="15.140625" style="768" customWidth="1"/>
    <col min="5132" max="5132" width="21" style="768" bestFit="1" customWidth="1"/>
    <col min="5133" max="5133" width="17.140625" style="768" bestFit="1" customWidth="1"/>
    <col min="5134" max="5134" width="16.85546875" style="768" bestFit="1" customWidth="1"/>
    <col min="5135" max="5135" width="16.7109375" style="768" bestFit="1" customWidth="1"/>
    <col min="5136" max="5136" width="15.7109375" style="768" bestFit="1" customWidth="1"/>
    <col min="5137" max="5137" width="16.28515625" style="768" bestFit="1" customWidth="1"/>
    <col min="5138" max="5138" width="17.28515625" style="768" customWidth="1"/>
    <col min="5139" max="5139" width="23.42578125" style="768" bestFit="1" customWidth="1"/>
    <col min="5140" max="5140" width="31.85546875" style="768" bestFit="1" customWidth="1"/>
    <col min="5141" max="5141" width="7.85546875" style="768" bestFit="1" customWidth="1"/>
    <col min="5142" max="5142" width="5.7109375" style="768" bestFit="1" customWidth="1"/>
    <col min="5143" max="5143" width="9.140625" style="768" bestFit="1" customWidth="1"/>
    <col min="5144" max="5144" width="13.5703125" style="768" bestFit="1" customWidth="1"/>
    <col min="5145" max="5373" width="9.140625" style="768"/>
    <col min="5374" max="5374" width="4.42578125" style="768" bestFit="1" customWidth="1"/>
    <col min="5375" max="5375" width="18.28515625" style="768" bestFit="1" customWidth="1"/>
    <col min="5376" max="5376" width="19" style="768" bestFit="1" customWidth="1"/>
    <col min="5377" max="5377" width="15.42578125" style="768" bestFit="1" customWidth="1"/>
    <col min="5378" max="5379" width="12.42578125" style="768" bestFit="1" customWidth="1"/>
    <col min="5380" max="5380" width="7.140625" style="768" bestFit="1" customWidth="1"/>
    <col min="5381" max="5381" width="10.140625" style="768" bestFit="1" customWidth="1"/>
    <col min="5382" max="5382" width="15.85546875" style="768" bestFit="1" customWidth="1"/>
    <col min="5383" max="5383" width="15.140625" style="768" bestFit="1" customWidth="1"/>
    <col min="5384" max="5384" width="18.28515625" style="768" bestFit="1" customWidth="1"/>
    <col min="5385" max="5385" width="13.28515625" style="768" bestFit="1" customWidth="1"/>
    <col min="5386" max="5386" width="19.28515625" style="768" customWidth="1"/>
    <col min="5387" max="5387" width="15.140625" style="768" customWidth="1"/>
    <col min="5388" max="5388" width="21" style="768" bestFit="1" customWidth="1"/>
    <col min="5389" max="5389" width="17.140625" style="768" bestFit="1" customWidth="1"/>
    <col min="5390" max="5390" width="16.85546875" style="768" bestFit="1" customWidth="1"/>
    <col min="5391" max="5391" width="16.7109375" style="768" bestFit="1" customWidth="1"/>
    <col min="5392" max="5392" width="15.7109375" style="768" bestFit="1" customWidth="1"/>
    <col min="5393" max="5393" width="16.28515625" style="768" bestFit="1" customWidth="1"/>
    <col min="5394" max="5394" width="17.28515625" style="768" customWidth="1"/>
    <col min="5395" max="5395" width="23.42578125" style="768" bestFit="1" customWidth="1"/>
    <col min="5396" max="5396" width="31.85546875" style="768" bestFit="1" customWidth="1"/>
    <col min="5397" max="5397" width="7.85546875" style="768" bestFit="1" customWidth="1"/>
    <col min="5398" max="5398" width="5.7109375" style="768" bestFit="1" customWidth="1"/>
    <col min="5399" max="5399" width="9.140625" style="768" bestFit="1" customWidth="1"/>
    <col min="5400" max="5400" width="13.5703125" style="768" bestFit="1" customWidth="1"/>
    <col min="5401" max="5629" width="9.140625" style="768"/>
    <col min="5630" max="5630" width="4.42578125" style="768" bestFit="1" customWidth="1"/>
    <col min="5631" max="5631" width="18.28515625" style="768" bestFit="1" customWidth="1"/>
    <col min="5632" max="5632" width="19" style="768" bestFit="1" customWidth="1"/>
    <col min="5633" max="5633" width="15.42578125" style="768" bestFit="1" customWidth="1"/>
    <col min="5634" max="5635" width="12.42578125" style="768" bestFit="1" customWidth="1"/>
    <col min="5636" max="5636" width="7.140625" style="768" bestFit="1" customWidth="1"/>
    <col min="5637" max="5637" width="10.140625" style="768" bestFit="1" customWidth="1"/>
    <col min="5638" max="5638" width="15.85546875" style="768" bestFit="1" customWidth="1"/>
    <col min="5639" max="5639" width="15.140625" style="768" bestFit="1" customWidth="1"/>
    <col min="5640" max="5640" width="18.28515625" style="768" bestFit="1" customWidth="1"/>
    <col min="5641" max="5641" width="13.28515625" style="768" bestFit="1" customWidth="1"/>
    <col min="5642" max="5642" width="19.28515625" style="768" customWidth="1"/>
    <col min="5643" max="5643" width="15.140625" style="768" customWidth="1"/>
    <col min="5644" max="5644" width="21" style="768" bestFit="1" customWidth="1"/>
    <col min="5645" max="5645" width="17.140625" style="768" bestFit="1" customWidth="1"/>
    <col min="5646" max="5646" width="16.85546875" style="768" bestFit="1" customWidth="1"/>
    <col min="5647" max="5647" width="16.7109375" style="768" bestFit="1" customWidth="1"/>
    <col min="5648" max="5648" width="15.7109375" style="768" bestFit="1" customWidth="1"/>
    <col min="5649" max="5649" width="16.28515625" style="768" bestFit="1" customWidth="1"/>
    <col min="5650" max="5650" width="17.28515625" style="768" customWidth="1"/>
    <col min="5651" max="5651" width="23.42578125" style="768" bestFit="1" customWidth="1"/>
    <col min="5652" max="5652" width="31.85546875" style="768" bestFit="1" customWidth="1"/>
    <col min="5653" max="5653" width="7.85546875" style="768" bestFit="1" customWidth="1"/>
    <col min="5654" max="5654" width="5.7109375" style="768" bestFit="1" customWidth="1"/>
    <col min="5655" max="5655" width="9.140625" style="768" bestFit="1" customWidth="1"/>
    <col min="5656" max="5656" width="13.5703125" style="768" bestFit="1" customWidth="1"/>
    <col min="5657" max="5885" width="9.140625" style="768"/>
    <col min="5886" max="5886" width="4.42578125" style="768" bestFit="1" customWidth="1"/>
    <col min="5887" max="5887" width="18.28515625" style="768" bestFit="1" customWidth="1"/>
    <col min="5888" max="5888" width="19" style="768" bestFit="1" customWidth="1"/>
    <col min="5889" max="5889" width="15.42578125" style="768" bestFit="1" customWidth="1"/>
    <col min="5890" max="5891" width="12.42578125" style="768" bestFit="1" customWidth="1"/>
    <col min="5892" max="5892" width="7.140625" style="768" bestFit="1" customWidth="1"/>
    <col min="5893" max="5893" width="10.140625" style="768" bestFit="1" customWidth="1"/>
    <col min="5894" max="5894" width="15.85546875" style="768" bestFit="1" customWidth="1"/>
    <col min="5895" max="5895" width="15.140625" style="768" bestFit="1" customWidth="1"/>
    <col min="5896" max="5896" width="18.28515625" style="768" bestFit="1" customWidth="1"/>
    <col min="5897" max="5897" width="13.28515625" style="768" bestFit="1" customWidth="1"/>
    <col min="5898" max="5898" width="19.28515625" style="768" customWidth="1"/>
    <col min="5899" max="5899" width="15.140625" style="768" customWidth="1"/>
    <col min="5900" max="5900" width="21" style="768" bestFit="1" customWidth="1"/>
    <col min="5901" max="5901" width="17.140625" style="768" bestFit="1" customWidth="1"/>
    <col min="5902" max="5902" width="16.85546875" style="768" bestFit="1" customWidth="1"/>
    <col min="5903" max="5903" width="16.7109375" style="768" bestFit="1" customWidth="1"/>
    <col min="5904" max="5904" width="15.7109375" style="768" bestFit="1" customWidth="1"/>
    <col min="5905" max="5905" width="16.28515625" style="768" bestFit="1" customWidth="1"/>
    <col min="5906" max="5906" width="17.28515625" style="768" customWidth="1"/>
    <col min="5907" max="5907" width="23.42578125" style="768" bestFit="1" customWidth="1"/>
    <col min="5908" max="5908" width="31.85546875" style="768" bestFit="1" customWidth="1"/>
    <col min="5909" max="5909" width="7.85546875" style="768" bestFit="1" customWidth="1"/>
    <col min="5910" max="5910" width="5.7109375" style="768" bestFit="1" customWidth="1"/>
    <col min="5911" max="5911" width="9.140625" style="768" bestFit="1" customWidth="1"/>
    <col min="5912" max="5912" width="13.5703125" style="768" bestFit="1" customWidth="1"/>
    <col min="5913" max="6141" width="9.140625" style="768"/>
    <col min="6142" max="6142" width="4.42578125" style="768" bestFit="1" customWidth="1"/>
    <col min="6143" max="6143" width="18.28515625" style="768" bestFit="1" customWidth="1"/>
    <col min="6144" max="6144" width="19" style="768" bestFit="1" customWidth="1"/>
    <col min="6145" max="6145" width="15.42578125" style="768" bestFit="1" customWidth="1"/>
    <col min="6146" max="6147" width="12.42578125" style="768" bestFit="1" customWidth="1"/>
    <col min="6148" max="6148" width="7.140625" style="768" bestFit="1" customWidth="1"/>
    <col min="6149" max="6149" width="10.140625" style="768" bestFit="1" customWidth="1"/>
    <col min="6150" max="6150" width="15.85546875" style="768" bestFit="1" customWidth="1"/>
    <col min="6151" max="6151" width="15.140625" style="768" bestFit="1" customWidth="1"/>
    <col min="6152" max="6152" width="18.28515625" style="768" bestFit="1" customWidth="1"/>
    <col min="6153" max="6153" width="13.28515625" style="768" bestFit="1" customWidth="1"/>
    <col min="6154" max="6154" width="19.28515625" style="768" customWidth="1"/>
    <col min="6155" max="6155" width="15.140625" style="768" customWidth="1"/>
    <col min="6156" max="6156" width="21" style="768" bestFit="1" customWidth="1"/>
    <col min="6157" max="6157" width="17.140625" style="768" bestFit="1" customWidth="1"/>
    <col min="6158" max="6158" width="16.85546875" style="768" bestFit="1" customWidth="1"/>
    <col min="6159" max="6159" width="16.7109375" style="768" bestFit="1" customWidth="1"/>
    <col min="6160" max="6160" width="15.7109375" style="768" bestFit="1" customWidth="1"/>
    <col min="6161" max="6161" width="16.28515625" style="768" bestFit="1" customWidth="1"/>
    <col min="6162" max="6162" width="17.28515625" style="768" customWidth="1"/>
    <col min="6163" max="6163" width="23.42578125" style="768" bestFit="1" customWidth="1"/>
    <col min="6164" max="6164" width="31.85546875" style="768" bestFit="1" customWidth="1"/>
    <col min="6165" max="6165" width="7.85546875" style="768" bestFit="1" customWidth="1"/>
    <col min="6166" max="6166" width="5.7109375" style="768" bestFit="1" customWidth="1"/>
    <col min="6167" max="6167" width="9.140625" style="768" bestFit="1" customWidth="1"/>
    <col min="6168" max="6168" width="13.5703125" style="768" bestFit="1" customWidth="1"/>
    <col min="6169" max="6397" width="9.140625" style="768"/>
    <col min="6398" max="6398" width="4.42578125" style="768" bestFit="1" customWidth="1"/>
    <col min="6399" max="6399" width="18.28515625" style="768" bestFit="1" customWidth="1"/>
    <col min="6400" max="6400" width="19" style="768" bestFit="1" customWidth="1"/>
    <col min="6401" max="6401" width="15.42578125" style="768" bestFit="1" customWidth="1"/>
    <col min="6402" max="6403" width="12.42578125" style="768" bestFit="1" customWidth="1"/>
    <col min="6404" max="6404" width="7.140625" style="768" bestFit="1" customWidth="1"/>
    <col min="6405" max="6405" width="10.140625" style="768" bestFit="1" customWidth="1"/>
    <col min="6406" max="6406" width="15.85546875" style="768" bestFit="1" customWidth="1"/>
    <col min="6407" max="6407" width="15.140625" style="768" bestFit="1" customWidth="1"/>
    <col min="6408" max="6408" width="18.28515625" style="768" bestFit="1" customWidth="1"/>
    <col min="6409" max="6409" width="13.28515625" style="768" bestFit="1" customWidth="1"/>
    <col min="6410" max="6410" width="19.28515625" style="768" customWidth="1"/>
    <col min="6411" max="6411" width="15.140625" style="768" customWidth="1"/>
    <col min="6412" max="6412" width="21" style="768" bestFit="1" customWidth="1"/>
    <col min="6413" max="6413" width="17.140625" style="768" bestFit="1" customWidth="1"/>
    <col min="6414" max="6414" width="16.85546875" style="768" bestFit="1" customWidth="1"/>
    <col min="6415" max="6415" width="16.7109375" style="768" bestFit="1" customWidth="1"/>
    <col min="6416" max="6416" width="15.7109375" style="768" bestFit="1" customWidth="1"/>
    <col min="6417" max="6417" width="16.28515625" style="768" bestFit="1" customWidth="1"/>
    <col min="6418" max="6418" width="17.28515625" style="768" customWidth="1"/>
    <col min="6419" max="6419" width="23.42578125" style="768" bestFit="1" customWidth="1"/>
    <col min="6420" max="6420" width="31.85546875" style="768" bestFit="1" customWidth="1"/>
    <col min="6421" max="6421" width="7.85546875" style="768" bestFit="1" customWidth="1"/>
    <col min="6422" max="6422" width="5.7109375" style="768" bestFit="1" customWidth="1"/>
    <col min="6423" max="6423" width="9.140625" style="768" bestFit="1" customWidth="1"/>
    <col min="6424" max="6424" width="13.5703125" style="768" bestFit="1" customWidth="1"/>
    <col min="6425" max="6653" width="9.140625" style="768"/>
    <col min="6654" max="6654" width="4.42578125" style="768" bestFit="1" customWidth="1"/>
    <col min="6655" max="6655" width="18.28515625" style="768" bestFit="1" customWidth="1"/>
    <col min="6656" max="6656" width="19" style="768" bestFit="1" customWidth="1"/>
    <col min="6657" max="6657" width="15.42578125" style="768" bestFit="1" customWidth="1"/>
    <col min="6658" max="6659" width="12.42578125" style="768" bestFit="1" customWidth="1"/>
    <col min="6660" max="6660" width="7.140625" style="768" bestFit="1" customWidth="1"/>
    <col min="6661" max="6661" width="10.140625" style="768" bestFit="1" customWidth="1"/>
    <col min="6662" max="6662" width="15.85546875" style="768" bestFit="1" customWidth="1"/>
    <col min="6663" max="6663" width="15.140625" style="768" bestFit="1" customWidth="1"/>
    <col min="6664" max="6664" width="18.28515625" style="768" bestFit="1" customWidth="1"/>
    <col min="6665" max="6665" width="13.28515625" style="768" bestFit="1" customWidth="1"/>
    <col min="6666" max="6666" width="19.28515625" style="768" customWidth="1"/>
    <col min="6667" max="6667" width="15.140625" style="768" customWidth="1"/>
    <col min="6668" max="6668" width="21" style="768" bestFit="1" customWidth="1"/>
    <col min="6669" max="6669" width="17.140625" style="768" bestFit="1" customWidth="1"/>
    <col min="6670" max="6670" width="16.85546875" style="768" bestFit="1" customWidth="1"/>
    <col min="6671" max="6671" width="16.7109375" style="768" bestFit="1" customWidth="1"/>
    <col min="6672" max="6672" width="15.7109375" style="768" bestFit="1" customWidth="1"/>
    <col min="6673" max="6673" width="16.28515625" style="768" bestFit="1" customWidth="1"/>
    <col min="6674" max="6674" width="17.28515625" style="768" customWidth="1"/>
    <col min="6675" max="6675" width="23.42578125" style="768" bestFit="1" customWidth="1"/>
    <col min="6676" max="6676" width="31.85546875" style="768" bestFit="1" customWidth="1"/>
    <col min="6677" max="6677" width="7.85546875" style="768" bestFit="1" customWidth="1"/>
    <col min="6678" max="6678" width="5.7109375" style="768" bestFit="1" customWidth="1"/>
    <col min="6679" max="6679" width="9.140625" style="768" bestFit="1" customWidth="1"/>
    <col min="6680" max="6680" width="13.5703125" style="768" bestFit="1" customWidth="1"/>
    <col min="6681" max="6909" width="9.140625" style="768"/>
    <col min="6910" max="6910" width="4.42578125" style="768" bestFit="1" customWidth="1"/>
    <col min="6911" max="6911" width="18.28515625" style="768" bestFit="1" customWidth="1"/>
    <col min="6912" max="6912" width="19" style="768" bestFit="1" customWidth="1"/>
    <col min="6913" max="6913" width="15.42578125" style="768" bestFit="1" customWidth="1"/>
    <col min="6914" max="6915" width="12.42578125" style="768" bestFit="1" customWidth="1"/>
    <col min="6916" max="6916" width="7.140625" style="768" bestFit="1" customWidth="1"/>
    <col min="6917" max="6917" width="10.140625" style="768" bestFit="1" customWidth="1"/>
    <col min="6918" max="6918" width="15.85546875" style="768" bestFit="1" customWidth="1"/>
    <col min="6919" max="6919" width="15.140625" style="768" bestFit="1" customWidth="1"/>
    <col min="6920" max="6920" width="18.28515625" style="768" bestFit="1" customWidth="1"/>
    <col min="6921" max="6921" width="13.28515625" style="768" bestFit="1" customWidth="1"/>
    <col min="6922" max="6922" width="19.28515625" style="768" customWidth="1"/>
    <col min="6923" max="6923" width="15.140625" style="768" customWidth="1"/>
    <col min="6924" max="6924" width="21" style="768" bestFit="1" customWidth="1"/>
    <col min="6925" max="6925" width="17.140625" style="768" bestFit="1" customWidth="1"/>
    <col min="6926" max="6926" width="16.85546875" style="768" bestFit="1" customWidth="1"/>
    <col min="6927" max="6927" width="16.7109375" style="768" bestFit="1" customWidth="1"/>
    <col min="6928" max="6928" width="15.7109375" style="768" bestFit="1" customWidth="1"/>
    <col min="6929" max="6929" width="16.28515625" style="768" bestFit="1" customWidth="1"/>
    <col min="6930" max="6930" width="17.28515625" style="768" customWidth="1"/>
    <col min="6931" max="6931" width="23.42578125" style="768" bestFit="1" customWidth="1"/>
    <col min="6932" max="6932" width="31.85546875" style="768" bestFit="1" customWidth="1"/>
    <col min="6933" max="6933" width="7.85546875" style="768" bestFit="1" customWidth="1"/>
    <col min="6934" max="6934" width="5.7109375" style="768" bestFit="1" customWidth="1"/>
    <col min="6935" max="6935" width="9.140625" style="768" bestFit="1" customWidth="1"/>
    <col min="6936" max="6936" width="13.5703125" style="768" bestFit="1" customWidth="1"/>
    <col min="6937" max="7165" width="9.140625" style="768"/>
    <col min="7166" max="7166" width="4.42578125" style="768" bestFit="1" customWidth="1"/>
    <col min="7167" max="7167" width="18.28515625" style="768" bestFit="1" customWidth="1"/>
    <col min="7168" max="7168" width="19" style="768" bestFit="1" customWidth="1"/>
    <col min="7169" max="7169" width="15.42578125" style="768" bestFit="1" customWidth="1"/>
    <col min="7170" max="7171" width="12.42578125" style="768" bestFit="1" customWidth="1"/>
    <col min="7172" max="7172" width="7.140625" style="768" bestFit="1" customWidth="1"/>
    <col min="7173" max="7173" width="10.140625" style="768" bestFit="1" customWidth="1"/>
    <col min="7174" max="7174" width="15.85546875" style="768" bestFit="1" customWidth="1"/>
    <col min="7175" max="7175" width="15.140625" style="768" bestFit="1" customWidth="1"/>
    <col min="7176" max="7176" width="18.28515625" style="768" bestFit="1" customWidth="1"/>
    <col min="7177" max="7177" width="13.28515625" style="768" bestFit="1" customWidth="1"/>
    <col min="7178" max="7178" width="19.28515625" style="768" customWidth="1"/>
    <col min="7179" max="7179" width="15.140625" style="768" customWidth="1"/>
    <col min="7180" max="7180" width="21" style="768" bestFit="1" customWidth="1"/>
    <col min="7181" max="7181" width="17.140625" style="768" bestFit="1" customWidth="1"/>
    <col min="7182" max="7182" width="16.85546875" style="768" bestFit="1" customWidth="1"/>
    <col min="7183" max="7183" width="16.7109375" style="768" bestFit="1" customWidth="1"/>
    <col min="7184" max="7184" width="15.7109375" style="768" bestFit="1" customWidth="1"/>
    <col min="7185" max="7185" width="16.28515625" style="768" bestFit="1" customWidth="1"/>
    <col min="7186" max="7186" width="17.28515625" style="768" customWidth="1"/>
    <col min="7187" max="7187" width="23.42578125" style="768" bestFit="1" customWidth="1"/>
    <col min="7188" max="7188" width="31.85546875" style="768" bestFit="1" customWidth="1"/>
    <col min="7189" max="7189" width="7.85546875" style="768" bestFit="1" customWidth="1"/>
    <col min="7190" max="7190" width="5.7109375" style="768" bestFit="1" customWidth="1"/>
    <col min="7191" max="7191" width="9.140625" style="768" bestFit="1" customWidth="1"/>
    <col min="7192" max="7192" width="13.5703125" style="768" bestFit="1" customWidth="1"/>
    <col min="7193" max="7421" width="9.140625" style="768"/>
    <col min="7422" max="7422" width="4.42578125" style="768" bestFit="1" customWidth="1"/>
    <col min="7423" max="7423" width="18.28515625" style="768" bestFit="1" customWidth="1"/>
    <col min="7424" max="7424" width="19" style="768" bestFit="1" customWidth="1"/>
    <col min="7425" max="7425" width="15.42578125" style="768" bestFit="1" customWidth="1"/>
    <col min="7426" max="7427" width="12.42578125" style="768" bestFit="1" customWidth="1"/>
    <col min="7428" max="7428" width="7.140625" style="768" bestFit="1" customWidth="1"/>
    <col min="7429" max="7429" width="10.140625" style="768" bestFit="1" customWidth="1"/>
    <col min="7430" max="7430" width="15.85546875" style="768" bestFit="1" customWidth="1"/>
    <col min="7431" max="7431" width="15.140625" style="768" bestFit="1" customWidth="1"/>
    <col min="7432" max="7432" width="18.28515625" style="768" bestFit="1" customWidth="1"/>
    <col min="7433" max="7433" width="13.28515625" style="768" bestFit="1" customWidth="1"/>
    <col min="7434" max="7434" width="19.28515625" style="768" customWidth="1"/>
    <col min="7435" max="7435" width="15.140625" style="768" customWidth="1"/>
    <col min="7436" max="7436" width="21" style="768" bestFit="1" customWidth="1"/>
    <col min="7437" max="7437" width="17.140625" style="768" bestFit="1" customWidth="1"/>
    <col min="7438" max="7438" width="16.85546875" style="768" bestFit="1" customWidth="1"/>
    <col min="7439" max="7439" width="16.7109375" style="768" bestFit="1" customWidth="1"/>
    <col min="7440" max="7440" width="15.7109375" style="768" bestFit="1" customWidth="1"/>
    <col min="7441" max="7441" width="16.28515625" style="768" bestFit="1" customWidth="1"/>
    <col min="7442" max="7442" width="17.28515625" style="768" customWidth="1"/>
    <col min="7443" max="7443" width="23.42578125" style="768" bestFit="1" customWidth="1"/>
    <col min="7444" max="7444" width="31.85546875" style="768" bestFit="1" customWidth="1"/>
    <col min="7445" max="7445" width="7.85546875" style="768" bestFit="1" customWidth="1"/>
    <col min="7446" max="7446" width="5.7109375" style="768" bestFit="1" customWidth="1"/>
    <col min="7447" max="7447" width="9.140625" style="768" bestFit="1" customWidth="1"/>
    <col min="7448" max="7448" width="13.5703125" style="768" bestFit="1" customWidth="1"/>
    <col min="7449" max="7677" width="9.140625" style="768"/>
    <col min="7678" max="7678" width="4.42578125" style="768" bestFit="1" customWidth="1"/>
    <col min="7679" max="7679" width="18.28515625" style="768" bestFit="1" customWidth="1"/>
    <col min="7680" max="7680" width="19" style="768" bestFit="1" customWidth="1"/>
    <col min="7681" max="7681" width="15.42578125" style="768" bestFit="1" customWidth="1"/>
    <col min="7682" max="7683" width="12.42578125" style="768" bestFit="1" customWidth="1"/>
    <col min="7684" max="7684" width="7.140625" style="768" bestFit="1" customWidth="1"/>
    <col min="7685" max="7685" width="10.140625" style="768" bestFit="1" customWidth="1"/>
    <col min="7686" max="7686" width="15.85546875" style="768" bestFit="1" customWidth="1"/>
    <col min="7687" max="7687" width="15.140625" style="768" bestFit="1" customWidth="1"/>
    <col min="7688" max="7688" width="18.28515625" style="768" bestFit="1" customWidth="1"/>
    <col min="7689" max="7689" width="13.28515625" style="768" bestFit="1" customWidth="1"/>
    <col min="7690" max="7690" width="19.28515625" style="768" customWidth="1"/>
    <col min="7691" max="7691" width="15.140625" style="768" customWidth="1"/>
    <col min="7692" max="7692" width="21" style="768" bestFit="1" customWidth="1"/>
    <col min="7693" max="7693" width="17.140625" style="768" bestFit="1" customWidth="1"/>
    <col min="7694" max="7694" width="16.85546875" style="768" bestFit="1" customWidth="1"/>
    <col min="7695" max="7695" width="16.7109375" style="768" bestFit="1" customWidth="1"/>
    <col min="7696" max="7696" width="15.7109375" style="768" bestFit="1" customWidth="1"/>
    <col min="7697" max="7697" width="16.28515625" style="768" bestFit="1" customWidth="1"/>
    <col min="7698" max="7698" width="17.28515625" style="768" customWidth="1"/>
    <col min="7699" max="7699" width="23.42578125" style="768" bestFit="1" customWidth="1"/>
    <col min="7700" max="7700" width="31.85546875" style="768" bestFit="1" customWidth="1"/>
    <col min="7701" max="7701" width="7.85546875" style="768" bestFit="1" customWidth="1"/>
    <col min="7702" max="7702" width="5.7109375" style="768" bestFit="1" customWidth="1"/>
    <col min="7703" max="7703" width="9.140625" style="768" bestFit="1" customWidth="1"/>
    <col min="7704" max="7704" width="13.5703125" style="768" bestFit="1" customWidth="1"/>
    <col min="7705" max="7933" width="9.140625" style="768"/>
    <col min="7934" max="7934" width="4.42578125" style="768" bestFit="1" customWidth="1"/>
    <col min="7935" max="7935" width="18.28515625" style="768" bestFit="1" customWidth="1"/>
    <col min="7936" max="7936" width="19" style="768" bestFit="1" customWidth="1"/>
    <col min="7937" max="7937" width="15.42578125" style="768" bestFit="1" customWidth="1"/>
    <col min="7938" max="7939" width="12.42578125" style="768" bestFit="1" customWidth="1"/>
    <col min="7940" max="7940" width="7.140625" style="768" bestFit="1" customWidth="1"/>
    <col min="7941" max="7941" width="10.140625" style="768" bestFit="1" customWidth="1"/>
    <col min="7942" max="7942" width="15.85546875" style="768" bestFit="1" customWidth="1"/>
    <col min="7943" max="7943" width="15.140625" style="768" bestFit="1" customWidth="1"/>
    <col min="7944" max="7944" width="18.28515625" style="768" bestFit="1" customWidth="1"/>
    <col min="7945" max="7945" width="13.28515625" style="768" bestFit="1" customWidth="1"/>
    <col min="7946" max="7946" width="19.28515625" style="768" customWidth="1"/>
    <col min="7947" max="7947" width="15.140625" style="768" customWidth="1"/>
    <col min="7948" max="7948" width="21" style="768" bestFit="1" customWidth="1"/>
    <col min="7949" max="7949" width="17.140625" style="768" bestFit="1" customWidth="1"/>
    <col min="7950" max="7950" width="16.85546875" style="768" bestFit="1" customWidth="1"/>
    <col min="7951" max="7951" width="16.7109375" style="768" bestFit="1" customWidth="1"/>
    <col min="7952" max="7952" width="15.7109375" style="768" bestFit="1" customWidth="1"/>
    <col min="7953" max="7953" width="16.28515625" style="768" bestFit="1" customWidth="1"/>
    <col min="7954" max="7954" width="17.28515625" style="768" customWidth="1"/>
    <col min="7955" max="7955" width="23.42578125" style="768" bestFit="1" customWidth="1"/>
    <col min="7956" max="7956" width="31.85546875" style="768" bestFit="1" customWidth="1"/>
    <col min="7957" max="7957" width="7.85546875" style="768" bestFit="1" customWidth="1"/>
    <col min="7958" max="7958" width="5.7109375" style="768" bestFit="1" customWidth="1"/>
    <col min="7959" max="7959" width="9.140625" style="768" bestFit="1" customWidth="1"/>
    <col min="7960" max="7960" width="13.5703125" style="768" bestFit="1" customWidth="1"/>
    <col min="7961" max="8189" width="9.140625" style="768"/>
    <col min="8190" max="8190" width="4.42578125" style="768" bestFit="1" customWidth="1"/>
    <col min="8191" max="8191" width="18.28515625" style="768" bestFit="1" customWidth="1"/>
    <col min="8192" max="8192" width="19" style="768" bestFit="1" customWidth="1"/>
    <col min="8193" max="8193" width="15.42578125" style="768" bestFit="1" customWidth="1"/>
    <col min="8194" max="8195" width="12.42578125" style="768" bestFit="1" customWidth="1"/>
    <col min="8196" max="8196" width="7.140625" style="768" bestFit="1" customWidth="1"/>
    <col min="8197" max="8197" width="10.140625" style="768" bestFit="1" customWidth="1"/>
    <col min="8198" max="8198" width="15.85546875" style="768" bestFit="1" customWidth="1"/>
    <col min="8199" max="8199" width="15.140625" style="768" bestFit="1" customWidth="1"/>
    <col min="8200" max="8200" width="18.28515625" style="768" bestFit="1" customWidth="1"/>
    <col min="8201" max="8201" width="13.28515625" style="768" bestFit="1" customWidth="1"/>
    <col min="8202" max="8202" width="19.28515625" style="768" customWidth="1"/>
    <col min="8203" max="8203" width="15.140625" style="768" customWidth="1"/>
    <col min="8204" max="8204" width="21" style="768" bestFit="1" customWidth="1"/>
    <col min="8205" max="8205" width="17.140625" style="768" bestFit="1" customWidth="1"/>
    <col min="8206" max="8206" width="16.85546875" style="768" bestFit="1" customWidth="1"/>
    <col min="8207" max="8207" width="16.7109375" style="768" bestFit="1" customWidth="1"/>
    <col min="8208" max="8208" width="15.7109375" style="768" bestFit="1" customWidth="1"/>
    <col min="8209" max="8209" width="16.28515625" style="768" bestFit="1" customWidth="1"/>
    <col min="8210" max="8210" width="17.28515625" style="768" customWidth="1"/>
    <col min="8211" max="8211" width="23.42578125" style="768" bestFit="1" customWidth="1"/>
    <col min="8212" max="8212" width="31.85546875" style="768" bestFit="1" customWidth="1"/>
    <col min="8213" max="8213" width="7.85546875" style="768" bestFit="1" customWidth="1"/>
    <col min="8214" max="8214" width="5.7109375" style="768" bestFit="1" customWidth="1"/>
    <col min="8215" max="8215" width="9.140625" style="768" bestFit="1" customWidth="1"/>
    <col min="8216" max="8216" width="13.5703125" style="768" bestFit="1" customWidth="1"/>
    <col min="8217" max="8445" width="9.140625" style="768"/>
    <col min="8446" max="8446" width="4.42578125" style="768" bestFit="1" customWidth="1"/>
    <col min="8447" max="8447" width="18.28515625" style="768" bestFit="1" customWidth="1"/>
    <col min="8448" max="8448" width="19" style="768" bestFit="1" customWidth="1"/>
    <col min="8449" max="8449" width="15.42578125" style="768" bestFit="1" customWidth="1"/>
    <col min="8450" max="8451" width="12.42578125" style="768" bestFit="1" customWidth="1"/>
    <col min="8452" max="8452" width="7.140625" style="768" bestFit="1" customWidth="1"/>
    <col min="8453" max="8453" width="10.140625" style="768" bestFit="1" customWidth="1"/>
    <col min="8454" max="8454" width="15.85546875" style="768" bestFit="1" customWidth="1"/>
    <col min="8455" max="8455" width="15.140625" style="768" bestFit="1" customWidth="1"/>
    <col min="8456" max="8456" width="18.28515625" style="768" bestFit="1" customWidth="1"/>
    <col min="8457" max="8457" width="13.28515625" style="768" bestFit="1" customWidth="1"/>
    <col min="8458" max="8458" width="19.28515625" style="768" customWidth="1"/>
    <col min="8459" max="8459" width="15.140625" style="768" customWidth="1"/>
    <col min="8460" max="8460" width="21" style="768" bestFit="1" customWidth="1"/>
    <col min="8461" max="8461" width="17.140625" style="768" bestFit="1" customWidth="1"/>
    <col min="8462" max="8462" width="16.85546875" style="768" bestFit="1" customWidth="1"/>
    <col min="8463" max="8463" width="16.7109375" style="768" bestFit="1" customWidth="1"/>
    <col min="8464" max="8464" width="15.7109375" style="768" bestFit="1" customWidth="1"/>
    <col min="8465" max="8465" width="16.28515625" style="768" bestFit="1" customWidth="1"/>
    <col min="8466" max="8466" width="17.28515625" style="768" customWidth="1"/>
    <col min="8467" max="8467" width="23.42578125" style="768" bestFit="1" customWidth="1"/>
    <col min="8468" max="8468" width="31.85546875" style="768" bestFit="1" customWidth="1"/>
    <col min="8469" max="8469" width="7.85546875" style="768" bestFit="1" customWidth="1"/>
    <col min="8470" max="8470" width="5.7109375" style="768" bestFit="1" customWidth="1"/>
    <col min="8471" max="8471" width="9.140625" style="768" bestFit="1" customWidth="1"/>
    <col min="8472" max="8472" width="13.5703125" style="768" bestFit="1" customWidth="1"/>
    <col min="8473" max="8701" width="9.140625" style="768"/>
    <col min="8702" max="8702" width="4.42578125" style="768" bestFit="1" customWidth="1"/>
    <col min="8703" max="8703" width="18.28515625" style="768" bestFit="1" customWidth="1"/>
    <col min="8704" max="8704" width="19" style="768" bestFit="1" customWidth="1"/>
    <col min="8705" max="8705" width="15.42578125" style="768" bestFit="1" customWidth="1"/>
    <col min="8706" max="8707" width="12.42578125" style="768" bestFit="1" customWidth="1"/>
    <col min="8708" max="8708" width="7.140625" style="768" bestFit="1" customWidth="1"/>
    <col min="8709" max="8709" width="10.140625" style="768" bestFit="1" customWidth="1"/>
    <col min="8710" max="8710" width="15.85546875" style="768" bestFit="1" customWidth="1"/>
    <col min="8711" max="8711" width="15.140625" style="768" bestFit="1" customWidth="1"/>
    <col min="8712" max="8712" width="18.28515625" style="768" bestFit="1" customWidth="1"/>
    <col min="8713" max="8713" width="13.28515625" style="768" bestFit="1" customWidth="1"/>
    <col min="8714" max="8714" width="19.28515625" style="768" customWidth="1"/>
    <col min="8715" max="8715" width="15.140625" style="768" customWidth="1"/>
    <col min="8716" max="8716" width="21" style="768" bestFit="1" customWidth="1"/>
    <col min="8717" max="8717" width="17.140625" style="768" bestFit="1" customWidth="1"/>
    <col min="8718" max="8718" width="16.85546875" style="768" bestFit="1" customWidth="1"/>
    <col min="8719" max="8719" width="16.7109375" style="768" bestFit="1" customWidth="1"/>
    <col min="8720" max="8720" width="15.7109375" style="768" bestFit="1" customWidth="1"/>
    <col min="8721" max="8721" width="16.28515625" style="768" bestFit="1" customWidth="1"/>
    <col min="8722" max="8722" width="17.28515625" style="768" customWidth="1"/>
    <col min="8723" max="8723" width="23.42578125" style="768" bestFit="1" customWidth="1"/>
    <col min="8724" max="8724" width="31.85546875" style="768" bestFit="1" customWidth="1"/>
    <col min="8725" max="8725" width="7.85546875" style="768" bestFit="1" customWidth="1"/>
    <col min="8726" max="8726" width="5.7109375" style="768" bestFit="1" customWidth="1"/>
    <col min="8727" max="8727" width="9.140625" style="768" bestFit="1" customWidth="1"/>
    <col min="8728" max="8728" width="13.5703125" style="768" bestFit="1" customWidth="1"/>
    <col min="8729" max="8957" width="9.140625" style="768"/>
    <col min="8958" max="8958" width="4.42578125" style="768" bestFit="1" customWidth="1"/>
    <col min="8959" max="8959" width="18.28515625" style="768" bestFit="1" customWidth="1"/>
    <col min="8960" max="8960" width="19" style="768" bestFit="1" customWidth="1"/>
    <col min="8961" max="8961" width="15.42578125" style="768" bestFit="1" customWidth="1"/>
    <col min="8962" max="8963" width="12.42578125" style="768" bestFit="1" customWidth="1"/>
    <col min="8964" max="8964" width="7.140625" style="768" bestFit="1" customWidth="1"/>
    <col min="8965" max="8965" width="10.140625" style="768" bestFit="1" customWidth="1"/>
    <col min="8966" max="8966" width="15.85546875" style="768" bestFit="1" customWidth="1"/>
    <col min="8967" max="8967" width="15.140625" style="768" bestFit="1" customWidth="1"/>
    <col min="8968" max="8968" width="18.28515625" style="768" bestFit="1" customWidth="1"/>
    <col min="8969" max="8969" width="13.28515625" style="768" bestFit="1" customWidth="1"/>
    <col min="8970" max="8970" width="19.28515625" style="768" customWidth="1"/>
    <col min="8971" max="8971" width="15.140625" style="768" customWidth="1"/>
    <col min="8972" max="8972" width="21" style="768" bestFit="1" customWidth="1"/>
    <col min="8973" max="8973" width="17.140625" style="768" bestFit="1" customWidth="1"/>
    <col min="8974" max="8974" width="16.85546875" style="768" bestFit="1" customWidth="1"/>
    <col min="8975" max="8975" width="16.7109375" style="768" bestFit="1" customWidth="1"/>
    <col min="8976" max="8976" width="15.7109375" style="768" bestFit="1" customWidth="1"/>
    <col min="8977" max="8977" width="16.28515625" style="768" bestFit="1" customWidth="1"/>
    <col min="8978" max="8978" width="17.28515625" style="768" customWidth="1"/>
    <col min="8979" max="8979" width="23.42578125" style="768" bestFit="1" customWidth="1"/>
    <col min="8980" max="8980" width="31.85546875" style="768" bestFit="1" customWidth="1"/>
    <col min="8981" max="8981" width="7.85546875" style="768" bestFit="1" customWidth="1"/>
    <col min="8982" max="8982" width="5.7109375" style="768" bestFit="1" customWidth="1"/>
    <col min="8983" max="8983" width="9.140625" style="768" bestFit="1" customWidth="1"/>
    <col min="8984" max="8984" width="13.5703125" style="768" bestFit="1" customWidth="1"/>
    <col min="8985" max="9213" width="9.140625" style="768"/>
    <col min="9214" max="9214" width="4.42578125" style="768" bestFit="1" customWidth="1"/>
    <col min="9215" max="9215" width="18.28515625" style="768" bestFit="1" customWidth="1"/>
    <col min="9216" max="9216" width="19" style="768" bestFit="1" customWidth="1"/>
    <col min="9217" max="9217" width="15.42578125" style="768" bestFit="1" customWidth="1"/>
    <col min="9218" max="9219" width="12.42578125" style="768" bestFit="1" customWidth="1"/>
    <col min="9220" max="9220" width="7.140625" style="768" bestFit="1" customWidth="1"/>
    <col min="9221" max="9221" width="10.140625" style="768" bestFit="1" customWidth="1"/>
    <col min="9222" max="9222" width="15.85546875" style="768" bestFit="1" customWidth="1"/>
    <col min="9223" max="9223" width="15.140625" style="768" bestFit="1" customWidth="1"/>
    <col min="9224" max="9224" width="18.28515625" style="768" bestFit="1" customWidth="1"/>
    <col min="9225" max="9225" width="13.28515625" style="768" bestFit="1" customWidth="1"/>
    <col min="9226" max="9226" width="19.28515625" style="768" customWidth="1"/>
    <col min="9227" max="9227" width="15.140625" style="768" customWidth="1"/>
    <col min="9228" max="9228" width="21" style="768" bestFit="1" customWidth="1"/>
    <col min="9229" max="9229" width="17.140625" style="768" bestFit="1" customWidth="1"/>
    <col min="9230" max="9230" width="16.85546875" style="768" bestFit="1" customWidth="1"/>
    <col min="9231" max="9231" width="16.7109375" style="768" bestFit="1" customWidth="1"/>
    <col min="9232" max="9232" width="15.7109375" style="768" bestFit="1" customWidth="1"/>
    <col min="9233" max="9233" width="16.28515625" style="768" bestFit="1" customWidth="1"/>
    <col min="9234" max="9234" width="17.28515625" style="768" customWidth="1"/>
    <col min="9235" max="9235" width="23.42578125" style="768" bestFit="1" customWidth="1"/>
    <col min="9236" max="9236" width="31.85546875" style="768" bestFit="1" customWidth="1"/>
    <col min="9237" max="9237" width="7.85546875" style="768" bestFit="1" customWidth="1"/>
    <col min="9238" max="9238" width="5.7109375" style="768" bestFit="1" customWidth="1"/>
    <col min="9239" max="9239" width="9.140625" style="768" bestFit="1" customWidth="1"/>
    <col min="9240" max="9240" width="13.5703125" style="768" bestFit="1" customWidth="1"/>
    <col min="9241" max="9469" width="9.140625" style="768"/>
    <col min="9470" max="9470" width="4.42578125" style="768" bestFit="1" customWidth="1"/>
    <col min="9471" max="9471" width="18.28515625" style="768" bestFit="1" customWidth="1"/>
    <col min="9472" max="9472" width="19" style="768" bestFit="1" customWidth="1"/>
    <col min="9473" max="9473" width="15.42578125" style="768" bestFit="1" customWidth="1"/>
    <col min="9474" max="9475" width="12.42578125" style="768" bestFit="1" customWidth="1"/>
    <col min="9476" max="9476" width="7.140625" style="768" bestFit="1" customWidth="1"/>
    <col min="9477" max="9477" width="10.140625" style="768" bestFit="1" customWidth="1"/>
    <col min="9478" max="9478" width="15.85546875" style="768" bestFit="1" customWidth="1"/>
    <col min="9479" max="9479" width="15.140625" style="768" bestFit="1" customWidth="1"/>
    <col min="9480" max="9480" width="18.28515625" style="768" bestFit="1" customWidth="1"/>
    <col min="9481" max="9481" width="13.28515625" style="768" bestFit="1" customWidth="1"/>
    <col min="9482" max="9482" width="19.28515625" style="768" customWidth="1"/>
    <col min="9483" max="9483" width="15.140625" style="768" customWidth="1"/>
    <col min="9484" max="9484" width="21" style="768" bestFit="1" customWidth="1"/>
    <col min="9485" max="9485" width="17.140625" style="768" bestFit="1" customWidth="1"/>
    <col min="9486" max="9486" width="16.85546875" style="768" bestFit="1" customWidth="1"/>
    <col min="9487" max="9487" width="16.7109375" style="768" bestFit="1" customWidth="1"/>
    <col min="9488" max="9488" width="15.7109375" style="768" bestFit="1" customWidth="1"/>
    <col min="9489" max="9489" width="16.28515625" style="768" bestFit="1" customWidth="1"/>
    <col min="9490" max="9490" width="17.28515625" style="768" customWidth="1"/>
    <col min="9491" max="9491" width="23.42578125" style="768" bestFit="1" customWidth="1"/>
    <col min="9492" max="9492" width="31.85546875" style="768" bestFit="1" customWidth="1"/>
    <col min="9493" max="9493" width="7.85546875" style="768" bestFit="1" customWidth="1"/>
    <col min="9494" max="9494" width="5.7109375" style="768" bestFit="1" customWidth="1"/>
    <col min="9495" max="9495" width="9.140625" style="768" bestFit="1" customWidth="1"/>
    <col min="9496" max="9496" width="13.5703125" style="768" bestFit="1" customWidth="1"/>
    <col min="9497" max="9725" width="9.140625" style="768"/>
    <col min="9726" max="9726" width="4.42578125" style="768" bestFit="1" customWidth="1"/>
    <col min="9727" max="9727" width="18.28515625" style="768" bestFit="1" customWidth="1"/>
    <col min="9728" max="9728" width="19" style="768" bestFit="1" customWidth="1"/>
    <col min="9729" max="9729" width="15.42578125" style="768" bestFit="1" customWidth="1"/>
    <col min="9730" max="9731" width="12.42578125" style="768" bestFit="1" customWidth="1"/>
    <col min="9732" max="9732" width="7.140625" style="768" bestFit="1" customWidth="1"/>
    <col min="9733" max="9733" width="10.140625" style="768" bestFit="1" customWidth="1"/>
    <col min="9734" max="9734" width="15.85546875" style="768" bestFit="1" customWidth="1"/>
    <col min="9735" max="9735" width="15.140625" style="768" bestFit="1" customWidth="1"/>
    <col min="9736" max="9736" width="18.28515625" style="768" bestFit="1" customWidth="1"/>
    <col min="9737" max="9737" width="13.28515625" style="768" bestFit="1" customWidth="1"/>
    <col min="9738" max="9738" width="19.28515625" style="768" customWidth="1"/>
    <col min="9739" max="9739" width="15.140625" style="768" customWidth="1"/>
    <col min="9740" max="9740" width="21" style="768" bestFit="1" customWidth="1"/>
    <col min="9741" max="9741" width="17.140625" style="768" bestFit="1" customWidth="1"/>
    <col min="9742" max="9742" width="16.85546875" style="768" bestFit="1" customWidth="1"/>
    <col min="9743" max="9743" width="16.7109375" style="768" bestFit="1" customWidth="1"/>
    <col min="9744" max="9744" width="15.7109375" style="768" bestFit="1" customWidth="1"/>
    <col min="9745" max="9745" width="16.28515625" style="768" bestFit="1" customWidth="1"/>
    <col min="9746" max="9746" width="17.28515625" style="768" customWidth="1"/>
    <col min="9747" max="9747" width="23.42578125" style="768" bestFit="1" customWidth="1"/>
    <col min="9748" max="9748" width="31.85546875" style="768" bestFit="1" customWidth="1"/>
    <col min="9749" max="9749" width="7.85546875" style="768" bestFit="1" customWidth="1"/>
    <col min="9750" max="9750" width="5.7109375" style="768" bestFit="1" customWidth="1"/>
    <col min="9751" max="9751" width="9.140625" style="768" bestFit="1" customWidth="1"/>
    <col min="9752" max="9752" width="13.5703125" style="768" bestFit="1" customWidth="1"/>
    <col min="9753" max="9981" width="9.140625" style="768"/>
    <col min="9982" max="9982" width="4.42578125" style="768" bestFit="1" customWidth="1"/>
    <col min="9983" max="9983" width="18.28515625" style="768" bestFit="1" customWidth="1"/>
    <col min="9984" max="9984" width="19" style="768" bestFit="1" customWidth="1"/>
    <col min="9985" max="9985" width="15.42578125" style="768" bestFit="1" customWidth="1"/>
    <col min="9986" max="9987" width="12.42578125" style="768" bestFit="1" customWidth="1"/>
    <col min="9988" max="9988" width="7.140625" style="768" bestFit="1" customWidth="1"/>
    <col min="9989" max="9989" width="10.140625" style="768" bestFit="1" customWidth="1"/>
    <col min="9990" max="9990" width="15.85546875" style="768" bestFit="1" customWidth="1"/>
    <col min="9991" max="9991" width="15.140625" style="768" bestFit="1" customWidth="1"/>
    <col min="9992" max="9992" width="18.28515625" style="768" bestFit="1" customWidth="1"/>
    <col min="9993" max="9993" width="13.28515625" style="768" bestFit="1" customWidth="1"/>
    <col min="9994" max="9994" width="19.28515625" style="768" customWidth="1"/>
    <col min="9995" max="9995" width="15.140625" style="768" customWidth="1"/>
    <col min="9996" max="9996" width="21" style="768" bestFit="1" customWidth="1"/>
    <col min="9997" max="9997" width="17.140625" style="768" bestFit="1" customWidth="1"/>
    <col min="9998" max="9998" width="16.85546875" style="768" bestFit="1" customWidth="1"/>
    <col min="9999" max="9999" width="16.7109375" style="768" bestFit="1" customWidth="1"/>
    <col min="10000" max="10000" width="15.7109375" style="768" bestFit="1" customWidth="1"/>
    <col min="10001" max="10001" width="16.28515625" style="768" bestFit="1" customWidth="1"/>
    <col min="10002" max="10002" width="17.28515625" style="768" customWidth="1"/>
    <col min="10003" max="10003" width="23.42578125" style="768" bestFit="1" customWidth="1"/>
    <col min="10004" max="10004" width="31.85546875" style="768" bestFit="1" customWidth="1"/>
    <col min="10005" max="10005" width="7.85546875" style="768" bestFit="1" customWidth="1"/>
    <col min="10006" max="10006" width="5.7109375" style="768" bestFit="1" customWidth="1"/>
    <col min="10007" max="10007" width="9.140625" style="768" bestFit="1" customWidth="1"/>
    <col min="10008" max="10008" width="13.5703125" style="768" bestFit="1" customWidth="1"/>
    <col min="10009" max="10237" width="9.140625" style="768"/>
    <col min="10238" max="10238" width="4.42578125" style="768" bestFit="1" customWidth="1"/>
    <col min="10239" max="10239" width="18.28515625" style="768" bestFit="1" customWidth="1"/>
    <col min="10240" max="10240" width="19" style="768" bestFit="1" customWidth="1"/>
    <col min="10241" max="10241" width="15.42578125" style="768" bestFit="1" customWidth="1"/>
    <col min="10242" max="10243" width="12.42578125" style="768" bestFit="1" customWidth="1"/>
    <col min="10244" max="10244" width="7.140625" style="768" bestFit="1" customWidth="1"/>
    <col min="10245" max="10245" width="10.140625" style="768" bestFit="1" customWidth="1"/>
    <col min="10246" max="10246" width="15.85546875" style="768" bestFit="1" customWidth="1"/>
    <col min="10247" max="10247" width="15.140625" style="768" bestFit="1" customWidth="1"/>
    <col min="10248" max="10248" width="18.28515625" style="768" bestFit="1" customWidth="1"/>
    <col min="10249" max="10249" width="13.28515625" style="768" bestFit="1" customWidth="1"/>
    <col min="10250" max="10250" width="19.28515625" style="768" customWidth="1"/>
    <col min="10251" max="10251" width="15.140625" style="768" customWidth="1"/>
    <col min="10252" max="10252" width="21" style="768" bestFit="1" customWidth="1"/>
    <col min="10253" max="10253" width="17.140625" style="768" bestFit="1" customWidth="1"/>
    <col min="10254" max="10254" width="16.85546875" style="768" bestFit="1" customWidth="1"/>
    <col min="10255" max="10255" width="16.7109375" style="768" bestFit="1" customWidth="1"/>
    <col min="10256" max="10256" width="15.7109375" style="768" bestFit="1" customWidth="1"/>
    <col min="10257" max="10257" width="16.28515625" style="768" bestFit="1" customWidth="1"/>
    <col min="10258" max="10258" width="17.28515625" style="768" customWidth="1"/>
    <col min="10259" max="10259" width="23.42578125" style="768" bestFit="1" customWidth="1"/>
    <col min="10260" max="10260" width="31.85546875" style="768" bestFit="1" customWidth="1"/>
    <col min="10261" max="10261" width="7.85546875" style="768" bestFit="1" customWidth="1"/>
    <col min="10262" max="10262" width="5.7109375" style="768" bestFit="1" customWidth="1"/>
    <col min="10263" max="10263" width="9.140625" style="768" bestFit="1" customWidth="1"/>
    <col min="10264" max="10264" width="13.5703125" style="768" bestFit="1" customWidth="1"/>
    <col min="10265" max="10493" width="9.140625" style="768"/>
    <col min="10494" max="10494" width="4.42578125" style="768" bestFit="1" customWidth="1"/>
    <col min="10495" max="10495" width="18.28515625" style="768" bestFit="1" customWidth="1"/>
    <col min="10496" max="10496" width="19" style="768" bestFit="1" customWidth="1"/>
    <col min="10497" max="10497" width="15.42578125" style="768" bestFit="1" customWidth="1"/>
    <col min="10498" max="10499" width="12.42578125" style="768" bestFit="1" customWidth="1"/>
    <col min="10500" max="10500" width="7.140625" style="768" bestFit="1" customWidth="1"/>
    <col min="10501" max="10501" width="10.140625" style="768" bestFit="1" customWidth="1"/>
    <col min="10502" max="10502" width="15.85546875" style="768" bestFit="1" customWidth="1"/>
    <col min="10503" max="10503" width="15.140625" style="768" bestFit="1" customWidth="1"/>
    <col min="10504" max="10504" width="18.28515625" style="768" bestFit="1" customWidth="1"/>
    <col min="10505" max="10505" width="13.28515625" style="768" bestFit="1" customWidth="1"/>
    <col min="10506" max="10506" width="19.28515625" style="768" customWidth="1"/>
    <col min="10507" max="10507" width="15.140625" style="768" customWidth="1"/>
    <col min="10508" max="10508" width="21" style="768" bestFit="1" customWidth="1"/>
    <col min="10509" max="10509" width="17.140625" style="768" bestFit="1" customWidth="1"/>
    <col min="10510" max="10510" width="16.85546875" style="768" bestFit="1" customWidth="1"/>
    <col min="10511" max="10511" width="16.7109375" style="768" bestFit="1" customWidth="1"/>
    <col min="10512" max="10512" width="15.7109375" style="768" bestFit="1" customWidth="1"/>
    <col min="10513" max="10513" width="16.28515625" style="768" bestFit="1" customWidth="1"/>
    <col min="10514" max="10514" width="17.28515625" style="768" customWidth="1"/>
    <col min="10515" max="10515" width="23.42578125" style="768" bestFit="1" customWidth="1"/>
    <col min="10516" max="10516" width="31.85546875" style="768" bestFit="1" customWidth="1"/>
    <col min="10517" max="10517" width="7.85546875" style="768" bestFit="1" customWidth="1"/>
    <col min="10518" max="10518" width="5.7109375" style="768" bestFit="1" customWidth="1"/>
    <col min="10519" max="10519" width="9.140625" style="768" bestFit="1" customWidth="1"/>
    <col min="10520" max="10520" width="13.5703125" style="768" bestFit="1" customWidth="1"/>
    <col min="10521" max="10749" width="9.140625" style="768"/>
    <col min="10750" max="10750" width="4.42578125" style="768" bestFit="1" customWidth="1"/>
    <col min="10751" max="10751" width="18.28515625" style="768" bestFit="1" customWidth="1"/>
    <col min="10752" max="10752" width="19" style="768" bestFit="1" customWidth="1"/>
    <col min="10753" max="10753" width="15.42578125" style="768" bestFit="1" customWidth="1"/>
    <col min="10754" max="10755" width="12.42578125" style="768" bestFit="1" customWidth="1"/>
    <col min="10756" max="10756" width="7.140625" style="768" bestFit="1" customWidth="1"/>
    <col min="10757" max="10757" width="10.140625" style="768" bestFit="1" customWidth="1"/>
    <col min="10758" max="10758" width="15.85546875" style="768" bestFit="1" customWidth="1"/>
    <col min="10759" max="10759" width="15.140625" style="768" bestFit="1" customWidth="1"/>
    <col min="10760" max="10760" width="18.28515625" style="768" bestFit="1" customWidth="1"/>
    <col min="10761" max="10761" width="13.28515625" style="768" bestFit="1" customWidth="1"/>
    <col min="10762" max="10762" width="19.28515625" style="768" customWidth="1"/>
    <col min="10763" max="10763" width="15.140625" style="768" customWidth="1"/>
    <col min="10764" max="10764" width="21" style="768" bestFit="1" customWidth="1"/>
    <col min="10765" max="10765" width="17.140625" style="768" bestFit="1" customWidth="1"/>
    <col min="10766" max="10766" width="16.85546875" style="768" bestFit="1" customWidth="1"/>
    <col min="10767" max="10767" width="16.7109375" style="768" bestFit="1" customWidth="1"/>
    <col min="10768" max="10768" width="15.7109375" style="768" bestFit="1" customWidth="1"/>
    <col min="10769" max="10769" width="16.28515625" style="768" bestFit="1" customWidth="1"/>
    <col min="10770" max="10770" width="17.28515625" style="768" customWidth="1"/>
    <col min="10771" max="10771" width="23.42578125" style="768" bestFit="1" customWidth="1"/>
    <col min="10772" max="10772" width="31.85546875" style="768" bestFit="1" customWidth="1"/>
    <col min="10773" max="10773" width="7.85546875" style="768" bestFit="1" customWidth="1"/>
    <col min="10774" max="10774" width="5.7109375" style="768" bestFit="1" customWidth="1"/>
    <col min="10775" max="10775" width="9.140625" style="768" bestFit="1" customWidth="1"/>
    <col min="10776" max="10776" width="13.5703125" style="768" bestFit="1" customWidth="1"/>
    <col min="10777" max="11005" width="9.140625" style="768"/>
    <col min="11006" max="11006" width="4.42578125" style="768" bestFit="1" customWidth="1"/>
    <col min="11007" max="11007" width="18.28515625" style="768" bestFit="1" customWidth="1"/>
    <col min="11008" max="11008" width="19" style="768" bestFit="1" customWidth="1"/>
    <col min="11009" max="11009" width="15.42578125" style="768" bestFit="1" customWidth="1"/>
    <col min="11010" max="11011" width="12.42578125" style="768" bestFit="1" customWidth="1"/>
    <col min="11012" max="11012" width="7.140625" style="768" bestFit="1" customWidth="1"/>
    <col min="11013" max="11013" width="10.140625" style="768" bestFit="1" customWidth="1"/>
    <col min="11014" max="11014" width="15.85546875" style="768" bestFit="1" customWidth="1"/>
    <col min="11015" max="11015" width="15.140625" style="768" bestFit="1" customWidth="1"/>
    <col min="11016" max="11016" width="18.28515625" style="768" bestFit="1" customWidth="1"/>
    <col min="11017" max="11017" width="13.28515625" style="768" bestFit="1" customWidth="1"/>
    <col min="11018" max="11018" width="19.28515625" style="768" customWidth="1"/>
    <col min="11019" max="11019" width="15.140625" style="768" customWidth="1"/>
    <col min="11020" max="11020" width="21" style="768" bestFit="1" customWidth="1"/>
    <col min="11021" max="11021" width="17.140625" style="768" bestFit="1" customWidth="1"/>
    <col min="11022" max="11022" width="16.85546875" style="768" bestFit="1" customWidth="1"/>
    <col min="11023" max="11023" width="16.7109375" style="768" bestFit="1" customWidth="1"/>
    <col min="11024" max="11024" width="15.7109375" style="768" bestFit="1" customWidth="1"/>
    <col min="11025" max="11025" width="16.28515625" style="768" bestFit="1" customWidth="1"/>
    <col min="11026" max="11026" width="17.28515625" style="768" customWidth="1"/>
    <col min="11027" max="11027" width="23.42578125" style="768" bestFit="1" customWidth="1"/>
    <col min="11028" max="11028" width="31.85546875" style="768" bestFit="1" customWidth="1"/>
    <col min="11029" max="11029" width="7.85546875" style="768" bestFit="1" customWidth="1"/>
    <col min="11030" max="11030" width="5.7109375" style="768" bestFit="1" customWidth="1"/>
    <col min="11031" max="11031" width="9.140625" style="768" bestFit="1" customWidth="1"/>
    <col min="11032" max="11032" width="13.5703125" style="768" bestFit="1" customWidth="1"/>
    <col min="11033" max="11261" width="9.140625" style="768"/>
    <col min="11262" max="11262" width="4.42578125" style="768" bestFit="1" customWidth="1"/>
    <col min="11263" max="11263" width="18.28515625" style="768" bestFit="1" customWidth="1"/>
    <col min="11264" max="11264" width="19" style="768" bestFit="1" customWidth="1"/>
    <col min="11265" max="11265" width="15.42578125" style="768" bestFit="1" customWidth="1"/>
    <col min="11266" max="11267" width="12.42578125" style="768" bestFit="1" customWidth="1"/>
    <col min="11268" max="11268" width="7.140625" style="768" bestFit="1" customWidth="1"/>
    <col min="11269" max="11269" width="10.140625" style="768" bestFit="1" customWidth="1"/>
    <col min="11270" max="11270" width="15.85546875" style="768" bestFit="1" customWidth="1"/>
    <col min="11271" max="11271" width="15.140625" style="768" bestFit="1" customWidth="1"/>
    <col min="11272" max="11272" width="18.28515625" style="768" bestFit="1" customWidth="1"/>
    <col min="11273" max="11273" width="13.28515625" style="768" bestFit="1" customWidth="1"/>
    <col min="11274" max="11274" width="19.28515625" style="768" customWidth="1"/>
    <col min="11275" max="11275" width="15.140625" style="768" customWidth="1"/>
    <col min="11276" max="11276" width="21" style="768" bestFit="1" customWidth="1"/>
    <col min="11277" max="11277" width="17.140625" style="768" bestFit="1" customWidth="1"/>
    <col min="11278" max="11278" width="16.85546875" style="768" bestFit="1" customWidth="1"/>
    <col min="11279" max="11279" width="16.7109375" style="768" bestFit="1" customWidth="1"/>
    <col min="11280" max="11280" width="15.7109375" style="768" bestFit="1" customWidth="1"/>
    <col min="11281" max="11281" width="16.28515625" style="768" bestFit="1" customWidth="1"/>
    <col min="11282" max="11282" width="17.28515625" style="768" customWidth="1"/>
    <col min="11283" max="11283" width="23.42578125" style="768" bestFit="1" customWidth="1"/>
    <col min="11284" max="11284" width="31.85546875" style="768" bestFit="1" customWidth="1"/>
    <col min="11285" max="11285" width="7.85546875" style="768" bestFit="1" customWidth="1"/>
    <col min="11286" max="11286" width="5.7109375" style="768" bestFit="1" customWidth="1"/>
    <col min="11287" max="11287" width="9.140625" style="768" bestFit="1" customWidth="1"/>
    <col min="11288" max="11288" width="13.5703125" style="768" bestFit="1" customWidth="1"/>
    <col min="11289" max="11517" width="9.140625" style="768"/>
    <col min="11518" max="11518" width="4.42578125" style="768" bestFit="1" customWidth="1"/>
    <col min="11519" max="11519" width="18.28515625" style="768" bestFit="1" customWidth="1"/>
    <col min="11520" max="11520" width="19" style="768" bestFit="1" customWidth="1"/>
    <col min="11521" max="11521" width="15.42578125" style="768" bestFit="1" customWidth="1"/>
    <col min="11522" max="11523" width="12.42578125" style="768" bestFit="1" customWidth="1"/>
    <col min="11524" max="11524" width="7.140625" style="768" bestFit="1" customWidth="1"/>
    <col min="11525" max="11525" width="10.140625" style="768" bestFit="1" customWidth="1"/>
    <col min="11526" max="11526" width="15.85546875" style="768" bestFit="1" customWidth="1"/>
    <col min="11527" max="11527" width="15.140625" style="768" bestFit="1" customWidth="1"/>
    <col min="11528" max="11528" width="18.28515625" style="768" bestFit="1" customWidth="1"/>
    <col min="11529" max="11529" width="13.28515625" style="768" bestFit="1" customWidth="1"/>
    <col min="11530" max="11530" width="19.28515625" style="768" customWidth="1"/>
    <col min="11531" max="11531" width="15.140625" style="768" customWidth="1"/>
    <col min="11532" max="11532" width="21" style="768" bestFit="1" customWidth="1"/>
    <col min="11533" max="11533" width="17.140625" style="768" bestFit="1" customWidth="1"/>
    <col min="11534" max="11534" width="16.85546875" style="768" bestFit="1" customWidth="1"/>
    <col min="11535" max="11535" width="16.7109375" style="768" bestFit="1" customWidth="1"/>
    <col min="11536" max="11536" width="15.7109375" style="768" bestFit="1" customWidth="1"/>
    <col min="11537" max="11537" width="16.28515625" style="768" bestFit="1" customWidth="1"/>
    <col min="11538" max="11538" width="17.28515625" style="768" customWidth="1"/>
    <col min="11539" max="11539" width="23.42578125" style="768" bestFit="1" customWidth="1"/>
    <col min="11540" max="11540" width="31.85546875" style="768" bestFit="1" customWidth="1"/>
    <col min="11541" max="11541" width="7.85546875" style="768" bestFit="1" customWidth="1"/>
    <col min="11542" max="11542" width="5.7109375" style="768" bestFit="1" customWidth="1"/>
    <col min="11543" max="11543" width="9.140625" style="768" bestFit="1" customWidth="1"/>
    <col min="11544" max="11544" width="13.5703125" style="768" bestFit="1" customWidth="1"/>
    <col min="11545" max="11773" width="9.140625" style="768"/>
    <col min="11774" max="11774" width="4.42578125" style="768" bestFit="1" customWidth="1"/>
    <col min="11775" max="11775" width="18.28515625" style="768" bestFit="1" customWidth="1"/>
    <col min="11776" max="11776" width="19" style="768" bestFit="1" customWidth="1"/>
    <col min="11777" max="11777" width="15.42578125" style="768" bestFit="1" customWidth="1"/>
    <col min="11778" max="11779" width="12.42578125" style="768" bestFit="1" customWidth="1"/>
    <col min="11780" max="11780" width="7.140625" style="768" bestFit="1" customWidth="1"/>
    <col min="11781" max="11781" width="10.140625" style="768" bestFit="1" customWidth="1"/>
    <col min="11782" max="11782" width="15.85546875" style="768" bestFit="1" customWidth="1"/>
    <col min="11783" max="11783" width="15.140625" style="768" bestFit="1" customWidth="1"/>
    <col min="11784" max="11784" width="18.28515625" style="768" bestFit="1" customWidth="1"/>
    <col min="11785" max="11785" width="13.28515625" style="768" bestFit="1" customWidth="1"/>
    <col min="11786" max="11786" width="19.28515625" style="768" customWidth="1"/>
    <col min="11787" max="11787" width="15.140625" style="768" customWidth="1"/>
    <col min="11788" max="11788" width="21" style="768" bestFit="1" customWidth="1"/>
    <col min="11789" max="11789" width="17.140625" style="768" bestFit="1" customWidth="1"/>
    <col min="11790" max="11790" width="16.85546875" style="768" bestFit="1" customWidth="1"/>
    <col min="11791" max="11791" width="16.7109375" style="768" bestFit="1" customWidth="1"/>
    <col min="11792" max="11792" width="15.7109375" style="768" bestFit="1" customWidth="1"/>
    <col min="11793" max="11793" width="16.28515625" style="768" bestFit="1" customWidth="1"/>
    <col min="11794" max="11794" width="17.28515625" style="768" customWidth="1"/>
    <col min="11795" max="11795" width="23.42578125" style="768" bestFit="1" customWidth="1"/>
    <col min="11796" max="11796" width="31.85546875" style="768" bestFit="1" customWidth="1"/>
    <col min="11797" max="11797" width="7.85546875" style="768" bestFit="1" customWidth="1"/>
    <col min="11798" max="11798" width="5.7109375" style="768" bestFit="1" customWidth="1"/>
    <col min="11799" max="11799" width="9.140625" style="768" bestFit="1" customWidth="1"/>
    <col min="11800" max="11800" width="13.5703125" style="768" bestFit="1" customWidth="1"/>
    <col min="11801" max="12029" width="9.140625" style="768"/>
    <col min="12030" max="12030" width="4.42578125" style="768" bestFit="1" customWidth="1"/>
    <col min="12031" max="12031" width="18.28515625" style="768" bestFit="1" customWidth="1"/>
    <col min="12032" max="12032" width="19" style="768" bestFit="1" customWidth="1"/>
    <col min="12033" max="12033" width="15.42578125" style="768" bestFit="1" customWidth="1"/>
    <col min="12034" max="12035" width="12.42578125" style="768" bestFit="1" customWidth="1"/>
    <col min="12036" max="12036" width="7.140625" style="768" bestFit="1" customWidth="1"/>
    <col min="12037" max="12037" width="10.140625" style="768" bestFit="1" customWidth="1"/>
    <col min="12038" max="12038" width="15.85546875" style="768" bestFit="1" customWidth="1"/>
    <col min="12039" max="12039" width="15.140625" style="768" bestFit="1" customWidth="1"/>
    <col min="12040" max="12040" width="18.28515625" style="768" bestFit="1" customWidth="1"/>
    <col min="12041" max="12041" width="13.28515625" style="768" bestFit="1" customWidth="1"/>
    <col min="12042" max="12042" width="19.28515625" style="768" customWidth="1"/>
    <col min="12043" max="12043" width="15.140625" style="768" customWidth="1"/>
    <col min="12044" max="12044" width="21" style="768" bestFit="1" customWidth="1"/>
    <col min="12045" max="12045" width="17.140625" style="768" bestFit="1" customWidth="1"/>
    <col min="12046" max="12046" width="16.85546875" style="768" bestFit="1" customWidth="1"/>
    <col min="12047" max="12047" width="16.7109375" style="768" bestFit="1" customWidth="1"/>
    <col min="12048" max="12048" width="15.7109375" style="768" bestFit="1" customWidth="1"/>
    <col min="12049" max="12049" width="16.28515625" style="768" bestFit="1" customWidth="1"/>
    <col min="12050" max="12050" width="17.28515625" style="768" customWidth="1"/>
    <col min="12051" max="12051" width="23.42578125" style="768" bestFit="1" customWidth="1"/>
    <col min="12052" max="12052" width="31.85546875" style="768" bestFit="1" customWidth="1"/>
    <col min="12053" max="12053" width="7.85546875" style="768" bestFit="1" customWidth="1"/>
    <col min="12054" max="12054" width="5.7109375" style="768" bestFit="1" customWidth="1"/>
    <col min="12055" max="12055" width="9.140625" style="768" bestFit="1" customWidth="1"/>
    <col min="12056" max="12056" width="13.5703125" style="768" bestFit="1" customWidth="1"/>
    <col min="12057" max="12285" width="9.140625" style="768"/>
    <col min="12286" max="12286" width="4.42578125" style="768" bestFit="1" customWidth="1"/>
    <col min="12287" max="12287" width="18.28515625" style="768" bestFit="1" customWidth="1"/>
    <col min="12288" max="12288" width="19" style="768" bestFit="1" customWidth="1"/>
    <col min="12289" max="12289" width="15.42578125" style="768" bestFit="1" customWidth="1"/>
    <col min="12290" max="12291" width="12.42578125" style="768" bestFit="1" customWidth="1"/>
    <col min="12292" max="12292" width="7.140625" style="768" bestFit="1" customWidth="1"/>
    <col min="12293" max="12293" width="10.140625" style="768" bestFit="1" customWidth="1"/>
    <col min="12294" max="12294" width="15.85546875" style="768" bestFit="1" customWidth="1"/>
    <col min="12295" max="12295" width="15.140625" style="768" bestFit="1" customWidth="1"/>
    <col min="12296" max="12296" width="18.28515625" style="768" bestFit="1" customWidth="1"/>
    <col min="12297" max="12297" width="13.28515625" style="768" bestFit="1" customWidth="1"/>
    <col min="12298" max="12298" width="19.28515625" style="768" customWidth="1"/>
    <col min="12299" max="12299" width="15.140625" style="768" customWidth="1"/>
    <col min="12300" max="12300" width="21" style="768" bestFit="1" customWidth="1"/>
    <col min="12301" max="12301" width="17.140625" style="768" bestFit="1" customWidth="1"/>
    <col min="12302" max="12302" width="16.85546875" style="768" bestFit="1" customWidth="1"/>
    <col min="12303" max="12303" width="16.7109375" style="768" bestFit="1" customWidth="1"/>
    <col min="12304" max="12304" width="15.7109375" style="768" bestFit="1" customWidth="1"/>
    <col min="12305" max="12305" width="16.28515625" style="768" bestFit="1" customWidth="1"/>
    <col min="12306" max="12306" width="17.28515625" style="768" customWidth="1"/>
    <col min="12307" max="12307" width="23.42578125" style="768" bestFit="1" customWidth="1"/>
    <col min="12308" max="12308" width="31.85546875" style="768" bestFit="1" customWidth="1"/>
    <col min="12309" max="12309" width="7.85546875" style="768" bestFit="1" customWidth="1"/>
    <col min="12310" max="12310" width="5.7109375" style="768" bestFit="1" customWidth="1"/>
    <col min="12311" max="12311" width="9.140625" style="768" bestFit="1" customWidth="1"/>
    <col min="12312" max="12312" width="13.5703125" style="768" bestFit="1" customWidth="1"/>
    <col min="12313" max="12541" width="9.140625" style="768"/>
    <col min="12542" max="12542" width="4.42578125" style="768" bestFit="1" customWidth="1"/>
    <col min="12543" max="12543" width="18.28515625" style="768" bestFit="1" customWidth="1"/>
    <col min="12544" max="12544" width="19" style="768" bestFit="1" customWidth="1"/>
    <col min="12545" max="12545" width="15.42578125" style="768" bestFit="1" customWidth="1"/>
    <col min="12546" max="12547" width="12.42578125" style="768" bestFit="1" customWidth="1"/>
    <col min="12548" max="12548" width="7.140625" style="768" bestFit="1" customWidth="1"/>
    <col min="12549" max="12549" width="10.140625" style="768" bestFit="1" customWidth="1"/>
    <col min="12550" max="12550" width="15.85546875" style="768" bestFit="1" customWidth="1"/>
    <col min="12551" max="12551" width="15.140625" style="768" bestFit="1" customWidth="1"/>
    <col min="12552" max="12552" width="18.28515625" style="768" bestFit="1" customWidth="1"/>
    <col min="12553" max="12553" width="13.28515625" style="768" bestFit="1" customWidth="1"/>
    <col min="12554" max="12554" width="19.28515625" style="768" customWidth="1"/>
    <col min="12555" max="12555" width="15.140625" style="768" customWidth="1"/>
    <col min="12556" max="12556" width="21" style="768" bestFit="1" customWidth="1"/>
    <col min="12557" max="12557" width="17.140625" style="768" bestFit="1" customWidth="1"/>
    <col min="12558" max="12558" width="16.85546875" style="768" bestFit="1" customWidth="1"/>
    <col min="12559" max="12559" width="16.7109375" style="768" bestFit="1" customWidth="1"/>
    <col min="12560" max="12560" width="15.7109375" style="768" bestFit="1" customWidth="1"/>
    <col min="12561" max="12561" width="16.28515625" style="768" bestFit="1" customWidth="1"/>
    <col min="12562" max="12562" width="17.28515625" style="768" customWidth="1"/>
    <col min="12563" max="12563" width="23.42578125" style="768" bestFit="1" customWidth="1"/>
    <col min="12564" max="12564" width="31.85546875" style="768" bestFit="1" customWidth="1"/>
    <col min="12565" max="12565" width="7.85546875" style="768" bestFit="1" customWidth="1"/>
    <col min="12566" max="12566" width="5.7109375" style="768" bestFit="1" customWidth="1"/>
    <col min="12567" max="12567" width="9.140625" style="768" bestFit="1" customWidth="1"/>
    <col min="12568" max="12568" width="13.5703125" style="768" bestFit="1" customWidth="1"/>
    <col min="12569" max="12797" width="9.140625" style="768"/>
    <col min="12798" max="12798" width="4.42578125" style="768" bestFit="1" customWidth="1"/>
    <col min="12799" max="12799" width="18.28515625" style="768" bestFit="1" customWidth="1"/>
    <col min="12800" max="12800" width="19" style="768" bestFit="1" customWidth="1"/>
    <col min="12801" max="12801" width="15.42578125" style="768" bestFit="1" customWidth="1"/>
    <col min="12802" max="12803" width="12.42578125" style="768" bestFit="1" customWidth="1"/>
    <col min="12804" max="12804" width="7.140625" style="768" bestFit="1" customWidth="1"/>
    <col min="12805" max="12805" width="10.140625" style="768" bestFit="1" customWidth="1"/>
    <col min="12806" max="12806" width="15.85546875" style="768" bestFit="1" customWidth="1"/>
    <col min="12807" max="12807" width="15.140625" style="768" bestFit="1" customWidth="1"/>
    <col min="12808" max="12808" width="18.28515625" style="768" bestFit="1" customWidth="1"/>
    <col min="12809" max="12809" width="13.28515625" style="768" bestFit="1" customWidth="1"/>
    <col min="12810" max="12810" width="19.28515625" style="768" customWidth="1"/>
    <col min="12811" max="12811" width="15.140625" style="768" customWidth="1"/>
    <col min="12812" max="12812" width="21" style="768" bestFit="1" customWidth="1"/>
    <col min="12813" max="12813" width="17.140625" style="768" bestFit="1" customWidth="1"/>
    <col min="12814" max="12814" width="16.85546875" style="768" bestFit="1" customWidth="1"/>
    <col min="12815" max="12815" width="16.7109375" style="768" bestFit="1" customWidth="1"/>
    <col min="12816" max="12816" width="15.7109375" style="768" bestFit="1" customWidth="1"/>
    <col min="12817" max="12817" width="16.28515625" style="768" bestFit="1" customWidth="1"/>
    <col min="12818" max="12818" width="17.28515625" style="768" customWidth="1"/>
    <col min="12819" max="12819" width="23.42578125" style="768" bestFit="1" customWidth="1"/>
    <col min="12820" max="12820" width="31.85546875" style="768" bestFit="1" customWidth="1"/>
    <col min="12821" max="12821" width="7.85546875" style="768" bestFit="1" customWidth="1"/>
    <col min="12822" max="12822" width="5.7109375" style="768" bestFit="1" customWidth="1"/>
    <col min="12823" max="12823" width="9.140625" style="768" bestFit="1" customWidth="1"/>
    <col min="12824" max="12824" width="13.5703125" style="768" bestFit="1" customWidth="1"/>
    <col min="12825" max="13053" width="9.140625" style="768"/>
    <col min="13054" max="13054" width="4.42578125" style="768" bestFit="1" customWidth="1"/>
    <col min="13055" max="13055" width="18.28515625" style="768" bestFit="1" customWidth="1"/>
    <col min="13056" max="13056" width="19" style="768" bestFit="1" customWidth="1"/>
    <col min="13057" max="13057" width="15.42578125" style="768" bestFit="1" customWidth="1"/>
    <col min="13058" max="13059" width="12.42578125" style="768" bestFit="1" customWidth="1"/>
    <col min="13060" max="13060" width="7.140625" style="768" bestFit="1" customWidth="1"/>
    <col min="13061" max="13061" width="10.140625" style="768" bestFit="1" customWidth="1"/>
    <col min="13062" max="13062" width="15.85546875" style="768" bestFit="1" customWidth="1"/>
    <col min="13063" max="13063" width="15.140625" style="768" bestFit="1" customWidth="1"/>
    <col min="13064" max="13064" width="18.28515625" style="768" bestFit="1" customWidth="1"/>
    <col min="13065" max="13065" width="13.28515625" style="768" bestFit="1" customWidth="1"/>
    <col min="13066" max="13066" width="19.28515625" style="768" customWidth="1"/>
    <col min="13067" max="13067" width="15.140625" style="768" customWidth="1"/>
    <col min="13068" max="13068" width="21" style="768" bestFit="1" customWidth="1"/>
    <col min="13069" max="13069" width="17.140625" style="768" bestFit="1" customWidth="1"/>
    <col min="13070" max="13070" width="16.85546875" style="768" bestFit="1" customWidth="1"/>
    <col min="13071" max="13071" width="16.7109375" style="768" bestFit="1" customWidth="1"/>
    <col min="13072" max="13072" width="15.7109375" style="768" bestFit="1" customWidth="1"/>
    <col min="13073" max="13073" width="16.28515625" style="768" bestFit="1" customWidth="1"/>
    <col min="13074" max="13074" width="17.28515625" style="768" customWidth="1"/>
    <col min="13075" max="13075" width="23.42578125" style="768" bestFit="1" customWidth="1"/>
    <col min="13076" max="13076" width="31.85546875" style="768" bestFit="1" customWidth="1"/>
    <col min="13077" max="13077" width="7.85546875" style="768" bestFit="1" customWidth="1"/>
    <col min="13078" max="13078" width="5.7109375" style="768" bestFit="1" customWidth="1"/>
    <col min="13079" max="13079" width="9.140625" style="768" bestFit="1" customWidth="1"/>
    <col min="13080" max="13080" width="13.5703125" style="768" bestFit="1" customWidth="1"/>
    <col min="13081" max="13309" width="9.140625" style="768"/>
    <col min="13310" max="13310" width="4.42578125" style="768" bestFit="1" customWidth="1"/>
    <col min="13311" max="13311" width="18.28515625" style="768" bestFit="1" customWidth="1"/>
    <col min="13312" max="13312" width="19" style="768" bestFit="1" customWidth="1"/>
    <col min="13313" max="13313" width="15.42578125" style="768" bestFit="1" customWidth="1"/>
    <col min="13314" max="13315" width="12.42578125" style="768" bestFit="1" customWidth="1"/>
    <col min="13316" max="13316" width="7.140625" style="768" bestFit="1" customWidth="1"/>
    <col min="13317" max="13317" width="10.140625" style="768" bestFit="1" customWidth="1"/>
    <col min="13318" max="13318" width="15.85546875" style="768" bestFit="1" customWidth="1"/>
    <col min="13319" max="13319" width="15.140625" style="768" bestFit="1" customWidth="1"/>
    <col min="13320" max="13320" width="18.28515625" style="768" bestFit="1" customWidth="1"/>
    <col min="13321" max="13321" width="13.28515625" style="768" bestFit="1" customWidth="1"/>
    <col min="13322" max="13322" width="19.28515625" style="768" customWidth="1"/>
    <col min="13323" max="13323" width="15.140625" style="768" customWidth="1"/>
    <col min="13324" max="13324" width="21" style="768" bestFit="1" customWidth="1"/>
    <col min="13325" max="13325" width="17.140625" style="768" bestFit="1" customWidth="1"/>
    <col min="13326" max="13326" width="16.85546875" style="768" bestFit="1" customWidth="1"/>
    <col min="13327" max="13327" width="16.7109375" style="768" bestFit="1" customWidth="1"/>
    <col min="13328" max="13328" width="15.7109375" style="768" bestFit="1" customWidth="1"/>
    <col min="13329" max="13329" width="16.28515625" style="768" bestFit="1" customWidth="1"/>
    <col min="13330" max="13330" width="17.28515625" style="768" customWidth="1"/>
    <col min="13331" max="13331" width="23.42578125" style="768" bestFit="1" customWidth="1"/>
    <col min="13332" max="13332" width="31.85546875" style="768" bestFit="1" customWidth="1"/>
    <col min="13333" max="13333" width="7.85546875" style="768" bestFit="1" customWidth="1"/>
    <col min="13334" max="13334" width="5.7109375" style="768" bestFit="1" customWidth="1"/>
    <col min="13335" max="13335" width="9.140625" style="768" bestFit="1" customWidth="1"/>
    <col min="13336" max="13336" width="13.5703125" style="768" bestFit="1" customWidth="1"/>
    <col min="13337" max="13565" width="9.140625" style="768"/>
    <col min="13566" max="13566" width="4.42578125" style="768" bestFit="1" customWidth="1"/>
    <col min="13567" max="13567" width="18.28515625" style="768" bestFit="1" customWidth="1"/>
    <col min="13568" max="13568" width="19" style="768" bestFit="1" customWidth="1"/>
    <col min="13569" max="13569" width="15.42578125" style="768" bestFit="1" customWidth="1"/>
    <col min="13570" max="13571" width="12.42578125" style="768" bestFit="1" customWidth="1"/>
    <col min="13572" max="13572" width="7.140625" style="768" bestFit="1" customWidth="1"/>
    <col min="13573" max="13573" width="10.140625" style="768" bestFit="1" customWidth="1"/>
    <col min="13574" max="13574" width="15.85546875" style="768" bestFit="1" customWidth="1"/>
    <col min="13575" max="13575" width="15.140625" style="768" bestFit="1" customWidth="1"/>
    <col min="13576" max="13576" width="18.28515625" style="768" bestFit="1" customWidth="1"/>
    <col min="13577" max="13577" width="13.28515625" style="768" bestFit="1" customWidth="1"/>
    <col min="13578" max="13578" width="19.28515625" style="768" customWidth="1"/>
    <col min="13579" max="13579" width="15.140625" style="768" customWidth="1"/>
    <col min="13580" max="13580" width="21" style="768" bestFit="1" customWidth="1"/>
    <col min="13581" max="13581" width="17.140625" style="768" bestFit="1" customWidth="1"/>
    <col min="13582" max="13582" width="16.85546875" style="768" bestFit="1" customWidth="1"/>
    <col min="13583" max="13583" width="16.7109375" style="768" bestFit="1" customWidth="1"/>
    <col min="13584" max="13584" width="15.7109375" style="768" bestFit="1" customWidth="1"/>
    <col min="13585" max="13585" width="16.28515625" style="768" bestFit="1" customWidth="1"/>
    <col min="13586" max="13586" width="17.28515625" style="768" customWidth="1"/>
    <col min="13587" max="13587" width="23.42578125" style="768" bestFit="1" customWidth="1"/>
    <col min="13588" max="13588" width="31.85546875" style="768" bestFit="1" customWidth="1"/>
    <col min="13589" max="13589" width="7.85546875" style="768" bestFit="1" customWidth="1"/>
    <col min="13590" max="13590" width="5.7109375" style="768" bestFit="1" customWidth="1"/>
    <col min="13591" max="13591" width="9.140625" style="768" bestFit="1" customWidth="1"/>
    <col min="13592" max="13592" width="13.5703125" style="768" bestFit="1" customWidth="1"/>
    <col min="13593" max="13821" width="9.140625" style="768"/>
    <col min="13822" max="13822" width="4.42578125" style="768" bestFit="1" customWidth="1"/>
    <col min="13823" max="13823" width="18.28515625" style="768" bestFit="1" customWidth="1"/>
    <col min="13824" max="13824" width="19" style="768" bestFit="1" customWidth="1"/>
    <col min="13825" max="13825" width="15.42578125" style="768" bestFit="1" customWidth="1"/>
    <col min="13826" max="13827" width="12.42578125" style="768" bestFit="1" customWidth="1"/>
    <col min="13828" max="13828" width="7.140625" style="768" bestFit="1" customWidth="1"/>
    <col min="13829" max="13829" width="10.140625" style="768" bestFit="1" customWidth="1"/>
    <col min="13830" max="13830" width="15.85546875" style="768" bestFit="1" customWidth="1"/>
    <col min="13831" max="13831" width="15.140625" style="768" bestFit="1" customWidth="1"/>
    <col min="13832" max="13832" width="18.28515625" style="768" bestFit="1" customWidth="1"/>
    <col min="13833" max="13833" width="13.28515625" style="768" bestFit="1" customWidth="1"/>
    <col min="13834" max="13834" width="19.28515625" style="768" customWidth="1"/>
    <col min="13835" max="13835" width="15.140625" style="768" customWidth="1"/>
    <col min="13836" max="13836" width="21" style="768" bestFit="1" customWidth="1"/>
    <col min="13837" max="13837" width="17.140625" style="768" bestFit="1" customWidth="1"/>
    <col min="13838" max="13838" width="16.85546875" style="768" bestFit="1" customWidth="1"/>
    <col min="13839" max="13839" width="16.7109375" style="768" bestFit="1" customWidth="1"/>
    <col min="13840" max="13840" width="15.7109375" style="768" bestFit="1" customWidth="1"/>
    <col min="13841" max="13841" width="16.28515625" style="768" bestFit="1" customWidth="1"/>
    <col min="13842" max="13842" width="17.28515625" style="768" customWidth="1"/>
    <col min="13843" max="13843" width="23.42578125" style="768" bestFit="1" customWidth="1"/>
    <col min="13844" max="13844" width="31.85546875" style="768" bestFit="1" customWidth="1"/>
    <col min="13845" max="13845" width="7.85546875" style="768" bestFit="1" customWidth="1"/>
    <col min="13846" max="13846" width="5.7109375" style="768" bestFit="1" customWidth="1"/>
    <col min="13847" max="13847" width="9.140625" style="768" bestFit="1" customWidth="1"/>
    <col min="13848" max="13848" width="13.5703125" style="768" bestFit="1" customWidth="1"/>
    <col min="13849" max="14077" width="9.140625" style="768"/>
    <col min="14078" max="14078" width="4.42578125" style="768" bestFit="1" customWidth="1"/>
    <col min="14079" max="14079" width="18.28515625" style="768" bestFit="1" customWidth="1"/>
    <col min="14080" max="14080" width="19" style="768" bestFit="1" customWidth="1"/>
    <col min="14081" max="14081" width="15.42578125" style="768" bestFit="1" customWidth="1"/>
    <col min="14082" max="14083" width="12.42578125" style="768" bestFit="1" customWidth="1"/>
    <col min="14084" max="14084" width="7.140625" style="768" bestFit="1" customWidth="1"/>
    <col min="14085" max="14085" width="10.140625" style="768" bestFit="1" customWidth="1"/>
    <col min="14086" max="14086" width="15.85546875" style="768" bestFit="1" customWidth="1"/>
    <col min="14087" max="14087" width="15.140625" style="768" bestFit="1" customWidth="1"/>
    <col min="14088" max="14088" width="18.28515625" style="768" bestFit="1" customWidth="1"/>
    <col min="14089" max="14089" width="13.28515625" style="768" bestFit="1" customWidth="1"/>
    <col min="14090" max="14090" width="19.28515625" style="768" customWidth="1"/>
    <col min="14091" max="14091" width="15.140625" style="768" customWidth="1"/>
    <col min="14092" max="14092" width="21" style="768" bestFit="1" customWidth="1"/>
    <col min="14093" max="14093" width="17.140625" style="768" bestFit="1" customWidth="1"/>
    <col min="14094" max="14094" width="16.85546875" style="768" bestFit="1" customWidth="1"/>
    <col min="14095" max="14095" width="16.7109375" style="768" bestFit="1" customWidth="1"/>
    <col min="14096" max="14096" width="15.7109375" style="768" bestFit="1" customWidth="1"/>
    <col min="14097" max="14097" width="16.28515625" style="768" bestFit="1" customWidth="1"/>
    <col min="14098" max="14098" width="17.28515625" style="768" customWidth="1"/>
    <col min="14099" max="14099" width="23.42578125" style="768" bestFit="1" customWidth="1"/>
    <col min="14100" max="14100" width="31.85546875" style="768" bestFit="1" customWidth="1"/>
    <col min="14101" max="14101" width="7.85546875" style="768" bestFit="1" customWidth="1"/>
    <col min="14102" max="14102" width="5.7109375" style="768" bestFit="1" customWidth="1"/>
    <col min="14103" max="14103" width="9.140625" style="768" bestFit="1" customWidth="1"/>
    <col min="14104" max="14104" width="13.5703125" style="768" bestFit="1" customWidth="1"/>
    <col min="14105" max="14333" width="9.140625" style="768"/>
    <col min="14334" max="14334" width="4.42578125" style="768" bestFit="1" customWidth="1"/>
    <col min="14335" max="14335" width="18.28515625" style="768" bestFit="1" customWidth="1"/>
    <col min="14336" max="14336" width="19" style="768" bestFit="1" customWidth="1"/>
    <col min="14337" max="14337" width="15.42578125" style="768" bestFit="1" customWidth="1"/>
    <col min="14338" max="14339" width="12.42578125" style="768" bestFit="1" customWidth="1"/>
    <col min="14340" max="14340" width="7.140625" style="768" bestFit="1" customWidth="1"/>
    <col min="14341" max="14341" width="10.140625" style="768" bestFit="1" customWidth="1"/>
    <col min="14342" max="14342" width="15.85546875" style="768" bestFit="1" customWidth="1"/>
    <col min="14343" max="14343" width="15.140625" style="768" bestFit="1" customWidth="1"/>
    <col min="14344" max="14344" width="18.28515625" style="768" bestFit="1" customWidth="1"/>
    <col min="14345" max="14345" width="13.28515625" style="768" bestFit="1" customWidth="1"/>
    <col min="14346" max="14346" width="19.28515625" style="768" customWidth="1"/>
    <col min="14347" max="14347" width="15.140625" style="768" customWidth="1"/>
    <col min="14348" max="14348" width="21" style="768" bestFit="1" customWidth="1"/>
    <col min="14349" max="14349" width="17.140625" style="768" bestFit="1" customWidth="1"/>
    <col min="14350" max="14350" width="16.85546875" style="768" bestFit="1" customWidth="1"/>
    <col min="14351" max="14351" width="16.7109375" style="768" bestFit="1" customWidth="1"/>
    <col min="14352" max="14352" width="15.7109375" style="768" bestFit="1" customWidth="1"/>
    <col min="14353" max="14353" width="16.28515625" style="768" bestFit="1" customWidth="1"/>
    <col min="14354" max="14354" width="17.28515625" style="768" customWidth="1"/>
    <col min="14355" max="14355" width="23.42578125" style="768" bestFit="1" customWidth="1"/>
    <col min="14356" max="14356" width="31.85546875" style="768" bestFit="1" customWidth="1"/>
    <col min="14357" max="14357" width="7.85546875" style="768" bestFit="1" customWidth="1"/>
    <col min="14358" max="14358" width="5.7109375" style="768" bestFit="1" customWidth="1"/>
    <col min="14359" max="14359" width="9.140625" style="768" bestFit="1" customWidth="1"/>
    <col min="14360" max="14360" width="13.5703125" style="768" bestFit="1" customWidth="1"/>
    <col min="14361" max="14589" width="9.140625" style="768"/>
    <col min="14590" max="14590" width="4.42578125" style="768" bestFit="1" customWidth="1"/>
    <col min="14591" max="14591" width="18.28515625" style="768" bestFit="1" customWidth="1"/>
    <col min="14592" max="14592" width="19" style="768" bestFit="1" customWidth="1"/>
    <col min="14593" max="14593" width="15.42578125" style="768" bestFit="1" customWidth="1"/>
    <col min="14594" max="14595" width="12.42578125" style="768" bestFit="1" customWidth="1"/>
    <col min="14596" max="14596" width="7.140625" style="768" bestFit="1" customWidth="1"/>
    <col min="14597" max="14597" width="10.140625" style="768" bestFit="1" customWidth="1"/>
    <col min="14598" max="14598" width="15.85546875" style="768" bestFit="1" customWidth="1"/>
    <col min="14599" max="14599" width="15.140625" style="768" bestFit="1" customWidth="1"/>
    <col min="14600" max="14600" width="18.28515625" style="768" bestFit="1" customWidth="1"/>
    <col min="14601" max="14601" width="13.28515625" style="768" bestFit="1" customWidth="1"/>
    <col min="14602" max="14602" width="19.28515625" style="768" customWidth="1"/>
    <col min="14603" max="14603" width="15.140625" style="768" customWidth="1"/>
    <col min="14604" max="14604" width="21" style="768" bestFit="1" customWidth="1"/>
    <col min="14605" max="14605" width="17.140625" style="768" bestFit="1" customWidth="1"/>
    <col min="14606" max="14606" width="16.85546875" style="768" bestFit="1" customWidth="1"/>
    <col min="14607" max="14607" width="16.7109375" style="768" bestFit="1" customWidth="1"/>
    <col min="14608" max="14608" width="15.7109375" style="768" bestFit="1" customWidth="1"/>
    <col min="14609" max="14609" width="16.28515625" style="768" bestFit="1" customWidth="1"/>
    <col min="14610" max="14610" width="17.28515625" style="768" customWidth="1"/>
    <col min="14611" max="14611" width="23.42578125" style="768" bestFit="1" customWidth="1"/>
    <col min="14612" max="14612" width="31.85546875" style="768" bestFit="1" customWidth="1"/>
    <col min="14613" max="14613" width="7.85546875" style="768" bestFit="1" customWidth="1"/>
    <col min="14614" max="14614" width="5.7109375" style="768" bestFit="1" customWidth="1"/>
    <col min="14615" max="14615" width="9.140625" style="768" bestFit="1" customWidth="1"/>
    <col min="14616" max="14616" width="13.5703125" style="768" bestFit="1" customWidth="1"/>
    <col min="14617" max="14845" width="9.140625" style="768"/>
    <col min="14846" max="14846" width="4.42578125" style="768" bestFit="1" customWidth="1"/>
    <col min="14847" max="14847" width="18.28515625" style="768" bestFit="1" customWidth="1"/>
    <col min="14848" max="14848" width="19" style="768" bestFit="1" customWidth="1"/>
    <col min="14849" max="14849" width="15.42578125" style="768" bestFit="1" customWidth="1"/>
    <col min="14850" max="14851" width="12.42578125" style="768" bestFit="1" customWidth="1"/>
    <col min="14852" max="14852" width="7.140625" style="768" bestFit="1" customWidth="1"/>
    <col min="14853" max="14853" width="10.140625" style="768" bestFit="1" customWidth="1"/>
    <col min="14854" max="14854" width="15.85546875" style="768" bestFit="1" customWidth="1"/>
    <col min="14855" max="14855" width="15.140625" style="768" bestFit="1" customWidth="1"/>
    <col min="14856" max="14856" width="18.28515625" style="768" bestFit="1" customWidth="1"/>
    <col min="14857" max="14857" width="13.28515625" style="768" bestFit="1" customWidth="1"/>
    <col min="14858" max="14858" width="19.28515625" style="768" customWidth="1"/>
    <col min="14859" max="14859" width="15.140625" style="768" customWidth="1"/>
    <col min="14860" max="14860" width="21" style="768" bestFit="1" customWidth="1"/>
    <col min="14861" max="14861" width="17.140625" style="768" bestFit="1" customWidth="1"/>
    <col min="14862" max="14862" width="16.85546875" style="768" bestFit="1" customWidth="1"/>
    <col min="14863" max="14863" width="16.7109375" style="768" bestFit="1" customWidth="1"/>
    <col min="14864" max="14864" width="15.7109375" style="768" bestFit="1" customWidth="1"/>
    <col min="14865" max="14865" width="16.28515625" style="768" bestFit="1" customWidth="1"/>
    <col min="14866" max="14866" width="17.28515625" style="768" customWidth="1"/>
    <col min="14867" max="14867" width="23.42578125" style="768" bestFit="1" customWidth="1"/>
    <col min="14868" max="14868" width="31.85546875" style="768" bestFit="1" customWidth="1"/>
    <col min="14869" max="14869" width="7.85546875" style="768" bestFit="1" customWidth="1"/>
    <col min="14870" max="14870" width="5.7109375" style="768" bestFit="1" customWidth="1"/>
    <col min="14871" max="14871" width="9.140625" style="768" bestFit="1" customWidth="1"/>
    <col min="14872" max="14872" width="13.5703125" style="768" bestFit="1" customWidth="1"/>
    <col min="14873" max="15101" width="9.140625" style="768"/>
    <col min="15102" max="15102" width="4.42578125" style="768" bestFit="1" customWidth="1"/>
    <col min="15103" max="15103" width="18.28515625" style="768" bestFit="1" customWidth="1"/>
    <col min="15104" max="15104" width="19" style="768" bestFit="1" customWidth="1"/>
    <col min="15105" max="15105" width="15.42578125" style="768" bestFit="1" customWidth="1"/>
    <col min="15106" max="15107" width="12.42578125" style="768" bestFit="1" customWidth="1"/>
    <col min="15108" max="15108" width="7.140625" style="768" bestFit="1" customWidth="1"/>
    <col min="15109" max="15109" width="10.140625" style="768" bestFit="1" customWidth="1"/>
    <col min="15110" max="15110" width="15.85546875" style="768" bestFit="1" customWidth="1"/>
    <col min="15111" max="15111" width="15.140625" style="768" bestFit="1" customWidth="1"/>
    <col min="15112" max="15112" width="18.28515625" style="768" bestFit="1" customWidth="1"/>
    <col min="15113" max="15113" width="13.28515625" style="768" bestFit="1" customWidth="1"/>
    <col min="15114" max="15114" width="19.28515625" style="768" customWidth="1"/>
    <col min="15115" max="15115" width="15.140625" style="768" customWidth="1"/>
    <col min="15116" max="15116" width="21" style="768" bestFit="1" customWidth="1"/>
    <col min="15117" max="15117" width="17.140625" style="768" bestFit="1" customWidth="1"/>
    <col min="15118" max="15118" width="16.85546875" style="768" bestFit="1" customWidth="1"/>
    <col min="15119" max="15119" width="16.7109375" style="768" bestFit="1" customWidth="1"/>
    <col min="15120" max="15120" width="15.7109375" style="768" bestFit="1" customWidth="1"/>
    <col min="15121" max="15121" width="16.28515625" style="768" bestFit="1" customWidth="1"/>
    <col min="15122" max="15122" width="17.28515625" style="768" customWidth="1"/>
    <col min="15123" max="15123" width="23.42578125" style="768" bestFit="1" customWidth="1"/>
    <col min="15124" max="15124" width="31.85546875" style="768" bestFit="1" customWidth="1"/>
    <col min="15125" max="15125" width="7.85546875" style="768" bestFit="1" customWidth="1"/>
    <col min="15126" max="15126" width="5.7109375" style="768" bestFit="1" customWidth="1"/>
    <col min="15127" max="15127" width="9.140625" style="768" bestFit="1" customWidth="1"/>
    <col min="15128" max="15128" width="13.5703125" style="768" bestFit="1" customWidth="1"/>
    <col min="15129" max="15357" width="9.140625" style="768"/>
    <col min="15358" max="15358" width="4.42578125" style="768" bestFit="1" customWidth="1"/>
    <col min="15359" max="15359" width="18.28515625" style="768" bestFit="1" customWidth="1"/>
    <col min="15360" max="15360" width="19" style="768" bestFit="1" customWidth="1"/>
    <col min="15361" max="15361" width="15.42578125" style="768" bestFit="1" customWidth="1"/>
    <col min="15362" max="15363" width="12.42578125" style="768" bestFit="1" customWidth="1"/>
    <col min="15364" max="15364" width="7.140625" style="768" bestFit="1" customWidth="1"/>
    <col min="15365" max="15365" width="10.140625" style="768" bestFit="1" customWidth="1"/>
    <col min="15366" max="15366" width="15.85546875" style="768" bestFit="1" customWidth="1"/>
    <col min="15367" max="15367" width="15.140625" style="768" bestFit="1" customWidth="1"/>
    <col min="15368" max="15368" width="18.28515625" style="768" bestFit="1" customWidth="1"/>
    <col min="15369" max="15369" width="13.28515625" style="768" bestFit="1" customWidth="1"/>
    <col min="15370" max="15370" width="19.28515625" style="768" customWidth="1"/>
    <col min="15371" max="15371" width="15.140625" style="768" customWidth="1"/>
    <col min="15372" max="15372" width="21" style="768" bestFit="1" customWidth="1"/>
    <col min="15373" max="15373" width="17.140625" style="768" bestFit="1" customWidth="1"/>
    <col min="15374" max="15374" width="16.85546875" style="768" bestFit="1" customWidth="1"/>
    <col min="15375" max="15375" width="16.7109375" style="768" bestFit="1" customWidth="1"/>
    <col min="15376" max="15376" width="15.7109375" style="768" bestFit="1" customWidth="1"/>
    <col min="15377" max="15377" width="16.28515625" style="768" bestFit="1" customWidth="1"/>
    <col min="15378" max="15378" width="17.28515625" style="768" customWidth="1"/>
    <col min="15379" max="15379" width="23.42578125" style="768" bestFit="1" customWidth="1"/>
    <col min="15380" max="15380" width="31.85546875" style="768" bestFit="1" customWidth="1"/>
    <col min="15381" max="15381" width="7.85546875" style="768" bestFit="1" customWidth="1"/>
    <col min="15382" max="15382" width="5.7109375" style="768" bestFit="1" customWidth="1"/>
    <col min="15383" max="15383" width="9.140625" style="768" bestFit="1" customWidth="1"/>
    <col min="15384" max="15384" width="13.5703125" style="768" bestFit="1" customWidth="1"/>
    <col min="15385" max="15613" width="9.140625" style="768"/>
    <col min="15614" max="15614" width="4.42578125" style="768" bestFit="1" customWidth="1"/>
    <col min="15615" max="15615" width="18.28515625" style="768" bestFit="1" customWidth="1"/>
    <col min="15616" max="15616" width="19" style="768" bestFit="1" customWidth="1"/>
    <col min="15617" max="15617" width="15.42578125" style="768" bestFit="1" customWidth="1"/>
    <col min="15618" max="15619" width="12.42578125" style="768" bestFit="1" customWidth="1"/>
    <col min="15620" max="15620" width="7.140625" style="768" bestFit="1" customWidth="1"/>
    <col min="15621" max="15621" width="10.140625" style="768" bestFit="1" customWidth="1"/>
    <col min="15622" max="15622" width="15.85546875" style="768" bestFit="1" customWidth="1"/>
    <col min="15623" max="15623" width="15.140625" style="768" bestFit="1" customWidth="1"/>
    <col min="15624" max="15624" width="18.28515625" style="768" bestFit="1" customWidth="1"/>
    <col min="15625" max="15625" width="13.28515625" style="768" bestFit="1" customWidth="1"/>
    <col min="15626" max="15626" width="19.28515625" style="768" customWidth="1"/>
    <col min="15627" max="15627" width="15.140625" style="768" customWidth="1"/>
    <col min="15628" max="15628" width="21" style="768" bestFit="1" customWidth="1"/>
    <col min="15629" max="15629" width="17.140625" style="768" bestFit="1" customWidth="1"/>
    <col min="15630" max="15630" width="16.85546875" style="768" bestFit="1" customWidth="1"/>
    <col min="15631" max="15631" width="16.7109375" style="768" bestFit="1" customWidth="1"/>
    <col min="15632" max="15632" width="15.7109375" style="768" bestFit="1" customWidth="1"/>
    <col min="15633" max="15633" width="16.28515625" style="768" bestFit="1" customWidth="1"/>
    <col min="15634" max="15634" width="17.28515625" style="768" customWidth="1"/>
    <col min="15635" max="15635" width="23.42578125" style="768" bestFit="1" customWidth="1"/>
    <col min="15636" max="15636" width="31.85546875" style="768" bestFit="1" customWidth="1"/>
    <col min="15637" max="15637" width="7.85546875" style="768" bestFit="1" customWidth="1"/>
    <col min="15638" max="15638" width="5.7109375" style="768" bestFit="1" customWidth="1"/>
    <col min="15639" max="15639" width="9.140625" style="768" bestFit="1" customWidth="1"/>
    <col min="15640" max="15640" width="13.5703125" style="768" bestFit="1" customWidth="1"/>
    <col min="15641" max="15869" width="9.140625" style="768"/>
    <col min="15870" max="15870" width="4.42578125" style="768" bestFit="1" customWidth="1"/>
    <col min="15871" max="15871" width="18.28515625" style="768" bestFit="1" customWidth="1"/>
    <col min="15872" max="15872" width="19" style="768" bestFit="1" customWidth="1"/>
    <col min="15873" max="15873" width="15.42578125" style="768" bestFit="1" customWidth="1"/>
    <col min="15874" max="15875" width="12.42578125" style="768" bestFit="1" customWidth="1"/>
    <col min="15876" max="15876" width="7.140625" style="768" bestFit="1" customWidth="1"/>
    <col min="15877" max="15877" width="10.140625" style="768" bestFit="1" customWidth="1"/>
    <col min="15878" max="15878" width="15.85546875" style="768" bestFit="1" customWidth="1"/>
    <col min="15879" max="15879" width="15.140625" style="768" bestFit="1" customWidth="1"/>
    <col min="15880" max="15880" width="18.28515625" style="768" bestFit="1" customWidth="1"/>
    <col min="15881" max="15881" width="13.28515625" style="768" bestFit="1" customWidth="1"/>
    <col min="15882" max="15882" width="19.28515625" style="768" customWidth="1"/>
    <col min="15883" max="15883" width="15.140625" style="768" customWidth="1"/>
    <col min="15884" max="15884" width="21" style="768" bestFit="1" customWidth="1"/>
    <col min="15885" max="15885" width="17.140625" style="768" bestFit="1" customWidth="1"/>
    <col min="15886" max="15886" width="16.85546875" style="768" bestFit="1" customWidth="1"/>
    <col min="15887" max="15887" width="16.7109375" style="768" bestFit="1" customWidth="1"/>
    <col min="15888" max="15888" width="15.7109375" style="768" bestFit="1" customWidth="1"/>
    <col min="15889" max="15889" width="16.28515625" style="768" bestFit="1" customWidth="1"/>
    <col min="15890" max="15890" width="17.28515625" style="768" customWidth="1"/>
    <col min="15891" max="15891" width="23.42578125" style="768" bestFit="1" customWidth="1"/>
    <col min="15892" max="15892" width="31.85546875" style="768" bestFit="1" customWidth="1"/>
    <col min="15893" max="15893" width="7.85546875" style="768" bestFit="1" customWidth="1"/>
    <col min="15894" max="15894" width="5.7109375" style="768" bestFit="1" customWidth="1"/>
    <col min="15895" max="15895" width="9.140625" style="768" bestFit="1" customWidth="1"/>
    <col min="15896" max="15896" width="13.5703125" style="768" bestFit="1" customWidth="1"/>
    <col min="15897" max="16125" width="9.140625" style="768"/>
    <col min="16126" max="16126" width="4.42578125" style="768" bestFit="1" customWidth="1"/>
    <col min="16127" max="16127" width="18.28515625" style="768" bestFit="1" customWidth="1"/>
    <col min="16128" max="16128" width="19" style="768" bestFit="1" customWidth="1"/>
    <col min="16129" max="16129" width="15.42578125" style="768" bestFit="1" customWidth="1"/>
    <col min="16130" max="16131" width="12.42578125" style="768" bestFit="1" customWidth="1"/>
    <col min="16132" max="16132" width="7.140625" style="768" bestFit="1" customWidth="1"/>
    <col min="16133" max="16133" width="10.140625" style="768" bestFit="1" customWidth="1"/>
    <col min="16134" max="16134" width="15.85546875" style="768" bestFit="1" customWidth="1"/>
    <col min="16135" max="16135" width="15.140625" style="768" bestFit="1" customWidth="1"/>
    <col min="16136" max="16136" width="18.28515625" style="768" bestFit="1" customWidth="1"/>
    <col min="16137" max="16137" width="13.28515625" style="768" bestFit="1" customWidth="1"/>
    <col min="16138" max="16138" width="19.28515625" style="768" customWidth="1"/>
    <col min="16139" max="16139" width="15.140625" style="768" customWidth="1"/>
    <col min="16140" max="16140" width="21" style="768" bestFit="1" customWidth="1"/>
    <col min="16141" max="16141" width="17.140625" style="768" bestFit="1" customWidth="1"/>
    <col min="16142" max="16142" width="16.85546875" style="768" bestFit="1" customWidth="1"/>
    <col min="16143" max="16143" width="16.7109375" style="768" bestFit="1" customWidth="1"/>
    <col min="16144" max="16144" width="15.7109375" style="768" bestFit="1" customWidth="1"/>
    <col min="16145" max="16145" width="16.28515625" style="768" bestFit="1" customWidth="1"/>
    <col min="16146" max="16146" width="17.28515625" style="768" customWidth="1"/>
    <col min="16147" max="16147" width="23.42578125" style="768" bestFit="1" customWidth="1"/>
    <col min="16148" max="16148" width="31.85546875" style="768" bestFit="1" customWidth="1"/>
    <col min="16149" max="16149" width="7.85546875" style="768" bestFit="1" customWidth="1"/>
    <col min="16150" max="16150" width="5.7109375" style="768" bestFit="1" customWidth="1"/>
    <col min="16151" max="16151" width="9.140625" style="768" bestFit="1" customWidth="1"/>
    <col min="16152" max="16152" width="13.5703125" style="768" bestFit="1" customWidth="1"/>
    <col min="16153" max="16384" width="9.140625" style="768"/>
  </cols>
  <sheetData>
    <row r="1" spans="1:33" ht="39" customHeight="1" x14ac:dyDescent="0.25">
      <c r="A1" s="1324" t="s">
        <v>791</v>
      </c>
      <c r="B1" s="1324"/>
      <c r="C1" s="1324"/>
      <c r="D1" s="1324"/>
      <c r="E1" s="1324"/>
      <c r="F1" s="1324"/>
      <c r="G1" s="1324"/>
      <c r="H1" s="1324"/>
      <c r="I1" s="1324"/>
      <c r="J1" s="770"/>
      <c r="K1" s="770"/>
      <c r="L1" s="770"/>
      <c r="M1" s="770"/>
      <c r="N1" s="770"/>
      <c r="O1" s="770"/>
      <c r="P1" s="770"/>
      <c r="Q1" s="761"/>
      <c r="R1" s="761"/>
      <c r="S1" s="761"/>
      <c r="T1" s="761"/>
      <c r="U1" s="761"/>
      <c r="V1" s="761"/>
      <c r="W1" s="761"/>
      <c r="X1" s="761"/>
      <c r="Y1" s="761"/>
      <c r="Z1" s="761"/>
      <c r="AA1" s="761"/>
      <c r="AB1" s="761"/>
      <c r="AC1" s="761"/>
      <c r="AD1" s="761"/>
      <c r="AE1" s="761"/>
      <c r="AF1" s="761"/>
      <c r="AG1" s="761"/>
    </row>
    <row r="2" spans="1:33" ht="22.5" customHeight="1" x14ac:dyDescent="0.25">
      <c r="A2" s="771"/>
      <c r="B2" s="771"/>
      <c r="C2" s="771"/>
      <c r="D2" s="771"/>
      <c r="E2" s="771"/>
      <c r="F2" s="771"/>
      <c r="G2" s="771"/>
      <c r="H2" s="771"/>
      <c r="I2" s="771"/>
      <c r="J2" s="770"/>
      <c r="K2" s="770"/>
      <c r="L2" s="770"/>
      <c r="M2" s="770"/>
      <c r="N2" s="770"/>
      <c r="O2" s="770"/>
      <c r="P2" s="770"/>
      <c r="Q2" s="761"/>
      <c r="R2" s="761"/>
      <c r="S2" s="761"/>
      <c r="T2" s="761"/>
      <c r="U2" s="761"/>
      <c r="V2" s="761"/>
      <c r="W2" s="761"/>
      <c r="X2" s="761"/>
      <c r="Y2" s="761"/>
      <c r="Z2" s="761"/>
      <c r="AA2" s="761"/>
      <c r="AB2" s="761"/>
      <c r="AC2" s="761"/>
      <c r="AD2" s="761"/>
      <c r="AE2" s="761"/>
      <c r="AF2" s="761"/>
      <c r="AG2" s="761"/>
    </row>
    <row r="3" spans="1:33" ht="15.75" x14ac:dyDescent="0.25">
      <c r="A3" s="1325" t="s">
        <v>698</v>
      </c>
      <c r="B3" s="1325"/>
      <c r="C3" s="1325"/>
      <c r="D3" s="1325"/>
      <c r="E3" s="1325"/>
      <c r="F3" s="1325"/>
      <c r="G3" s="1325"/>
      <c r="H3" s="1325"/>
      <c r="I3" s="1325"/>
      <c r="J3" s="352"/>
      <c r="K3" s="352"/>
      <c r="L3" s="352"/>
      <c r="M3" s="352"/>
      <c r="N3" s="352"/>
      <c r="O3" s="352"/>
      <c r="P3" s="352"/>
      <c r="Q3" s="298"/>
      <c r="R3" s="298"/>
      <c r="S3" s="298"/>
      <c r="T3" s="298"/>
      <c r="U3" s="298"/>
      <c r="V3" s="298"/>
      <c r="W3" s="298"/>
      <c r="X3" s="298"/>
      <c r="Y3" s="298"/>
      <c r="Z3" s="298"/>
      <c r="AA3" s="298"/>
      <c r="AB3" s="298"/>
      <c r="AC3" s="298"/>
      <c r="AD3" s="298"/>
      <c r="AE3" s="298"/>
      <c r="AF3" s="298"/>
      <c r="AG3" s="298"/>
    </row>
    <row r="4" spans="1:33" ht="15.75" x14ac:dyDescent="0.25">
      <c r="A4" s="1326" t="s">
        <v>720</v>
      </c>
      <c r="B4" s="1326"/>
      <c r="C4" s="1326"/>
      <c r="D4" s="1326"/>
      <c r="E4" s="1326"/>
      <c r="F4" s="1326"/>
      <c r="G4" s="1326"/>
      <c r="H4" s="1326"/>
      <c r="I4" s="1326"/>
      <c r="J4" s="299"/>
      <c r="K4" s="299"/>
      <c r="L4" s="299"/>
      <c r="M4" s="299"/>
      <c r="N4" s="299"/>
      <c r="O4" s="299"/>
      <c r="P4" s="299"/>
      <c r="Q4" s="299"/>
      <c r="R4" s="299"/>
      <c r="S4" s="299"/>
      <c r="T4" s="299"/>
      <c r="U4" s="299"/>
      <c r="V4" s="299"/>
      <c r="W4" s="299"/>
      <c r="X4" s="299"/>
      <c r="Y4" s="299"/>
      <c r="Z4" s="299"/>
      <c r="AA4" s="299"/>
      <c r="AB4" s="299"/>
      <c r="AC4" s="299"/>
      <c r="AD4" s="299"/>
      <c r="AE4" s="299"/>
      <c r="AF4" s="299"/>
      <c r="AG4" s="299"/>
    </row>
    <row r="5" spans="1:33" x14ac:dyDescent="0.25">
      <c r="A5" s="1327"/>
      <c r="B5" s="1327"/>
      <c r="C5" s="1327"/>
      <c r="D5" s="1327"/>
      <c r="E5" s="1327"/>
      <c r="F5" s="1327"/>
      <c r="G5" s="1327"/>
      <c r="H5" s="1327"/>
      <c r="I5" s="1327"/>
      <c r="J5" s="770"/>
      <c r="K5" s="770"/>
      <c r="L5" s="770"/>
      <c r="M5" s="770"/>
      <c r="N5" s="770"/>
      <c r="O5" s="770"/>
      <c r="P5" s="770"/>
      <c r="Q5" s="770"/>
      <c r="R5" s="770"/>
      <c r="S5" s="770"/>
      <c r="T5" s="770"/>
      <c r="U5" s="770"/>
      <c r="V5" s="770"/>
      <c r="W5" s="770"/>
      <c r="X5" s="770"/>
      <c r="Y5" s="770"/>
      <c r="Z5" s="770"/>
      <c r="AA5" s="770"/>
      <c r="AB5" s="770"/>
      <c r="AC5" s="770"/>
      <c r="AD5" s="770"/>
      <c r="AE5" s="770"/>
      <c r="AF5" s="770"/>
      <c r="AG5" s="770"/>
    </row>
    <row r="6" spans="1:33" ht="18" customHeight="1" x14ac:dyDescent="0.25">
      <c r="A6" s="1328" t="s">
        <v>1525</v>
      </c>
      <c r="B6" s="1328"/>
      <c r="C6" s="1328"/>
      <c r="D6" s="1328"/>
      <c r="E6" s="1328"/>
      <c r="F6" s="1328"/>
      <c r="G6" s="1328"/>
      <c r="H6" s="1328"/>
      <c r="I6" s="1328"/>
      <c r="J6" s="763"/>
      <c r="K6" s="763"/>
      <c r="L6" s="763"/>
      <c r="M6" s="763"/>
      <c r="N6" s="763"/>
      <c r="O6" s="763"/>
      <c r="P6" s="763"/>
      <c r="Q6" s="769"/>
      <c r="R6" s="769"/>
      <c r="S6" s="769"/>
      <c r="T6" s="769"/>
      <c r="U6" s="769"/>
      <c r="V6" s="769"/>
      <c r="W6" s="769"/>
      <c r="X6" s="769"/>
      <c r="Y6" s="769"/>
      <c r="Z6" s="769"/>
      <c r="AA6" s="769"/>
      <c r="AB6" s="769"/>
      <c r="AC6" s="769"/>
      <c r="AD6" s="769"/>
      <c r="AE6" s="769"/>
      <c r="AF6" s="769"/>
      <c r="AG6" s="769"/>
    </row>
    <row r="7" spans="1:33" x14ac:dyDescent="0.25">
      <c r="A7" s="772"/>
      <c r="B7" s="772"/>
      <c r="C7" s="772"/>
      <c r="D7" s="772"/>
      <c r="E7" s="772"/>
      <c r="F7" s="772"/>
      <c r="G7" s="772"/>
      <c r="H7" s="772"/>
      <c r="I7" s="772"/>
      <c r="J7" s="772"/>
      <c r="K7" s="772"/>
      <c r="L7" s="772"/>
      <c r="M7" s="772"/>
      <c r="N7" s="772"/>
      <c r="O7" s="772"/>
      <c r="P7" s="772"/>
      <c r="Q7" s="772"/>
      <c r="R7" s="772"/>
      <c r="S7" s="772"/>
      <c r="T7" s="772"/>
      <c r="U7" s="772"/>
      <c r="V7" s="772"/>
      <c r="W7" s="772"/>
      <c r="X7" s="772"/>
      <c r="Y7" s="772"/>
      <c r="Z7" s="772"/>
      <c r="AA7" s="772"/>
      <c r="AB7" s="772"/>
      <c r="AC7" s="772"/>
      <c r="AD7" s="772"/>
      <c r="AE7" s="772"/>
      <c r="AF7" s="772"/>
      <c r="AG7" s="772"/>
    </row>
    <row r="8" spans="1:33" ht="33" customHeight="1" x14ac:dyDescent="0.25">
      <c r="A8" s="1329" t="s">
        <v>664</v>
      </c>
      <c r="B8" s="1330" t="s">
        <v>723</v>
      </c>
      <c r="C8" s="1330" t="s">
        <v>792</v>
      </c>
      <c r="D8" s="1330"/>
      <c r="E8" s="1330"/>
      <c r="F8" s="1330" t="s">
        <v>793</v>
      </c>
      <c r="G8" s="1330" t="s">
        <v>810</v>
      </c>
      <c r="H8" s="1321" t="s">
        <v>794</v>
      </c>
      <c r="I8" s="1321" t="s">
        <v>811</v>
      </c>
    </row>
    <row r="9" spans="1:33" ht="47.25" customHeight="1" x14ac:dyDescent="0.25">
      <c r="A9" s="1329"/>
      <c r="B9" s="1330"/>
      <c r="C9" s="764" t="s">
        <v>812</v>
      </c>
      <c r="D9" s="764" t="s">
        <v>813</v>
      </c>
      <c r="E9" s="764" t="s">
        <v>814</v>
      </c>
      <c r="F9" s="1330"/>
      <c r="G9" s="1330"/>
      <c r="H9" s="1322"/>
      <c r="I9" s="1322"/>
      <c r="R9" s="773"/>
    </row>
    <row r="10" spans="1:33" ht="15.75" x14ac:dyDescent="0.25">
      <c r="A10" s="765">
        <v>1</v>
      </c>
      <c r="B10" s="764">
        <v>2</v>
      </c>
      <c r="C10" s="764">
        <v>3</v>
      </c>
      <c r="D10" s="764">
        <v>4</v>
      </c>
      <c r="E10" s="764">
        <v>5</v>
      </c>
      <c r="F10" s="764">
        <v>6</v>
      </c>
      <c r="G10" s="764">
        <v>7</v>
      </c>
      <c r="H10" s="764">
        <v>8</v>
      </c>
      <c r="I10" s="764">
        <v>9</v>
      </c>
    </row>
    <row r="11" spans="1:33" ht="31.5" x14ac:dyDescent="0.25">
      <c r="A11" s="765" t="s">
        <v>106</v>
      </c>
      <c r="B11" s="764" t="s">
        <v>730</v>
      </c>
      <c r="C11" s="764" t="s">
        <v>731</v>
      </c>
      <c r="D11" s="764" t="s">
        <v>190</v>
      </c>
      <c r="E11" s="764" t="s">
        <v>190</v>
      </c>
      <c r="F11" s="764" t="s">
        <v>190</v>
      </c>
      <c r="G11" s="764" t="s">
        <v>190</v>
      </c>
      <c r="H11" s="764" t="s">
        <v>190</v>
      </c>
      <c r="I11" s="764" t="s">
        <v>190</v>
      </c>
    </row>
    <row r="12" spans="1:33" ht="188.45" customHeight="1" x14ac:dyDescent="0.25">
      <c r="A12" s="765" t="s">
        <v>108</v>
      </c>
      <c r="B12" s="764" t="s">
        <v>795</v>
      </c>
      <c r="C12" s="764" t="s">
        <v>190</v>
      </c>
      <c r="D12" s="764" t="s">
        <v>190</v>
      </c>
      <c r="E12" s="764" t="s">
        <v>190</v>
      </c>
      <c r="F12" s="764" t="s">
        <v>190</v>
      </c>
      <c r="G12" s="764" t="s">
        <v>190</v>
      </c>
      <c r="H12" s="764" t="s">
        <v>190</v>
      </c>
      <c r="I12" s="764" t="s">
        <v>190</v>
      </c>
    </row>
    <row r="13" spans="1:33" ht="47.25" x14ac:dyDescent="0.25">
      <c r="A13" s="765" t="s">
        <v>110</v>
      </c>
      <c r="B13" s="764" t="s">
        <v>796</v>
      </c>
      <c r="C13" s="764" t="s">
        <v>190</v>
      </c>
      <c r="D13" s="764" t="s">
        <v>190</v>
      </c>
      <c r="E13" s="764" t="s">
        <v>190</v>
      </c>
      <c r="F13" s="764" t="s">
        <v>190</v>
      </c>
      <c r="G13" s="764" t="s">
        <v>190</v>
      </c>
      <c r="H13" s="764" t="s">
        <v>190</v>
      </c>
      <c r="I13" s="764" t="s">
        <v>190</v>
      </c>
    </row>
    <row r="14" spans="1:33" ht="47.25" x14ac:dyDescent="0.25">
      <c r="A14" s="765" t="s">
        <v>118</v>
      </c>
      <c r="B14" s="764" t="s">
        <v>797</v>
      </c>
      <c r="C14" s="764" t="s">
        <v>190</v>
      </c>
      <c r="D14" s="764" t="s">
        <v>190</v>
      </c>
      <c r="E14" s="764" t="s">
        <v>190</v>
      </c>
      <c r="F14" s="764" t="s">
        <v>190</v>
      </c>
      <c r="G14" s="764" t="s">
        <v>190</v>
      </c>
      <c r="H14" s="764" t="s">
        <v>190</v>
      </c>
      <c r="I14" s="764" t="s">
        <v>190</v>
      </c>
    </row>
    <row r="15" spans="1:33" ht="63" x14ac:dyDescent="0.25">
      <c r="A15" s="765" t="s">
        <v>124</v>
      </c>
      <c r="B15" s="764" t="s">
        <v>798</v>
      </c>
      <c r="C15" s="764" t="s">
        <v>190</v>
      </c>
      <c r="D15" s="764" t="s">
        <v>190</v>
      </c>
      <c r="E15" s="764" t="s">
        <v>190</v>
      </c>
      <c r="F15" s="764" t="s">
        <v>190</v>
      </c>
      <c r="G15" s="764" t="s">
        <v>190</v>
      </c>
      <c r="H15" s="764" t="s">
        <v>190</v>
      </c>
      <c r="I15" s="764" t="s">
        <v>190</v>
      </c>
    </row>
    <row r="16" spans="1:33" ht="157.5" x14ac:dyDescent="0.25">
      <c r="A16" s="765" t="s">
        <v>126</v>
      </c>
      <c r="B16" s="764" t="s">
        <v>799</v>
      </c>
      <c r="C16" s="764" t="s">
        <v>190</v>
      </c>
      <c r="D16" s="764" t="s">
        <v>190</v>
      </c>
      <c r="E16" s="764" t="s">
        <v>190</v>
      </c>
      <c r="F16" s="764" t="s">
        <v>190</v>
      </c>
      <c r="G16" s="764" t="s">
        <v>190</v>
      </c>
      <c r="H16" s="764" t="s">
        <v>190</v>
      </c>
      <c r="I16" s="764" t="s">
        <v>190</v>
      </c>
    </row>
    <row r="17" spans="1:9" ht="94.5" x14ac:dyDescent="0.25">
      <c r="A17" s="765" t="s">
        <v>757</v>
      </c>
      <c r="B17" s="764" t="s">
        <v>800</v>
      </c>
      <c r="C17" s="764" t="s">
        <v>190</v>
      </c>
      <c r="D17" s="764" t="s">
        <v>190</v>
      </c>
      <c r="E17" s="764" t="s">
        <v>190</v>
      </c>
      <c r="F17" s="764" t="s">
        <v>190</v>
      </c>
      <c r="G17" s="764" t="s">
        <v>190</v>
      </c>
      <c r="H17" s="764" t="s">
        <v>190</v>
      </c>
      <c r="I17" s="764" t="s">
        <v>190</v>
      </c>
    </row>
    <row r="18" spans="1:9" ht="186" customHeight="1" x14ac:dyDescent="0.25">
      <c r="A18" s="765" t="s">
        <v>130</v>
      </c>
      <c r="B18" s="764" t="s">
        <v>801</v>
      </c>
      <c r="C18" s="764" t="s">
        <v>190</v>
      </c>
      <c r="D18" s="764" t="s">
        <v>190</v>
      </c>
      <c r="E18" s="764" t="s">
        <v>190</v>
      </c>
      <c r="F18" s="764" t="s">
        <v>190</v>
      </c>
      <c r="G18" s="764" t="s">
        <v>190</v>
      </c>
      <c r="H18" s="764" t="s">
        <v>190</v>
      </c>
      <c r="I18" s="764" t="s">
        <v>190</v>
      </c>
    </row>
    <row r="19" spans="1:9" ht="47.25" x14ac:dyDescent="0.25">
      <c r="A19" s="765" t="s">
        <v>132</v>
      </c>
      <c r="B19" s="764" t="s">
        <v>796</v>
      </c>
      <c r="C19" s="764" t="s">
        <v>190</v>
      </c>
      <c r="D19" s="764" t="s">
        <v>190</v>
      </c>
      <c r="E19" s="764" t="s">
        <v>190</v>
      </c>
      <c r="F19" s="764" t="s">
        <v>190</v>
      </c>
      <c r="G19" s="764" t="s">
        <v>190</v>
      </c>
      <c r="H19" s="764" t="s">
        <v>190</v>
      </c>
      <c r="I19" s="764" t="s">
        <v>190</v>
      </c>
    </row>
    <row r="20" spans="1:9" ht="47.25" x14ac:dyDescent="0.25">
      <c r="A20" s="765" t="s">
        <v>141</v>
      </c>
      <c r="B20" s="764" t="s">
        <v>797</v>
      </c>
      <c r="C20" s="764" t="s">
        <v>190</v>
      </c>
      <c r="D20" s="764" t="s">
        <v>190</v>
      </c>
      <c r="E20" s="764" t="s">
        <v>190</v>
      </c>
      <c r="F20" s="764" t="s">
        <v>190</v>
      </c>
      <c r="G20" s="764" t="s">
        <v>190</v>
      </c>
      <c r="H20" s="764" t="s">
        <v>190</v>
      </c>
      <c r="I20" s="764" t="s">
        <v>190</v>
      </c>
    </row>
    <row r="21" spans="1:9" ht="63" x14ac:dyDescent="0.25">
      <c r="A21" s="765" t="s">
        <v>150</v>
      </c>
      <c r="B21" s="764" t="s">
        <v>798</v>
      </c>
      <c r="C21" s="764" t="s">
        <v>190</v>
      </c>
      <c r="D21" s="764" t="s">
        <v>190</v>
      </c>
      <c r="E21" s="764" t="s">
        <v>190</v>
      </c>
      <c r="F21" s="764" t="s">
        <v>190</v>
      </c>
      <c r="G21" s="764" t="s">
        <v>190</v>
      </c>
      <c r="H21" s="764" t="s">
        <v>190</v>
      </c>
      <c r="I21" s="764" t="s">
        <v>190</v>
      </c>
    </row>
    <row r="22" spans="1:9" ht="157.5" x14ac:dyDescent="0.25">
      <c r="A22" s="765" t="s">
        <v>171</v>
      </c>
      <c r="B22" s="764" t="s">
        <v>799</v>
      </c>
      <c r="C22" s="764" t="s">
        <v>190</v>
      </c>
      <c r="D22" s="764" t="s">
        <v>190</v>
      </c>
      <c r="E22" s="764" t="s">
        <v>190</v>
      </c>
      <c r="F22" s="764" t="s">
        <v>190</v>
      </c>
      <c r="G22" s="764" t="s">
        <v>190</v>
      </c>
      <c r="H22" s="764" t="s">
        <v>190</v>
      </c>
      <c r="I22" s="764" t="s">
        <v>190</v>
      </c>
    </row>
    <row r="23" spans="1:9" ht="94.5" x14ac:dyDescent="0.25">
      <c r="A23" s="765" t="s">
        <v>776</v>
      </c>
      <c r="B23" s="764" t="s">
        <v>800</v>
      </c>
      <c r="C23" s="764" t="s">
        <v>190</v>
      </c>
      <c r="D23" s="764" t="s">
        <v>190</v>
      </c>
      <c r="E23" s="764" t="s">
        <v>190</v>
      </c>
      <c r="F23" s="764" t="s">
        <v>190</v>
      </c>
      <c r="G23" s="764" t="s">
        <v>190</v>
      </c>
      <c r="H23" s="764" t="s">
        <v>190</v>
      </c>
      <c r="I23" s="764" t="s">
        <v>190</v>
      </c>
    </row>
    <row r="24" spans="1:9" ht="31.5" x14ac:dyDescent="0.25">
      <c r="A24" s="765" t="s">
        <v>784</v>
      </c>
      <c r="B24" s="764" t="s">
        <v>730</v>
      </c>
      <c r="C24" s="764" t="s">
        <v>190</v>
      </c>
      <c r="D24" s="764" t="s">
        <v>190</v>
      </c>
      <c r="E24" s="764" t="s">
        <v>190</v>
      </c>
      <c r="F24" s="764" t="s">
        <v>190</v>
      </c>
      <c r="G24" s="764" t="s">
        <v>190</v>
      </c>
      <c r="H24" s="764" t="s">
        <v>190</v>
      </c>
      <c r="I24" s="764" t="s">
        <v>190</v>
      </c>
    </row>
    <row r="25" spans="1:9" ht="18" x14ac:dyDescent="0.25">
      <c r="A25" s="775" t="s">
        <v>802</v>
      </c>
      <c r="B25" s="774" t="s">
        <v>802</v>
      </c>
      <c r="C25" s="776"/>
      <c r="D25" s="776"/>
      <c r="E25" s="776"/>
      <c r="F25" s="776"/>
      <c r="G25" s="776"/>
      <c r="H25" s="776"/>
      <c r="I25" s="776"/>
    </row>
    <row r="27" spans="1:9" ht="18" x14ac:dyDescent="0.25">
      <c r="A27" s="777"/>
      <c r="B27" s="773" t="s">
        <v>803</v>
      </c>
    </row>
    <row r="28" spans="1:9" ht="51.75" customHeight="1" x14ac:dyDescent="0.25">
      <c r="A28" s="777"/>
      <c r="B28" s="1323" t="s">
        <v>804</v>
      </c>
      <c r="C28" s="1323"/>
      <c r="D28" s="1323"/>
      <c r="E28" s="1323"/>
      <c r="F28" s="1323"/>
      <c r="G28" s="1323"/>
      <c r="H28" s="1323"/>
      <c r="I28" s="1323"/>
    </row>
    <row r="29" spans="1:9" ht="18" x14ac:dyDescent="0.25">
      <c r="A29" s="777"/>
      <c r="B29" s="773" t="s">
        <v>788</v>
      </c>
    </row>
    <row r="30" spans="1:9" ht="18" x14ac:dyDescent="0.25">
      <c r="B30" s="773" t="s">
        <v>805</v>
      </c>
    </row>
    <row r="31" spans="1:9" ht="18" x14ac:dyDescent="0.25">
      <c r="B31" s="773" t="s">
        <v>806</v>
      </c>
    </row>
    <row r="32" spans="1:9" ht="52.5" customHeight="1" x14ac:dyDescent="0.25">
      <c r="B32" s="1323" t="s">
        <v>807</v>
      </c>
      <c r="C32" s="1323"/>
      <c r="D32" s="1323"/>
      <c r="E32" s="1323"/>
      <c r="F32" s="1323"/>
      <c r="G32" s="1323"/>
      <c r="H32" s="1323"/>
      <c r="I32" s="1323"/>
    </row>
    <row r="33" spans="2:2" ht="18" x14ac:dyDescent="0.25">
      <c r="B33" s="773" t="s">
        <v>808</v>
      </c>
    </row>
    <row r="35" spans="2:2" x14ac:dyDescent="0.25">
      <c r="B35" s="773"/>
    </row>
  </sheetData>
  <sheetProtection formatCells="0" formatColumns="0" formatRows="0" insertColumns="0" insertRows="0" insertHyperlinks="0" deleteColumns="0" deleteRows="0" sort="0" autoFilter="0" pivotTables="0"/>
  <mergeCells count="14">
    <mergeCell ref="H8:H9"/>
    <mergeCell ref="I8:I9"/>
    <mergeCell ref="B28:I28"/>
    <mergeCell ref="B32:I32"/>
    <mergeCell ref="A1:I1"/>
    <mergeCell ref="A3:I3"/>
    <mergeCell ref="A4:I4"/>
    <mergeCell ref="A5:I5"/>
    <mergeCell ref="A6:I6"/>
    <mergeCell ref="A8:A9"/>
    <mergeCell ref="B8:B9"/>
    <mergeCell ref="C8:E8"/>
    <mergeCell ref="F8:F9"/>
    <mergeCell ref="G8:G9"/>
  </mergeCells>
  <printOptions horizontalCentered="1"/>
  <pageMargins left="0.70866141732283472" right="0.70866141732283472" top="0.74803149606299213" bottom="0.74803149606299213" header="0.31496062992125984" footer="0.31496062992125984"/>
  <pageSetup paperSize="9" scale="62" firstPageNumber="7" fitToHeight="0" orientation="landscape" useFirstPageNumber="1" r:id="rId1"/>
  <headerFooter>
    <oddHeader>&amp;C&amp;P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6D0F2-5C43-4A76-9B97-7DF066BA504B}">
  <sheetPr>
    <tabColor rgb="FF92D050"/>
    <pageSetUpPr fitToPage="1"/>
  </sheetPr>
  <dimension ref="A1:BD158"/>
  <sheetViews>
    <sheetView view="pageBreakPreview" zoomScaleNormal="50" zoomScaleSheetLayoutView="100" workbookViewId="0">
      <selection activeCell="I25" sqref="I25"/>
    </sheetView>
  </sheetViews>
  <sheetFormatPr defaultRowHeight="15" x14ac:dyDescent="0.25"/>
  <cols>
    <col min="1" max="1" width="13" style="766" customWidth="1"/>
    <col min="2" max="2" width="70.140625" style="767" customWidth="1"/>
    <col min="3" max="3" width="13.5703125" style="767" customWidth="1"/>
    <col min="4" max="4" width="11.5703125" style="767" customWidth="1"/>
    <col min="5" max="5" width="12" style="767" customWidth="1"/>
    <col min="6" max="6" width="12.140625" style="767" customWidth="1"/>
    <col min="7" max="7" width="20.42578125" style="767" customWidth="1"/>
    <col min="8" max="8" width="17.5703125" style="767" customWidth="1"/>
    <col min="9" max="9" width="21.28515625" style="767" customWidth="1"/>
    <col min="10" max="10" width="16.5703125" style="767" customWidth="1"/>
    <col min="11" max="11" width="19.85546875" style="767" customWidth="1"/>
    <col min="12" max="12" width="17.28515625" style="767" customWidth="1"/>
    <col min="13" max="13" width="21.140625" style="767" customWidth="1"/>
    <col min="14" max="14" width="19.42578125" style="767" customWidth="1"/>
    <col min="15" max="15" width="20.140625" style="767" customWidth="1"/>
    <col min="16" max="16" width="19.42578125" style="767" customWidth="1"/>
    <col min="17" max="17" width="20.140625" style="767" customWidth="1"/>
    <col min="18" max="18" width="19.42578125" style="767" customWidth="1"/>
    <col min="19" max="19" width="20.140625" style="767" customWidth="1"/>
    <col min="20" max="20" width="10.28515625" style="767" customWidth="1"/>
    <col min="21" max="21" width="20.28515625" style="767" customWidth="1"/>
    <col min="22" max="22" width="21" style="767" customWidth="1"/>
    <col min="23" max="23" width="10.42578125" style="767" customWidth="1"/>
    <col min="24" max="24" width="10.28515625" style="767" customWidth="1"/>
    <col min="25" max="25" width="25.140625" style="767" customWidth="1"/>
    <col min="26" max="26" width="25.85546875" style="767" customWidth="1"/>
    <col min="27" max="27" width="17" style="767" customWidth="1"/>
    <col min="28" max="28" width="12.140625" style="768" customWidth="1"/>
    <col min="29" max="29" width="10.5703125" style="768" customWidth="1"/>
    <col min="30" max="30" width="12.7109375" style="768" customWidth="1"/>
    <col min="31" max="31" width="13.5703125" style="768" customWidth="1"/>
    <col min="32" max="32" width="17.85546875" style="768" customWidth="1"/>
    <col min="33" max="34" width="18.140625" style="768" customWidth="1"/>
    <col min="35" max="35" width="23.7109375" style="768" customWidth="1"/>
    <col min="36" max="36" width="21" style="768" customWidth="1"/>
    <col min="37" max="37" width="33.140625" style="768" customWidth="1"/>
    <col min="38" max="257" width="9.140625" style="768"/>
    <col min="258" max="258" width="4.42578125" style="768" bestFit="1" customWidth="1"/>
    <col min="259" max="259" width="18.28515625" style="768" bestFit="1" customWidth="1"/>
    <col min="260" max="260" width="19" style="768" bestFit="1" customWidth="1"/>
    <col min="261" max="261" width="15.42578125" style="768" bestFit="1" customWidth="1"/>
    <col min="262" max="263" width="12.42578125" style="768" bestFit="1" customWidth="1"/>
    <col min="264" max="264" width="7.140625" style="768" bestFit="1" customWidth="1"/>
    <col min="265" max="265" width="10.140625" style="768" bestFit="1" customWidth="1"/>
    <col min="266" max="266" width="15.85546875" style="768" bestFit="1" customWidth="1"/>
    <col min="267" max="267" width="15.140625" style="768" bestFit="1" customWidth="1"/>
    <col min="268" max="268" width="18.28515625" style="768" bestFit="1" customWidth="1"/>
    <col min="269" max="269" width="13.28515625" style="768" bestFit="1" customWidth="1"/>
    <col min="270" max="270" width="19.28515625" style="768" customWidth="1"/>
    <col min="271" max="271" width="15.140625" style="768" customWidth="1"/>
    <col min="272" max="272" width="21" style="768" bestFit="1" customWidth="1"/>
    <col min="273" max="273" width="17.140625" style="768" bestFit="1" customWidth="1"/>
    <col min="274" max="274" width="16.85546875" style="768" bestFit="1" customWidth="1"/>
    <col min="275" max="275" width="16.7109375" style="768" bestFit="1" customWidth="1"/>
    <col min="276" max="276" width="15.7109375" style="768" bestFit="1" customWidth="1"/>
    <col min="277" max="277" width="16.28515625" style="768" bestFit="1" customWidth="1"/>
    <col min="278" max="278" width="17.28515625" style="768" customWidth="1"/>
    <col min="279" max="279" width="23.42578125" style="768" bestFit="1" customWidth="1"/>
    <col min="280" max="280" width="31.85546875" style="768" bestFit="1" customWidth="1"/>
    <col min="281" max="281" width="7.85546875" style="768" bestFit="1" customWidth="1"/>
    <col min="282" max="282" width="5.7109375" style="768" bestFit="1" customWidth="1"/>
    <col min="283" max="283" width="9.140625" style="768" bestFit="1" customWidth="1"/>
    <col min="284" max="284" width="13.5703125" style="768" bestFit="1" customWidth="1"/>
    <col min="285" max="513" width="9.140625" style="768"/>
    <col min="514" max="514" width="4.42578125" style="768" bestFit="1" customWidth="1"/>
    <col min="515" max="515" width="18.28515625" style="768" bestFit="1" customWidth="1"/>
    <col min="516" max="516" width="19" style="768" bestFit="1" customWidth="1"/>
    <col min="517" max="517" width="15.42578125" style="768" bestFit="1" customWidth="1"/>
    <col min="518" max="519" width="12.42578125" style="768" bestFit="1" customWidth="1"/>
    <col min="520" max="520" width="7.140625" style="768" bestFit="1" customWidth="1"/>
    <col min="521" max="521" width="10.140625" style="768" bestFit="1" customWidth="1"/>
    <col min="522" max="522" width="15.85546875" style="768" bestFit="1" customWidth="1"/>
    <col min="523" max="523" width="15.140625" style="768" bestFit="1" customWidth="1"/>
    <col min="524" max="524" width="18.28515625" style="768" bestFit="1" customWidth="1"/>
    <col min="525" max="525" width="13.28515625" style="768" bestFit="1" customWidth="1"/>
    <col min="526" max="526" width="19.28515625" style="768" customWidth="1"/>
    <col min="527" max="527" width="15.140625" style="768" customWidth="1"/>
    <col min="528" max="528" width="21" style="768" bestFit="1" customWidth="1"/>
    <col min="529" max="529" width="17.140625" style="768" bestFit="1" customWidth="1"/>
    <col min="530" max="530" width="16.85546875" style="768" bestFit="1" customWidth="1"/>
    <col min="531" max="531" width="16.7109375" style="768" bestFit="1" customWidth="1"/>
    <col min="532" max="532" width="15.7109375" style="768" bestFit="1" customWidth="1"/>
    <col min="533" max="533" width="16.28515625" style="768" bestFit="1" customWidth="1"/>
    <col min="534" max="534" width="17.28515625" style="768" customWidth="1"/>
    <col min="535" max="535" width="23.42578125" style="768" bestFit="1" customWidth="1"/>
    <col min="536" max="536" width="31.85546875" style="768" bestFit="1" customWidth="1"/>
    <col min="537" max="537" width="7.85546875" style="768" bestFit="1" customWidth="1"/>
    <col min="538" max="538" width="5.7109375" style="768" bestFit="1" customWidth="1"/>
    <col min="539" max="539" width="9.140625" style="768" bestFit="1" customWidth="1"/>
    <col min="540" max="540" width="13.5703125" style="768" bestFit="1" customWidth="1"/>
    <col min="541" max="769" width="9.140625" style="768"/>
    <col min="770" max="770" width="4.42578125" style="768" bestFit="1" customWidth="1"/>
    <col min="771" max="771" width="18.28515625" style="768" bestFit="1" customWidth="1"/>
    <col min="772" max="772" width="19" style="768" bestFit="1" customWidth="1"/>
    <col min="773" max="773" width="15.42578125" style="768" bestFit="1" customWidth="1"/>
    <col min="774" max="775" width="12.42578125" style="768" bestFit="1" customWidth="1"/>
    <col min="776" max="776" width="7.140625" style="768" bestFit="1" customWidth="1"/>
    <col min="777" max="777" width="10.140625" style="768" bestFit="1" customWidth="1"/>
    <col min="778" max="778" width="15.85546875" style="768" bestFit="1" customWidth="1"/>
    <col min="779" max="779" width="15.140625" style="768" bestFit="1" customWidth="1"/>
    <col min="780" max="780" width="18.28515625" style="768" bestFit="1" customWidth="1"/>
    <col min="781" max="781" width="13.28515625" style="768" bestFit="1" customWidth="1"/>
    <col min="782" max="782" width="19.28515625" style="768" customWidth="1"/>
    <col min="783" max="783" width="15.140625" style="768" customWidth="1"/>
    <col min="784" max="784" width="21" style="768" bestFit="1" customWidth="1"/>
    <col min="785" max="785" width="17.140625" style="768" bestFit="1" customWidth="1"/>
    <col min="786" max="786" width="16.85546875" style="768" bestFit="1" customWidth="1"/>
    <col min="787" max="787" width="16.7109375" style="768" bestFit="1" customWidth="1"/>
    <col min="788" max="788" width="15.7109375" style="768" bestFit="1" customWidth="1"/>
    <col min="789" max="789" width="16.28515625" style="768" bestFit="1" customWidth="1"/>
    <col min="790" max="790" width="17.28515625" style="768" customWidth="1"/>
    <col min="791" max="791" width="23.42578125" style="768" bestFit="1" customWidth="1"/>
    <col min="792" max="792" width="31.85546875" style="768" bestFit="1" customWidth="1"/>
    <col min="793" max="793" width="7.85546875" style="768" bestFit="1" customWidth="1"/>
    <col min="794" max="794" width="5.7109375" style="768" bestFit="1" customWidth="1"/>
    <col min="795" max="795" width="9.140625" style="768" bestFit="1" customWidth="1"/>
    <col min="796" max="796" width="13.5703125" style="768" bestFit="1" customWidth="1"/>
    <col min="797" max="1025" width="9.140625" style="768"/>
    <col min="1026" max="1026" width="4.42578125" style="768" bestFit="1" customWidth="1"/>
    <col min="1027" max="1027" width="18.28515625" style="768" bestFit="1" customWidth="1"/>
    <col min="1028" max="1028" width="19" style="768" bestFit="1" customWidth="1"/>
    <col min="1029" max="1029" width="15.42578125" style="768" bestFit="1" customWidth="1"/>
    <col min="1030" max="1031" width="12.42578125" style="768" bestFit="1" customWidth="1"/>
    <col min="1032" max="1032" width="7.140625" style="768" bestFit="1" customWidth="1"/>
    <col min="1033" max="1033" width="10.140625" style="768" bestFit="1" customWidth="1"/>
    <col min="1034" max="1034" width="15.85546875" style="768" bestFit="1" customWidth="1"/>
    <col min="1035" max="1035" width="15.140625" style="768" bestFit="1" customWidth="1"/>
    <col min="1036" max="1036" width="18.28515625" style="768" bestFit="1" customWidth="1"/>
    <col min="1037" max="1037" width="13.28515625" style="768" bestFit="1" customWidth="1"/>
    <col min="1038" max="1038" width="19.28515625" style="768" customWidth="1"/>
    <col min="1039" max="1039" width="15.140625" style="768" customWidth="1"/>
    <col min="1040" max="1040" width="21" style="768" bestFit="1" customWidth="1"/>
    <col min="1041" max="1041" width="17.140625" style="768" bestFit="1" customWidth="1"/>
    <col min="1042" max="1042" width="16.85546875" style="768" bestFit="1" customWidth="1"/>
    <col min="1043" max="1043" width="16.7109375" style="768" bestFit="1" customWidth="1"/>
    <col min="1044" max="1044" width="15.7109375" style="768" bestFit="1" customWidth="1"/>
    <col min="1045" max="1045" width="16.28515625" style="768" bestFit="1" customWidth="1"/>
    <col min="1046" max="1046" width="17.28515625" style="768" customWidth="1"/>
    <col min="1047" max="1047" width="23.42578125" style="768" bestFit="1" customWidth="1"/>
    <col min="1048" max="1048" width="31.85546875" style="768" bestFit="1" customWidth="1"/>
    <col min="1049" max="1049" width="7.85546875" style="768" bestFit="1" customWidth="1"/>
    <col min="1050" max="1050" width="5.7109375" style="768" bestFit="1" customWidth="1"/>
    <col min="1051" max="1051" width="9.140625" style="768" bestFit="1" customWidth="1"/>
    <col min="1052" max="1052" width="13.5703125" style="768" bestFit="1" customWidth="1"/>
    <col min="1053" max="1281" width="9.140625" style="768"/>
    <col min="1282" max="1282" width="4.42578125" style="768" bestFit="1" customWidth="1"/>
    <col min="1283" max="1283" width="18.28515625" style="768" bestFit="1" customWidth="1"/>
    <col min="1284" max="1284" width="19" style="768" bestFit="1" customWidth="1"/>
    <col min="1285" max="1285" width="15.42578125" style="768" bestFit="1" customWidth="1"/>
    <col min="1286" max="1287" width="12.42578125" style="768" bestFit="1" customWidth="1"/>
    <col min="1288" max="1288" width="7.140625" style="768" bestFit="1" customWidth="1"/>
    <col min="1289" max="1289" width="10.140625" style="768" bestFit="1" customWidth="1"/>
    <col min="1290" max="1290" width="15.85546875" style="768" bestFit="1" customWidth="1"/>
    <col min="1291" max="1291" width="15.140625" style="768" bestFit="1" customWidth="1"/>
    <col min="1292" max="1292" width="18.28515625" style="768" bestFit="1" customWidth="1"/>
    <col min="1293" max="1293" width="13.28515625" style="768" bestFit="1" customWidth="1"/>
    <col min="1294" max="1294" width="19.28515625" style="768" customWidth="1"/>
    <col min="1295" max="1295" width="15.140625" style="768" customWidth="1"/>
    <col min="1296" max="1296" width="21" style="768" bestFit="1" customWidth="1"/>
    <col min="1297" max="1297" width="17.140625" style="768" bestFit="1" customWidth="1"/>
    <col min="1298" max="1298" width="16.85546875" style="768" bestFit="1" customWidth="1"/>
    <col min="1299" max="1299" width="16.7109375" style="768" bestFit="1" customWidth="1"/>
    <col min="1300" max="1300" width="15.7109375" style="768" bestFit="1" customWidth="1"/>
    <col min="1301" max="1301" width="16.28515625" style="768" bestFit="1" customWidth="1"/>
    <col min="1302" max="1302" width="17.28515625" style="768" customWidth="1"/>
    <col min="1303" max="1303" width="23.42578125" style="768" bestFit="1" customWidth="1"/>
    <col min="1304" max="1304" width="31.85546875" style="768" bestFit="1" customWidth="1"/>
    <col min="1305" max="1305" width="7.85546875" style="768" bestFit="1" customWidth="1"/>
    <col min="1306" max="1306" width="5.7109375" style="768" bestFit="1" customWidth="1"/>
    <col min="1307" max="1307" width="9.140625" style="768" bestFit="1" customWidth="1"/>
    <col min="1308" max="1308" width="13.5703125" style="768" bestFit="1" customWidth="1"/>
    <col min="1309" max="1537" width="9.140625" style="768"/>
    <col min="1538" max="1538" width="4.42578125" style="768" bestFit="1" customWidth="1"/>
    <col min="1539" max="1539" width="18.28515625" style="768" bestFit="1" customWidth="1"/>
    <col min="1540" max="1540" width="19" style="768" bestFit="1" customWidth="1"/>
    <col min="1541" max="1541" width="15.42578125" style="768" bestFit="1" customWidth="1"/>
    <col min="1542" max="1543" width="12.42578125" style="768" bestFit="1" customWidth="1"/>
    <col min="1544" max="1544" width="7.140625" style="768" bestFit="1" customWidth="1"/>
    <col min="1545" max="1545" width="10.140625" style="768" bestFit="1" customWidth="1"/>
    <col min="1546" max="1546" width="15.85546875" style="768" bestFit="1" customWidth="1"/>
    <col min="1547" max="1547" width="15.140625" style="768" bestFit="1" customWidth="1"/>
    <col min="1548" max="1548" width="18.28515625" style="768" bestFit="1" customWidth="1"/>
    <col min="1549" max="1549" width="13.28515625" style="768" bestFit="1" customWidth="1"/>
    <col min="1550" max="1550" width="19.28515625" style="768" customWidth="1"/>
    <col min="1551" max="1551" width="15.140625" style="768" customWidth="1"/>
    <col min="1552" max="1552" width="21" style="768" bestFit="1" customWidth="1"/>
    <col min="1553" max="1553" width="17.140625" style="768" bestFit="1" customWidth="1"/>
    <col min="1554" max="1554" width="16.85546875" style="768" bestFit="1" customWidth="1"/>
    <col min="1555" max="1555" width="16.7109375" style="768" bestFit="1" customWidth="1"/>
    <col min="1556" max="1556" width="15.7109375" style="768" bestFit="1" customWidth="1"/>
    <col min="1557" max="1557" width="16.28515625" style="768" bestFit="1" customWidth="1"/>
    <col min="1558" max="1558" width="17.28515625" style="768" customWidth="1"/>
    <col min="1559" max="1559" width="23.42578125" style="768" bestFit="1" customWidth="1"/>
    <col min="1560" max="1560" width="31.85546875" style="768" bestFit="1" customWidth="1"/>
    <col min="1561" max="1561" width="7.85546875" style="768" bestFit="1" customWidth="1"/>
    <col min="1562" max="1562" width="5.7109375" style="768" bestFit="1" customWidth="1"/>
    <col min="1563" max="1563" width="9.140625" style="768" bestFit="1" customWidth="1"/>
    <col min="1564" max="1564" width="13.5703125" style="768" bestFit="1" customWidth="1"/>
    <col min="1565" max="1793" width="9.140625" style="768"/>
    <col min="1794" max="1794" width="4.42578125" style="768" bestFit="1" customWidth="1"/>
    <col min="1795" max="1795" width="18.28515625" style="768" bestFit="1" customWidth="1"/>
    <col min="1796" max="1796" width="19" style="768" bestFit="1" customWidth="1"/>
    <col min="1797" max="1797" width="15.42578125" style="768" bestFit="1" customWidth="1"/>
    <col min="1798" max="1799" width="12.42578125" style="768" bestFit="1" customWidth="1"/>
    <col min="1800" max="1800" width="7.140625" style="768" bestFit="1" customWidth="1"/>
    <col min="1801" max="1801" width="10.140625" style="768" bestFit="1" customWidth="1"/>
    <col min="1802" max="1802" width="15.85546875" style="768" bestFit="1" customWidth="1"/>
    <col min="1803" max="1803" width="15.140625" style="768" bestFit="1" customWidth="1"/>
    <col min="1804" max="1804" width="18.28515625" style="768" bestFit="1" customWidth="1"/>
    <col min="1805" max="1805" width="13.28515625" style="768" bestFit="1" customWidth="1"/>
    <col min="1806" max="1806" width="19.28515625" style="768" customWidth="1"/>
    <col min="1807" max="1807" width="15.140625" style="768" customWidth="1"/>
    <col min="1808" max="1808" width="21" style="768" bestFit="1" customWidth="1"/>
    <col min="1809" max="1809" width="17.140625" style="768" bestFit="1" customWidth="1"/>
    <col min="1810" max="1810" width="16.85546875" style="768" bestFit="1" customWidth="1"/>
    <col min="1811" max="1811" width="16.7109375" style="768" bestFit="1" customWidth="1"/>
    <col min="1812" max="1812" width="15.7109375" style="768" bestFit="1" customWidth="1"/>
    <col min="1813" max="1813" width="16.28515625" style="768" bestFit="1" customWidth="1"/>
    <col min="1814" max="1814" width="17.28515625" style="768" customWidth="1"/>
    <col min="1815" max="1815" width="23.42578125" style="768" bestFit="1" customWidth="1"/>
    <col min="1816" max="1816" width="31.85546875" style="768" bestFit="1" customWidth="1"/>
    <col min="1817" max="1817" width="7.85546875" style="768" bestFit="1" customWidth="1"/>
    <col min="1818" max="1818" width="5.7109375" style="768" bestFit="1" customWidth="1"/>
    <col min="1819" max="1819" width="9.140625" style="768" bestFit="1" customWidth="1"/>
    <col min="1820" max="1820" width="13.5703125" style="768" bestFit="1" customWidth="1"/>
    <col min="1821" max="2049" width="9.140625" style="768"/>
    <col min="2050" max="2050" width="4.42578125" style="768" bestFit="1" customWidth="1"/>
    <col min="2051" max="2051" width="18.28515625" style="768" bestFit="1" customWidth="1"/>
    <col min="2052" max="2052" width="19" style="768" bestFit="1" customWidth="1"/>
    <col min="2053" max="2053" width="15.42578125" style="768" bestFit="1" customWidth="1"/>
    <col min="2054" max="2055" width="12.42578125" style="768" bestFit="1" customWidth="1"/>
    <col min="2056" max="2056" width="7.140625" style="768" bestFit="1" customWidth="1"/>
    <col min="2057" max="2057" width="10.140625" style="768" bestFit="1" customWidth="1"/>
    <col min="2058" max="2058" width="15.85546875" style="768" bestFit="1" customWidth="1"/>
    <col min="2059" max="2059" width="15.140625" style="768" bestFit="1" customWidth="1"/>
    <col min="2060" max="2060" width="18.28515625" style="768" bestFit="1" customWidth="1"/>
    <col min="2061" max="2061" width="13.28515625" style="768" bestFit="1" customWidth="1"/>
    <col min="2062" max="2062" width="19.28515625" style="768" customWidth="1"/>
    <col min="2063" max="2063" width="15.140625" style="768" customWidth="1"/>
    <col min="2064" max="2064" width="21" style="768" bestFit="1" customWidth="1"/>
    <col min="2065" max="2065" width="17.140625" style="768" bestFit="1" customWidth="1"/>
    <col min="2066" max="2066" width="16.85546875" style="768" bestFit="1" customWidth="1"/>
    <col min="2067" max="2067" width="16.7109375" style="768" bestFit="1" customWidth="1"/>
    <col min="2068" max="2068" width="15.7109375" style="768" bestFit="1" customWidth="1"/>
    <col min="2069" max="2069" width="16.28515625" style="768" bestFit="1" customWidth="1"/>
    <col min="2070" max="2070" width="17.28515625" style="768" customWidth="1"/>
    <col min="2071" max="2071" width="23.42578125" style="768" bestFit="1" customWidth="1"/>
    <col min="2072" max="2072" width="31.85546875" style="768" bestFit="1" customWidth="1"/>
    <col min="2073" max="2073" width="7.85546875" style="768" bestFit="1" customWidth="1"/>
    <col min="2074" max="2074" width="5.7109375" style="768" bestFit="1" customWidth="1"/>
    <col min="2075" max="2075" width="9.140625" style="768" bestFit="1" customWidth="1"/>
    <col min="2076" max="2076" width="13.5703125" style="768" bestFit="1" customWidth="1"/>
    <col min="2077" max="2305" width="9.140625" style="768"/>
    <col min="2306" max="2306" width="4.42578125" style="768" bestFit="1" customWidth="1"/>
    <col min="2307" max="2307" width="18.28515625" style="768" bestFit="1" customWidth="1"/>
    <col min="2308" max="2308" width="19" style="768" bestFit="1" customWidth="1"/>
    <col min="2309" max="2309" width="15.42578125" style="768" bestFit="1" customWidth="1"/>
    <col min="2310" max="2311" width="12.42578125" style="768" bestFit="1" customWidth="1"/>
    <col min="2312" max="2312" width="7.140625" style="768" bestFit="1" customWidth="1"/>
    <col min="2313" max="2313" width="10.140625" style="768" bestFit="1" customWidth="1"/>
    <col min="2314" max="2314" width="15.85546875" style="768" bestFit="1" customWidth="1"/>
    <col min="2315" max="2315" width="15.140625" style="768" bestFit="1" customWidth="1"/>
    <col min="2316" max="2316" width="18.28515625" style="768" bestFit="1" customWidth="1"/>
    <col min="2317" max="2317" width="13.28515625" style="768" bestFit="1" customWidth="1"/>
    <col min="2318" max="2318" width="19.28515625" style="768" customWidth="1"/>
    <col min="2319" max="2319" width="15.140625" style="768" customWidth="1"/>
    <col min="2320" max="2320" width="21" style="768" bestFit="1" customWidth="1"/>
    <col min="2321" max="2321" width="17.140625" style="768" bestFit="1" customWidth="1"/>
    <col min="2322" max="2322" width="16.85546875" style="768" bestFit="1" customWidth="1"/>
    <col min="2323" max="2323" width="16.7109375" style="768" bestFit="1" customWidth="1"/>
    <col min="2324" max="2324" width="15.7109375" style="768" bestFit="1" customWidth="1"/>
    <col min="2325" max="2325" width="16.28515625" style="768" bestFit="1" customWidth="1"/>
    <col min="2326" max="2326" width="17.28515625" style="768" customWidth="1"/>
    <col min="2327" max="2327" width="23.42578125" style="768" bestFit="1" customWidth="1"/>
    <col min="2328" max="2328" width="31.85546875" style="768" bestFit="1" customWidth="1"/>
    <col min="2329" max="2329" width="7.85546875" style="768" bestFit="1" customWidth="1"/>
    <col min="2330" max="2330" width="5.7109375" style="768" bestFit="1" customWidth="1"/>
    <col min="2331" max="2331" width="9.140625" style="768" bestFit="1" customWidth="1"/>
    <col min="2332" max="2332" width="13.5703125" style="768" bestFit="1" customWidth="1"/>
    <col min="2333" max="2561" width="9.140625" style="768"/>
    <col min="2562" max="2562" width="4.42578125" style="768" bestFit="1" customWidth="1"/>
    <col min="2563" max="2563" width="18.28515625" style="768" bestFit="1" customWidth="1"/>
    <col min="2564" max="2564" width="19" style="768" bestFit="1" customWidth="1"/>
    <col min="2565" max="2565" width="15.42578125" style="768" bestFit="1" customWidth="1"/>
    <col min="2566" max="2567" width="12.42578125" style="768" bestFit="1" customWidth="1"/>
    <col min="2568" max="2568" width="7.140625" style="768" bestFit="1" customWidth="1"/>
    <col min="2569" max="2569" width="10.140625" style="768" bestFit="1" customWidth="1"/>
    <col min="2570" max="2570" width="15.85546875" style="768" bestFit="1" customWidth="1"/>
    <col min="2571" max="2571" width="15.140625" style="768" bestFit="1" customWidth="1"/>
    <col min="2572" max="2572" width="18.28515625" style="768" bestFit="1" customWidth="1"/>
    <col min="2573" max="2573" width="13.28515625" style="768" bestFit="1" customWidth="1"/>
    <col min="2574" max="2574" width="19.28515625" style="768" customWidth="1"/>
    <col min="2575" max="2575" width="15.140625" style="768" customWidth="1"/>
    <col min="2576" max="2576" width="21" style="768" bestFit="1" customWidth="1"/>
    <col min="2577" max="2577" width="17.140625" style="768" bestFit="1" customWidth="1"/>
    <col min="2578" max="2578" width="16.85546875" style="768" bestFit="1" customWidth="1"/>
    <col min="2579" max="2579" width="16.7109375" style="768" bestFit="1" customWidth="1"/>
    <col min="2580" max="2580" width="15.7109375" style="768" bestFit="1" customWidth="1"/>
    <col min="2581" max="2581" width="16.28515625" style="768" bestFit="1" customWidth="1"/>
    <col min="2582" max="2582" width="17.28515625" style="768" customWidth="1"/>
    <col min="2583" max="2583" width="23.42578125" style="768" bestFit="1" customWidth="1"/>
    <col min="2584" max="2584" width="31.85546875" style="768" bestFit="1" customWidth="1"/>
    <col min="2585" max="2585" width="7.85546875" style="768" bestFit="1" customWidth="1"/>
    <col min="2586" max="2586" width="5.7109375" style="768" bestFit="1" customWidth="1"/>
    <col min="2587" max="2587" width="9.140625" style="768" bestFit="1" customWidth="1"/>
    <col min="2588" max="2588" width="13.5703125" style="768" bestFit="1" customWidth="1"/>
    <col min="2589" max="2817" width="9.140625" style="768"/>
    <col min="2818" max="2818" width="4.42578125" style="768" bestFit="1" customWidth="1"/>
    <col min="2819" max="2819" width="18.28515625" style="768" bestFit="1" customWidth="1"/>
    <col min="2820" max="2820" width="19" style="768" bestFit="1" customWidth="1"/>
    <col min="2821" max="2821" width="15.42578125" style="768" bestFit="1" customWidth="1"/>
    <col min="2822" max="2823" width="12.42578125" style="768" bestFit="1" customWidth="1"/>
    <col min="2824" max="2824" width="7.140625" style="768" bestFit="1" customWidth="1"/>
    <col min="2825" max="2825" width="10.140625" style="768" bestFit="1" customWidth="1"/>
    <col min="2826" max="2826" width="15.85546875" style="768" bestFit="1" customWidth="1"/>
    <col min="2827" max="2827" width="15.140625" style="768" bestFit="1" customWidth="1"/>
    <col min="2828" max="2828" width="18.28515625" style="768" bestFit="1" customWidth="1"/>
    <col min="2829" max="2829" width="13.28515625" style="768" bestFit="1" customWidth="1"/>
    <col min="2830" max="2830" width="19.28515625" style="768" customWidth="1"/>
    <col min="2831" max="2831" width="15.140625" style="768" customWidth="1"/>
    <col min="2832" max="2832" width="21" style="768" bestFit="1" customWidth="1"/>
    <col min="2833" max="2833" width="17.140625" style="768" bestFit="1" customWidth="1"/>
    <col min="2834" max="2834" width="16.85546875" style="768" bestFit="1" customWidth="1"/>
    <col min="2835" max="2835" width="16.7109375" style="768" bestFit="1" customWidth="1"/>
    <col min="2836" max="2836" width="15.7109375" style="768" bestFit="1" customWidth="1"/>
    <col min="2837" max="2837" width="16.28515625" style="768" bestFit="1" customWidth="1"/>
    <col min="2838" max="2838" width="17.28515625" style="768" customWidth="1"/>
    <col min="2839" max="2839" width="23.42578125" style="768" bestFit="1" customWidth="1"/>
    <col min="2840" max="2840" width="31.85546875" style="768" bestFit="1" customWidth="1"/>
    <col min="2841" max="2841" width="7.85546875" style="768" bestFit="1" customWidth="1"/>
    <col min="2842" max="2842" width="5.7109375" style="768" bestFit="1" customWidth="1"/>
    <col min="2843" max="2843" width="9.140625" style="768" bestFit="1" customWidth="1"/>
    <col min="2844" max="2844" width="13.5703125" style="768" bestFit="1" customWidth="1"/>
    <col min="2845" max="3073" width="9.140625" style="768"/>
    <col min="3074" max="3074" width="4.42578125" style="768" bestFit="1" customWidth="1"/>
    <col min="3075" max="3075" width="18.28515625" style="768" bestFit="1" customWidth="1"/>
    <col min="3076" max="3076" width="19" style="768" bestFit="1" customWidth="1"/>
    <col min="3077" max="3077" width="15.42578125" style="768" bestFit="1" customWidth="1"/>
    <col min="3078" max="3079" width="12.42578125" style="768" bestFit="1" customWidth="1"/>
    <col min="3080" max="3080" width="7.140625" style="768" bestFit="1" customWidth="1"/>
    <col min="3081" max="3081" width="10.140625" style="768" bestFit="1" customWidth="1"/>
    <col min="3082" max="3082" width="15.85546875" style="768" bestFit="1" customWidth="1"/>
    <col min="3083" max="3083" width="15.140625" style="768" bestFit="1" customWidth="1"/>
    <col min="3084" max="3084" width="18.28515625" style="768" bestFit="1" customWidth="1"/>
    <col min="3085" max="3085" width="13.28515625" style="768" bestFit="1" customWidth="1"/>
    <col min="3086" max="3086" width="19.28515625" style="768" customWidth="1"/>
    <col min="3087" max="3087" width="15.140625" style="768" customWidth="1"/>
    <col min="3088" max="3088" width="21" style="768" bestFit="1" customWidth="1"/>
    <col min="3089" max="3089" width="17.140625" style="768" bestFit="1" customWidth="1"/>
    <col min="3090" max="3090" width="16.85546875" style="768" bestFit="1" customWidth="1"/>
    <col min="3091" max="3091" width="16.7109375" style="768" bestFit="1" customWidth="1"/>
    <col min="3092" max="3092" width="15.7109375" style="768" bestFit="1" customWidth="1"/>
    <col min="3093" max="3093" width="16.28515625" style="768" bestFit="1" customWidth="1"/>
    <col min="3094" max="3094" width="17.28515625" style="768" customWidth="1"/>
    <col min="3095" max="3095" width="23.42578125" style="768" bestFit="1" customWidth="1"/>
    <col min="3096" max="3096" width="31.85546875" style="768" bestFit="1" customWidth="1"/>
    <col min="3097" max="3097" width="7.85546875" style="768" bestFit="1" customWidth="1"/>
    <col min="3098" max="3098" width="5.7109375" style="768" bestFit="1" customWidth="1"/>
    <col min="3099" max="3099" width="9.140625" style="768" bestFit="1" customWidth="1"/>
    <col min="3100" max="3100" width="13.5703125" style="768" bestFit="1" customWidth="1"/>
    <col min="3101" max="3329" width="9.140625" style="768"/>
    <col min="3330" max="3330" width="4.42578125" style="768" bestFit="1" customWidth="1"/>
    <col min="3331" max="3331" width="18.28515625" style="768" bestFit="1" customWidth="1"/>
    <col min="3332" max="3332" width="19" style="768" bestFit="1" customWidth="1"/>
    <col min="3333" max="3333" width="15.42578125" style="768" bestFit="1" customWidth="1"/>
    <col min="3334" max="3335" width="12.42578125" style="768" bestFit="1" customWidth="1"/>
    <col min="3336" max="3336" width="7.140625" style="768" bestFit="1" customWidth="1"/>
    <col min="3337" max="3337" width="10.140625" style="768" bestFit="1" customWidth="1"/>
    <col min="3338" max="3338" width="15.85546875" style="768" bestFit="1" customWidth="1"/>
    <col min="3339" max="3339" width="15.140625" style="768" bestFit="1" customWidth="1"/>
    <col min="3340" max="3340" width="18.28515625" style="768" bestFit="1" customWidth="1"/>
    <col min="3341" max="3341" width="13.28515625" style="768" bestFit="1" customWidth="1"/>
    <col min="3342" max="3342" width="19.28515625" style="768" customWidth="1"/>
    <col min="3343" max="3343" width="15.140625" style="768" customWidth="1"/>
    <col min="3344" max="3344" width="21" style="768" bestFit="1" customWidth="1"/>
    <col min="3345" max="3345" width="17.140625" style="768" bestFit="1" customWidth="1"/>
    <col min="3346" max="3346" width="16.85546875" style="768" bestFit="1" customWidth="1"/>
    <col min="3347" max="3347" width="16.7109375" style="768" bestFit="1" customWidth="1"/>
    <col min="3348" max="3348" width="15.7109375" style="768" bestFit="1" customWidth="1"/>
    <col min="3349" max="3349" width="16.28515625" style="768" bestFit="1" customWidth="1"/>
    <col min="3350" max="3350" width="17.28515625" style="768" customWidth="1"/>
    <col min="3351" max="3351" width="23.42578125" style="768" bestFit="1" customWidth="1"/>
    <col min="3352" max="3352" width="31.85546875" style="768" bestFit="1" customWidth="1"/>
    <col min="3353" max="3353" width="7.85546875" style="768" bestFit="1" customWidth="1"/>
    <col min="3354" max="3354" width="5.7109375" style="768" bestFit="1" customWidth="1"/>
    <col min="3355" max="3355" width="9.140625" style="768" bestFit="1" customWidth="1"/>
    <col min="3356" max="3356" width="13.5703125" style="768" bestFit="1" customWidth="1"/>
    <col min="3357" max="3585" width="9.140625" style="768"/>
    <col min="3586" max="3586" width="4.42578125" style="768" bestFit="1" customWidth="1"/>
    <col min="3587" max="3587" width="18.28515625" style="768" bestFit="1" customWidth="1"/>
    <col min="3588" max="3588" width="19" style="768" bestFit="1" customWidth="1"/>
    <col min="3589" max="3589" width="15.42578125" style="768" bestFit="1" customWidth="1"/>
    <col min="3590" max="3591" width="12.42578125" style="768" bestFit="1" customWidth="1"/>
    <col min="3592" max="3592" width="7.140625" style="768" bestFit="1" customWidth="1"/>
    <col min="3593" max="3593" width="10.140625" style="768" bestFit="1" customWidth="1"/>
    <col min="3594" max="3594" width="15.85546875" style="768" bestFit="1" customWidth="1"/>
    <col min="3595" max="3595" width="15.140625" style="768" bestFit="1" customWidth="1"/>
    <col min="3596" max="3596" width="18.28515625" style="768" bestFit="1" customWidth="1"/>
    <col min="3597" max="3597" width="13.28515625" style="768" bestFit="1" customWidth="1"/>
    <col min="3598" max="3598" width="19.28515625" style="768" customWidth="1"/>
    <col min="3599" max="3599" width="15.140625" style="768" customWidth="1"/>
    <col min="3600" max="3600" width="21" style="768" bestFit="1" customWidth="1"/>
    <col min="3601" max="3601" width="17.140625" style="768" bestFit="1" customWidth="1"/>
    <col min="3602" max="3602" width="16.85546875" style="768" bestFit="1" customWidth="1"/>
    <col min="3603" max="3603" width="16.7109375" style="768" bestFit="1" customWidth="1"/>
    <col min="3604" max="3604" width="15.7109375" style="768" bestFit="1" customWidth="1"/>
    <col min="3605" max="3605" width="16.28515625" style="768" bestFit="1" customWidth="1"/>
    <col min="3606" max="3606" width="17.28515625" style="768" customWidth="1"/>
    <col min="3607" max="3607" width="23.42578125" style="768" bestFit="1" customWidth="1"/>
    <col min="3608" max="3608" width="31.85546875" style="768" bestFit="1" customWidth="1"/>
    <col min="3609" max="3609" width="7.85546875" style="768" bestFit="1" customWidth="1"/>
    <col min="3610" max="3610" width="5.7109375" style="768" bestFit="1" customWidth="1"/>
    <col min="3611" max="3611" width="9.140625" style="768" bestFit="1" customWidth="1"/>
    <col min="3612" max="3612" width="13.5703125" style="768" bestFit="1" customWidth="1"/>
    <col min="3613" max="3841" width="9.140625" style="768"/>
    <col min="3842" max="3842" width="4.42578125" style="768" bestFit="1" customWidth="1"/>
    <col min="3843" max="3843" width="18.28515625" style="768" bestFit="1" customWidth="1"/>
    <col min="3844" max="3844" width="19" style="768" bestFit="1" customWidth="1"/>
    <col min="3845" max="3845" width="15.42578125" style="768" bestFit="1" customWidth="1"/>
    <col min="3846" max="3847" width="12.42578125" style="768" bestFit="1" customWidth="1"/>
    <col min="3848" max="3848" width="7.140625" style="768" bestFit="1" customWidth="1"/>
    <col min="3849" max="3849" width="10.140625" style="768" bestFit="1" customWidth="1"/>
    <col min="3850" max="3850" width="15.85546875" style="768" bestFit="1" customWidth="1"/>
    <col min="3851" max="3851" width="15.140625" style="768" bestFit="1" customWidth="1"/>
    <col min="3852" max="3852" width="18.28515625" style="768" bestFit="1" customWidth="1"/>
    <col min="3853" max="3853" width="13.28515625" style="768" bestFit="1" customWidth="1"/>
    <col min="3854" max="3854" width="19.28515625" style="768" customWidth="1"/>
    <col min="3855" max="3855" width="15.140625" style="768" customWidth="1"/>
    <col min="3856" max="3856" width="21" style="768" bestFit="1" customWidth="1"/>
    <col min="3857" max="3857" width="17.140625" style="768" bestFit="1" customWidth="1"/>
    <col min="3858" max="3858" width="16.85546875" style="768" bestFit="1" customWidth="1"/>
    <col min="3859" max="3859" width="16.7109375" style="768" bestFit="1" customWidth="1"/>
    <col min="3860" max="3860" width="15.7109375" style="768" bestFit="1" customWidth="1"/>
    <col min="3861" max="3861" width="16.28515625" style="768" bestFit="1" customWidth="1"/>
    <col min="3862" max="3862" width="17.28515625" style="768" customWidth="1"/>
    <col min="3863" max="3863" width="23.42578125" style="768" bestFit="1" customWidth="1"/>
    <col min="3864" max="3864" width="31.85546875" style="768" bestFit="1" customWidth="1"/>
    <col min="3865" max="3865" width="7.85546875" style="768" bestFit="1" customWidth="1"/>
    <col min="3866" max="3866" width="5.7109375" style="768" bestFit="1" customWidth="1"/>
    <col min="3867" max="3867" width="9.140625" style="768" bestFit="1" customWidth="1"/>
    <col min="3868" max="3868" width="13.5703125" style="768" bestFit="1" customWidth="1"/>
    <col min="3869" max="4097" width="9.140625" style="768"/>
    <col min="4098" max="4098" width="4.42578125" style="768" bestFit="1" customWidth="1"/>
    <col min="4099" max="4099" width="18.28515625" style="768" bestFit="1" customWidth="1"/>
    <col min="4100" max="4100" width="19" style="768" bestFit="1" customWidth="1"/>
    <col min="4101" max="4101" width="15.42578125" style="768" bestFit="1" customWidth="1"/>
    <col min="4102" max="4103" width="12.42578125" style="768" bestFit="1" customWidth="1"/>
    <col min="4104" max="4104" width="7.140625" style="768" bestFit="1" customWidth="1"/>
    <col min="4105" max="4105" width="10.140625" style="768" bestFit="1" customWidth="1"/>
    <col min="4106" max="4106" width="15.85546875" style="768" bestFit="1" customWidth="1"/>
    <col min="4107" max="4107" width="15.140625" style="768" bestFit="1" customWidth="1"/>
    <col min="4108" max="4108" width="18.28515625" style="768" bestFit="1" customWidth="1"/>
    <col min="4109" max="4109" width="13.28515625" style="768" bestFit="1" customWidth="1"/>
    <col min="4110" max="4110" width="19.28515625" style="768" customWidth="1"/>
    <col min="4111" max="4111" width="15.140625" style="768" customWidth="1"/>
    <col min="4112" max="4112" width="21" style="768" bestFit="1" customWidth="1"/>
    <col min="4113" max="4113" width="17.140625" style="768" bestFit="1" customWidth="1"/>
    <col min="4114" max="4114" width="16.85546875" style="768" bestFit="1" customWidth="1"/>
    <col min="4115" max="4115" width="16.7109375" style="768" bestFit="1" customWidth="1"/>
    <col min="4116" max="4116" width="15.7109375" style="768" bestFit="1" customWidth="1"/>
    <col min="4117" max="4117" width="16.28515625" style="768" bestFit="1" customWidth="1"/>
    <col min="4118" max="4118" width="17.28515625" style="768" customWidth="1"/>
    <col min="4119" max="4119" width="23.42578125" style="768" bestFit="1" customWidth="1"/>
    <col min="4120" max="4120" width="31.85546875" style="768" bestFit="1" customWidth="1"/>
    <col min="4121" max="4121" width="7.85546875" style="768" bestFit="1" customWidth="1"/>
    <col min="4122" max="4122" width="5.7109375" style="768" bestFit="1" customWidth="1"/>
    <col min="4123" max="4123" width="9.140625" style="768" bestFit="1" customWidth="1"/>
    <col min="4124" max="4124" width="13.5703125" style="768" bestFit="1" customWidth="1"/>
    <col min="4125" max="4353" width="9.140625" style="768"/>
    <col min="4354" max="4354" width="4.42578125" style="768" bestFit="1" customWidth="1"/>
    <col min="4355" max="4355" width="18.28515625" style="768" bestFit="1" customWidth="1"/>
    <col min="4356" max="4356" width="19" style="768" bestFit="1" customWidth="1"/>
    <col min="4357" max="4357" width="15.42578125" style="768" bestFit="1" customWidth="1"/>
    <col min="4358" max="4359" width="12.42578125" style="768" bestFit="1" customWidth="1"/>
    <col min="4360" max="4360" width="7.140625" style="768" bestFit="1" customWidth="1"/>
    <col min="4361" max="4361" width="10.140625" style="768" bestFit="1" customWidth="1"/>
    <col min="4362" max="4362" width="15.85546875" style="768" bestFit="1" customWidth="1"/>
    <col min="4363" max="4363" width="15.140625" style="768" bestFit="1" customWidth="1"/>
    <col min="4364" max="4364" width="18.28515625" style="768" bestFit="1" customWidth="1"/>
    <col min="4365" max="4365" width="13.28515625" style="768" bestFit="1" customWidth="1"/>
    <col min="4366" max="4366" width="19.28515625" style="768" customWidth="1"/>
    <col min="4367" max="4367" width="15.140625" style="768" customWidth="1"/>
    <col min="4368" max="4368" width="21" style="768" bestFit="1" customWidth="1"/>
    <col min="4369" max="4369" width="17.140625" style="768" bestFit="1" customWidth="1"/>
    <col min="4370" max="4370" width="16.85546875" style="768" bestFit="1" customWidth="1"/>
    <col min="4371" max="4371" width="16.7109375" style="768" bestFit="1" customWidth="1"/>
    <col min="4372" max="4372" width="15.7109375" style="768" bestFit="1" customWidth="1"/>
    <col min="4373" max="4373" width="16.28515625" style="768" bestFit="1" customWidth="1"/>
    <col min="4374" max="4374" width="17.28515625" style="768" customWidth="1"/>
    <col min="4375" max="4375" width="23.42578125" style="768" bestFit="1" customWidth="1"/>
    <col min="4376" max="4376" width="31.85546875" style="768" bestFit="1" customWidth="1"/>
    <col min="4377" max="4377" width="7.85546875" style="768" bestFit="1" customWidth="1"/>
    <col min="4378" max="4378" width="5.7109375" style="768" bestFit="1" customWidth="1"/>
    <col min="4379" max="4379" width="9.140625" style="768" bestFit="1" customWidth="1"/>
    <col min="4380" max="4380" width="13.5703125" style="768" bestFit="1" customWidth="1"/>
    <col min="4381" max="4609" width="9.140625" style="768"/>
    <col min="4610" max="4610" width="4.42578125" style="768" bestFit="1" customWidth="1"/>
    <col min="4611" max="4611" width="18.28515625" style="768" bestFit="1" customWidth="1"/>
    <col min="4612" max="4612" width="19" style="768" bestFit="1" customWidth="1"/>
    <col min="4613" max="4613" width="15.42578125" style="768" bestFit="1" customWidth="1"/>
    <col min="4614" max="4615" width="12.42578125" style="768" bestFit="1" customWidth="1"/>
    <col min="4616" max="4616" width="7.140625" style="768" bestFit="1" customWidth="1"/>
    <col min="4617" max="4617" width="10.140625" style="768" bestFit="1" customWidth="1"/>
    <col min="4618" max="4618" width="15.85546875" style="768" bestFit="1" customWidth="1"/>
    <col min="4619" max="4619" width="15.140625" style="768" bestFit="1" customWidth="1"/>
    <col min="4620" max="4620" width="18.28515625" style="768" bestFit="1" customWidth="1"/>
    <col min="4621" max="4621" width="13.28515625" style="768" bestFit="1" customWidth="1"/>
    <col min="4622" max="4622" width="19.28515625" style="768" customWidth="1"/>
    <col min="4623" max="4623" width="15.140625" style="768" customWidth="1"/>
    <col min="4624" max="4624" width="21" style="768" bestFit="1" customWidth="1"/>
    <col min="4625" max="4625" width="17.140625" style="768" bestFit="1" customWidth="1"/>
    <col min="4626" max="4626" width="16.85546875" style="768" bestFit="1" customWidth="1"/>
    <col min="4627" max="4627" width="16.7109375" style="768" bestFit="1" customWidth="1"/>
    <col min="4628" max="4628" width="15.7109375" style="768" bestFit="1" customWidth="1"/>
    <col min="4629" max="4629" width="16.28515625" style="768" bestFit="1" customWidth="1"/>
    <col min="4630" max="4630" width="17.28515625" style="768" customWidth="1"/>
    <col min="4631" max="4631" width="23.42578125" style="768" bestFit="1" customWidth="1"/>
    <col min="4632" max="4632" width="31.85546875" style="768" bestFit="1" customWidth="1"/>
    <col min="4633" max="4633" width="7.85546875" style="768" bestFit="1" customWidth="1"/>
    <col min="4634" max="4634" width="5.7109375" style="768" bestFit="1" customWidth="1"/>
    <col min="4635" max="4635" width="9.140625" style="768" bestFit="1" customWidth="1"/>
    <col min="4636" max="4636" width="13.5703125" style="768" bestFit="1" customWidth="1"/>
    <col min="4637" max="4865" width="9.140625" style="768"/>
    <col min="4866" max="4866" width="4.42578125" style="768" bestFit="1" customWidth="1"/>
    <col min="4867" max="4867" width="18.28515625" style="768" bestFit="1" customWidth="1"/>
    <col min="4868" max="4868" width="19" style="768" bestFit="1" customWidth="1"/>
    <col min="4869" max="4869" width="15.42578125" style="768" bestFit="1" customWidth="1"/>
    <col min="4870" max="4871" width="12.42578125" style="768" bestFit="1" customWidth="1"/>
    <col min="4872" max="4872" width="7.140625" style="768" bestFit="1" customWidth="1"/>
    <col min="4873" max="4873" width="10.140625" style="768" bestFit="1" customWidth="1"/>
    <col min="4874" max="4874" width="15.85546875" style="768" bestFit="1" customWidth="1"/>
    <col min="4875" max="4875" width="15.140625" style="768" bestFit="1" customWidth="1"/>
    <col min="4876" max="4876" width="18.28515625" style="768" bestFit="1" customWidth="1"/>
    <col min="4877" max="4877" width="13.28515625" style="768" bestFit="1" customWidth="1"/>
    <col min="4878" max="4878" width="19.28515625" style="768" customWidth="1"/>
    <col min="4879" max="4879" width="15.140625" style="768" customWidth="1"/>
    <col min="4880" max="4880" width="21" style="768" bestFit="1" customWidth="1"/>
    <col min="4881" max="4881" width="17.140625" style="768" bestFit="1" customWidth="1"/>
    <col min="4882" max="4882" width="16.85546875" style="768" bestFit="1" customWidth="1"/>
    <col min="4883" max="4883" width="16.7109375" style="768" bestFit="1" customWidth="1"/>
    <col min="4884" max="4884" width="15.7109375" style="768" bestFit="1" customWidth="1"/>
    <col min="4885" max="4885" width="16.28515625" style="768" bestFit="1" customWidth="1"/>
    <col min="4886" max="4886" width="17.28515625" style="768" customWidth="1"/>
    <col min="4887" max="4887" width="23.42578125" style="768" bestFit="1" customWidth="1"/>
    <col min="4888" max="4888" width="31.85546875" style="768" bestFit="1" customWidth="1"/>
    <col min="4889" max="4889" width="7.85546875" style="768" bestFit="1" customWidth="1"/>
    <col min="4890" max="4890" width="5.7109375" style="768" bestFit="1" customWidth="1"/>
    <col min="4891" max="4891" width="9.140625" style="768" bestFit="1" customWidth="1"/>
    <col min="4892" max="4892" width="13.5703125" style="768" bestFit="1" customWidth="1"/>
    <col min="4893" max="5121" width="9.140625" style="768"/>
    <col min="5122" max="5122" width="4.42578125" style="768" bestFit="1" customWidth="1"/>
    <col min="5123" max="5123" width="18.28515625" style="768" bestFit="1" customWidth="1"/>
    <col min="5124" max="5124" width="19" style="768" bestFit="1" customWidth="1"/>
    <col min="5125" max="5125" width="15.42578125" style="768" bestFit="1" customWidth="1"/>
    <col min="5126" max="5127" width="12.42578125" style="768" bestFit="1" customWidth="1"/>
    <col min="5128" max="5128" width="7.140625" style="768" bestFit="1" customWidth="1"/>
    <col min="5129" max="5129" width="10.140625" style="768" bestFit="1" customWidth="1"/>
    <col min="5130" max="5130" width="15.85546875" style="768" bestFit="1" customWidth="1"/>
    <col min="5131" max="5131" width="15.140625" style="768" bestFit="1" customWidth="1"/>
    <col min="5132" max="5132" width="18.28515625" style="768" bestFit="1" customWidth="1"/>
    <col min="5133" max="5133" width="13.28515625" style="768" bestFit="1" customWidth="1"/>
    <col min="5134" max="5134" width="19.28515625" style="768" customWidth="1"/>
    <col min="5135" max="5135" width="15.140625" style="768" customWidth="1"/>
    <col min="5136" max="5136" width="21" style="768" bestFit="1" customWidth="1"/>
    <col min="5137" max="5137" width="17.140625" style="768" bestFit="1" customWidth="1"/>
    <col min="5138" max="5138" width="16.85546875" style="768" bestFit="1" customWidth="1"/>
    <col min="5139" max="5139" width="16.7109375" style="768" bestFit="1" customWidth="1"/>
    <col min="5140" max="5140" width="15.7109375" style="768" bestFit="1" customWidth="1"/>
    <col min="5141" max="5141" width="16.28515625" style="768" bestFit="1" customWidth="1"/>
    <col min="5142" max="5142" width="17.28515625" style="768" customWidth="1"/>
    <col min="5143" max="5143" width="23.42578125" style="768" bestFit="1" customWidth="1"/>
    <col min="5144" max="5144" width="31.85546875" style="768" bestFit="1" customWidth="1"/>
    <col min="5145" max="5145" width="7.85546875" style="768" bestFit="1" customWidth="1"/>
    <col min="5146" max="5146" width="5.7109375" style="768" bestFit="1" customWidth="1"/>
    <col min="5147" max="5147" width="9.140625" style="768" bestFit="1" customWidth="1"/>
    <col min="5148" max="5148" width="13.5703125" style="768" bestFit="1" customWidth="1"/>
    <col min="5149" max="5377" width="9.140625" style="768"/>
    <col min="5378" max="5378" width="4.42578125" style="768" bestFit="1" customWidth="1"/>
    <col min="5379" max="5379" width="18.28515625" style="768" bestFit="1" customWidth="1"/>
    <col min="5380" max="5380" width="19" style="768" bestFit="1" customWidth="1"/>
    <col min="5381" max="5381" width="15.42578125" style="768" bestFit="1" customWidth="1"/>
    <col min="5382" max="5383" width="12.42578125" style="768" bestFit="1" customWidth="1"/>
    <col min="5384" max="5384" width="7.140625" style="768" bestFit="1" customWidth="1"/>
    <col min="5385" max="5385" width="10.140625" style="768" bestFit="1" customWidth="1"/>
    <col min="5386" max="5386" width="15.85546875" style="768" bestFit="1" customWidth="1"/>
    <col min="5387" max="5387" width="15.140625" style="768" bestFit="1" customWidth="1"/>
    <col min="5388" max="5388" width="18.28515625" style="768" bestFit="1" customWidth="1"/>
    <col min="5389" max="5389" width="13.28515625" style="768" bestFit="1" customWidth="1"/>
    <col min="5390" max="5390" width="19.28515625" style="768" customWidth="1"/>
    <col min="5391" max="5391" width="15.140625" style="768" customWidth="1"/>
    <col min="5392" max="5392" width="21" style="768" bestFit="1" customWidth="1"/>
    <col min="5393" max="5393" width="17.140625" style="768" bestFit="1" customWidth="1"/>
    <col min="5394" max="5394" width="16.85546875" style="768" bestFit="1" customWidth="1"/>
    <col min="5395" max="5395" width="16.7109375" style="768" bestFit="1" customWidth="1"/>
    <col min="5396" max="5396" width="15.7109375" style="768" bestFit="1" customWidth="1"/>
    <col min="5397" max="5397" width="16.28515625" style="768" bestFit="1" customWidth="1"/>
    <col min="5398" max="5398" width="17.28515625" style="768" customWidth="1"/>
    <col min="5399" max="5399" width="23.42578125" style="768" bestFit="1" customWidth="1"/>
    <col min="5400" max="5400" width="31.85546875" style="768" bestFit="1" customWidth="1"/>
    <col min="5401" max="5401" width="7.85546875" style="768" bestFit="1" customWidth="1"/>
    <col min="5402" max="5402" width="5.7109375" style="768" bestFit="1" customWidth="1"/>
    <col min="5403" max="5403" width="9.140625" style="768" bestFit="1" customWidth="1"/>
    <col min="5404" max="5404" width="13.5703125" style="768" bestFit="1" customWidth="1"/>
    <col min="5405" max="5633" width="9.140625" style="768"/>
    <col min="5634" max="5634" width="4.42578125" style="768" bestFit="1" customWidth="1"/>
    <col min="5635" max="5635" width="18.28515625" style="768" bestFit="1" customWidth="1"/>
    <col min="5636" max="5636" width="19" style="768" bestFit="1" customWidth="1"/>
    <col min="5637" max="5637" width="15.42578125" style="768" bestFit="1" customWidth="1"/>
    <col min="5638" max="5639" width="12.42578125" style="768" bestFit="1" customWidth="1"/>
    <col min="5640" max="5640" width="7.140625" style="768" bestFit="1" customWidth="1"/>
    <col min="5641" max="5641" width="10.140625" style="768" bestFit="1" customWidth="1"/>
    <col min="5642" max="5642" width="15.85546875" style="768" bestFit="1" customWidth="1"/>
    <col min="5643" max="5643" width="15.140625" style="768" bestFit="1" customWidth="1"/>
    <col min="5644" max="5644" width="18.28515625" style="768" bestFit="1" customWidth="1"/>
    <col min="5645" max="5645" width="13.28515625" style="768" bestFit="1" customWidth="1"/>
    <col min="5646" max="5646" width="19.28515625" style="768" customWidth="1"/>
    <col min="5647" max="5647" width="15.140625" style="768" customWidth="1"/>
    <col min="5648" max="5648" width="21" style="768" bestFit="1" customWidth="1"/>
    <col min="5649" max="5649" width="17.140625" style="768" bestFit="1" customWidth="1"/>
    <col min="5650" max="5650" width="16.85546875" style="768" bestFit="1" customWidth="1"/>
    <col min="5651" max="5651" width="16.7109375" style="768" bestFit="1" customWidth="1"/>
    <col min="5652" max="5652" width="15.7109375" style="768" bestFit="1" customWidth="1"/>
    <col min="5653" max="5653" width="16.28515625" style="768" bestFit="1" customWidth="1"/>
    <col min="5654" max="5654" width="17.28515625" style="768" customWidth="1"/>
    <col min="5655" max="5655" width="23.42578125" style="768" bestFit="1" customWidth="1"/>
    <col min="5656" max="5656" width="31.85546875" style="768" bestFit="1" customWidth="1"/>
    <col min="5657" max="5657" width="7.85546875" style="768" bestFit="1" customWidth="1"/>
    <col min="5658" max="5658" width="5.7109375" style="768" bestFit="1" customWidth="1"/>
    <col min="5659" max="5659" width="9.140625" style="768" bestFit="1" customWidth="1"/>
    <col min="5660" max="5660" width="13.5703125" style="768" bestFit="1" customWidth="1"/>
    <col min="5661" max="5889" width="9.140625" style="768"/>
    <col min="5890" max="5890" width="4.42578125" style="768" bestFit="1" customWidth="1"/>
    <col min="5891" max="5891" width="18.28515625" style="768" bestFit="1" customWidth="1"/>
    <col min="5892" max="5892" width="19" style="768" bestFit="1" customWidth="1"/>
    <col min="5893" max="5893" width="15.42578125" style="768" bestFit="1" customWidth="1"/>
    <col min="5894" max="5895" width="12.42578125" style="768" bestFit="1" customWidth="1"/>
    <col min="5896" max="5896" width="7.140625" style="768" bestFit="1" customWidth="1"/>
    <col min="5897" max="5897" width="10.140625" style="768" bestFit="1" customWidth="1"/>
    <col min="5898" max="5898" width="15.85546875" style="768" bestFit="1" customWidth="1"/>
    <col min="5899" max="5899" width="15.140625" style="768" bestFit="1" customWidth="1"/>
    <col min="5900" max="5900" width="18.28515625" style="768" bestFit="1" customWidth="1"/>
    <col min="5901" max="5901" width="13.28515625" style="768" bestFit="1" customWidth="1"/>
    <col min="5902" max="5902" width="19.28515625" style="768" customWidth="1"/>
    <col min="5903" max="5903" width="15.140625" style="768" customWidth="1"/>
    <col min="5904" max="5904" width="21" style="768" bestFit="1" customWidth="1"/>
    <col min="5905" max="5905" width="17.140625" style="768" bestFit="1" customWidth="1"/>
    <col min="5906" max="5906" width="16.85546875" style="768" bestFit="1" customWidth="1"/>
    <col min="5907" max="5907" width="16.7109375" style="768" bestFit="1" customWidth="1"/>
    <col min="5908" max="5908" width="15.7109375" style="768" bestFit="1" customWidth="1"/>
    <col min="5909" max="5909" width="16.28515625" style="768" bestFit="1" customWidth="1"/>
    <col min="5910" max="5910" width="17.28515625" style="768" customWidth="1"/>
    <col min="5911" max="5911" width="23.42578125" style="768" bestFit="1" customWidth="1"/>
    <col min="5912" max="5912" width="31.85546875" style="768" bestFit="1" customWidth="1"/>
    <col min="5913" max="5913" width="7.85546875" style="768" bestFit="1" customWidth="1"/>
    <col min="5914" max="5914" width="5.7109375" style="768" bestFit="1" customWidth="1"/>
    <col min="5915" max="5915" width="9.140625" style="768" bestFit="1" customWidth="1"/>
    <col min="5916" max="5916" width="13.5703125" style="768" bestFit="1" customWidth="1"/>
    <col min="5917" max="6145" width="9.140625" style="768"/>
    <col min="6146" max="6146" width="4.42578125" style="768" bestFit="1" customWidth="1"/>
    <col min="6147" max="6147" width="18.28515625" style="768" bestFit="1" customWidth="1"/>
    <col min="6148" max="6148" width="19" style="768" bestFit="1" customWidth="1"/>
    <col min="6149" max="6149" width="15.42578125" style="768" bestFit="1" customWidth="1"/>
    <col min="6150" max="6151" width="12.42578125" style="768" bestFit="1" customWidth="1"/>
    <col min="6152" max="6152" width="7.140625" style="768" bestFit="1" customWidth="1"/>
    <col min="6153" max="6153" width="10.140625" style="768" bestFit="1" customWidth="1"/>
    <col min="6154" max="6154" width="15.85546875" style="768" bestFit="1" customWidth="1"/>
    <col min="6155" max="6155" width="15.140625" style="768" bestFit="1" customWidth="1"/>
    <col min="6156" max="6156" width="18.28515625" style="768" bestFit="1" customWidth="1"/>
    <col min="6157" max="6157" width="13.28515625" style="768" bestFit="1" customWidth="1"/>
    <col min="6158" max="6158" width="19.28515625" style="768" customWidth="1"/>
    <col min="6159" max="6159" width="15.140625" style="768" customWidth="1"/>
    <col min="6160" max="6160" width="21" style="768" bestFit="1" customWidth="1"/>
    <col min="6161" max="6161" width="17.140625" style="768" bestFit="1" customWidth="1"/>
    <col min="6162" max="6162" width="16.85546875" style="768" bestFit="1" customWidth="1"/>
    <col min="6163" max="6163" width="16.7109375" style="768" bestFit="1" customWidth="1"/>
    <col min="6164" max="6164" width="15.7109375" style="768" bestFit="1" customWidth="1"/>
    <col min="6165" max="6165" width="16.28515625" style="768" bestFit="1" customWidth="1"/>
    <col min="6166" max="6166" width="17.28515625" style="768" customWidth="1"/>
    <col min="6167" max="6167" width="23.42578125" style="768" bestFit="1" customWidth="1"/>
    <col min="6168" max="6168" width="31.85546875" style="768" bestFit="1" customWidth="1"/>
    <col min="6169" max="6169" width="7.85546875" style="768" bestFit="1" customWidth="1"/>
    <col min="6170" max="6170" width="5.7109375" style="768" bestFit="1" customWidth="1"/>
    <col min="6171" max="6171" width="9.140625" style="768" bestFit="1" customWidth="1"/>
    <col min="6172" max="6172" width="13.5703125" style="768" bestFit="1" customWidth="1"/>
    <col min="6173" max="6401" width="9.140625" style="768"/>
    <col min="6402" max="6402" width="4.42578125" style="768" bestFit="1" customWidth="1"/>
    <col min="6403" max="6403" width="18.28515625" style="768" bestFit="1" customWidth="1"/>
    <col min="6404" max="6404" width="19" style="768" bestFit="1" customWidth="1"/>
    <col min="6405" max="6405" width="15.42578125" style="768" bestFit="1" customWidth="1"/>
    <col min="6406" max="6407" width="12.42578125" style="768" bestFit="1" customWidth="1"/>
    <col min="6408" max="6408" width="7.140625" style="768" bestFit="1" customWidth="1"/>
    <col min="6409" max="6409" width="10.140625" style="768" bestFit="1" customWidth="1"/>
    <col min="6410" max="6410" width="15.85546875" style="768" bestFit="1" customWidth="1"/>
    <col min="6411" max="6411" width="15.140625" style="768" bestFit="1" customWidth="1"/>
    <col min="6412" max="6412" width="18.28515625" style="768" bestFit="1" customWidth="1"/>
    <col min="6413" max="6413" width="13.28515625" style="768" bestFit="1" customWidth="1"/>
    <col min="6414" max="6414" width="19.28515625" style="768" customWidth="1"/>
    <col min="6415" max="6415" width="15.140625" style="768" customWidth="1"/>
    <col min="6416" max="6416" width="21" style="768" bestFit="1" customWidth="1"/>
    <col min="6417" max="6417" width="17.140625" style="768" bestFit="1" customWidth="1"/>
    <col min="6418" max="6418" width="16.85546875" style="768" bestFit="1" customWidth="1"/>
    <col min="6419" max="6419" width="16.7109375" style="768" bestFit="1" customWidth="1"/>
    <col min="6420" max="6420" width="15.7109375" style="768" bestFit="1" customWidth="1"/>
    <col min="6421" max="6421" width="16.28515625" style="768" bestFit="1" customWidth="1"/>
    <col min="6422" max="6422" width="17.28515625" style="768" customWidth="1"/>
    <col min="6423" max="6423" width="23.42578125" style="768" bestFit="1" customWidth="1"/>
    <col min="6424" max="6424" width="31.85546875" style="768" bestFit="1" customWidth="1"/>
    <col min="6425" max="6425" width="7.85546875" style="768" bestFit="1" customWidth="1"/>
    <col min="6426" max="6426" width="5.7109375" style="768" bestFit="1" customWidth="1"/>
    <col min="6427" max="6427" width="9.140625" style="768" bestFit="1" customWidth="1"/>
    <col min="6428" max="6428" width="13.5703125" style="768" bestFit="1" customWidth="1"/>
    <col min="6429" max="6657" width="9.140625" style="768"/>
    <col min="6658" max="6658" width="4.42578125" style="768" bestFit="1" customWidth="1"/>
    <col min="6659" max="6659" width="18.28515625" style="768" bestFit="1" customWidth="1"/>
    <col min="6660" max="6660" width="19" style="768" bestFit="1" customWidth="1"/>
    <col min="6661" max="6661" width="15.42578125" style="768" bestFit="1" customWidth="1"/>
    <col min="6662" max="6663" width="12.42578125" style="768" bestFit="1" customWidth="1"/>
    <col min="6664" max="6664" width="7.140625" style="768" bestFit="1" customWidth="1"/>
    <col min="6665" max="6665" width="10.140625" style="768" bestFit="1" customWidth="1"/>
    <col min="6666" max="6666" width="15.85546875" style="768" bestFit="1" customWidth="1"/>
    <col min="6667" max="6667" width="15.140625" style="768" bestFit="1" customWidth="1"/>
    <col min="6668" max="6668" width="18.28515625" style="768" bestFit="1" customWidth="1"/>
    <col min="6669" max="6669" width="13.28515625" style="768" bestFit="1" customWidth="1"/>
    <col min="6670" max="6670" width="19.28515625" style="768" customWidth="1"/>
    <col min="6671" max="6671" width="15.140625" style="768" customWidth="1"/>
    <col min="6672" max="6672" width="21" style="768" bestFit="1" customWidth="1"/>
    <col min="6673" max="6673" width="17.140625" style="768" bestFit="1" customWidth="1"/>
    <col min="6674" max="6674" width="16.85546875" style="768" bestFit="1" customWidth="1"/>
    <col min="6675" max="6675" width="16.7109375" style="768" bestFit="1" customWidth="1"/>
    <col min="6676" max="6676" width="15.7109375" style="768" bestFit="1" customWidth="1"/>
    <col min="6677" max="6677" width="16.28515625" style="768" bestFit="1" customWidth="1"/>
    <col min="6678" max="6678" width="17.28515625" style="768" customWidth="1"/>
    <col min="6679" max="6679" width="23.42578125" style="768" bestFit="1" customWidth="1"/>
    <col min="6680" max="6680" width="31.85546875" style="768" bestFit="1" customWidth="1"/>
    <col min="6681" max="6681" width="7.85546875" style="768" bestFit="1" customWidth="1"/>
    <col min="6682" max="6682" width="5.7109375" style="768" bestFit="1" customWidth="1"/>
    <col min="6683" max="6683" width="9.140625" style="768" bestFit="1" customWidth="1"/>
    <col min="6684" max="6684" width="13.5703125" style="768" bestFit="1" customWidth="1"/>
    <col min="6685" max="6913" width="9.140625" style="768"/>
    <col min="6914" max="6914" width="4.42578125" style="768" bestFit="1" customWidth="1"/>
    <col min="6915" max="6915" width="18.28515625" style="768" bestFit="1" customWidth="1"/>
    <col min="6916" max="6916" width="19" style="768" bestFit="1" customWidth="1"/>
    <col min="6917" max="6917" width="15.42578125" style="768" bestFit="1" customWidth="1"/>
    <col min="6918" max="6919" width="12.42578125" style="768" bestFit="1" customWidth="1"/>
    <col min="6920" max="6920" width="7.140625" style="768" bestFit="1" customWidth="1"/>
    <col min="6921" max="6921" width="10.140625" style="768" bestFit="1" customWidth="1"/>
    <col min="6922" max="6922" width="15.85546875" style="768" bestFit="1" customWidth="1"/>
    <col min="6923" max="6923" width="15.140625" style="768" bestFit="1" customWidth="1"/>
    <col min="6924" max="6924" width="18.28515625" style="768" bestFit="1" customWidth="1"/>
    <col min="6925" max="6925" width="13.28515625" style="768" bestFit="1" customWidth="1"/>
    <col min="6926" max="6926" width="19.28515625" style="768" customWidth="1"/>
    <col min="6927" max="6927" width="15.140625" style="768" customWidth="1"/>
    <col min="6928" max="6928" width="21" style="768" bestFit="1" customWidth="1"/>
    <col min="6929" max="6929" width="17.140625" style="768" bestFit="1" customWidth="1"/>
    <col min="6930" max="6930" width="16.85546875" style="768" bestFit="1" customWidth="1"/>
    <col min="6931" max="6931" width="16.7109375" style="768" bestFit="1" customWidth="1"/>
    <col min="6932" max="6932" width="15.7109375" style="768" bestFit="1" customWidth="1"/>
    <col min="6933" max="6933" width="16.28515625" style="768" bestFit="1" customWidth="1"/>
    <col min="6934" max="6934" width="17.28515625" style="768" customWidth="1"/>
    <col min="6935" max="6935" width="23.42578125" style="768" bestFit="1" customWidth="1"/>
    <col min="6936" max="6936" width="31.85546875" style="768" bestFit="1" customWidth="1"/>
    <col min="6937" max="6937" width="7.85546875" style="768" bestFit="1" customWidth="1"/>
    <col min="6938" max="6938" width="5.7109375" style="768" bestFit="1" customWidth="1"/>
    <col min="6939" max="6939" width="9.140625" style="768" bestFit="1" customWidth="1"/>
    <col min="6940" max="6940" width="13.5703125" style="768" bestFit="1" customWidth="1"/>
    <col min="6941" max="7169" width="9.140625" style="768"/>
    <col min="7170" max="7170" width="4.42578125" style="768" bestFit="1" customWidth="1"/>
    <col min="7171" max="7171" width="18.28515625" style="768" bestFit="1" customWidth="1"/>
    <col min="7172" max="7172" width="19" style="768" bestFit="1" customWidth="1"/>
    <col min="7173" max="7173" width="15.42578125" style="768" bestFit="1" customWidth="1"/>
    <col min="7174" max="7175" width="12.42578125" style="768" bestFit="1" customWidth="1"/>
    <col min="7176" max="7176" width="7.140625" style="768" bestFit="1" customWidth="1"/>
    <col min="7177" max="7177" width="10.140625" style="768" bestFit="1" customWidth="1"/>
    <col min="7178" max="7178" width="15.85546875" style="768" bestFit="1" customWidth="1"/>
    <col min="7179" max="7179" width="15.140625" style="768" bestFit="1" customWidth="1"/>
    <col min="7180" max="7180" width="18.28515625" style="768" bestFit="1" customWidth="1"/>
    <col min="7181" max="7181" width="13.28515625" style="768" bestFit="1" customWidth="1"/>
    <col min="7182" max="7182" width="19.28515625" style="768" customWidth="1"/>
    <col min="7183" max="7183" width="15.140625" style="768" customWidth="1"/>
    <col min="7184" max="7184" width="21" style="768" bestFit="1" customWidth="1"/>
    <col min="7185" max="7185" width="17.140625" style="768" bestFit="1" customWidth="1"/>
    <col min="7186" max="7186" width="16.85546875" style="768" bestFit="1" customWidth="1"/>
    <col min="7187" max="7187" width="16.7109375" style="768" bestFit="1" customWidth="1"/>
    <col min="7188" max="7188" width="15.7109375" style="768" bestFit="1" customWidth="1"/>
    <col min="7189" max="7189" width="16.28515625" style="768" bestFit="1" customWidth="1"/>
    <col min="7190" max="7190" width="17.28515625" style="768" customWidth="1"/>
    <col min="7191" max="7191" width="23.42578125" style="768" bestFit="1" customWidth="1"/>
    <col min="7192" max="7192" width="31.85546875" style="768" bestFit="1" customWidth="1"/>
    <col min="7193" max="7193" width="7.85546875" style="768" bestFit="1" customWidth="1"/>
    <col min="7194" max="7194" width="5.7109375" style="768" bestFit="1" customWidth="1"/>
    <col min="7195" max="7195" width="9.140625" style="768" bestFit="1" customWidth="1"/>
    <col min="7196" max="7196" width="13.5703125" style="768" bestFit="1" customWidth="1"/>
    <col min="7197" max="7425" width="9.140625" style="768"/>
    <col min="7426" max="7426" width="4.42578125" style="768" bestFit="1" customWidth="1"/>
    <col min="7427" max="7427" width="18.28515625" style="768" bestFit="1" customWidth="1"/>
    <col min="7428" max="7428" width="19" style="768" bestFit="1" customWidth="1"/>
    <col min="7429" max="7429" width="15.42578125" style="768" bestFit="1" customWidth="1"/>
    <col min="7430" max="7431" width="12.42578125" style="768" bestFit="1" customWidth="1"/>
    <col min="7432" max="7432" width="7.140625" style="768" bestFit="1" customWidth="1"/>
    <col min="7433" max="7433" width="10.140625" style="768" bestFit="1" customWidth="1"/>
    <col min="7434" max="7434" width="15.85546875" style="768" bestFit="1" customWidth="1"/>
    <col min="7435" max="7435" width="15.140625" style="768" bestFit="1" customWidth="1"/>
    <col min="7436" max="7436" width="18.28515625" style="768" bestFit="1" customWidth="1"/>
    <col min="7437" max="7437" width="13.28515625" style="768" bestFit="1" customWidth="1"/>
    <col min="7438" max="7438" width="19.28515625" style="768" customWidth="1"/>
    <col min="7439" max="7439" width="15.140625" style="768" customWidth="1"/>
    <col min="7440" max="7440" width="21" style="768" bestFit="1" customWidth="1"/>
    <col min="7441" max="7441" width="17.140625" style="768" bestFit="1" customWidth="1"/>
    <col min="7442" max="7442" width="16.85546875" style="768" bestFit="1" customWidth="1"/>
    <col min="7443" max="7443" width="16.7109375" style="768" bestFit="1" customWidth="1"/>
    <col min="7444" max="7444" width="15.7109375" style="768" bestFit="1" customWidth="1"/>
    <col min="7445" max="7445" width="16.28515625" style="768" bestFit="1" customWidth="1"/>
    <col min="7446" max="7446" width="17.28515625" style="768" customWidth="1"/>
    <col min="7447" max="7447" width="23.42578125" style="768" bestFit="1" customWidth="1"/>
    <col min="7448" max="7448" width="31.85546875" style="768" bestFit="1" customWidth="1"/>
    <col min="7449" max="7449" width="7.85546875" style="768" bestFit="1" customWidth="1"/>
    <col min="7450" max="7450" width="5.7109375" style="768" bestFit="1" customWidth="1"/>
    <col min="7451" max="7451" width="9.140625" style="768" bestFit="1" customWidth="1"/>
    <col min="7452" max="7452" width="13.5703125" style="768" bestFit="1" customWidth="1"/>
    <col min="7453" max="7681" width="9.140625" style="768"/>
    <col min="7682" max="7682" width="4.42578125" style="768" bestFit="1" customWidth="1"/>
    <col min="7683" max="7683" width="18.28515625" style="768" bestFit="1" customWidth="1"/>
    <col min="7684" max="7684" width="19" style="768" bestFit="1" customWidth="1"/>
    <col min="7685" max="7685" width="15.42578125" style="768" bestFit="1" customWidth="1"/>
    <col min="7686" max="7687" width="12.42578125" style="768" bestFit="1" customWidth="1"/>
    <col min="7688" max="7688" width="7.140625" style="768" bestFit="1" customWidth="1"/>
    <col min="7689" max="7689" width="10.140625" style="768" bestFit="1" customWidth="1"/>
    <col min="7690" max="7690" width="15.85546875" style="768" bestFit="1" customWidth="1"/>
    <col min="7691" max="7691" width="15.140625" style="768" bestFit="1" customWidth="1"/>
    <col min="7692" max="7692" width="18.28515625" style="768" bestFit="1" customWidth="1"/>
    <col min="7693" max="7693" width="13.28515625" style="768" bestFit="1" customWidth="1"/>
    <col min="7694" max="7694" width="19.28515625" style="768" customWidth="1"/>
    <col min="7695" max="7695" width="15.140625" style="768" customWidth="1"/>
    <col min="7696" max="7696" width="21" style="768" bestFit="1" customWidth="1"/>
    <col min="7697" max="7697" width="17.140625" style="768" bestFit="1" customWidth="1"/>
    <col min="7698" max="7698" width="16.85546875" style="768" bestFit="1" customWidth="1"/>
    <col min="7699" max="7699" width="16.7109375" style="768" bestFit="1" customWidth="1"/>
    <col min="7700" max="7700" width="15.7109375" style="768" bestFit="1" customWidth="1"/>
    <col min="7701" max="7701" width="16.28515625" style="768" bestFit="1" customWidth="1"/>
    <col min="7702" max="7702" width="17.28515625" style="768" customWidth="1"/>
    <col min="7703" max="7703" width="23.42578125" style="768" bestFit="1" customWidth="1"/>
    <col min="7704" max="7704" width="31.85546875" style="768" bestFit="1" customWidth="1"/>
    <col min="7705" max="7705" width="7.85546875" style="768" bestFit="1" customWidth="1"/>
    <col min="7706" max="7706" width="5.7109375" style="768" bestFit="1" customWidth="1"/>
    <col min="7707" max="7707" width="9.140625" style="768" bestFit="1" customWidth="1"/>
    <col min="7708" max="7708" width="13.5703125" style="768" bestFit="1" customWidth="1"/>
    <col min="7709" max="7937" width="9.140625" style="768"/>
    <col min="7938" max="7938" width="4.42578125" style="768" bestFit="1" customWidth="1"/>
    <col min="7939" max="7939" width="18.28515625" style="768" bestFit="1" customWidth="1"/>
    <col min="7940" max="7940" width="19" style="768" bestFit="1" customWidth="1"/>
    <col min="7941" max="7941" width="15.42578125" style="768" bestFit="1" customWidth="1"/>
    <col min="7942" max="7943" width="12.42578125" style="768" bestFit="1" customWidth="1"/>
    <col min="7944" max="7944" width="7.140625" style="768" bestFit="1" customWidth="1"/>
    <col min="7945" max="7945" width="10.140625" style="768" bestFit="1" customWidth="1"/>
    <col min="7946" max="7946" width="15.85546875" style="768" bestFit="1" customWidth="1"/>
    <col min="7947" max="7947" width="15.140625" style="768" bestFit="1" customWidth="1"/>
    <col min="7948" max="7948" width="18.28515625" style="768" bestFit="1" customWidth="1"/>
    <col min="7949" max="7949" width="13.28515625" style="768" bestFit="1" customWidth="1"/>
    <col min="7950" max="7950" width="19.28515625" style="768" customWidth="1"/>
    <col min="7951" max="7951" width="15.140625" style="768" customWidth="1"/>
    <col min="7952" max="7952" width="21" style="768" bestFit="1" customWidth="1"/>
    <col min="7953" max="7953" width="17.140625" style="768" bestFit="1" customWidth="1"/>
    <col min="7954" max="7954" width="16.85546875" style="768" bestFit="1" customWidth="1"/>
    <col min="7955" max="7955" width="16.7109375" style="768" bestFit="1" customWidth="1"/>
    <col min="7956" max="7956" width="15.7109375" style="768" bestFit="1" customWidth="1"/>
    <col min="7957" max="7957" width="16.28515625" style="768" bestFit="1" customWidth="1"/>
    <col min="7958" max="7958" width="17.28515625" style="768" customWidth="1"/>
    <col min="7959" max="7959" width="23.42578125" style="768" bestFit="1" customWidth="1"/>
    <col min="7960" max="7960" width="31.85546875" style="768" bestFit="1" customWidth="1"/>
    <col min="7961" max="7961" width="7.85546875" style="768" bestFit="1" customWidth="1"/>
    <col min="7962" max="7962" width="5.7109375" style="768" bestFit="1" customWidth="1"/>
    <col min="7963" max="7963" width="9.140625" style="768" bestFit="1" customWidth="1"/>
    <col min="7964" max="7964" width="13.5703125" style="768" bestFit="1" customWidth="1"/>
    <col min="7965" max="8193" width="9.140625" style="768"/>
    <col min="8194" max="8194" width="4.42578125" style="768" bestFit="1" customWidth="1"/>
    <col min="8195" max="8195" width="18.28515625" style="768" bestFit="1" customWidth="1"/>
    <col min="8196" max="8196" width="19" style="768" bestFit="1" customWidth="1"/>
    <col min="8197" max="8197" width="15.42578125" style="768" bestFit="1" customWidth="1"/>
    <col min="8198" max="8199" width="12.42578125" style="768" bestFit="1" customWidth="1"/>
    <col min="8200" max="8200" width="7.140625" style="768" bestFit="1" customWidth="1"/>
    <col min="8201" max="8201" width="10.140625" style="768" bestFit="1" customWidth="1"/>
    <col min="8202" max="8202" width="15.85546875" style="768" bestFit="1" customWidth="1"/>
    <col min="8203" max="8203" width="15.140625" style="768" bestFit="1" customWidth="1"/>
    <col min="8204" max="8204" width="18.28515625" style="768" bestFit="1" customWidth="1"/>
    <col min="8205" max="8205" width="13.28515625" style="768" bestFit="1" customWidth="1"/>
    <col min="8206" max="8206" width="19.28515625" style="768" customWidth="1"/>
    <col min="8207" max="8207" width="15.140625" style="768" customWidth="1"/>
    <col min="8208" max="8208" width="21" style="768" bestFit="1" customWidth="1"/>
    <col min="8209" max="8209" width="17.140625" style="768" bestFit="1" customWidth="1"/>
    <col min="8210" max="8210" width="16.85546875" style="768" bestFit="1" customWidth="1"/>
    <col min="8211" max="8211" width="16.7109375" style="768" bestFit="1" customWidth="1"/>
    <col min="8212" max="8212" width="15.7109375" style="768" bestFit="1" customWidth="1"/>
    <col min="8213" max="8213" width="16.28515625" style="768" bestFit="1" customWidth="1"/>
    <col min="8214" max="8214" width="17.28515625" style="768" customWidth="1"/>
    <col min="8215" max="8215" width="23.42578125" style="768" bestFit="1" customWidth="1"/>
    <col min="8216" max="8216" width="31.85546875" style="768" bestFit="1" customWidth="1"/>
    <col min="8217" max="8217" width="7.85546875" style="768" bestFit="1" customWidth="1"/>
    <col min="8218" max="8218" width="5.7109375" style="768" bestFit="1" customWidth="1"/>
    <col min="8219" max="8219" width="9.140625" style="768" bestFit="1" customWidth="1"/>
    <col min="8220" max="8220" width="13.5703125" style="768" bestFit="1" customWidth="1"/>
    <col min="8221" max="8449" width="9.140625" style="768"/>
    <col min="8450" max="8450" width="4.42578125" style="768" bestFit="1" customWidth="1"/>
    <col min="8451" max="8451" width="18.28515625" style="768" bestFit="1" customWidth="1"/>
    <col min="8452" max="8452" width="19" style="768" bestFit="1" customWidth="1"/>
    <col min="8453" max="8453" width="15.42578125" style="768" bestFit="1" customWidth="1"/>
    <col min="8454" max="8455" width="12.42578125" style="768" bestFit="1" customWidth="1"/>
    <col min="8456" max="8456" width="7.140625" style="768" bestFit="1" customWidth="1"/>
    <col min="8457" max="8457" width="10.140625" style="768" bestFit="1" customWidth="1"/>
    <col min="8458" max="8458" width="15.85546875" style="768" bestFit="1" customWidth="1"/>
    <col min="8459" max="8459" width="15.140625" style="768" bestFit="1" customWidth="1"/>
    <col min="8460" max="8460" width="18.28515625" style="768" bestFit="1" customWidth="1"/>
    <col min="8461" max="8461" width="13.28515625" style="768" bestFit="1" customWidth="1"/>
    <col min="8462" max="8462" width="19.28515625" style="768" customWidth="1"/>
    <col min="8463" max="8463" width="15.140625" style="768" customWidth="1"/>
    <col min="8464" max="8464" width="21" style="768" bestFit="1" customWidth="1"/>
    <col min="8465" max="8465" width="17.140625" style="768" bestFit="1" customWidth="1"/>
    <col min="8466" max="8466" width="16.85546875" style="768" bestFit="1" customWidth="1"/>
    <col min="8467" max="8467" width="16.7109375" style="768" bestFit="1" customWidth="1"/>
    <col min="8468" max="8468" width="15.7109375" style="768" bestFit="1" customWidth="1"/>
    <col min="8469" max="8469" width="16.28515625" style="768" bestFit="1" customWidth="1"/>
    <col min="8470" max="8470" width="17.28515625" style="768" customWidth="1"/>
    <col min="8471" max="8471" width="23.42578125" style="768" bestFit="1" customWidth="1"/>
    <col min="8472" max="8472" width="31.85546875" style="768" bestFit="1" customWidth="1"/>
    <col min="8473" max="8473" width="7.85546875" style="768" bestFit="1" customWidth="1"/>
    <col min="8474" max="8474" width="5.7109375" style="768" bestFit="1" customWidth="1"/>
    <col min="8475" max="8475" width="9.140625" style="768" bestFit="1" customWidth="1"/>
    <col min="8476" max="8476" width="13.5703125" style="768" bestFit="1" customWidth="1"/>
    <col min="8477" max="8705" width="9.140625" style="768"/>
    <col min="8706" max="8706" width="4.42578125" style="768" bestFit="1" customWidth="1"/>
    <col min="8707" max="8707" width="18.28515625" style="768" bestFit="1" customWidth="1"/>
    <col min="8708" max="8708" width="19" style="768" bestFit="1" customWidth="1"/>
    <col min="8709" max="8709" width="15.42578125" style="768" bestFit="1" customWidth="1"/>
    <col min="8710" max="8711" width="12.42578125" style="768" bestFit="1" customWidth="1"/>
    <col min="8712" max="8712" width="7.140625" style="768" bestFit="1" customWidth="1"/>
    <col min="8713" max="8713" width="10.140625" style="768" bestFit="1" customWidth="1"/>
    <col min="8714" max="8714" width="15.85546875" style="768" bestFit="1" customWidth="1"/>
    <col min="8715" max="8715" width="15.140625" style="768" bestFit="1" customWidth="1"/>
    <col min="8716" max="8716" width="18.28515625" style="768" bestFit="1" customWidth="1"/>
    <col min="8717" max="8717" width="13.28515625" style="768" bestFit="1" customWidth="1"/>
    <col min="8718" max="8718" width="19.28515625" style="768" customWidth="1"/>
    <col min="8719" max="8719" width="15.140625" style="768" customWidth="1"/>
    <col min="8720" max="8720" width="21" style="768" bestFit="1" customWidth="1"/>
    <col min="8721" max="8721" width="17.140625" style="768" bestFit="1" customWidth="1"/>
    <col min="8722" max="8722" width="16.85546875" style="768" bestFit="1" customWidth="1"/>
    <col min="8723" max="8723" width="16.7109375" style="768" bestFit="1" customWidth="1"/>
    <col min="8724" max="8724" width="15.7109375" style="768" bestFit="1" customWidth="1"/>
    <col min="8725" max="8725" width="16.28515625" style="768" bestFit="1" customWidth="1"/>
    <col min="8726" max="8726" width="17.28515625" style="768" customWidth="1"/>
    <col min="8727" max="8727" width="23.42578125" style="768" bestFit="1" customWidth="1"/>
    <col min="8728" max="8728" width="31.85546875" style="768" bestFit="1" customWidth="1"/>
    <col min="8729" max="8729" width="7.85546875" style="768" bestFit="1" customWidth="1"/>
    <col min="8730" max="8730" width="5.7109375" style="768" bestFit="1" customWidth="1"/>
    <col min="8731" max="8731" width="9.140625" style="768" bestFit="1" customWidth="1"/>
    <col min="8732" max="8732" width="13.5703125" style="768" bestFit="1" customWidth="1"/>
    <col min="8733" max="8961" width="9.140625" style="768"/>
    <col min="8962" max="8962" width="4.42578125" style="768" bestFit="1" customWidth="1"/>
    <col min="8963" max="8963" width="18.28515625" style="768" bestFit="1" customWidth="1"/>
    <col min="8964" max="8964" width="19" style="768" bestFit="1" customWidth="1"/>
    <col min="8965" max="8965" width="15.42578125" style="768" bestFit="1" customWidth="1"/>
    <col min="8966" max="8967" width="12.42578125" style="768" bestFit="1" customWidth="1"/>
    <col min="8968" max="8968" width="7.140625" style="768" bestFit="1" customWidth="1"/>
    <col min="8969" max="8969" width="10.140625" style="768" bestFit="1" customWidth="1"/>
    <col min="8970" max="8970" width="15.85546875" style="768" bestFit="1" customWidth="1"/>
    <col min="8971" max="8971" width="15.140625" style="768" bestFit="1" customWidth="1"/>
    <col min="8972" max="8972" width="18.28515625" style="768" bestFit="1" customWidth="1"/>
    <col min="8973" max="8973" width="13.28515625" style="768" bestFit="1" customWidth="1"/>
    <col min="8974" max="8974" width="19.28515625" style="768" customWidth="1"/>
    <col min="8975" max="8975" width="15.140625" style="768" customWidth="1"/>
    <col min="8976" max="8976" width="21" style="768" bestFit="1" customWidth="1"/>
    <col min="8977" max="8977" width="17.140625" style="768" bestFit="1" customWidth="1"/>
    <col min="8978" max="8978" width="16.85546875" style="768" bestFit="1" customWidth="1"/>
    <col min="8979" max="8979" width="16.7109375" style="768" bestFit="1" customWidth="1"/>
    <col min="8980" max="8980" width="15.7109375" style="768" bestFit="1" customWidth="1"/>
    <col min="8981" max="8981" width="16.28515625" style="768" bestFit="1" customWidth="1"/>
    <col min="8982" max="8982" width="17.28515625" style="768" customWidth="1"/>
    <col min="8983" max="8983" width="23.42578125" style="768" bestFit="1" customWidth="1"/>
    <col min="8984" max="8984" width="31.85546875" style="768" bestFit="1" customWidth="1"/>
    <col min="8985" max="8985" width="7.85546875" style="768" bestFit="1" customWidth="1"/>
    <col min="8986" max="8986" width="5.7109375" style="768" bestFit="1" customWidth="1"/>
    <col min="8987" max="8987" width="9.140625" style="768" bestFit="1" customWidth="1"/>
    <col min="8988" max="8988" width="13.5703125" style="768" bestFit="1" customWidth="1"/>
    <col min="8989" max="9217" width="9.140625" style="768"/>
    <col min="9218" max="9218" width="4.42578125" style="768" bestFit="1" customWidth="1"/>
    <col min="9219" max="9219" width="18.28515625" style="768" bestFit="1" customWidth="1"/>
    <col min="9220" max="9220" width="19" style="768" bestFit="1" customWidth="1"/>
    <col min="9221" max="9221" width="15.42578125" style="768" bestFit="1" customWidth="1"/>
    <col min="9222" max="9223" width="12.42578125" style="768" bestFit="1" customWidth="1"/>
    <col min="9224" max="9224" width="7.140625" style="768" bestFit="1" customWidth="1"/>
    <col min="9225" max="9225" width="10.140625" style="768" bestFit="1" customWidth="1"/>
    <col min="9226" max="9226" width="15.85546875" style="768" bestFit="1" customWidth="1"/>
    <col min="9227" max="9227" width="15.140625" style="768" bestFit="1" customWidth="1"/>
    <col min="9228" max="9228" width="18.28515625" style="768" bestFit="1" customWidth="1"/>
    <col min="9229" max="9229" width="13.28515625" style="768" bestFit="1" customWidth="1"/>
    <col min="9230" max="9230" width="19.28515625" style="768" customWidth="1"/>
    <col min="9231" max="9231" width="15.140625" style="768" customWidth="1"/>
    <col min="9232" max="9232" width="21" style="768" bestFit="1" customWidth="1"/>
    <col min="9233" max="9233" width="17.140625" style="768" bestFit="1" customWidth="1"/>
    <col min="9234" max="9234" width="16.85546875" style="768" bestFit="1" customWidth="1"/>
    <col min="9235" max="9235" width="16.7109375" style="768" bestFit="1" customWidth="1"/>
    <col min="9236" max="9236" width="15.7109375" style="768" bestFit="1" customWidth="1"/>
    <col min="9237" max="9237" width="16.28515625" style="768" bestFit="1" customWidth="1"/>
    <col min="9238" max="9238" width="17.28515625" style="768" customWidth="1"/>
    <col min="9239" max="9239" width="23.42578125" style="768" bestFit="1" customWidth="1"/>
    <col min="9240" max="9240" width="31.85546875" style="768" bestFit="1" customWidth="1"/>
    <col min="9241" max="9241" width="7.85546875" style="768" bestFit="1" customWidth="1"/>
    <col min="9242" max="9242" width="5.7109375" style="768" bestFit="1" customWidth="1"/>
    <col min="9243" max="9243" width="9.140625" style="768" bestFit="1" customWidth="1"/>
    <col min="9244" max="9244" width="13.5703125" style="768" bestFit="1" customWidth="1"/>
    <col min="9245" max="9473" width="9.140625" style="768"/>
    <col min="9474" max="9474" width="4.42578125" style="768" bestFit="1" customWidth="1"/>
    <col min="9475" max="9475" width="18.28515625" style="768" bestFit="1" customWidth="1"/>
    <col min="9476" max="9476" width="19" style="768" bestFit="1" customWidth="1"/>
    <col min="9477" max="9477" width="15.42578125" style="768" bestFit="1" customWidth="1"/>
    <col min="9478" max="9479" width="12.42578125" style="768" bestFit="1" customWidth="1"/>
    <col min="9480" max="9480" width="7.140625" style="768" bestFit="1" customWidth="1"/>
    <col min="9481" max="9481" width="10.140625" style="768" bestFit="1" customWidth="1"/>
    <col min="9482" max="9482" width="15.85546875" style="768" bestFit="1" customWidth="1"/>
    <col min="9483" max="9483" width="15.140625" style="768" bestFit="1" customWidth="1"/>
    <col min="9484" max="9484" width="18.28515625" style="768" bestFit="1" customWidth="1"/>
    <col min="9485" max="9485" width="13.28515625" style="768" bestFit="1" customWidth="1"/>
    <col min="9486" max="9486" width="19.28515625" style="768" customWidth="1"/>
    <col min="9487" max="9487" width="15.140625" style="768" customWidth="1"/>
    <col min="9488" max="9488" width="21" style="768" bestFit="1" customWidth="1"/>
    <col min="9489" max="9489" width="17.140625" style="768" bestFit="1" customWidth="1"/>
    <col min="9490" max="9490" width="16.85546875" style="768" bestFit="1" customWidth="1"/>
    <col min="9491" max="9491" width="16.7109375" style="768" bestFit="1" customWidth="1"/>
    <col min="9492" max="9492" width="15.7109375" style="768" bestFit="1" customWidth="1"/>
    <col min="9493" max="9493" width="16.28515625" style="768" bestFit="1" customWidth="1"/>
    <col min="9494" max="9494" width="17.28515625" style="768" customWidth="1"/>
    <col min="9495" max="9495" width="23.42578125" style="768" bestFit="1" customWidth="1"/>
    <col min="9496" max="9496" width="31.85546875" style="768" bestFit="1" customWidth="1"/>
    <col min="9497" max="9497" width="7.85546875" style="768" bestFit="1" customWidth="1"/>
    <col min="9498" max="9498" width="5.7109375" style="768" bestFit="1" customWidth="1"/>
    <col min="9499" max="9499" width="9.140625" style="768" bestFit="1" customWidth="1"/>
    <col min="9500" max="9500" width="13.5703125" style="768" bestFit="1" customWidth="1"/>
    <col min="9501" max="9729" width="9.140625" style="768"/>
    <col min="9730" max="9730" width="4.42578125" style="768" bestFit="1" customWidth="1"/>
    <col min="9731" max="9731" width="18.28515625" style="768" bestFit="1" customWidth="1"/>
    <col min="9732" max="9732" width="19" style="768" bestFit="1" customWidth="1"/>
    <col min="9733" max="9733" width="15.42578125" style="768" bestFit="1" customWidth="1"/>
    <col min="9734" max="9735" width="12.42578125" style="768" bestFit="1" customWidth="1"/>
    <col min="9736" max="9736" width="7.140625" style="768" bestFit="1" customWidth="1"/>
    <col min="9737" max="9737" width="10.140625" style="768" bestFit="1" customWidth="1"/>
    <col min="9738" max="9738" width="15.85546875" style="768" bestFit="1" customWidth="1"/>
    <col min="9739" max="9739" width="15.140625" style="768" bestFit="1" customWidth="1"/>
    <col min="9740" max="9740" width="18.28515625" style="768" bestFit="1" customWidth="1"/>
    <col min="9741" max="9741" width="13.28515625" style="768" bestFit="1" customWidth="1"/>
    <col min="9742" max="9742" width="19.28515625" style="768" customWidth="1"/>
    <col min="9743" max="9743" width="15.140625" style="768" customWidth="1"/>
    <col min="9744" max="9744" width="21" style="768" bestFit="1" customWidth="1"/>
    <col min="9745" max="9745" width="17.140625" style="768" bestFit="1" customWidth="1"/>
    <col min="9746" max="9746" width="16.85546875" style="768" bestFit="1" customWidth="1"/>
    <col min="9747" max="9747" width="16.7109375" style="768" bestFit="1" customWidth="1"/>
    <col min="9748" max="9748" width="15.7109375" style="768" bestFit="1" customWidth="1"/>
    <col min="9749" max="9749" width="16.28515625" style="768" bestFit="1" customWidth="1"/>
    <col min="9750" max="9750" width="17.28515625" style="768" customWidth="1"/>
    <col min="9751" max="9751" width="23.42578125" style="768" bestFit="1" customWidth="1"/>
    <col min="9752" max="9752" width="31.85546875" style="768" bestFit="1" customWidth="1"/>
    <col min="9753" max="9753" width="7.85546875" style="768" bestFit="1" customWidth="1"/>
    <col min="9754" max="9754" width="5.7109375" style="768" bestFit="1" customWidth="1"/>
    <col min="9755" max="9755" width="9.140625" style="768" bestFit="1" customWidth="1"/>
    <col min="9756" max="9756" width="13.5703125" style="768" bestFit="1" customWidth="1"/>
    <col min="9757" max="9985" width="9.140625" style="768"/>
    <col min="9986" max="9986" width="4.42578125" style="768" bestFit="1" customWidth="1"/>
    <col min="9987" max="9987" width="18.28515625" style="768" bestFit="1" customWidth="1"/>
    <col min="9988" max="9988" width="19" style="768" bestFit="1" customWidth="1"/>
    <col min="9989" max="9989" width="15.42578125" style="768" bestFit="1" customWidth="1"/>
    <col min="9990" max="9991" width="12.42578125" style="768" bestFit="1" customWidth="1"/>
    <col min="9992" max="9992" width="7.140625" style="768" bestFit="1" customWidth="1"/>
    <col min="9993" max="9993" width="10.140625" style="768" bestFit="1" customWidth="1"/>
    <col min="9994" max="9994" width="15.85546875" style="768" bestFit="1" customWidth="1"/>
    <col min="9995" max="9995" width="15.140625" style="768" bestFit="1" customWidth="1"/>
    <col min="9996" max="9996" width="18.28515625" style="768" bestFit="1" customWidth="1"/>
    <col min="9997" max="9997" width="13.28515625" style="768" bestFit="1" customWidth="1"/>
    <col min="9998" max="9998" width="19.28515625" style="768" customWidth="1"/>
    <col min="9999" max="9999" width="15.140625" style="768" customWidth="1"/>
    <col min="10000" max="10000" width="21" style="768" bestFit="1" customWidth="1"/>
    <col min="10001" max="10001" width="17.140625" style="768" bestFit="1" customWidth="1"/>
    <col min="10002" max="10002" width="16.85546875" style="768" bestFit="1" customWidth="1"/>
    <col min="10003" max="10003" width="16.7109375" style="768" bestFit="1" customWidth="1"/>
    <col min="10004" max="10004" width="15.7109375" style="768" bestFit="1" customWidth="1"/>
    <col min="10005" max="10005" width="16.28515625" style="768" bestFit="1" customWidth="1"/>
    <col min="10006" max="10006" width="17.28515625" style="768" customWidth="1"/>
    <col min="10007" max="10007" width="23.42578125" style="768" bestFit="1" customWidth="1"/>
    <col min="10008" max="10008" width="31.85546875" style="768" bestFit="1" customWidth="1"/>
    <col min="10009" max="10009" width="7.85546875" style="768" bestFit="1" customWidth="1"/>
    <col min="10010" max="10010" width="5.7109375" style="768" bestFit="1" customWidth="1"/>
    <col min="10011" max="10011" width="9.140625" style="768" bestFit="1" customWidth="1"/>
    <col min="10012" max="10012" width="13.5703125" style="768" bestFit="1" customWidth="1"/>
    <col min="10013" max="10241" width="9.140625" style="768"/>
    <col min="10242" max="10242" width="4.42578125" style="768" bestFit="1" customWidth="1"/>
    <col min="10243" max="10243" width="18.28515625" style="768" bestFit="1" customWidth="1"/>
    <col min="10244" max="10244" width="19" style="768" bestFit="1" customWidth="1"/>
    <col min="10245" max="10245" width="15.42578125" style="768" bestFit="1" customWidth="1"/>
    <col min="10246" max="10247" width="12.42578125" style="768" bestFit="1" customWidth="1"/>
    <col min="10248" max="10248" width="7.140625" style="768" bestFit="1" customWidth="1"/>
    <col min="10249" max="10249" width="10.140625" style="768" bestFit="1" customWidth="1"/>
    <col min="10250" max="10250" width="15.85546875" style="768" bestFit="1" customWidth="1"/>
    <col min="10251" max="10251" width="15.140625" style="768" bestFit="1" customWidth="1"/>
    <col min="10252" max="10252" width="18.28515625" style="768" bestFit="1" customWidth="1"/>
    <col min="10253" max="10253" width="13.28515625" style="768" bestFit="1" customWidth="1"/>
    <col min="10254" max="10254" width="19.28515625" style="768" customWidth="1"/>
    <col min="10255" max="10255" width="15.140625" style="768" customWidth="1"/>
    <col min="10256" max="10256" width="21" style="768" bestFit="1" customWidth="1"/>
    <col min="10257" max="10257" width="17.140625" style="768" bestFit="1" customWidth="1"/>
    <col min="10258" max="10258" width="16.85546875" style="768" bestFit="1" customWidth="1"/>
    <col min="10259" max="10259" width="16.7109375" style="768" bestFit="1" customWidth="1"/>
    <col min="10260" max="10260" width="15.7109375" style="768" bestFit="1" customWidth="1"/>
    <col min="10261" max="10261" width="16.28515625" style="768" bestFit="1" customWidth="1"/>
    <col min="10262" max="10262" width="17.28515625" style="768" customWidth="1"/>
    <col min="10263" max="10263" width="23.42578125" style="768" bestFit="1" customWidth="1"/>
    <col min="10264" max="10264" width="31.85546875" style="768" bestFit="1" customWidth="1"/>
    <col min="10265" max="10265" width="7.85546875" style="768" bestFit="1" customWidth="1"/>
    <col min="10266" max="10266" width="5.7109375" style="768" bestFit="1" customWidth="1"/>
    <col min="10267" max="10267" width="9.140625" style="768" bestFit="1" customWidth="1"/>
    <col min="10268" max="10268" width="13.5703125" style="768" bestFit="1" customWidth="1"/>
    <col min="10269" max="10497" width="9.140625" style="768"/>
    <col min="10498" max="10498" width="4.42578125" style="768" bestFit="1" customWidth="1"/>
    <col min="10499" max="10499" width="18.28515625" style="768" bestFit="1" customWidth="1"/>
    <col min="10500" max="10500" width="19" style="768" bestFit="1" customWidth="1"/>
    <col min="10501" max="10501" width="15.42578125" style="768" bestFit="1" customWidth="1"/>
    <col min="10502" max="10503" width="12.42578125" style="768" bestFit="1" customWidth="1"/>
    <col min="10504" max="10504" width="7.140625" style="768" bestFit="1" customWidth="1"/>
    <col min="10505" max="10505" width="10.140625" style="768" bestFit="1" customWidth="1"/>
    <col min="10506" max="10506" width="15.85546875" style="768" bestFit="1" customWidth="1"/>
    <col min="10507" max="10507" width="15.140625" style="768" bestFit="1" customWidth="1"/>
    <col min="10508" max="10508" width="18.28515625" style="768" bestFit="1" customWidth="1"/>
    <col min="10509" max="10509" width="13.28515625" style="768" bestFit="1" customWidth="1"/>
    <col min="10510" max="10510" width="19.28515625" style="768" customWidth="1"/>
    <col min="10511" max="10511" width="15.140625" style="768" customWidth="1"/>
    <col min="10512" max="10512" width="21" style="768" bestFit="1" customWidth="1"/>
    <col min="10513" max="10513" width="17.140625" style="768" bestFit="1" customWidth="1"/>
    <col min="10514" max="10514" width="16.85546875" style="768" bestFit="1" customWidth="1"/>
    <col min="10515" max="10515" width="16.7109375" style="768" bestFit="1" customWidth="1"/>
    <col min="10516" max="10516" width="15.7109375" style="768" bestFit="1" customWidth="1"/>
    <col min="10517" max="10517" width="16.28515625" style="768" bestFit="1" customWidth="1"/>
    <col min="10518" max="10518" width="17.28515625" style="768" customWidth="1"/>
    <col min="10519" max="10519" width="23.42578125" style="768" bestFit="1" customWidth="1"/>
    <col min="10520" max="10520" width="31.85546875" style="768" bestFit="1" customWidth="1"/>
    <col min="10521" max="10521" width="7.85546875" style="768" bestFit="1" customWidth="1"/>
    <col min="10522" max="10522" width="5.7109375" style="768" bestFit="1" customWidth="1"/>
    <col min="10523" max="10523" width="9.140625" style="768" bestFit="1" customWidth="1"/>
    <col min="10524" max="10524" width="13.5703125" style="768" bestFit="1" customWidth="1"/>
    <col min="10525" max="10753" width="9.140625" style="768"/>
    <col min="10754" max="10754" width="4.42578125" style="768" bestFit="1" customWidth="1"/>
    <col min="10755" max="10755" width="18.28515625" style="768" bestFit="1" customWidth="1"/>
    <col min="10756" max="10756" width="19" style="768" bestFit="1" customWidth="1"/>
    <col min="10757" max="10757" width="15.42578125" style="768" bestFit="1" customWidth="1"/>
    <col min="10758" max="10759" width="12.42578125" style="768" bestFit="1" customWidth="1"/>
    <col min="10760" max="10760" width="7.140625" style="768" bestFit="1" customWidth="1"/>
    <col min="10761" max="10761" width="10.140625" style="768" bestFit="1" customWidth="1"/>
    <col min="10762" max="10762" width="15.85546875" style="768" bestFit="1" customWidth="1"/>
    <col min="10763" max="10763" width="15.140625" style="768" bestFit="1" customWidth="1"/>
    <col min="10764" max="10764" width="18.28515625" style="768" bestFit="1" customWidth="1"/>
    <col min="10765" max="10765" width="13.28515625" style="768" bestFit="1" customWidth="1"/>
    <col min="10766" max="10766" width="19.28515625" style="768" customWidth="1"/>
    <col min="10767" max="10767" width="15.140625" style="768" customWidth="1"/>
    <col min="10768" max="10768" width="21" style="768" bestFit="1" customWidth="1"/>
    <col min="10769" max="10769" width="17.140625" style="768" bestFit="1" customWidth="1"/>
    <col min="10770" max="10770" width="16.85546875" style="768" bestFit="1" customWidth="1"/>
    <col min="10771" max="10771" width="16.7109375" style="768" bestFit="1" customWidth="1"/>
    <col min="10772" max="10772" width="15.7109375" style="768" bestFit="1" customWidth="1"/>
    <col min="10773" max="10773" width="16.28515625" style="768" bestFit="1" customWidth="1"/>
    <col min="10774" max="10774" width="17.28515625" style="768" customWidth="1"/>
    <col min="10775" max="10775" width="23.42578125" style="768" bestFit="1" customWidth="1"/>
    <col min="10776" max="10776" width="31.85546875" style="768" bestFit="1" customWidth="1"/>
    <col min="10777" max="10777" width="7.85546875" style="768" bestFit="1" customWidth="1"/>
    <col min="10778" max="10778" width="5.7109375" style="768" bestFit="1" customWidth="1"/>
    <col min="10779" max="10779" width="9.140625" style="768" bestFit="1" customWidth="1"/>
    <col min="10780" max="10780" width="13.5703125" style="768" bestFit="1" customWidth="1"/>
    <col min="10781" max="11009" width="9.140625" style="768"/>
    <col min="11010" max="11010" width="4.42578125" style="768" bestFit="1" customWidth="1"/>
    <col min="11011" max="11011" width="18.28515625" style="768" bestFit="1" customWidth="1"/>
    <col min="11012" max="11012" width="19" style="768" bestFit="1" customWidth="1"/>
    <col min="11013" max="11013" width="15.42578125" style="768" bestFit="1" customWidth="1"/>
    <col min="11014" max="11015" width="12.42578125" style="768" bestFit="1" customWidth="1"/>
    <col min="11016" max="11016" width="7.140625" style="768" bestFit="1" customWidth="1"/>
    <col min="11017" max="11017" width="10.140625" style="768" bestFit="1" customWidth="1"/>
    <col min="11018" max="11018" width="15.85546875" style="768" bestFit="1" customWidth="1"/>
    <col min="11019" max="11019" width="15.140625" style="768" bestFit="1" customWidth="1"/>
    <col min="11020" max="11020" width="18.28515625" style="768" bestFit="1" customWidth="1"/>
    <col min="11021" max="11021" width="13.28515625" style="768" bestFit="1" customWidth="1"/>
    <col min="11022" max="11022" width="19.28515625" style="768" customWidth="1"/>
    <col min="11023" max="11023" width="15.140625" style="768" customWidth="1"/>
    <col min="11024" max="11024" width="21" style="768" bestFit="1" customWidth="1"/>
    <col min="11025" max="11025" width="17.140625" style="768" bestFit="1" customWidth="1"/>
    <col min="11026" max="11026" width="16.85546875" style="768" bestFit="1" customWidth="1"/>
    <col min="11027" max="11027" width="16.7109375" style="768" bestFit="1" customWidth="1"/>
    <col min="11028" max="11028" width="15.7109375" style="768" bestFit="1" customWidth="1"/>
    <col min="11029" max="11029" width="16.28515625" style="768" bestFit="1" customWidth="1"/>
    <col min="11030" max="11030" width="17.28515625" style="768" customWidth="1"/>
    <col min="11031" max="11031" width="23.42578125" style="768" bestFit="1" customWidth="1"/>
    <col min="11032" max="11032" width="31.85546875" style="768" bestFit="1" customWidth="1"/>
    <col min="11033" max="11033" width="7.85546875" style="768" bestFit="1" customWidth="1"/>
    <col min="11034" max="11034" width="5.7109375" style="768" bestFit="1" customWidth="1"/>
    <col min="11035" max="11035" width="9.140625" style="768" bestFit="1" customWidth="1"/>
    <col min="11036" max="11036" width="13.5703125" style="768" bestFit="1" customWidth="1"/>
    <col min="11037" max="11265" width="9.140625" style="768"/>
    <col min="11266" max="11266" width="4.42578125" style="768" bestFit="1" customWidth="1"/>
    <col min="11267" max="11267" width="18.28515625" style="768" bestFit="1" customWidth="1"/>
    <col min="11268" max="11268" width="19" style="768" bestFit="1" customWidth="1"/>
    <col min="11269" max="11269" width="15.42578125" style="768" bestFit="1" customWidth="1"/>
    <col min="11270" max="11271" width="12.42578125" style="768" bestFit="1" customWidth="1"/>
    <col min="11272" max="11272" width="7.140625" style="768" bestFit="1" customWidth="1"/>
    <col min="11273" max="11273" width="10.140625" style="768" bestFit="1" customWidth="1"/>
    <col min="11274" max="11274" width="15.85546875" style="768" bestFit="1" customWidth="1"/>
    <col min="11275" max="11275" width="15.140625" style="768" bestFit="1" customWidth="1"/>
    <col min="11276" max="11276" width="18.28515625" style="768" bestFit="1" customWidth="1"/>
    <col min="11277" max="11277" width="13.28515625" style="768" bestFit="1" customWidth="1"/>
    <col min="11278" max="11278" width="19.28515625" style="768" customWidth="1"/>
    <col min="11279" max="11279" width="15.140625" style="768" customWidth="1"/>
    <col min="11280" max="11280" width="21" style="768" bestFit="1" customWidth="1"/>
    <col min="11281" max="11281" width="17.140625" style="768" bestFit="1" customWidth="1"/>
    <col min="11282" max="11282" width="16.85546875" style="768" bestFit="1" customWidth="1"/>
    <col min="11283" max="11283" width="16.7109375" style="768" bestFit="1" customWidth="1"/>
    <col min="11284" max="11284" width="15.7109375" style="768" bestFit="1" customWidth="1"/>
    <col min="11285" max="11285" width="16.28515625" style="768" bestFit="1" customWidth="1"/>
    <col min="11286" max="11286" width="17.28515625" style="768" customWidth="1"/>
    <col min="11287" max="11287" width="23.42578125" style="768" bestFit="1" customWidth="1"/>
    <col min="11288" max="11288" width="31.85546875" style="768" bestFit="1" customWidth="1"/>
    <col min="11289" max="11289" width="7.85546875" style="768" bestFit="1" customWidth="1"/>
    <col min="11290" max="11290" width="5.7109375" style="768" bestFit="1" customWidth="1"/>
    <col min="11291" max="11291" width="9.140625" style="768" bestFit="1" customWidth="1"/>
    <col min="11292" max="11292" width="13.5703125" style="768" bestFit="1" customWidth="1"/>
    <col min="11293" max="11521" width="9.140625" style="768"/>
    <col min="11522" max="11522" width="4.42578125" style="768" bestFit="1" customWidth="1"/>
    <col min="11523" max="11523" width="18.28515625" style="768" bestFit="1" customWidth="1"/>
    <col min="11524" max="11524" width="19" style="768" bestFit="1" customWidth="1"/>
    <col min="11525" max="11525" width="15.42578125" style="768" bestFit="1" customWidth="1"/>
    <col min="11526" max="11527" width="12.42578125" style="768" bestFit="1" customWidth="1"/>
    <col min="11528" max="11528" width="7.140625" style="768" bestFit="1" customWidth="1"/>
    <col min="11529" max="11529" width="10.140625" style="768" bestFit="1" customWidth="1"/>
    <col min="11530" max="11530" width="15.85546875" style="768" bestFit="1" customWidth="1"/>
    <col min="11531" max="11531" width="15.140625" style="768" bestFit="1" customWidth="1"/>
    <col min="11532" max="11532" width="18.28515625" style="768" bestFit="1" customWidth="1"/>
    <col min="11533" max="11533" width="13.28515625" style="768" bestFit="1" customWidth="1"/>
    <col min="11534" max="11534" width="19.28515625" style="768" customWidth="1"/>
    <col min="11535" max="11535" width="15.140625" style="768" customWidth="1"/>
    <col min="11536" max="11536" width="21" style="768" bestFit="1" customWidth="1"/>
    <col min="11537" max="11537" width="17.140625" style="768" bestFit="1" customWidth="1"/>
    <col min="11538" max="11538" width="16.85546875" style="768" bestFit="1" customWidth="1"/>
    <col min="11539" max="11539" width="16.7109375" style="768" bestFit="1" customWidth="1"/>
    <col min="11540" max="11540" width="15.7109375" style="768" bestFit="1" customWidth="1"/>
    <col min="11541" max="11541" width="16.28515625" style="768" bestFit="1" customWidth="1"/>
    <col min="11542" max="11542" width="17.28515625" style="768" customWidth="1"/>
    <col min="11543" max="11543" width="23.42578125" style="768" bestFit="1" customWidth="1"/>
    <col min="11544" max="11544" width="31.85546875" style="768" bestFit="1" customWidth="1"/>
    <col min="11545" max="11545" width="7.85546875" style="768" bestFit="1" customWidth="1"/>
    <col min="11546" max="11546" width="5.7109375" style="768" bestFit="1" customWidth="1"/>
    <col min="11547" max="11547" width="9.140625" style="768" bestFit="1" customWidth="1"/>
    <col min="11548" max="11548" width="13.5703125" style="768" bestFit="1" customWidth="1"/>
    <col min="11549" max="11777" width="9.140625" style="768"/>
    <col min="11778" max="11778" width="4.42578125" style="768" bestFit="1" customWidth="1"/>
    <col min="11779" max="11779" width="18.28515625" style="768" bestFit="1" customWidth="1"/>
    <col min="11780" max="11780" width="19" style="768" bestFit="1" customWidth="1"/>
    <col min="11781" max="11781" width="15.42578125" style="768" bestFit="1" customWidth="1"/>
    <col min="11782" max="11783" width="12.42578125" style="768" bestFit="1" customWidth="1"/>
    <col min="11784" max="11784" width="7.140625" style="768" bestFit="1" customWidth="1"/>
    <col min="11785" max="11785" width="10.140625" style="768" bestFit="1" customWidth="1"/>
    <col min="11786" max="11786" width="15.85546875" style="768" bestFit="1" customWidth="1"/>
    <col min="11787" max="11787" width="15.140625" style="768" bestFit="1" customWidth="1"/>
    <col min="11788" max="11788" width="18.28515625" style="768" bestFit="1" customWidth="1"/>
    <col min="11789" max="11789" width="13.28515625" style="768" bestFit="1" customWidth="1"/>
    <col min="11790" max="11790" width="19.28515625" style="768" customWidth="1"/>
    <col min="11791" max="11791" width="15.140625" style="768" customWidth="1"/>
    <col min="11792" max="11792" width="21" style="768" bestFit="1" customWidth="1"/>
    <col min="11793" max="11793" width="17.140625" style="768" bestFit="1" customWidth="1"/>
    <col min="11794" max="11794" width="16.85546875" style="768" bestFit="1" customWidth="1"/>
    <col min="11795" max="11795" width="16.7109375" style="768" bestFit="1" customWidth="1"/>
    <col min="11796" max="11796" width="15.7109375" style="768" bestFit="1" customWidth="1"/>
    <col min="11797" max="11797" width="16.28515625" style="768" bestFit="1" customWidth="1"/>
    <col min="11798" max="11798" width="17.28515625" style="768" customWidth="1"/>
    <col min="11799" max="11799" width="23.42578125" style="768" bestFit="1" customWidth="1"/>
    <col min="11800" max="11800" width="31.85546875" style="768" bestFit="1" customWidth="1"/>
    <col min="11801" max="11801" width="7.85546875" style="768" bestFit="1" customWidth="1"/>
    <col min="11802" max="11802" width="5.7109375" style="768" bestFit="1" customWidth="1"/>
    <col min="11803" max="11803" width="9.140625" style="768" bestFit="1" customWidth="1"/>
    <col min="11804" max="11804" width="13.5703125" style="768" bestFit="1" customWidth="1"/>
    <col min="11805" max="12033" width="9.140625" style="768"/>
    <col min="12034" max="12034" width="4.42578125" style="768" bestFit="1" customWidth="1"/>
    <col min="12035" max="12035" width="18.28515625" style="768" bestFit="1" customWidth="1"/>
    <col min="12036" max="12036" width="19" style="768" bestFit="1" customWidth="1"/>
    <col min="12037" max="12037" width="15.42578125" style="768" bestFit="1" customWidth="1"/>
    <col min="12038" max="12039" width="12.42578125" style="768" bestFit="1" customWidth="1"/>
    <col min="12040" max="12040" width="7.140625" style="768" bestFit="1" customWidth="1"/>
    <col min="12041" max="12041" width="10.140625" style="768" bestFit="1" customWidth="1"/>
    <col min="12042" max="12042" width="15.85546875" style="768" bestFit="1" customWidth="1"/>
    <col min="12043" max="12043" width="15.140625" style="768" bestFit="1" customWidth="1"/>
    <col min="12044" max="12044" width="18.28515625" style="768" bestFit="1" customWidth="1"/>
    <col min="12045" max="12045" width="13.28515625" style="768" bestFit="1" customWidth="1"/>
    <col min="12046" max="12046" width="19.28515625" style="768" customWidth="1"/>
    <col min="12047" max="12047" width="15.140625" style="768" customWidth="1"/>
    <col min="12048" max="12048" width="21" style="768" bestFit="1" customWidth="1"/>
    <col min="12049" max="12049" width="17.140625" style="768" bestFit="1" customWidth="1"/>
    <col min="12050" max="12050" width="16.85546875" style="768" bestFit="1" customWidth="1"/>
    <col min="12051" max="12051" width="16.7109375" style="768" bestFit="1" customWidth="1"/>
    <col min="12052" max="12052" width="15.7109375" style="768" bestFit="1" customWidth="1"/>
    <col min="12053" max="12053" width="16.28515625" style="768" bestFit="1" customWidth="1"/>
    <col min="12054" max="12054" width="17.28515625" style="768" customWidth="1"/>
    <col min="12055" max="12055" width="23.42578125" style="768" bestFit="1" customWidth="1"/>
    <col min="12056" max="12056" width="31.85546875" style="768" bestFit="1" customWidth="1"/>
    <col min="12057" max="12057" width="7.85546875" style="768" bestFit="1" customWidth="1"/>
    <col min="12058" max="12058" width="5.7109375" style="768" bestFit="1" customWidth="1"/>
    <col min="12059" max="12059" width="9.140625" style="768" bestFit="1" customWidth="1"/>
    <col min="12060" max="12060" width="13.5703125" style="768" bestFit="1" customWidth="1"/>
    <col min="12061" max="12289" width="9.140625" style="768"/>
    <col min="12290" max="12290" width="4.42578125" style="768" bestFit="1" customWidth="1"/>
    <col min="12291" max="12291" width="18.28515625" style="768" bestFit="1" customWidth="1"/>
    <col min="12292" max="12292" width="19" style="768" bestFit="1" customWidth="1"/>
    <col min="12293" max="12293" width="15.42578125" style="768" bestFit="1" customWidth="1"/>
    <col min="12294" max="12295" width="12.42578125" style="768" bestFit="1" customWidth="1"/>
    <col min="12296" max="12296" width="7.140625" style="768" bestFit="1" customWidth="1"/>
    <col min="12297" max="12297" width="10.140625" style="768" bestFit="1" customWidth="1"/>
    <col min="12298" max="12298" width="15.85546875" style="768" bestFit="1" customWidth="1"/>
    <col min="12299" max="12299" width="15.140625" style="768" bestFit="1" customWidth="1"/>
    <col min="12300" max="12300" width="18.28515625" style="768" bestFit="1" customWidth="1"/>
    <col min="12301" max="12301" width="13.28515625" style="768" bestFit="1" customWidth="1"/>
    <col min="12302" max="12302" width="19.28515625" style="768" customWidth="1"/>
    <col min="12303" max="12303" width="15.140625" style="768" customWidth="1"/>
    <col min="12304" max="12304" width="21" style="768" bestFit="1" customWidth="1"/>
    <col min="12305" max="12305" width="17.140625" style="768" bestFit="1" customWidth="1"/>
    <col min="12306" max="12306" width="16.85546875" style="768" bestFit="1" customWidth="1"/>
    <col min="12307" max="12307" width="16.7109375" style="768" bestFit="1" customWidth="1"/>
    <col min="12308" max="12308" width="15.7109375" style="768" bestFit="1" customWidth="1"/>
    <col min="12309" max="12309" width="16.28515625" style="768" bestFit="1" customWidth="1"/>
    <col min="12310" max="12310" width="17.28515625" style="768" customWidth="1"/>
    <col min="12311" max="12311" width="23.42578125" style="768" bestFit="1" customWidth="1"/>
    <col min="12312" max="12312" width="31.85546875" style="768" bestFit="1" customWidth="1"/>
    <col min="12313" max="12313" width="7.85546875" style="768" bestFit="1" customWidth="1"/>
    <col min="12314" max="12314" width="5.7109375" style="768" bestFit="1" customWidth="1"/>
    <col min="12315" max="12315" width="9.140625" style="768" bestFit="1" customWidth="1"/>
    <col min="12316" max="12316" width="13.5703125" style="768" bestFit="1" customWidth="1"/>
    <col min="12317" max="12545" width="9.140625" style="768"/>
    <col min="12546" max="12546" width="4.42578125" style="768" bestFit="1" customWidth="1"/>
    <col min="12547" max="12547" width="18.28515625" style="768" bestFit="1" customWidth="1"/>
    <col min="12548" max="12548" width="19" style="768" bestFit="1" customWidth="1"/>
    <col min="12549" max="12549" width="15.42578125" style="768" bestFit="1" customWidth="1"/>
    <col min="12550" max="12551" width="12.42578125" style="768" bestFit="1" customWidth="1"/>
    <col min="12552" max="12552" width="7.140625" style="768" bestFit="1" customWidth="1"/>
    <col min="12553" max="12553" width="10.140625" style="768" bestFit="1" customWidth="1"/>
    <col min="12554" max="12554" width="15.85546875" style="768" bestFit="1" customWidth="1"/>
    <col min="12555" max="12555" width="15.140625" style="768" bestFit="1" customWidth="1"/>
    <col min="12556" max="12556" width="18.28515625" style="768" bestFit="1" customWidth="1"/>
    <col min="12557" max="12557" width="13.28515625" style="768" bestFit="1" customWidth="1"/>
    <col min="12558" max="12558" width="19.28515625" style="768" customWidth="1"/>
    <col min="12559" max="12559" width="15.140625" style="768" customWidth="1"/>
    <col min="12560" max="12560" width="21" style="768" bestFit="1" customWidth="1"/>
    <col min="12561" max="12561" width="17.140625" style="768" bestFit="1" customWidth="1"/>
    <col min="12562" max="12562" width="16.85546875" style="768" bestFit="1" customWidth="1"/>
    <col min="12563" max="12563" width="16.7109375" style="768" bestFit="1" customWidth="1"/>
    <col min="12564" max="12564" width="15.7109375" style="768" bestFit="1" customWidth="1"/>
    <col min="12565" max="12565" width="16.28515625" style="768" bestFit="1" customWidth="1"/>
    <col min="12566" max="12566" width="17.28515625" style="768" customWidth="1"/>
    <col min="12567" max="12567" width="23.42578125" style="768" bestFit="1" customWidth="1"/>
    <col min="12568" max="12568" width="31.85546875" style="768" bestFit="1" customWidth="1"/>
    <col min="12569" max="12569" width="7.85546875" style="768" bestFit="1" customWidth="1"/>
    <col min="12570" max="12570" width="5.7109375" style="768" bestFit="1" customWidth="1"/>
    <col min="12571" max="12571" width="9.140625" style="768" bestFit="1" customWidth="1"/>
    <col min="12572" max="12572" width="13.5703125" style="768" bestFit="1" customWidth="1"/>
    <col min="12573" max="12801" width="9.140625" style="768"/>
    <col min="12802" max="12802" width="4.42578125" style="768" bestFit="1" customWidth="1"/>
    <col min="12803" max="12803" width="18.28515625" style="768" bestFit="1" customWidth="1"/>
    <col min="12804" max="12804" width="19" style="768" bestFit="1" customWidth="1"/>
    <col min="12805" max="12805" width="15.42578125" style="768" bestFit="1" customWidth="1"/>
    <col min="12806" max="12807" width="12.42578125" style="768" bestFit="1" customWidth="1"/>
    <col min="12808" max="12808" width="7.140625" style="768" bestFit="1" customWidth="1"/>
    <col min="12809" max="12809" width="10.140625" style="768" bestFit="1" customWidth="1"/>
    <col min="12810" max="12810" width="15.85546875" style="768" bestFit="1" customWidth="1"/>
    <col min="12811" max="12811" width="15.140625" style="768" bestFit="1" customWidth="1"/>
    <col min="12812" max="12812" width="18.28515625" style="768" bestFit="1" customWidth="1"/>
    <col min="12813" max="12813" width="13.28515625" style="768" bestFit="1" customWidth="1"/>
    <col min="12814" max="12814" width="19.28515625" style="768" customWidth="1"/>
    <col min="12815" max="12815" width="15.140625" style="768" customWidth="1"/>
    <col min="12816" max="12816" width="21" style="768" bestFit="1" customWidth="1"/>
    <col min="12817" max="12817" width="17.140625" style="768" bestFit="1" customWidth="1"/>
    <col min="12818" max="12818" width="16.85546875" style="768" bestFit="1" customWidth="1"/>
    <col min="12819" max="12819" width="16.7109375" style="768" bestFit="1" customWidth="1"/>
    <col min="12820" max="12820" width="15.7109375" style="768" bestFit="1" customWidth="1"/>
    <col min="12821" max="12821" width="16.28515625" style="768" bestFit="1" customWidth="1"/>
    <col min="12822" max="12822" width="17.28515625" style="768" customWidth="1"/>
    <col min="12823" max="12823" width="23.42578125" style="768" bestFit="1" customWidth="1"/>
    <col min="12824" max="12824" width="31.85546875" style="768" bestFit="1" customWidth="1"/>
    <col min="12825" max="12825" width="7.85546875" style="768" bestFit="1" customWidth="1"/>
    <col min="12826" max="12826" width="5.7109375" style="768" bestFit="1" customWidth="1"/>
    <col min="12827" max="12827" width="9.140625" style="768" bestFit="1" customWidth="1"/>
    <col min="12828" max="12828" width="13.5703125" style="768" bestFit="1" customWidth="1"/>
    <col min="12829" max="13057" width="9.140625" style="768"/>
    <col min="13058" max="13058" width="4.42578125" style="768" bestFit="1" customWidth="1"/>
    <col min="13059" max="13059" width="18.28515625" style="768" bestFit="1" customWidth="1"/>
    <col min="13060" max="13060" width="19" style="768" bestFit="1" customWidth="1"/>
    <col min="13061" max="13061" width="15.42578125" style="768" bestFit="1" customWidth="1"/>
    <col min="13062" max="13063" width="12.42578125" style="768" bestFit="1" customWidth="1"/>
    <col min="13064" max="13064" width="7.140625" style="768" bestFit="1" customWidth="1"/>
    <col min="13065" max="13065" width="10.140625" style="768" bestFit="1" customWidth="1"/>
    <col min="13066" max="13066" width="15.85546875" style="768" bestFit="1" customWidth="1"/>
    <col min="13067" max="13067" width="15.140625" style="768" bestFit="1" customWidth="1"/>
    <col min="13068" max="13068" width="18.28515625" style="768" bestFit="1" customWidth="1"/>
    <col min="13069" max="13069" width="13.28515625" style="768" bestFit="1" customWidth="1"/>
    <col min="13070" max="13070" width="19.28515625" style="768" customWidth="1"/>
    <col min="13071" max="13071" width="15.140625" style="768" customWidth="1"/>
    <col min="13072" max="13072" width="21" style="768" bestFit="1" customWidth="1"/>
    <col min="13073" max="13073" width="17.140625" style="768" bestFit="1" customWidth="1"/>
    <col min="13074" max="13074" width="16.85546875" style="768" bestFit="1" customWidth="1"/>
    <col min="13075" max="13075" width="16.7109375" style="768" bestFit="1" customWidth="1"/>
    <col min="13076" max="13076" width="15.7109375" style="768" bestFit="1" customWidth="1"/>
    <col min="13077" max="13077" width="16.28515625" style="768" bestFit="1" customWidth="1"/>
    <col min="13078" max="13078" width="17.28515625" style="768" customWidth="1"/>
    <col min="13079" max="13079" width="23.42578125" style="768" bestFit="1" customWidth="1"/>
    <col min="13080" max="13080" width="31.85546875" style="768" bestFit="1" customWidth="1"/>
    <col min="13081" max="13081" width="7.85546875" style="768" bestFit="1" customWidth="1"/>
    <col min="13082" max="13082" width="5.7109375" style="768" bestFit="1" customWidth="1"/>
    <col min="13083" max="13083" width="9.140625" style="768" bestFit="1" customWidth="1"/>
    <col min="13084" max="13084" width="13.5703125" style="768" bestFit="1" customWidth="1"/>
    <col min="13085" max="13313" width="9.140625" style="768"/>
    <col min="13314" max="13314" width="4.42578125" style="768" bestFit="1" customWidth="1"/>
    <col min="13315" max="13315" width="18.28515625" style="768" bestFit="1" customWidth="1"/>
    <col min="13316" max="13316" width="19" style="768" bestFit="1" customWidth="1"/>
    <col min="13317" max="13317" width="15.42578125" style="768" bestFit="1" customWidth="1"/>
    <col min="13318" max="13319" width="12.42578125" style="768" bestFit="1" customWidth="1"/>
    <col min="13320" max="13320" width="7.140625" style="768" bestFit="1" customWidth="1"/>
    <col min="13321" max="13321" width="10.140625" style="768" bestFit="1" customWidth="1"/>
    <col min="13322" max="13322" width="15.85546875" style="768" bestFit="1" customWidth="1"/>
    <col min="13323" max="13323" width="15.140625" style="768" bestFit="1" customWidth="1"/>
    <col min="13324" max="13324" width="18.28515625" style="768" bestFit="1" customWidth="1"/>
    <col min="13325" max="13325" width="13.28515625" style="768" bestFit="1" customWidth="1"/>
    <col min="13326" max="13326" width="19.28515625" style="768" customWidth="1"/>
    <col min="13327" max="13327" width="15.140625" style="768" customWidth="1"/>
    <col min="13328" max="13328" width="21" style="768" bestFit="1" customWidth="1"/>
    <col min="13329" max="13329" width="17.140625" style="768" bestFit="1" customWidth="1"/>
    <col min="13330" max="13330" width="16.85546875" style="768" bestFit="1" customWidth="1"/>
    <col min="13331" max="13331" width="16.7109375" style="768" bestFit="1" customWidth="1"/>
    <col min="13332" max="13332" width="15.7109375" style="768" bestFit="1" customWidth="1"/>
    <col min="13333" max="13333" width="16.28515625" style="768" bestFit="1" customWidth="1"/>
    <col min="13334" max="13334" width="17.28515625" style="768" customWidth="1"/>
    <col min="13335" max="13335" width="23.42578125" style="768" bestFit="1" customWidth="1"/>
    <col min="13336" max="13336" width="31.85546875" style="768" bestFit="1" customWidth="1"/>
    <col min="13337" max="13337" width="7.85546875" style="768" bestFit="1" customWidth="1"/>
    <col min="13338" max="13338" width="5.7109375" style="768" bestFit="1" customWidth="1"/>
    <col min="13339" max="13339" width="9.140625" style="768" bestFit="1" customWidth="1"/>
    <col min="13340" max="13340" width="13.5703125" style="768" bestFit="1" customWidth="1"/>
    <col min="13341" max="13569" width="9.140625" style="768"/>
    <col min="13570" max="13570" width="4.42578125" style="768" bestFit="1" customWidth="1"/>
    <col min="13571" max="13571" width="18.28515625" style="768" bestFit="1" customWidth="1"/>
    <col min="13572" max="13572" width="19" style="768" bestFit="1" customWidth="1"/>
    <col min="13573" max="13573" width="15.42578125" style="768" bestFit="1" customWidth="1"/>
    <col min="13574" max="13575" width="12.42578125" style="768" bestFit="1" customWidth="1"/>
    <col min="13576" max="13576" width="7.140625" style="768" bestFit="1" customWidth="1"/>
    <col min="13577" max="13577" width="10.140625" style="768" bestFit="1" customWidth="1"/>
    <col min="13578" max="13578" width="15.85546875" style="768" bestFit="1" customWidth="1"/>
    <col min="13579" max="13579" width="15.140625" style="768" bestFit="1" customWidth="1"/>
    <col min="13580" max="13580" width="18.28515625" style="768" bestFit="1" customWidth="1"/>
    <col min="13581" max="13581" width="13.28515625" style="768" bestFit="1" customWidth="1"/>
    <col min="13582" max="13582" width="19.28515625" style="768" customWidth="1"/>
    <col min="13583" max="13583" width="15.140625" style="768" customWidth="1"/>
    <col min="13584" max="13584" width="21" style="768" bestFit="1" customWidth="1"/>
    <col min="13585" max="13585" width="17.140625" style="768" bestFit="1" customWidth="1"/>
    <col min="13586" max="13586" width="16.85546875" style="768" bestFit="1" customWidth="1"/>
    <col min="13587" max="13587" width="16.7109375" style="768" bestFit="1" customWidth="1"/>
    <col min="13588" max="13588" width="15.7109375" style="768" bestFit="1" customWidth="1"/>
    <col min="13589" max="13589" width="16.28515625" style="768" bestFit="1" customWidth="1"/>
    <col min="13590" max="13590" width="17.28515625" style="768" customWidth="1"/>
    <col min="13591" max="13591" width="23.42578125" style="768" bestFit="1" customWidth="1"/>
    <col min="13592" max="13592" width="31.85546875" style="768" bestFit="1" customWidth="1"/>
    <col min="13593" max="13593" width="7.85546875" style="768" bestFit="1" customWidth="1"/>
    <col min="13594" max="13594" width="5.7109375" style="768" bestFit="1" customWidth="1"/>
    <col min="13595" max="13595" width="9.140625" style="768" bestFit="1" customWidth="1"/>
    <col min="13596" max="13596" width="13.5703125" style="768" bestFit="1" customWidth="1"/>
    <col min="13597" max="13825" width="9.140625" style="768"/>
    <col min="13826" max="13826" width="4.42578125" style="768" bestFit="1" customWidth="1"/>
    <col min="13827" max="13827" width="18.28515625" style="768" bestFit="1" customWidth="1"/>
    <col min="13828" max="13828" width="19" style="768" bestFit="1" customWidth="1"/>
    <col min="13829" max="13829" width="15.42578125" style="768" bestFit="1" customWidth="1"/>
    <col min="13830" max="13831" width="12.42578125" style="768" bestFit="1" customWidth="1"/>
    <col min="13832" max="13832" width="7.140625" style="768" bestFit="1" customWidth="1"/>
    <col min="13833" max="13833" width="10.140625" style="768" bestFit="1" customWidth="1"/>
    <col min="13834" max="13834" width="15.85546875" style="768" bestFit="1" customWidth="1"/>
    <col min="13835" max="13835" width="15.140625" style="768" bestFit="1" customWidth="1"/>
    <col min="13836" max="13836" width="18.28515625" style="768" bestFit="1" customWidth="1"/>
    <col min="13837" max="13837" width="13.28515625" style="768" bestFit="1" customWidth="1"/>
    <col min="13838" max="13838" width="19.28515625" style="768" customWidth="1"/>
    <col min="13839" max="13839" width="15.140625" style="768" customWidth="1"/>
    <col min="13840" max="13840" width="21" style="768" bestFit="1" customWidth="1"/>
    <col min="13841" max="13841" width="17.140625" style="768" bestFit="1" customWidth="1"/>
    <col min="13842" max="13842" width="16.85546875" style="768" bestFit="1" customWidth="1"/>
    <col min="13843" max="13843" width="16.7109375" style="768" bestFit="1" customWidth="1"/>
    <col min="13844" max="13844" width="15.7109375" style="768" bestFit="1" customWidth="1"/>
    <col min="13845" max="13845" width="16.28515625" style="768" bestFit="1" customWidth="1"/>
    <col min="13846" max="13846" width="17.28515625" style="768" customWidth="1"/>
    <col min="13847" max="13847" width="23.42578125" style="768" bestFit="1" customWidth="1"/>
    <col min="13848" max="13848" width="31.85546875" style="768" bestFit="1" customWidth="1"/>
    <col min="13849" max="13849" width="7.85546875" style="768" bestFit="1" customWidth="1"/>
    <col min="13850" max="13850" width="5.7109375" style="768" bestFit="1" customWidth="1"/>
    <col min="13851" max="13851" width="9.140625" style="768" bestFit="1" customWidth="1"/>
    <col min="13852" max="13852" width="13.5703125" style="768" bestFit="1" customWidth="1"/>
    <col min="13853" max="14081" width="9.140625" style="768"/>
    <col min="14082" max="14082" width="4.42578125" style="768" bestFit="1" customWidth="1"/>
    <col min="14083" max="14083" width="18.28515625" style="768" bestFit="1" customWidth="1"/>
    <col min="14084" max="14084" width="19" style="768" bestFit="1" customWidth="1"/>
    <col min="14085" max="14085" width="15.42578125" style="768" bestFit="1" customWidth="1"/>
    <col min="14086" max="14087" width="12.42578125" style="768" bestFit="1" customWidth="1"/>
    <col min="14088" max="14088" width="7.140625" style="768" bestFit="1" customWidth="1"/>
    <col min="14089" max="14089" width="10.140625" style="768" bestFit="1" customWidth="1"/>
    <col min="14090" max="14090" width="15.85546875" style="768" bestFit="1" customWidth="1"/>
    <col min="14091" max="14091" width="15.140625" style="768" bestFit="1" customWidth="1"/>
    <col min="14092" max="14092" width="18.28515625" style="768" bestFit="1" customWidth="1"/>
    <col min="14093" max="14093" width="13.28515625" style="768" bestFit="1" customWidth="1"/>
    <col min="14094" max="14094" width="19.28515625" style="768" customWidth="1"/>
    <col min="14095" max="14095" width="15.140625" style="768" customWidth="1"/>
    <col min="14096" max="14096" width="21" style="768" bestFit="1" customWidth="1"/>
    <col min="14097" max="14097" width="17.140625" style="768" bestFit="1" customWidth="1"/>
    <col min="14098" max="14098" width="16.85546875" style="768" bestFit="1" customWidth="1"/>
    <col min="14099" max="14099" width="16.7109375" style="768" bestFit="1" customWidth="1"/>
    <col min="14100" max="14100" width="15.7109375" style="768" bestFit="1" customWidth="1"/>
    <col min="14101" max="14101" width="16.28515625" style="768" bestFit="1" customWidth="1"/>
    <col min="14102" max="14102" width="17.28515625" style="768" customWidth="1"/>
    <col min="14103" max="14103" width="23.42578125" style="768" bestFit="1" customWidth="1"/>
    <col min="14104" max="14104" width="31.85546875" style="768" bestFit="1" customWidth="1"/>
    <col min="14105" max="14105" width="7.85546875" style="768" bestFit="1" customWidth="1"/>
    <col min="14106" max="14106" width="5.7109375" style="768" bestFit="1" customWidth="1"/>
    <col min="14107" max="14107" width="9.140625" style="768" bestFit="1" customWidth="1"/>
    <col min="14108" max="14108" width="13.5703125" style="768" bestFit="1" customWidth="1"/>
    <col min="14109" max="14337" width="9.140625" style="768"/>
    <col min="14338" max="14338" width="4.42578125" style="768" bestFit="1" customWidth="1"/>
    <col min="14339" max="14339" width="18.28515625" style="768" bestFit="1" customWidth="1"/>
    <col min="14340" max="14340" width="19" style="768" bestFit="1" customWidth="1"/>
    <col min="14341" max="14341" width="15.42578125" style="768" bestFit="1" customWidth="1"/>
    <col min="14342" max="14343" width="12.42578125" style="768" bestFit="1" customWidth="1"/>
    <col min="14344" max="14344" width="7.140625" style="768" bestFit="1" customWidth="1"/>
    <col min="14345" max="14345" width="10.140625" style="768" bestFit="1" customWidth="1"/>
    <col min="14346" max="14346" width="15.85546875" style="768" bestFit="1" customWidth="1"/>
    <col min="14347" max="14347" width="15.140625" style="768" bestFit="1" customWidth="1"/>
    <col min="14348" max="14348" width="18.28515625" style="768" bestFit="1" customWidth="1"/>
    <col min="14349" max="14349" width="13.28515625" style="768" bestFit="1" customWidth="1"/>
    <col min="14350" max="14350" width="19.28515625" style="768" customWidth="1"/>
    <col min="14351" max="14351" width="15.140625" style="768" customWidth="1"/>
    <col min="14352" max="14352" width="21" style="768" bestFit="1" customWidth="1"/>
    <col min="14353" max="14353" width="17.140625" style="768" bestFit="1" customWidth="1"/>
    <col min="14354" max="14354" width="16.85546875" style="768" bestFit="1" customWidth="1"/>
    <col min="14355" max="14355" width="16.7109375" style="768" bestFit="1" customWidth="1"/>
    <col min="14356" max="14356" width="15.7109375" style="768" bestFit="1" customWidth="1"/>
    <col min="14357" max="14357" width="16.28515625" style="768" bestFit="1" customWidth="1"/>
    <col min="14358" max="14358" width="17.28515625" style="768" customWidth="1"/>
    <col min="14359" max="14359" width="23.42578125" style="768" bestFit="1" customWidth="1"/>
    <col min="14360" max="14360" width="31.85546875" style="768" bestFit="1" customWidth="1"/>
    <col min="14361" max="14361" width="7.85546875" style="768" bestFit="1" customWidth="1"/>
    <col min="14362" max="14362" width="5.7109375" style="768" bestFit="1" customWidth="1"/>
    <col min="14363" max="14363" width="9.140625" style="768" bestFit="1" customWidth="1"/>
    <col min="14364" max="14364" width="13.5703125" style="768" bestFit="1" customWidth="1"/>
    <col min="14365" max="14593" width="9.140625" style="768"/>
    <col min="14594" max="14594" width="4.42578125" style="768" bestFit="1" customWidth="1"/>
    <col min="14595" max="14595" width="18.28515625" style="768" bestFit="1" customWidth="1"/>
    <col min="14596" max="14596" width="19" style="768" bestFit="1" customWidth="1"/>
    <col min="14597" max="14597" width="15.42578125" style="768" bestFit="1" customWidth="1"/>
    <col min="14598" max="14599" width="12.42578125" style="768" bestFit="1" customWidth="1"/>
    <col min="14600" max="14600" width="7.140625" style="768" bestFit="1" customWidth="1"/>
    <col min="14601" max="14601" width="10.140625" style="768" bestFit="1" customWidth="1"/>
    <col min="14602" max="14602" width="15.85546875" style="768" bestFit="1" customWidth="1"/>
    <col min="14603" max="14603" width="15.140625" style="768" bestFit="1" customWidth="1"/>
    <col min="14604" max="14604" width="18.28515625" style="768" bestFit="1" customWidth="1"/>
    <col min="14605" max="14605" width="13.28515625" style="768" bestFit="1" customWidth="1"/>
    <col min="14606" max="14606" width="19.28515625" style="768" customWidth="1"/>
    <col min="14607" max="14607" width="15.140625" style="768" customWidth="1"/>
    <col min="14608" max="14608" width="21" style="768" bestFit="1" customWidth="1"/>
    <col min="14609" max="14609" width="17.140625" style="768" bestFit="1" customWidth="1"/>
    <col min="14610" max="14610" width="16.85546875" style="768" bestFit="1" customWidth="1"/>
    <col min="14611" max="14611" width="16.7109375" style="768" bestFit="1" customWidth="1"/>
    <col min="14612" max="14612" width="15.7109375" style="768" bestFit="1" customWidth="1"/>
    <col min="14613" max="14613" width="16.28515625" style="768" bestFit="1" customWidth="1"/>
    <col min="14614" max="14614" width="17.28515625" style="768" customWidth="1"/>
    <col min="14615" max="14615" width="23.42578125" style="768" bestFit="1" customWidth="1"/>
    <col min="14616" max="14616" width="31.85546875" style="768" bestFit="1" customWidth="1"/>
    <col min="14617" max="14617" width="7.85546875" style="768" bestFit="1" customWidth="1"/>
    <col min="14618" max="14618" width="5.7109375" style="768" bestFit="1" customWidth="1"/>
    <col min="14619" max="14619" width="9.140625" style="768" bestFit="1" customWidth="1"/>
    <col min="14620" max="14620" width="13.5703125" style="768" bestFit="1" customWidth="1"/>
    <col min="14621" max="14849" width="9.140625" style="768"/>
    <col min="14850" max="14850" width="4.42578125" style="768" bestFit="1" customWidth="1"/>
    <col min="14851" max="14851" width="18.28515625" style="768" bestFit="1" customWidth="1"/>
    <col min="14852" max="14852" width="19" style="768" bestFit="1" customWidth="1"/>
    <col min="14853" max="14853" width="15.42578125" style="768" bestFit="1" customWidth="1"/>
    <col min="14854" max="14855" width="12.42578125" style="768" bestFit="1" customWidth="1"/>
    <col min="14856" max="14856" width="7.140625" style="768" bestFit="1" customWidth="1"/>
    <col min="14857" max="14857" width="10.140625" style="768" bestFit="1" customWidth="1"/>
    <col min="14858" max="14858" width="15.85546875" style="768" bestFit="1" customWidth="1"/>
    <col min="14859" max="14859" width="15.140625" style="768" bestFit="1" customWidth="1"/>
    <col min="14860" max="14860" width="18.28515625" style="768" bestFit="1" customWidth="1"/>
    <col min="14861" max="14861" width="13.28515625" style="768" bestFit="1" customWidth="1"/>
    <col min="14862" max="14862" width="19.28515625" style="768" customWidth="1"/>
    <col min="14863" max="14863" width="15.140625" style="768" customWidth="1"/>
    <col min="14864" max="14864" width="21" style="768" bestFit="1" customWidth="1"/>
    <col min="14865" max="14865" width="17.140625" style="768" bestFit="1" customWidth="1"/>
    <col min="14866" max="14866" width="16.85546875" style="768" bestFit="1" customWidth="1"/>
    <col min="14867" max="14867" width="16.7109375" style="768" bestFit="1" customWidth="1"/>
    <col min="14868" max="14868" width="15.7109375" style="768" bestFit="1" customWidth="1"/>
    <col min="14869" max="14869" width="16.28515625" style="768" bestFit="1" customWidth="1"/>
    <col min="14870" max="14870" width="17.28515625" style="768" customWidth="1"/>
    <col min="14871" max="14871" width="23.42578125" style="768" bestFit="1" customWidth="1"/>
    <col min="14872" max="14872" width="31.85546875" style="768" bestFit="1" customWidth="1"/>
    <col min="14873" max="14873" width="7.85546875" style="768" bestFit="1" customWidth="1"/>
    <col min="14874" max="14874" width="5.7109375" style="768" bestFit="1" customWidth="1"/>
    <col min="14875" max="14875" width="9.140625" style="768" bestFit="1" customWidth="1"/>
    <col min="14876" max="14876" width="13.5703125" style="768" bestFit="1" customWidth="1"/>
    <col min="14877" max="15105" width="9.140625" style="768"/>
    <col min="15106" max="15106" width="4.42578125" style="768" bestFit="1" customWidth="1"/>
    <col min="15107" max="15107" width="18.28515625" style="768" bestFit="1" customWidth="1"/>
    <col min="15108" max="15108" width="19" style="768" bestFit="1" customWidth="1"/>
    <col min="15109" max="15109" width="15.42578125" style="768" bestFit="1" customWidth="1"/>
    <col min="15110" max="15111" width="12.42578125" style="768" bestFit="1" customWidth="1"/>
    <col min="15112" max="15112" width="7.140625" style="768" bestFit="1" customWidth="1"/>
    <col min="15113" max="15113" width="10.140625" style="768" bestFit="1" customWidth="1"/>
    <col min="15114" max="15114" width="15.85546875" style="768" bestFit="1" customWidth="1"/>
    <col min="15115" max="15115" width="15.140625" style="768" bestFit="1" customWidth="1"/>
    <col min="15116" max="15116" width="18.28515625" style="768" bestFit="1" customWidth="1"/>
    <col min="15117" max="15117" width="13.28515625" style="768" bestFit="1" customWidth="1"/>
    <col min="15118" max="15118" width="19.28515625" style="768" customWidth="1"/>
    <col min="15119" max="15119" width="15.140625" style="768" customWidth="1"/>
    <col min="15120" max="15120" width="21" style="768" bestFit="1" customWidth="1"/>
    <col min="15121" max="15121" width="17.140625" style="768" bestFit="1" customWidth="1"/>
    <col min="15122" max="15122" width="16.85546875" style="768" bestFit="1" customWidth="1"/>
    <col min="15123" max="15123" width="16.7109375" style="768" bestFit="1" customWidth="1"/>
    <col min="15124" max="15124" width="15.7109375" style="768" bestFit="1" customWidth="1"/>
    <col min="15125" max="15125" width="16.28515625" style="768" bestFit="1" customWidth="1"/>
    <col min="15126" max="15126" width="17.28515625" style="768" customWidth="1"/>
    <col min="15127" max="15127" width="23.42578125" style="768" bestFit="1" customWidth="1"/>
    <col min="15128" max="15128" width="31.85546875" style="768" bestFit="1" customWidth="1"/>
    <col min="15129" max="15129" width="7.85546875" style="768" bestFit="1" customWidth="1"/>
    <col min="15130" max="15130" width="5.7109375" style="768" bestFit="1" customWidth="1"/>
    <col min="15131" max="15131" width="9.140625" style="768" bestFit="1" customWidth="1"/>
    <col min="15132" max="15132" width="13.5703125" style="768" bestFit="1" customWidth="1"/>
    <col min="15133" max="15361" width="9.140625" style="768"/>
    <col min="15362" max="15362" width="4.42578125" style="768" bestFit="1" customWidth="1"/>
    <col min="15363" max="15363" width="18.28515625" style="768" bestFit="1" customWidth="1"/>
    <col min="15364" max="15364" width="19" style="768" bestFit="1" customWidth="1"/>
    <col min="15365" max="15365" width="15.42578125" style="768" bestFit="1" customWidth="1"/>
    <col min="15366" max="15367" width="12.42578125" style="768" bestFit="1" customWidth="1"/>
    <col min="15368" max="15368" width="7.140625" style="768" bestFit="1" customWidth="1"/>
    <col min="15369" max="15369" width="10.140625" style="768" bestFit="1" customWidth="1"/>
    <col min="15370" max="15370" width="15.85546875" style="768" bestFit="1" customWidth="1"/>
    <col min="15371" max="15371" width="15.140625" style="768" bestFit="1" customWidth="1"/>
    <col min="15372" max="15372" width="18.28515625" style="768" bestFit="1" customWidth="1"/>
    <col min="15373" max="15373" width="13.28515625" style="768" bestFit="1" customWidth="1"/>
    <col min="15374" max="15374" width="19.28515625" style="768" customWidth="1"/>
    <col min="15375" max="15375" width="15.140625" style="768" customWidth="1"/>
    <col min="15376" max="15376" width="21" style="768" bestFit="1" customWidth="1"/>
    <col min="15377" max="15377" width="17.140625" style="768" bestFit="1" customWidth="1"/>
    <col min="15378" max="15378" width="16.85546875" style="768" bestFit="1" customWidth="1"/>
    <col min="15379" max="15379" width="16.7109375" style="768" bestFit="1" customWidth="1"/>
    <col min="15380" max="15380" width="15.7109375" style="768" bestFit="1" customWidth="1"/>
    <col min="15381" max="15381" width="16.28515625" style="768" bestFit="1" customWidth="1"/>
    <col min="15382" max="15382" width="17.28515625" style="768" customWidth="1"/>
    <col min="15383" max="15383" width="23.42578125" style="768" bestFit="1" customWidth="1"/>
    <col min="15384" max="15384" width="31.85546875" style="768" bestFit="1" customWidth="1"/>
    <col min="15385" max="15385" width="7.85546875" style="768" bestFit="1" customWidth="1"/>
    <col min="15386" max="15386" width="5.7109375" style="768" bestFit="1" customWidth="1"/>
    <col min="15387" max="15387" width="9.140625" style="768" bestFit="1" customWidth="1"/>
    <col min="15388" max="15388" width="13.5703125" style="768" bestFit="1" customWidth="1"/>
    <col min="15389" max="15617" width="9.140625" style="768"/>
    <col min="15618" max="15618" width="4.42578125" style="768" bestFit="1" customWidth="1"/>
    <col min="15619" max="15619" width="18.28515625" style="768" bestFit="1" customWidth="1"/>
    <col min="15620" max="15620" width="19" style="768" bestFit="1" customWidth="1"/>
    <col min="15621" max="15621" width="15.42578125" style="768" bestFit="1" customWidth="1"/>
    <col min="15622" max="15623" width="12.42578125" style="768" bestFit="1" customWidth="1"/>
    <col min="15624" max="15624" width="7.140625" style="768" bestFit="1" customWidth="1"/>
    <col min="15625" max="15625" width="10.140625" style="768" bestFit="1" customWidth="1"/>
    <col min="15626" max="15626" width="15.85546875" style="768" bestFit="1" customWidth="1"/>
    <col min="15627" max="15627" width="15.140625" style="768" bestFit="1" customWidth="1"/>
    <col min="15628" max="15628" width="18.28515625" style="768" bestFit="1" customWidth="1"/>
    <col min="15629" max="15629" width="13.28515625" style="768" bestFit="1" customWidth="1"/>
    <col min="15630" max="15630" width="19.28515625" style="768" customWidth="1"/>
    <col min="15631" max="15631" width="15.140625" style="768" customWidth="1"/>
    <col min="15632" max="15632" width="21" style="768" bestFit="1" customWidth="1"/>
    <col min="15633" max="15633" width="17.140625" style="768" bestFit="1" customWidth="1"/>
    <col min="15634" max="15634" width="16.85546875" style="768" bestFit="1" customWidth="1"/>
    <col min="15635" max="15635" width="16.7109375" style="768" bestFit="1" customWidth="1"/>
    <col min="15636" max="15636" width="15.7109375" style="768" bestFit="1" customWidth="1"/>
    <col min="15637" max="15637" width="16.28515625" style="768" bestFit="1" customWidth="1"/>
    <col min="15638" max="15638" width="17.28515625" style="768" customWidth="1"/>
    <col min="15639" max="15639" width="23.42578125" style="768" bestFit="1" customWidth="1"/>
    <col min="15640" max="15640" width="31.85546875" style="768" bestFit="1" customWidth="1"/>
    <col min="15641" max="15641" width="7.85546875" style="768" bestFit="1" customWidth="1"/>
    <col min="15642" max="15642" width="5.7109375" style="768" bestFit="1" customWidth="1"/>
    <col min="15643" max="15643" width="9.140625" style="768" bestFit="1" customWidth="1"/>
    <col min="15644" max="15644" width="13.5703125" style="768" bestFit="1" customWidth="1"/>
    <col min="15645" max="15873" width="9.140625" style="768"/>
    <col min="15874" max="15874" width="4.42578125" style="768" bestFit="1" customWidth="1"/>
    <col min="15875" max="15875" width="18.28515625" style="768" bestFit="1" customWidth="1"/>
    <col min="15876" max="15876" width="19" style="768" bestFit="1" customWidth="1"/>
    <col min="15877" max="15877" width="15.42578125" style="768" bestFit="1" customWidth="1"/>
    <col min="15878" max="15879" width="12.42578125" style="768" bestFit="1" customWidth="1"/>
    <col min="15880" max="15880" width="7.140625" style="768" bestFit="1" customWidth="1"/>
    <col min="15881" max="15881" width="10.140625" style="768" bestFit="1" customWidth="1"/>
    <col min="15882" max="15882" width="15.85546875" style="768" bestFit="1" customWidth="1"/>
    <col min="15883" max="15883" width="15.140625" style="768" bestFit="1" customWidth="1"/>
    <col min="15884" max="15884" width="18.28515625" style="768" bestFit="1" customWidth="1"/>
    <col min="15885" max="15885" width="13.28515625" style="768" bestFit="1" customWidth="1"/>
    <col min="15886" max="15886" width="19.28515625" style="768" customWidth="1"/>
    <col min="15887" max="15887" width="15.140625" style="768" customWidth="1"/>
    <col min="15888" max="15888" width="21" style="768" bestFit="1" customWidth="1"/>
    <col min="15889" max="15889" width="17.140625" style="768" bestFit="1" customWidth="1"/>
    <col min="15890" max="15890" width="16.85546875" style="768" bestFit="1" customWidth="1"/>
    <col min="15891" max="15891" width="16.7109375" style="768" bestFit="1" customWidth="1"/>
    <col min="15892" max="15892" width="15.7109375" style="768" bestFit="1" customWidth="1"/>
    <col min="15893" max="15893" width="16.28515625" style="768" bestFit="1" customWidth="1"/>
    <col min="15894" max="15894" width="17.28515625" style="768" customWidth="1"/>
    <col min="15895" max="15895" width="23.42578125" style="768" bestFit="1" customWidth="1"/>
    <col min="15896" max="15896" width="31.85546875" style="768" bestFit="1" customWidth="1"/>
    <col min="15897" max="15897" width="7.85546875" style="768" bestFit="1" customWidth="1"/>
    <col min="15898" max="15898" width="5.7109375" style="768" bestFit="1" customWidth="1"/>
    <col min="15899" max="15899" width="9.140625" style="768" bestFit="1" customWidth="1"/>
    <col min="15900" max="15900" width="13.5703125" style="768" bestFit="1" customWidth="1"/>
    <col min="15901" max="16129" width="9.140625" style="768"/>
    <col min="16130" max="16130" width="4.42578125" style="768" bestFit="1" customWidth="1"/>
    <col min="16131" max="16131" width="18.28515625" style="768" bestFit="1" customWidth="1"/>
    <col min="16132" max="16132" width="19" style="768" bestFit="1" customWidth="1"/>
    <col min="16133" max="16133" width="15.42578125" style="768" bestFit="1" customWidth="1"/>
    <col min="16134" max="16135" width="12.42578125" style="768" bestFit="1" customWidth="1"/>
    <col min="16136" max="16136" width="7.140625" style="768" bestFit="1" customWidth="1"/>
    <col min="16137" max="16137" width="10.140625" style="768" bestFit="1" customWidth="1"/>
    <col min="16138" max="16138" width="15.85546875" style="768" bestFit="1" customWidth="1"/>
    <col min="16139" max="16139" width="15.140625" style="768" bestFit="1" customWidth="1"/>
    <col min="16140" max="16140" width="18.28515625" style="768" bestFit="1" customWidth="1"/>
    <col min="16141" max="16141" width="13.28515625" style="768" bestFit="1" customWidth="1"/>
    <col min="16142" max="16142" width="19.28515625" style="768" customWidth="1"/>
    <col min="16143" max="16143" width="15.140625" style="768" customWidth="1"/>
    <col min="16144" max="16144" width="21" style="768" bestFit="1" customWidth="1"/>
    <col min="16145" max="16145" width="17.140625" style="768" bestFit="1" customWidth="1"/>
    <col min="16146" max="16146" width="16.85546875" style="768" bestFit="1" customWidth="1"/>
    <col min="16147" max="16147" width="16.7109375" style="768" bestFit="1" customWidth="1"/>
    <col min="16148" max="16148" width="15.7109375" style="768" bestFit="1" customWidth="1"/>
    <col min="16149" max="16149" width="16.28515625" style="768" bestFit="1" customWidth="1"/>
    <col min="16150" max="16150" width="17.28515625" style="768" customWidth="1"/>
    <col min="16151" max="16151" width="23.42578125" style="768" bestFit="1" customWidth="1"/>
    <col min="16152" max="16152" width="31.85546875" style="768" bestFit="1" customWidth="1"/>
    <col min="16153" max="16153" width="7.85546875" style="768" bestFit="1" customWidth="1"/>
    <col min="16154" max="16154" width="5.7109375" style="768" bestFit="1" customWidth="1"/>
    <col min="16155" max="16155" width="9.140625" style="768" bestFit="1" customWidth="1"/>
    <col min="16156" max="16156" width="13.5703125" style="768" bestFit="1" customWidth="1"/>
    <col min="16157" max="16384" width="9.140625" style="768"/>
  </cols>
  <sheetData>
    <row r="1" spans="1:56" ht="16.5" x14ac:dyDescent="0.25">
      <c r="A1" s="1342" t="s">
        <v>719</v>
      </c>
      <c r="B1" s="1342"/>
      <c r="C1" s="1342"/>
      <c r="D1" s="1342"/>
      <c r="E1" s="1342"/>
      <c r="F1" s="1342"/>
      <c r="G1" s="1342"/>
      <c r="H1" s="1342"/>
      <c r="I1" s="1342"/>
      <c r="J1" s="1342"/>
      <c r="K1" s="1342"/>
      <c r="L1" s="1342"/>
      <c r="M1" s="1342"/>
      <c r="N1" s="1342"/>
      <c r="O1" s="1342"/>
      <c r="P1" s="1342"/>
      <c r="Q1" s="1342"/>
      <c r="R1" s="1342"/>
      <c r="S1" s="1342"/>
      <c r="T1" s="1342"/>
      <c r="U1" s="1021"/>
      <c r="V1" s="1021"/>
      <c r="W1" s="1021"/>
      <c r="X1" s="1021"/>
      <c r="Y1" s="1021"/>
      <c r="Z1" s="1021"/>
      <c r="AA1" s="1021"/>
      <c r="AB1" s="1021"/>
      <c r="AC1" s="1021"/>
      <c r="AD1" s="1021"/>
      <c r="AE1" s="1021"/>
      <c r="AF1" s="1021"/>
      <c r="AG1" s="1021"/>
      <c r="AH1" s="1021"/>
      <c r="AI1" s="1021"/>
      <c r="AJ1" s="1021"/>
      <c r="AK1" s="1021"/>
    </row>
    <row r="2" spans="1:56" ht="16.5" x14ac:dyDescent="0.25">
      <c r="A2" s="1010"/>
      <c r="B2" s="1010"/>
      <c r="C2" s="1010"/>
      <c r="D2" s="1010"/>
      <c r="E2" s="1010"/>
      <c r="F2" s="1010"/>
      <c r="G2" s="1010"/>
      <c r="H2" s="1010"/>
      <c r="I2" s="1010"/>
      <c r="J2" s="1010"/>
      <c r="K2" s="1010"/>
      <c r="L2" s="1010"/>
      <c r="M2" s="1010"/>
      <c r="N2" s="1010"/>
      <c r="O2" s="1010"/>
      <c r="P2" s="1010"/>
      <c r="Q2" s="1010"/>
      <c r="R2" s="1010"/>
      <c r="S2" s="1010"/>
      <c r="T2" s="1010"/>
      <c r="U2" s="1021"/>
      <c r="V2" s="1021"/>
      <c r="W2" s="1021"/>
      <c r="X2" s="1021"/>
      <c r="Y2" s="1021"/>
      <c r="Z2" s="1021"/>
      <c r="AA2" s="1021"/>
      <c r="AB2" s="1021"/>
      <c r="AC2" s="1021"/>
      <c r="AD2" s="1021"/>
      <c r="AE2" s="1021"/>
      <c r="AF2" s="1021"/>
      <c r="AG2" s="1021"/>
      <c r="AH2" s="1021"/>
      <c r="AI2" s="1021"/>
      <c r="AJ2" s="1021"/>
      <c r="AK2" s="1021"/>
    </row>
    <row r="3" spans="1:56" ht="15.75" x14ac:dyDescent="0.25">
      <c r="A3" s="1325" t="s">
        <v>815</v>
      </c>
      <c r="B3" s="1325"/>
      <c r="C3" s="1325"/>
      <c r="D3" s="1325"/>
      <c r="E3" s="1325"/>
      <c r="F3" s="1325"/>
      <c r="G3" s="1325"/>
      <c r="H3" s="1325"/>
      <c r="I3" s="1325"/>
      <c r="J3" s="1325"/>
      <c r="K3" s="1325"/>
      <c r="L3" s="1325"/>
      <c r="M3" s="1325"/>
      <c r="N3" s="1325"/>
      <c r="O3" s="1325"/>
      <c r="P3" s="1325"/>
      <c r="Q3" s="1325"/>
      <c r="R3" s="1325"/>
      <c r="S3" s="1325"/>
      <c r="T3" s="1325"/>
      <c r="U3" s="298"/>
      <c r="V3" s="298"/>
      <c r="W3" s="298"/>
      <c r="X3" s="298"/>
      <c r="Y3" s="298"/>
      <c r="Z3" s="298"/>
      <c r="AA3" s="298"/>
      <c r="AB3" s="298"/>
      <c r="AC3" s="298"/>
      <c r="AD3" s="298"/>
      <c r="AE3" s="298"/>
      <c r="AF3" s="298"/>
      <c r="AG3" s="298"/>
      <c r="AH3" s="298"/>
      <c r="AI3" s="298"/>
      <c r="AJ3" s="298"/>
      <c r="AK3" s="298"/>
    </row>
    <row r="4" spans="1:56" ht="15.75" x14ac:dyDescent="0.25">
      <c r="A4" s="1326" t="s">
        <v>720</v>
      </c>
      <c r="B4" s="1326"/>
      <c r="C4" s="1326"/>
      <c r="D4" s="1326"/>
      <c r="E4" s="1326"/>
      <c r="F4" s="1326"/>
      <c r="G4" s="1326"/>
      <c r="H4" s="1326"/>
      <c r="I4" s="1326"/>
      <c r="J4" s="1326"/>
      <c r="K4" s="1326"/>
      <c r="L4" s="1326"/>
      <c r="M4" s="1326"/>
      <c r="N4" s="1326"/>
      <c r="O4" s="1326"/>
      <c r="P4" s="1326"/>
      <c r="Q4" s="1326"/>
      <c r="R4" s="1326"/>
      <c r="S4" s="1326"/>
      <c r="T4" s="1326"/>
      <c r="U4" s="299"/>
      <c r="V4" s="299"/>
      <c r="W4" s="299"/>
      <c r="X4" s="299"/>
      <c r="Y4" s="299"/>
      <c r="Z4" s="299"/>
      <c r="AA4" s="299"/>
      <c r="AB4" s="299"/>
      <c r="AC4" s="299"/>
      <c r="AD4" s="299"/>
      <c r="AE4" s="299"/>
      <c r="AF4" s="299"/>
      <c r="AG4" s="299"/>
      <c r="AH4" s="299"/>
      <c r="AI4" s="299"/>
      <c r="AJ4" s="299"/>
      <c r="AK4" s="299"/>
    </row>
    <row r="5" spans="1:56" x14ac:dyDescent="0.25">
      <c r="A5" s="1327"/>
      <c r="B5" s="1327"/>
      <c r="C5" s="1327"/>
      <c r="D5" s="1327"/>
      <c r="E5" s="1327"/>
      <c r="F5" s="1327"/>
      <c r="G5" s="1327"/>
      <c r="H5" s="1327"/>
      <c r="I5" s="1327"/>
      <c r="J5" s="1327"/>
      <c r="K5" s="1327"/>
      <c r="L5" s="1327"/>
      <c r="M5" s="1327"/>
      <c r="N5" s="1327"/>
      <c r="O5" s="1327"/>
      <c r="P5" s="1327"/>
      <c r="Q5" s="1327"/>
      <c r="R5" s="1327"/>
      <c r="S5" s="1327"/>
      <c r="T5" s="1327"/>
      <c r="U5" s="768"/>
      <c r="V5" s="768"/>
      <c r="W5" s="768"/>
      <c r="X5" s="768"/>
      <c r="Y5" s="768"/>
      <c r="Z5" s="768"/>
      <c r="AA5" s="768"/>
    </row>
    <row r="6" spans="1:56" ht="18" customHeight="1" x14ac:dyDescent="0.25">
      <c r="A6" s="1343" t="s">
        <v>1594</v>
      </c>
      <c r="B6" s="1343"/>
      <c r="C6" s="1343"/>
      <c r="D6" s="1343"/>
      <c r="E6" s="1343"/>
      <c r="F6" s="1343"/>
      <c r="G6" s="1343"/>
      <c r="H6" s="1343"/>
      <c r="I6" s="1343"/>
      <c r="J6" s="1343"/>
      <c r="K6" s="1343"/>
      <c r="L6" s="1343"/>
      <c r="M6" s="1343"/>
      <c r="N6" s="1343"/>
      <c r="O6" s="1343"/>
      <c r="P6" s="1343"/>
      <c r="Q6" s="1343"/>
      <c r="R6" s="1343"/>
      <c r="S6" s="1343"/>
      <c r="T6" s="1343"/>
      <c r="U6" s="927"/>
      <c r="V6" s="927"/>
      <c r="W6" s="927"/>
      <c r="X6" s="927"/>
      <c r="Y6" s="927"/>
      <c r="Z6" s="927"/>
      <c r="AA6" s="927"/>
      <c r="AB6" s="927"/>
      <c r="AC6" s="927"/>
      <c r="AD6" s="927"/>
      <c r="AE6" s="927"/>
      <c r="AF6" s="927"/>
      <c r="AG6" s="927"/>
      <c r="AH6" s="927"/>
      <c r="AI6" s="927"/>
      <c r="AJ6" s="927"/>
      <c r="AK6" s="927"/>
    </row>
    <row r="7" spans="1:56" ht="18" customHeight="1" x14ac:dyDescent="0.25">
      <c r="A7" s="1022"/>
      <c r="B7" s="1022"/>
      <c r="C7" s="1022"/>
      <c r="D7" s="1022"/>
      <c r="E7" s="1022"/>
      <c r="F7" s="1022"/>
      <c r="G7" s="1022"/>
      <c r="H7" s="1022"/>
      <c r="I7" s="1022"/>
      <c r="J7" s="1022"/>
      <c r="K7" s="1022"/>
      <c r="L7" s="1022"/>
      <c r="M7" s="1022"/>
      <c r="N7" s="1022"/>
      <c r="O7" s="1022"/>
      <c r="P7" s="1022"/>
      <c r="Q7" s="1022"/>
      <c r="R7" s="1022"/>
      <c r="S7" s="1022"/>
      <c r="T7" s="1022"/>
      <c r="U7" s="927"/>
      <c r="V7" s="927"/>
      <c r="W7" s="927"/>
      <c r="X7" s="927"/>
      <c r="Y7" s="927"/>
      <c r="Z7" s="927"/>
      <c r="AA7" s="927"/>
      <c r="AB7" s="927"/>
      <c r="AC7" s="927"/>
      <c r="AD7" s="927"/>
      <c r="AE7" s="927"/>
      <c r="AF7" s="927"/>
      <c r="AG7" s="927"/>
      <c r="AH7" s="927"/>
      <c r="AI7" s="927"/>
      <c r="AJ7" s="927"/>
      <c r="AK7" s="927"/>
    </row>
    <row r="8" spans="1:56" ht="18.75" x14ac:dyDescent="0.3">
      <c r="A8" s="1344" t="s">
        <v>721</v>
      </c>
      <c r="B8" s="1344"/>
      <c r="C8" s="1344"/>
      <c r="D8" s="1344"/>
      <c r="E8" s="1344"/>
      <c r="F8" s="1344"/>
      <c r="G8" s="1344"/>
      <c r="H8" s="1344"/>
      <c r="I8" s="1344"/>
      <c r="J8" s="1344"/>
      <c r="K8" s="1344"/>
      <c r="L8" s="1344"/>
      <c r="M8" s="1344"/>
      <c r="N8" s="1344"/>
      <c r="O8" s="1344"/>
      <c r="P8" s="1022"/>
      <c r="Q8" s="1022"/>
      <c r="R8" s="1022"/>
      <c r="S8" s="1022"/>
      <c r="T8" s="1023"/>
      <c r="U8" s="1023"/>
      <c r="V8" s="1023"/>
      <c r="W8" s="1023"/>
      <c r="X8" s="1023"/>
      <c r="Y8" s="1023"/>
      <c r="Z8" s="1023"/>
      <c r="AA8" s="1023"/>
      <c r="AB8" s="1023"/>
      <c r="AC8" s="1023"/>
      <c r="AD8" s="1023"/>
      <c r="AE8" s="1023"/>
      <c r="AF8" s="1023"/>
      <c r="AG8" s="1023"/>
      <c r="AH8" s="1023"/>
      <c r="AI8" s="1023"/>
      <c r="AJ8" s="1023"/>
      <c r="AK8" s="1023"/>
      <c r="AL8" s="1023"/>
      <c r="AM8" s="1023"/>
      <c r="AN8" s="1023"/>
      <c r="AO8" s="1023"/>
      <c r="AP8" s="1023"/>
      <c r="AQ8" s="1023"/>
      <c r="AR8" s="1023"/>
      <c r="AS8" s="1023"/>
      <c r="AT8" s="1023"/>
      <c r="AU8" s="1023"/>
      <c r="AV8" s="1023"/>
      <c r="AW8" s="1023"/>
      <c r="AX8" s="1023"/>
      <c r="AY8" s="1023"/>
      <c r="AZ8" s="1023"/>
      <c r="BA8" s="1023"/>
      <c r="BB8" s="1023"/>
      <c r="BC8" s="1023"/>
      <c r="BD8" s="1023"/>
    </row>
    <row r="9" spans="1:56" ht="16.5" customHeight="1" x14ac:dyDescent="0.25">
      <c r="A9" s="1335" t="s">
        <v>722</v>
      </c>
      <c r="B9" s="1335"/>
      <c r="C9" s="1335"/>
      <c r="D9" s="1335"/>
      <c r="E9" s="1335"/>
      <c r="F9" s="1335"/>
      <c r="G9" s="1335"/>
      <c r="H9" s="1335"/>
      <c r="I9" s="1335"/>
      <c r="J9" s="1335"/>
      <c r="K9" s="1335"/>
      <c r="L9" s="1335"/>
      <c r="M9" s="1335"/>
      <c r="N9" s="1335"/>
      <c r="O9" s="1335"/>
      <c r="P9" s="1024"/>
      <c r="Q9" s="1024"/>
      <c r="R9" s="1024"/>
      <c r="S9" s="1024"/>
      <c r="T9" s="1025"/>
      <c r="U9" s="1025"/>
      <c r="V9" s="1025"/>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row>
    <row r="10" spans="1:56" x14ac:dyDescent="0.25">
      <c r="A10" s="1336"/>
      <c r="B10" s="1336"/>
      <c r="C10" s="1336"/>
      <c r="D10" s="1336"/>
      <c r="E10" s="1336"/>
      <c r="F10" s="1336"/>
      <c r="G10" s="1336"/>
      <c r="H10" s="1336"/>
      <c r="I10" s="1336"/>
      <c r="J10" s="1336"/>
      <c r="K10" s="1336"/>
      <c r="L10" s="1336"/>
      <c r="M10" s="1336"/>
      <c r="N10" s="1336"/>
      <c r="O10" s="1336"/>
      <c r="P10" s="1336"/>
      <c r="Q10" s="1336"/>
      <c r="R10" s="1336"/>
      <c r="S10" s="1336"/>
      <c r="T10" s="1336"/>
      <c r="U10" s="1336"/>
      <c r="V10" s="1336"/>
      <c r="W10" s="1336"/>
      <c r="X10" s="1336"/>
      <c r="Y10" s="1336"/>
      <c r="Z10" s="1336"/>
      <c r="AA10" s="1336"/>
      <c r="AB10" s="1336"/>
      <c r="AC10" s="1336"/>
      <c r="AD10" s="1336"/>
      <c r="AE10" s="1336"/>
      <c r="AF10" s="1336"/>
      <c r="AG10" s="1336"/>
      <c r="AH10" s="1336"/>
      <c r="AI10" s="1336"/>
      <c r="AJ10" s="1336"/>
      <c r="AK10" s="1336"/>
    </row>
    <row r="11" spans="1:56" ht="73.900000000000006" customHeight="1" x14ac:dyDescent="0.25">
      <c r="A11" s="1337" t="s">
        <v>664</v>
      </c>
      <c r="B11" s="1339" t="s">
        <v>723</v>
      </c>
      <c r="C11" s="1339" t="s">
        <v>724</v>
      </c>
      <c r="D11" s="1341" t="s">
        <v>725</v>
      </c>
      <c r="E11" s="1341"/>
      <c r="F11" s="1341"/>
      <c r="G11" s="1339" t="s">
        <v>726</v>
      </c>
      <c r="H11" s="1333" t="s">
        <v>452</v>
      </c>
      <c r="I11" s="1334"/>
      <c r="J11" s="1333" t="s">
        <v>1734</v>
      </c>
      <c r="K11" s="1334"/>
      <c r="L11" s="1333" t="s">
        <v>1735</v>
      </c>
      <c r="M11" s="1334"/>
      <c r="N11" s="1333" t="s">
        <v>1736</v>
      </c>
      <c r="O11" s="1334"/>
      <c r="P11" s="1333" t="s">
        <v>1737</v>
      </c>
      <c r="Q11" s="1334"/>
      <c r="R11" s="1333" t="s">
        <v>1738</v>
      </c>
      <c r="S11" s="1334"/>
    </row>
    <row r="12" spans="1:56" ht="78.75" x14ac:dyDescent="0.25">
      <c r="A12" s="1338"/>
      <c r="B12" s="1340"/>
      <c r="C12" s="1340"/>
      <c r="D12" s="1026" t="s">
        <v>2020</v>
      </c>
      <c r="E12" s="1026" t="s">
        <v>450</v>
      </c>
      <c r="F12" s="1026" t="s">
        <v>451</v>
      </c>
      <c r="G12" s="1340"/>
      <c r="H12" s="1027" t="s">
        <v>727</v>
      </c>
      <c r="I12" s="1027" t="s">
        <v>728</v>
      </c>
      <c r="J12" s="1027" t="s">
        <v>727</v>
      </c>
      <c r="K12" s="1027" t="s">
        <v>728</v>
      </c>
      <c r="L12" s="1027" t="s">
        <v>727</v>
      </c>
      <c r="M12" s="1027" t="s">
        <v>729</v>
      </c>
      <c r="N12" s="1027" t="s">
        <v>727</v>
      </c>
      <c r="O12" s="1027" t="s">
        <v>729</v>
      </c>
      <c r="P12" s="1027" t="s">
        <v>727</v>
      </c>
      <c r="Q12" s="1027" t="s">
        <v>729</v>
      </c>
      <c r="R12" s="1027" t="s">
        <v>727</v>
      </c>
      <c r="S12" s="1027" t="s">
        <v>729</v>
      </c>
    </row>
    <row r="13" spans="1:56" ht="15.75" x14ac:dyDescent="0.25">
      <c r="A13" s="1028">
        <v>1</v>
      </c>
      <c r="B13" s="1027">
        <v>2</v>
      </c>
      <c r="C13" s="1027">
        <v>3</v>
      </c>
      <c r="D13" s="1027">
        <v>4</v>
      </c>
      <c r="E13" s="1027">
        <v>5</v>
      </c>
      <c r="F13" s="1027">
        <v>6</v>
      </c>
      <c r="G13" s="1027">
        <v>7</v>
      </c>
      <c r="H13" s="1027">
        <v>8</v>
      </c>
      <c r="I13" s="1027">
        <v>9</v>
      </c>
      <c r="J13" s="1027">
        <v>10</v>
      </c>
      <c r="K13" s="1027">
        <v>11</v>
      </c>
      <c r="L13" s="1027">
        <v>12</v>
      </c>
      <c r="M13" s="1027">
        <v>13</v>
      </c>
      <c r="N13" s="1027">
        <v>14</v>
      </c>
      <c r="O13" s="1027">
        <v>15</v>
      </c>
      <c r="P13" s="1027">
        <v>14</v>
      </c>
      <c r="Q13" s="1027">
        <v>15</v>
      </c>
      <c r="R13" s="1027">
        <v>14</v>
      </c>
      <c r="S13" s="1027">
        <v>15</v>
      </c>
    </row>
    <row r="14" spans="1:56" ht="38.25" customHeight="1" x14ac:dyDescent="0.25">
      <c r="A14" s="1028" t="s">
        <v>106</v>
      </c>
      <c r="B14" s="1027" t="s">
        <v>809</v>
      </c>
      <c r="C14" s="1027" t="s">
        <v>731</v>
      </c>
      <c r="D14" s="1027" t="s">
        <v>190</v>
      </c>
      <c r="E14" s="1027" t="s">
        <v>190</v>
      </c>
      <c r="F14" s="1027" t="s">
        <v>190</v>
      </c>
      <c r="G14" s="1027" t="s">
        <v>190</v>
      </c>
      <c r="H14" s="1027" t="s">
        <v>190</v>
      </c>
      <c r="I14" s="1027" t="s">
        <v>190</v>
      </c>
      <c r="J14" s="1027" t="s">
        <v>190</v>
      </c>
      <c r="K14" s="1027" t="s">
        <v>190</v>
      </c>
      <c r="L14" s="1027" t="s">
        <v>190</v>
      </c>
      <c r="M14" s="1027" t="s">
        <v>190</v>
      </c>
      <c r="N14" s="1027" t="s">
        <v>190</v>
      </c>
      <c r="O14" s="1027" t="s">
        <v>190</v>
      </c>
      <c r="P14" s="1027" t="s">
        <v>190</v>
      </c>
      <c r="Q14" s="1027" t="s">
        <v>190</v>
      </c>
      <c r="R14" s="1027" t="s">
        <v>190</v>
      </c>
      <c r="S14" s="1027" t="s">
        <v>190</v>
      </c>
    </row>
    <row r="15" spans="1:56" ht="84" customHeight="1" x14ac:dyDescent="0.25">
      <c r="A15" s="1028" t="s">
        <v>108</v>
      </c>
      <c r="B15" s="1029" t="s">
        <v>732</v>
      </c>
      <c r="C15" s="1027" t="s">
        <v>190</v>
      </c>
      <c r="D15" s="1027" t="s">
        <v>190</v>
      </c>
      <c r="E15" s="1027" t="s">
        <v>190</v>
      </c>
      <c r="F15" s="1027" t="s">
        <v>190</v>
      </c>
      <c r="G15" s="1027" t="s">
        <v>190</v>
      </c>
      <c r="H15" s="1027" t="s">
        <v>190</v>
      </c>
      <c r="I15" s="1027" t="s">
        <v>190</v>
      </c>
      <c r="J15" s="1027" t="s">
        <v>190</v>
      </c>
      <c r="K15" s="1027" t="s">
        <v>190</v>
      </c>
      <c r="L15" s="1027" t="s">
        <v>190</v>
      </c>
      <c r="M15" s="1027" t="s">
        <v>190</v>
      </c>
      <c r="N15" s="1027" t="s">
        <v>190</v>
      </c>
      <c r="O15" s="1027" t="s">
        <v>190</v>
      </c>
      <c r="P15" s="1027" t="s">
        <v>190</v>
      </c>
      <c r="Q15" s="1027" t="s">
        <v>190</v>
      </c>
      <c r="R15" s="1027" t="s">
        <v>190</v>
      </c>
      <c r="S15" s="1027" t="s">
        <v>190</v>
      </c>
    </row>
    <row r="16" spans="1:56" ht="48" customHeight="1" x14ac:dyDescent="0.25">
      <c r="A16" s="1331" t="s">
        <v>110</v>
      </c>
      <c r="B16" s="1332" t="s">
        <v>733</v>
      </c>
      <c r="C16" s="1027" t="s">
        <v>734</v>
      </c>
      <c r="D16" s="1030">
        <v>0</v>
      </c>
      <c r="E16" s="1030">
        <v>0</v>
      </c>
      <c r="F16" s="1030">
        <v>0</v>
      </c>
      <c r="G16" s="1030">
        <f>(D16+E16+F16)/3</f>
        <v>0</v>
      </c>
      <c r="H16" s="1030">
        <f t="shared" ref="H16:H21" si="0">G16</f>
        <v>0</v>
      </c>
      <c r="I16" s="1031"/>
      <c r="J16" s="1030">
        <f>H16*1.03</f>
        <v>0</v>
      </c>
      <c r="K16" s="1031"/>
      <c r="L16" s="1030">
        <f>J16*1.03</f>
        <v>0</v>
      </c>
      <c r="M16" s="1031"/>
      <c r="N16" s="1030">
        <f>L16*1.03</f>
        <v>0</v>
      </c>
      <c r="O16" s="1027"/>
      <c r="P16" s="1030">
        <f>N16*1.03</f>
        <v>0</v>
      </c>
      <c r="Q16" s="1027"/>
      <c r="R16" s="1030">
        <f>P16*1.03</f>
        <v>0</v>
      </c>
      <c r="S16" s="1027"/>
    </row>
    <row r="17" spans="1:19" ht="40.5" customHeight="1" x14ac:dyDescent="0.25">
      <c r="A17" s="1331"/>
      <c r="B17" s="1332"/>
      <c r="C17" s="1027" t="s">
        <v>735</v>
      </c>
      <c r="D17" s="1031">
        <v>0</v>
      </c>
      <c r="E17" s="1031">
        <v>0</v>
      </c>
      <c r="F17" s="1031">
        <v>0</v>
      </c>
      <c r="G17" s="1031">
        <f t="shared" ref="G17:G79" si="1">(D17+E17+F17)/3</f>
        <v>0</v>
      </c>
      <c r="H17" s="1031">
        <f t="shared" si="0"/>
        <v>0</v>
      </c>
      <c r="I17" s="1031"/>
      <c r="J17" s="1031">
        <f>H17*1.03</f>
        <v>0</v>
      </c>
      <c r="K17" s="1031"/>
      <c r="L17" s="1031">
        <f>J17*1.03</f>
        <v>0</v>
      </c>
      <c r="M17" s="1031"/>
      <c r="N17" s="1031">
        <f>L17*1.03</f>
        <v>0</v>
      </c>
      <c r="O17" s="1027"/>
      <c r="P17" s="1031">
        <f>N17*1.03</f>
        <v>0</v>
      </c>
      <c r="Q17" s="1027"/>
      <c r="R17" s="1031">
        <f>P17*1.03</f>
        <v>0</v>
      </c>
      <c r="S17" s="1027"/>
    </row>
    <row r="18" spans="1:19" ht="28.5" customHeight="1" x14ac:dyDescent="0.25">
      <c r="A18" s="1331" t="s">
        <v>112</v>
      </c>
      <c r="B18" s="1332" t="s">
        <v>736</v>
      </c>
      <c r="C18" s="1027" t="s">
        <v>734</v>
      </c>
      <c r="D18" s="1030">
        <v>0</v>
      </c>
      <c r="E18" s="1030">
        <v>0</v>
      </c>
      <c r="F18" s="1030">
        <v>0</v>
      </c>
      <c r="G18" s="1030">
        <f t="shared" si="1"/>
        <v>0</v>
      </c>
      <c r="H18" s="1030">
        <f t="shared" si="0"/>
        <v>0</v>
      </c>
      <c r="I18" s="1031"/>
      <c r="J18" s="1030">
        <v>0</v>
      </c>
      <c r="K18" s="1031"/>
      <c r="L18" s="1030">
        <v>0</v>
      </c>
      <c r="M18" s="1031"/>
      <c r="N18" s="1030">
        <v>0</v>
      </c>
      <c r="O18" s="1027"/>
      <c r="P18" s="1030">
        <v>0</v>
      </c>
      <c r="Q18" s="1027"/>
      <c r="R18" s="1030">
        <v>0</v>
      </c>
      <c r="S18" s="1027"/>
    </row>
    <row r="19" spans="1:19" ht="26.25" customHeight="1" x14ac:dyDescent="0.25">
      <c r="A19" s="1331"/>
      <c r="B19" s="1332"/>
      <c r="C19" s="1027" t="s">
        <v>735</v>
      </c>
      <c r="D19" s="1031">
        <v>0</v>
      </c>
      <c r="E19" s="1031">
        <v>0</v>
      </c>
      <c r="F19" s="1031">
        <v>0</v>
      </c>
      <c r="G19" s="1031">
        <f t="shared" si="1"/>
        <v>0</v>
      </c>
      <c r="H19" s="1031">
        <f t="shared" si="0"/>
        <v>0</v>
      </c>
      <c r="I19" s="1031"/>
      <c r="J19" s="1031">
        <v>0</v>
      </c>
      <c r="K19" s="1031"/>
      <c r="L19" s="1031">
        <v>0</v>
      </c>
      <c r="M19" s="1031"/>
      <c r="N19" s="1031">
        <v>0</v>
      </c>
      <c r="O19" s="1027"/>
      <c r="P19" s="1031">
        <v>0</v>
      </c>
      <c r="Q19" s="1027"/>
      <c r="R19" s="1031">
        <v>0</v>
      </c>
      <c r="S19" s="1027"/>
    </row>
    <row r="20" spans="1:19" ht="25.5" customHeight="1" x14ac:dyDescent="0.25">
      <c r="A20" s="1331" t="s">
        <v>114</v>
      </c>
      <c r="B20" s="1332" t="s">
        <v>737</v>
      </c>
      <c r="C20" s="1027" t="s">
        <v>734</v>
      </c>
      <c r="D20" s="1027">
        <f t="shared" ref="D20:F25" si="2">0+0</f>
        <v>0</v>
      </c>
      <c r="E20" s="1027">
        <f t="shared" si="2"/>
        <v>0</v>
      </c>
      <c r="F20" s="1027">
        <f t="shared" si="2"/>
        <v>0</v>
      </c>
      <c r="G20" s="1030">
        <f t="shared" si="1"/>
        <v>0</v>
      </c>
      <c r="H20" s="1030">
        <f t="shared" si="0"/>
        <v>0</v>
      </c>
      <c r="I20" s="1027"/>
      <c r="J20" s="1030">
        <f>H20</f>
        <v>0</v>
      </c>
      <c r="K20" s="1027"/>
      <c r="L20" s="1030">
        <f>J20</f>
        <v>0</v>
      </c>
      <c r="M20" s="1027"/>
      <c r="N20" s="1030">
        <f>L20</f>
        <v>0</v>
      </c>
      <c r="O20" s="1027"/>
      <c r="P20" s="1030">
        <f>N20</f>
        <v>0</v>
      </c>
      <c r="Q20" s="1027"/>
      <c r="R20" s="1030">
        <f>P20</f>
        <v>0</v>
      </c>
      <c r="S20" s="1027"/>
    </row>
    <row r="21" spans="1:19" ht="23.25" customHeight="1" x14ac:dyDescent="0.25">
      <c r="A21" s="1331"/>
      <c r="B21" s="1332"/>
      <c r="C21" s="1027" t="s">
        <v>735</v>
      </c>
      <c r="D21" s="1027">
        <f t="shared" si="2"/>
        <v>0</v>
      </c>
      <c r="E21" s="1027">
        <f t="shared" si="2"/>
        <v>0</v>
      </c>
      <c r="F21" s="1027">
        <f t="shared" si="2"/>
        <v>0</v>
      </c>
      <c r="G21" s="1031">
        <f t="shared" si="1"/>
        <v>0</v>
      </c>
      <c r="H21" s="1031">
        <f t="shared" si="0"/>
        <v>0</v>
      </c>
      <c r="I21" s="1027"/>
      <c r="J21" s="1031">
        <f>H21</f>
        <v>0</v>
      </c>
      <c r="K21" s="1027"/>
      <c r="L21" s="1031">
        <f>J21</f>
        <v>0</v>
      </c>
      <c r="M21" s="1027"/>
      <c r="N21" s="1031">
        <f>L21</f>
        <v>0</v>
      </c>
      <c r="O21" s="1027"/>
      <c r="P21" s="1031">
        <f>N21</f>
        <v>0</v>
      </c>
      <c r="Q21" s="1027"/>
      <c r="R21" s="1031">
        <f>P21</f>
        <v>0</v>
      </c>
      <c r="S21" s="1027"/>
    </row>
    <row r="22" spans="1:19" ht="29.25" customHeight="1" x14ac:dyDescent="0.25">
      <c r="A22" s="1331" t="s">
        <v>116</v>
      </c>
      <c r="B22" s="1332" t="s">
        <v>738</v>
      </c>
      <c r="C22" s="1027" t="s">
        <v>734</v>
      </c>
      <c r="D22" s="1027">
        <f t="shared" si="2"/>
        <v>0</v>
      </c>
      <c r="E22" s="1027">
        <f t="shared" si="2"/>
        <v>0</v>
      </c>
      <c r="F22" s="1027">
        <v>0</v>
      </c>
      <c r="G22" s="1030">
        <f t="shared" si="1"/>
        <v>0</v>
      </c>
      <c r="H22" s="1027">
        <f>F22</f>
        <v>0</v>
      </c>
      <c r="I22" s="1027"/>
      <c r="J22" s="1030">
        <f>H22*1.03</f>
        <v>0</v>
      </c>
      <c r="K22" s="1027"/>
      <c r="L22" s="1030">
        <f>J22*1.03</f>
        <v>0</v>
      </c>
      <c r="M22" s="1027"/>
      <c r="N22" s="1030">
        <f>L22*1.03</f>
        <v>0</v>
      </c>
      <c r="O22" s="1027"/>
      <c r="P22" s="1030">
        <f>N22*1.03</f>
        <v>0</v>
      </c>
      <c r="Q22" s="1027"/>
      <c r="R22" s="1030">
        <f>P22*1.03</f>
        <v>0</v>
      </c>
      <c r="S22" s="1027"/>
    </row>
    <row r="23" spans="1:19" ht="32.25" customHeight="1" x14ac:dyDescent="0.25">
      <c r="A23" s="1331"/>
      <c r="B23" s="1332"/>
      <c r="C23" s="1027" t="s">
        <v>735</v>
      </c>
      <c r="D23" s="1027">
        <f t="shared" si="2"/>
        <v>0</v>
      </c>
      <c r="E23" s="1027">
        <f t="shared" si="2"/>
        <v>0</v>
      </c>
      <c r="F23" s="1027">
        <v>0</v>
      </c>
      <c r="G23" s="1031">
        <f t="shared" si="1"/>
        <v>0</v>
      </c>
      <c r="H23" s="1027">
        <f>F23</f>
        <v>0</v>
      </c>
      <c r="I23" s="1027"/>
      <c r="J23" s="1032">
        <f>H23*1.03</f>
        <v>0</v>
      </c>
      <c r="K23" s="1027"/>
      <c r="L23" s="1032">
        <f>J23*1.03</f>
        <v>0</v>
      </c>
      <c r="M23" s="1027"/>
      <c r="N23" s="1032">
        <f>L23*1.03</f>
        <v>0</v>
      </c>
      <c r="O23" s="1027"/>
      <c r="P23" s="1032">
        <f>N23*1.03</f>
        <v>0</v>
      </c>
      <c r="Q23" s="1027"/>
      <c r="R23" s="1032">
        <f>P23*1.03</f>
        <v>0</v>
      </c>
      <c r="S23" s="1027"/>
    </row>
    <row r="24" spans="1:19" ht="24.75" customHeight="1" x14ac:dyDescent="0.25">
      <c r="A24" s="1331" t="s">
        <v>739</v>
      </c>
      <c r="B24" s="1332" t="s">
        <v>740</v>
      </c>
      <c r="C24" s="1027" t="s">
        <v>734</v>
      </c>
      <c r="D24" s="1027">
        <f t="shared" si="2"/>
        <v>0</v>
      </c>
      <c r="E24" s="1027">
        <f t="shared" si="2"/>
        <v>0</v>
      </c>
      <c r="F24" s="1027">
        <v>0</v>
      </c>
      <c r="G24" s="1030">
        <f t="shared" si="1"/>
        <v>0</v>
      </c>
      <c r="H24" s="1027">
        <f>F24</f>
        <v>0</v>
      </c>
      <c r="I24" s="1027"/>
      <c r="J24" s="1030">
        <f>J16-J18-J20-J22</f>
        <v>0</v>
      </c>
      <c r="K24" s="1027"/>
      <c r="L24" s="1030">
        <f>L16-L18-L20-L22</f>
        <v>0</v>
      </c>
      <c r="M24" s="1027"/>
      <c r="N24" s="1030">
        <f>N16-N18-N20-N22</f>
        <v>0</v>
      </c>
      <c r="O24" s="1027"/>
      <c r="P24" s="1030">
        <f>P16-P18-P20-P22</f>
        <v>0</v>
      </c>
      <c r="Q24" s="1027"/>
      <c r="R24" s="1030">
        <f>R16-R18-R20-R22</f>
        <v>0</v>
      </c>
      <c r="S24" s="1027"/>
    </row>
    <row r="25" spans="1:19" ht="24.75" customHeight="1" x14ac:dyDescent="0.25">
      <c r="A25" s="1331"/>
      <c r="B25" s="1332"/>
      <c r="C25" s="1027" t="s">
        <v>735</v>
      </c>
      <c r="D25" s="1027">
        <f t="shared" si="2"/>
        <v>0</v>
      </c>
      <c r="E25" s="1027">
        <f t="shared" si="2"/>
        <v>0</v>
      </c>
      <c r="F25" s="1027">
        <v>0</v>
      </c>
      <c r="G25" s="1031">
        <f t="shared" si="1"/>
        <v>0</v>
      </c>
      <c r="H25" s="1027">
        <f>F25</f>
        <v>0</v>
      </c>
      <c r="I25" s="1027"/>
      <c r="J25" s="1032">
        <f>J17-J19-J21-J23</f>
        <v>0</v>
      </c>
      <c r="K25" s="1027"/>
      <c r="L25" s="1032">
        <f>L17-L19-L21-L23</f>
        <v>0</v>
      </c>
      <c r="M25" s="1027"/>
      <c r="N25" s="1032">
        <f>N17-N19-N21-N23</f>
        <v>0</v>
      </c>
      <c r="O25" s="1027"/>
      <c r="P25" s="1032">
        <f>P17-P19-P21-P23</f>
        <v>0</v>
      </c>
      <c r="Q25" s="1027"/>
      <c r="R25" s="1032">
        <f>R17-R19-R21-R23</f>
        <v>0</v>
      </c>
      <c r="S25" s="1027"/>
    </row>
    <row r="26" spans="1:19" ht="39.75" customHeight="1" x14ac:dyDescent="0.25">
      <c r="A26" s="1331" t="s">
        <v>118</v>
      </c>
      <c r="B26" s="1332" t="s">
        <v>741</v>
      </c>
      <c r="C26" s="1027" t="s">
        <v>734</v>
      </c>
      <c r="D26" s="1030">
        <v>0</v>
      </c>
      <c r="E26" s="1030">
        <v>0</v>
      </c>
      <c r="F26" s="1030">
        <v>0</v>
      </c>
      <c r="G26" s="1030">
        <f t="shared" si="1"/>
        <v>0</v>
      </c>
      <c r="H26" s="1030">
        <f>G26</f>
        <v>0</v>
      </c>
      <c r="I26" s="1031"/>
      <c r="J26" s="1030">
        <f>H26*1.03</f>
        <v>0</v>
      </c>
      <c r="K26" s="1031"/>
      <c r="L26" s="1030">
        <f>J26*1.03</f>
        <v>0</v>
      </c>
      <c r="M26" s="1031"/>
      <c r="N26" s="1030">
        <f>L26*1.03</f>
        <v>0</v>
      </c>
      <c r="O26" s="1031"/>
      <c r="P26" s="1030">
        <f>N26*1.03</f>
        <v>0</v>
      </c>
      <c r="Q26" s="1031"/>
      <c r="R26" s="1030">
        <f>P26*1.03</f>
        <v>0</v>
      </c>
      <c r="S26" s="1031"/>
    </row>
    <row r="27" spans="1:19" ht="45" customHeight="1" x14ac:dyDescent="0.25">
      <c r="A27" s="1331"/>
      <c r="B27" s="1332"/>
      <c r="C27" s="1027" t="s">
        <v>735</v>
      </c>
      <c r="D27" s="1031">
        <v>0</v>
      </c>
      <c r="E27" s="1031">
        <v>0</v>
      </c>
      <c r="F27" s="1031">
        <v>0</v>
      </c>
      <c r="G27" s="1031">
        <f t="shared" si="1"/>
        <v>0</v>
      </c>
      <c r="H27" s="1031">
        <f>G27</f>
        <v>0</v>
      </c>
      <c r="I27" s="1031"/>
      <c r="J27" s="1031">
        <f>H27*1.03</f>
        <v>0</v>
      </c>
      <c r="K27" s="1031"/>
      <c r="L27" s="1031">
        <f>J27*1.03</f>
        <v>0</v>
      </c>
      <c r="M27" s="1031"/>
      <c r="N27" s="1031">
        <f>L27*1.03</f>
        <v>0</v>
      </c>
      <c r="O27" s="1031"/>
      <c r="P27" s="1031">
        <f>N27*1.03</f>
        <v>0</v>
      </c>
      <c r="Q27" s="1031"/>
      <c r="R27" s="1031">
        <f>P27*1.03</f>
        <v>0</v>
      </c>
      <c r="S27" s="1031"/>
    </row>
    <row r="28" spans="1:19" ht="28.5" customHeight="1" x14ac:dyDescent="0.25">
      <c r="A28" s="1331" t="s">
        <v>120</v>
      </c>
      <c r="B28" s="1332" t="s">
        <v>736</v>
      </c>
      <c r="C28" s="1027" t="s">
        <v>734</v>
      </c>
      <c r="D28" s="1030">
        <v>0</v>
      </c>
      <c r="E28" s="1030">
        <v>0</v>
      </c>
      <c r="F28" s="1030">
        <v>0</v>
      </c>
      <c r="G28" s="1030">
        <f t="shared" si="1"/>
        <v>0</v>
      </c>
      <c r="H28" s="1030">
        <f>F28</f>
        <v>0</v>
      </c>
      <c r="I28" s="1031"/>
      <c r="J28" s="1030">
        <v>0</v>
      </c>
      <c r="K28" s="1031"/>
      <c r="L28" s="1030">
        <v>0</v>
      </c>
      <c r="M28" s="1031"/>
      <c r="N28" s="1030">
        <v>0</v>
      </c>
      <c r="O28" s="1027"/>
      <c r="P28" s="1030">
        <v>0</v>
      </c>
      <c r="Q28" s="1027"/>
      <c r="R28" s="1030">
        <v>0</v>
      </c>
      <c r="S28" s="1027"/>
    </row>
    <row r="29" spans="1:19" ht="26.25" customHeight="1" x14ac:dyDescent="0.25">
      <c r="A29" s="1331"/>
      <c r="B29" s="1332"/>
      <c r="C29" s="1027" t="s">
        <v>735</v>
      </c>
      <c r="D29" s="1031">
        <v>0</v>
      </c>
      <c r="E29" s="1031">
        <v>0</v>
      </c>
      <c r="F29" s="1030">
        <v>0</v>
      </c>
      <c r="G29" s="1031">
        <f t="shared" si="1"/>
        <v>0</v>
      </c>
      <c r="H29" s="1031">
        <f>F29</f>
        <v>0</v>
      </c>
      <c r="I29" s="1031"/>
      <c r="J29" s="1031">
        <v>0</v>
      </c>
      <c r="K29" s="1031"/>
      <c r="L29" s="1031">
        <v>0</v>
      </c>
      <c r="M29" s="1031"/>
      <c r="N29" s="1031">
        <v>0</v>
      </c>
      <c r="O29" s="1027"/>
      <c r="P29" s="1031">
        <v>0</v>
      </c>
      <c r="Q29" s="1027"/>
      <c r="R29" s="1031">
        <v>0</v>
      </c>
      <c r="S29" s="1027"/>
    </row>
    <row r="30" spans="1:19" ht="30.75" customHeight="1" x14ac:dyDescent="0.25">
      <c r="A30" s="1331" t="s">
        <v>122</v>
      </c>
      <c r="B30" s="1332" t="s">
        <v>737</v>
      </c>
      <c r="C30" s="1027" t="s">
        <v>734</v>
      </c>
      <c r="D30" s="1027">
        <f t="shared" ref="D30:F31" si="3">0+0</f>
        <v>0</v>
      </c>
      <c r="E30" s="1027">
        <f t="shared" si="3"/>
        <v>0</v>
      </c>
      <c r="F30" s="1027">
        <f t="shared" si="3"/>
        <v>0</v>
      </c>
      <c r="G30" s="1030">
        <f t="shared" si="1"/>
        <v>0</v>
      </c>
      <c r="H30" s="1030">
        <f>G30</f>
        <v>0</v>
      </c>
      <c r="I30" s="1027"/>
      <c r="J30" s="1027">
        <v>0</v>
      </c>
      <c r="K30" s="1027"/>
      <c r="L30" s="1027">
        <v>0</v>
      </c>
      <c r="M30" s="1027"/>
      <c r="N30" s="1027">
        <v>0</v>
      </c>
      <c r="O30" s="1027"/>
      <c r="P30" s="1027">
        <v>0</v>
      </c>
      <c r="Q30" s="1027"/>
      <c r="R30" s="1027">
        <v>0</v>
      </c>
      <c r="S30" s="1027"/>
    </row>
    <row r="31" spans="1:19" ht="30.75" customHeight="1" x14ac:dyDescent="0.25">
      <c r="A31" s="1331"/>
      <c r="B31" s="1332"/>
      <c r="C31" s="1027" t="s">
        <v>735</v>
      </c>
      <c r="D31" s="1027">
        <f t="shared" si="3"/>
        <v>0</v>
      </c>
      <c r="E31" s="1027">
        <f t="shared" si="3"/>
        <v>0</v>
      </c>
      <c r="F31" s="1027">
        <f t="shared" si="3"/>
        <v>0</v>
      </c>
      <c r="G31" s="1031">
        <f t="shared" si="1"/>
        <v>0</v>
      </c>
      <c r="H31" s="1031">
        <f>G31</f>
        <v>0</v>
      </c>
      <c r="I31" s="1027"/>
      <c r="J31" s="1027">
        <v>0</v>
      </c>
      <c r="K31" s="1027"/>
      <c r="L31" s="1027">
        <v>0</v>
      </c>
      <c r="M31" s="1027"/>
      <c r="N31" s="1027">
        <v>0</v>
      </c>
      <c r="O31" s="1027"/>
      <c r="P31" s="1027">
        <v>0</v>
      </c>
      <c r="Q31" s="1027"/>
      <c r="R31" s="1027">
        <v>0</v>
      </c>
      <c r="S31" s="1027"/>
    </row>
    <row r="32" spans="1:19" ht="30.75" customHeight="1" x14ac:dyDescent="0.25">
      <c r="A32" s="1331" t="s">
        <v>742</v>
      </c>
      <c r="B32" s="1332" t="s">
        <v>738</v>
      </c>
      <c r="C32" s="1027" t="s">
        <v>734</v>
      </c>
      <c r="D32" s="1027">
        <f>0+0</f>
        <v>0</v>
      </c>
      <c r="E32" s="1027">
        <v>0</v>
      </c>
      <c r="F32" s="1027">
        <v>0</v>
      </c>
      <c r="G32" s="1030">
        <f t="shared" si="1"/>
        <v>0</v>
      </c>
      <c r="H32" s="1030">
        <f>G32</f>
        <v>0</v>
      </c>
      <c r="I32" s="1027"/>
      <c r="J32" s="1030">
        <f>H32*1.03</f>
        <v>0</v>
      </c>
      <c r="K32" s="1027"/>
      <c r="L32" s="1030">
        <f>J32*1.03</f>
        <v>0</v>
      </c>
      <c r="M32" s="1027"/>
      <c r="N32" s="1030">
        <f>L32*1.03</f>
        <v>0</v>
      </c>
      <c r="O32" s="1027"/>
      <c r="P32" s="1030">
        <f>N32*1.03</f>
        <v>0</v>
      </c>
      <c r="Q32" s="1027"/>
      <c r="R32" s="1030">
        <f>P32*1.03</f>
        <v>0</v>
      </c>
      <c r="S32" s="1027"/>
    </row>
    <row r="33" spans="1:19" ht="27.75" customHeight="1" x14ac:dyDescent="0.25">
      <c r="A33" s="1331"/>
      <c r="B33" s="1332"/>
      <c r="C33" s="1027" t="s">
        <v>735</v>
      </c>
      <c r="D33" s="1027">
        <v>0</v>
      </c>
      <c r="E33" s="1027">
        <v>0</v>
      </c>
      <c r="F33" s="1027">
        <v>0</v>
      </c>
      <c r="G33" s="1031">
        <f t="shared" si="1"/>
        <v>0</v>
      </c>
      <c r="H33" s="1031">
        <f>G33</f>
        <v>0</v>
      </c>
      <c r="I33" s="1027"/>
      <c r="J33" s="1031">
        <f>H33*1.03</f>
        <v>0</v>
      </c>
      <c r="K33" s="1027"/>
      <c r="L33" s="1031">
        <f>J33*1.03</f>
        <v>0</v>
      </c>
      <c r="M33" s="1027"/>
      <c r="N33" s="1031">
        <f>L33*1.03</f>
        <v>0</v>
      </c>
      <c r="O33" s="1027"/>
      <c r="P33" s="1031">
        <f>N33*1.03</f>
        <v>0</v>
      </c>
      <c r="Q33" s="1027"/>
      <c r="R33" s="1031">
        <f>P33*1.03</f>
        <v>0</v>
      </c>
      <c r="S33" s="1027"/>
    </row>
    <row r="34" spans="1:19" ht="30.75" customHeight="1" x14ac:dyDescent="0.25">
      <c r="A34" s="1331" t="s">
        <v>743</v>
      </c>
      <c r="B34" s="1332" t="s">
        <v>740</v>
      </c>
      <c r="C34" s="1027" t="s">
        <v>734</v>
      </c>
      <c r="D34" s="1027">
        <v>0</v>
      </c>
      <c r="E34" s="1027">
        <v>0</v>
      </c>
      <c r="F34" s="1027">
        <v>0</v>
      </c>
      <c r="G34" s="1030">
        <f t="shared" si="1"/>
        <v>0</v>
      </c>
      <c r="H34" s="1030">
        <f>H26-H28-H30-H32</f>
        <v>0</v>
      </c>
      <c r="I34" s="1027"/>
      <c r="J34" s="1030">
        <f>J26-J28-J30-J32</f>
        <v>0</v>
      </c>
      <c r="K34" s="1027"/>
      <c r="L34" s="1030">
        <f>L26-L28-L30-L32</f>
        <v>0</v>
      </c>
      <c r="M34" s="1027"/>
      <c r="N34" s="1030">
        <f>N26-N28-N30-N32</f>
        <v>0</v>
      </c>
      <c r="O34" s="1027"/>
      <c r="P34" s="1030">
        <f>P26-P28-P30-P32</f>
        <v>0</v>
      </c>
      <c r="Q34" s="1027"/>
      <c r="R34" s="1030">
        <f>R26-R28-R30-R32</f>
        <v>0</v>
      </c>
      <c r="S34" s="1027"/>
    </row>
    <row r="35" spans="1:19" ht="32.25" customHeight="1" x14ac:dyDescent="0.25">
      <c r="A35" s="1331"/>
      <c r="B35" s="1332"/>
      <c r="C35" s="1027" t="s">
        <v>735</v>
      </c>
      <c r="D35" s="1027">
        <v>0</v>
      </c>
      <c r="E35" s="1027">
        <v>0</v>
      </c>
      <c r="F35" s="1027">
        <v>0</v>
      </c>
      <c r="G35" s="1031">
        <f t="shared" si="1"/>
        <v>0</v>
      </c>
      <c r="H35" s="1031">
        <f>H27-H29-H31-H33</f>
        <v>0</v>
      </c>
      <c r="I35" s="1027"/>
      <c r="J35" s="1031">
        <f>J27-J29-J31-J33</f>
        <v>0</v>
      </c>
      <c r="K35" s="1027"/>
      <c r="L35" s="1031">
        <f>L27-L29-L31-L33</f>
        <v>0</v>
      </c>
      <c r="M35" s="1027"/>
      <c r="N35" s="1031">
        <f>N27-N29-N31-N33</f>
        <v>0</v>
      </c>
      <c r="O35" s="1027"/>
      <c r="P35" s="1031">
        <f>P27-P29-P31-P33</f>
        <v>0</v>
      </c>
      <c r="Q35" s="1027"/>
      <c r="R35" s="1031">
        <f>R27-R29-R31-R33</f>
        <v>0</v>
      </c>
      <c r="S35" s="1027"/>
    </row>
    <row r="36" spans="1:19" ht="40.5" customHeight="1" x14ac:dyDescent="0.25">
      <c r="A36" s="1331" t="s">
        <v>124</v>
      </c>
      <c r="B36" s="1332" t="s">
        <v>744</v>
      </c>
      <c r="C36" s="1027" t="s">
        <v>734</v>
      </c>
      <c r="D36" s="1030">
        <v>0</v>
      </c>
      <c r="E36" s="1030">
        <v>0</v>
      </c>
      <c r="F36" s="1030">
        <v>0</v>
      </c>
      <c r="G36" s="1030">
        <f t="shared" si="1"/>
        <v>0</v>
      </c>
      <c r="H36" s="1030">
        <f>G36</f>
        <v>0</v>
      </c>
      <c r="I36" s="1031"/>
      <c r="J36" s="1030">
        <f>H36*1.03</f>
        <v>0</v>
      </c>
      <c r="K36" s="1031"/>
      <c r="L36" s="1030">
        <f>J36*1.03</f>
        <v>0</v>
      </c>
      <c r="M36" s="1031"/>
      <c r="N36" s="1030">
        <f>L36*1.03</f>
        <v>0</v>
      </c>
      <c r="O36" s="1027"/>
      <c r="P36" s="1030">
        <f>N36*1.03</f>
        <v>0</v>
      </c>
      <c r="Q36" s="1027"/>
      <c r="R36" s="1030">
        <f>P36*1.03</f>
        <v>0</v>
      </c>
      <c r="S36" s="1027"/>
    </row>
    <row r="37" spans="1:19" ht="33" customHeight="1" x14ac:dyDescent="0.25">
      <c r="A37" s="1331"/>
      <c r="B37" s="1332"/>
      <c r="C37" s="1027" t="s">
        <v>735</v>
      </c>
      <c r="D37" s="1031">
        <v>0</v>
      </c>
      <c r="E37" s="1031">
        <v>0</v>
      </c>
      <c r="F37" s="1031">
        <v>0</v>
      </c>
      <c r="G37" s="1031">
        <f t="shared" si="1"/>
        <v>0</v>
      </c>
      <c r="H37" s="1031">
        <f>G37</f>
        <v>0</v>
      </c>
      <c r="I37" s="1031"/>
      <c r="J37" s="1031">
        <f>H37*1.03</f>
        <v>0</v>
      </c>
      <c r="K37" s="1031"/>
      <c r="L37" s="1031">
        <f>J37*1.03</f>
        <v>0</v>
      </c>
      <c r="M37" s="1031"/>
      <c r="N37" s="1031">
        <f>L37*1.03</f>
        <v>0</v>
      </c>
      <c r="O37" s="1027"/>
      <c r="P37" s="1031">
        <f>N37*1.03</f>
        <v>0</v>
      </c>
      <c r="Q37" s="1027"/>
      <c r="R37" s="1031">
        <f>P37*1.03</f>
        <v>0</v>
      </c>
      <c r="S37" s="1027"/>
    </row>
    <row r="38" spans="1:19" ht="27" customHeight="1" x14ac:dyDescent="0.25">
      <c r="A38" s="1331" t="s">
        <v>745</v>
      </c>
      <c r="B38" s="1332" t="s">
        <v>736</v>
      </c>
      <c r="C38" s="1027" t="s">
        <v>734</v>
      </c>
      <c r="D38" s="1030">
        <v>0</v>
      </c>
      <c r="E38" s="1030">
        <v>0</v>
      </c>
      <c r="F38" s="1030">
        <f t="shared" ref="F38:F43" si="4">0+0</f>
        <v>0</v>
      </c>
      <c r="G38" s="1030">
        <f t="shared" si="1"/>
        <v>0</v>
      </c>
      <c r="H38" s="1030">
        <f>H18</f>
        <v>0</v>
      </c>
      <c r="I38" s="1031"/>
      <c r="J38" s="1030">
        <f>J18</f>
        <v>0</v>
      </c>
      <c r="K38" s="1031"/>
      <c r="L38" s="1030">
        <f>L18</f>
        <v>0</v>
      </c>
      <c r="M38" s="1031"/>
      <c r="N38" s="1030">
        <f>N18</f>
        <v>0</v>
      </c>
      <c r="O38" s="1027"/>
      <c r="P38" s="1030">
        <f>P18</f>
        <v>0</v>
      </c>
      <c r="Q38" s="1027"/>
      <c r="R38" s="1030">
        <f>R18</f>
        <v>0</v>
      </c>
      <c r="S38" s="1027"/>
    </row>
    <row r="39" spans="1:19" ht="30.75" customHeight="1" x14ac:dyDescent="0.25">
      <c r="A39" s="1331"/>
      <c r="B39" s="1332"/>
      <c r="C39" s="1027" t="s">
        <v>735</v>
      </c>
      <c r="D39" s="1031">
        <v>0</v>
      </c>
      <c r="E39" s="1031">
        <v>0</v>
      </c>
      <c r="F39" s="1030">
        <v>0</v>
      </c>
      <c r="G39" s="1031">
        <f t="shared" si="1"/>
        <v>0</v>
      </c>
      <c r="H39" s="1031">
        <f>H19</f>
        <v>0</v>
      </c>
      <c r="I39" s="1031"/>
      <c r="J39" s="1031">
        <f>J19</f>
        <v>0</v>
      </c>
      <c r="K39" s="1031"/>
      <c r="L39" s="1031">
        <f>L19</f>
        <v>0</v>
      </c>
      <c r="M39" s="1031"/>
      <c r="N39" s="1031">
        <f>N19</f>
        <v>0</v>
      </c>
      <c r="O39" s="1027"/>
      <c r="P39" s="1031">
        <f>P19</f>
        <v>0</v>
      </c>
      <c r="Q39" s="1027"/>
      <c r="R39" s="1031">
        <f>R19</f>
        <v>0</v>
      </c>
      <c r="S39" s="1027"/>
    </row>
    <row r="40" spans="1:19" ht="30.75" customHeight="1" x14ac:dyDescent="0.25">
      <c r="A40" s="1331" t="s">
        <v>746</v>
      </c>
      <c r="B40" s="1332" t="s">
        <v>737</v>
      </c>
      <c r="C40" s="1027" t="s">
        <v>734</v>
      </c>
      <c r="D40" s="1027">
        <f t="shared" ref="D40:E43" si="5">0+0</f>
        <v>0</v>
      </c>
      <c r="E40" s="1027">
        <f t="shared" si="5"/>
        <v>0</v>
      </c>
      <c r="F40" s="1027">
        <f t="shared" si="4"/>
        <v>0</v>
      </c>
      <c r="G40" s="1030">
        <f t="shared" si="1"/>
        <v>0</v>
      </c>
      <c r="H40" s="1030">
        <f>G40</f>
        <v>0</v>
      </c>
      <c r="I40" s="1027"/>
      <c r="J40" s="1027">
        <f>J30</f>
        <v>0</v>
      </c>
      <c r="K40" s="1027"/>
      <c r="L40" s="1027">
        <f>L30</f>
        <v>0</v>
      </c>
      <c r="M40" s="1027"/>
      <c r="N40" s="1027">
        <f>N30</f>
        <v>0</v>
      </c>
      <c r="O40" s="1027"/>
      <c r="P40" s="1027">
        <f>P30</f>
        <v>0</v>
      </c>
      <c r="Q40" s="1027"/>
      <c r="R40" s="1027">
        <f>R30</f>
        <v>0</v>
      </c>
      <c r="S40" s="1027"/>
    </row>
    <row r="41" spans="1:19" ht="29.25" customHeight="1" x14ac:dyDescent="0.25">
      <c r="A41" s="1331"/>
      <c r="B41" s="1332"/>
      <c r="C41" s="1027" t="s">
        <v>735</v>
      </c>
      <c r="D41" s="1027">
        <f t="shared" si="5"/>
        <v>0</v>
      </c>
      <c r="E41" s="1027">
        <f t="shared" si="5"/>
        <v>0</v>
      </c>
      <c r="F41" s="1027">
        <f t="shared" si="4"/>
        <v>0</v>
      </c>
      <c r="G41" s="1031">
        <f t="shared" si="1"/>
        <v>0</v>
      </c>
      <c r="H41" s="1031">
        <f>G41</f>
        <v>0</v>
      </c>
      <c r="I41" s="1027"/>
      <c r="J41" s="1027">
        <f>J31</f>
        <v>0</v>
      </c>
      <c r="K41" s="1027"/>
      <c r="L41" s="1027">
        <f>L31</f>
        <v>0</v>
      </c>
      <c r="M41" s="1027"/>
      <c r="N41" s="1027">
        <f>N31</f>
        <v>0</v>
      </c>
      <c r="O41" s="1027"/>
      <c r="P41" s="1027">
        <f>P31</f>
        <v>0</v>
      </c>
      <c r="Q41" s="1027"/>
      <c r="R41" s="1027">
        <f>R31</f>
        <v>0</v>
      </c>
      <c r="S41" s="1027"/>
    </row>
    <row r="42" spans="1:19" ht="31.5" customHeight="1" x14ac:dyDescent="0.25">
      <c r="A42" s="1331" t="s">
        <v>747</v>
      </c>
      <c r="B42" s="1332" t="s">
        <v>738</v>
      </c>
      <c r="C42" s="1027" t="s">
        <v>734</v>
      </c>
      <c r="D42" s="1027">
        <f t="shared" si="5"/>
        <v>0</v>
      </c>
      <c r="E42" s="1027">
        <f t="shared" si="5"/>
        <v>0</v>
      </c>
      <c r="F42" s="1027">
        <f t="shared" si="4"/>
        <v>0</v>
      </c>
      <c r="G42" s="1030">
        <f t="shared" si="1"/>
        <v>0</v>
      </c>
      <c r="H42" s="1030">
        <f>G42</f>
        <v>0</v>
      </c>
      <c r="I42" s="1027"/>
      <c r="J42" s="1030">
        <f>J22</f>
        <v>0</v>
      </c>
      <c r="K42" s="1027"/>
      <c r="L42" s="1030">
        <f>L22</f>
        <v>0</v>
      </c>
      <c r="M42" s="1027"/>
      <c r="N42" s="1030">
        <f>N22</f>
        <v>0</v>
      </c>
      <c r="O42" s="1027"/>
      <c r="P42" s="1030">
        <f>P22</f>
        <v>0</v>
      </c>
      <c r="Q42" s="1027"/>
      <c r="R42" s="1030">
        <f>R22</f>
        <v>0</v>
      </c>
      <c r="S42" s="1027"/>
    </row>
    <row r="43" spans="1:19" ht="30.75" customHeight="1" x14ac:dyDescent="0.25">
      <c r="A43" s="1331"/>
      <c r="B43" s="1332"/>
      <c r="C43" s="1027" t="s">
        <v>735</v>
      </c>
      <c r="D43" s="1027">
        <f t="shared" si="5"/>
        <v>0</v>
      </c>
      <c r="E43" s="1027">
        <f t="shared" si="5"/>
        <v>0</v>
      </c>
      <c r="F43" s="1027">
        <f t="shared" si="4"/>
        <v>0</v>
      </c>
      <c r="G43" s="1031">
        <f t="shared" si="1"/>
        <v>0</v>
      </c>
      <c r="H43" s="1031">
        <f>G43</f>
        <v>0</v>
      </c>
      <c r="I43" s="1027"/>
      <c r="J43" s="1032">
        <f>J23</f>
        <v>0</v>
      </c>
      <c r="K43" s="1027"/>
      <c r="L43" s="1032">
        <f>L23</f>
        <v>0</v>
      </c>
      <c r="M43" s="1027"/>
      <c r="N43" s="1032">
        <f>N23</f>
        <v>0</v>
      </c>
      <c r="O43" s="1027"/>
      <c r="P43" s="1032">
        <f>P23</f>
        <v>0</v>
      </c>
      <c r="Q43" s="1027"/>
      <c r="R43" s="1032">
        <f>R23</f>
        <v>0</v>
      </c>
      <c r="S43" s="1027"/>
    </row>
    <row r="44" spans="1:19" ht="27.75" customHeight="1" x14ac:dyDescent="0.25">
      <c r="A44" s="1331" t="s">
        <v>748</v>
      </c>
      <c r="B44" s="1332" t="s">
        <v>740</v>
      </c>
      <c r="C44" s="1027" t="s">
        <v>734</v>
      </c>
      <c r="D44" s="1027">
        <v>0</v>
      </c>
      <c r="E44" s="1027">
        <v>0</v>
      </c>
      <c r="F44" s="1027">
        <v>0</v>
      </c>
      <c r="G44" s="1030">
        <f t="shared" si="1"/>
        <v>0</v>
      </c>
      <c r="H44" s="1030">
        <f>H36-H38-H40-H42</f>
        <v>0</v>
      </c>
      <c r="I44" s="1027"/>
      <c r="J44" s="1030">
        <f>J36-J38-J40-J42</f>
        <v>0</v>
      </c>
      <c r="K44" s="1027"/>
      <c r="L44" s="1030">
        <f>L36-L38-L40-L42</f>
        <v>0</v>
      </c>
      <c r="M44" s="1027"/>
      <c r="N44" s="1030">
        <f>N36-N38-N40-N42</f>
        <v>0</v>
      </c>
      <c r="O44" s="1027"/>
      <c r="P44" s="1030">
        <f>P36-P38-P40-P42</f>
        <v>0</v>
      </c>
      <c r="Q44" s="1027"/>
      <c r="R44" s="1030">
        <f>R36-R38-R40-R42</f>
        <v>0</v>
      </c>
      <c r="S44" s="1027"/>
    </row>
    <row r="45" spans="1:19" ht="27.75" customHeight="1" x14ac:dyDescent="0.25">
      <c r="A45" s="1331"/>
      <c r="B45" s="1332"/>
      <c r="C45" s="1027" t="s">
        <v>735</v>
      </c>
      <c r="D45" s="1027">
        <v>0</v>
      </c>
      <c r="E45" s="1027">
        <v>0</v>
      </c>
      <c r="F45" s="1027">
        <v>0</v>
      </c>
      <c r="G45" s="1031">
        <f t="shared" si="1"/>
        <v>0</v>
      </c>
      <c r="H45" s="1031">
        <f>H37-H39-H41-H43</f>
        <v>0</v>
      </c>
      <c r="I45" s="1027"/>
      <c r="J45" s="1032">
        <f>J37-J39-J41-J43</f>
        <v>0</v>
      </c>
      <c r="K45" s="1027"/>
      <c r="L45" s="1032">
        <f>L37-L39-L41-L43</f>
        <v>0</v>
      </c>
      <c r="M45" s="1027"/>
      <c r="N45" s="1032">
        <f>N37-N39-N41-N43</f>
        <v>0</v>
      </c>
      <c r="O45" s="1027"/>
      <c r="P45" s="1032">
        <f>P37-P39-P41-P43</f>
        <v>0</v>
      </c>
      <c r="Q45" s="1027"/>
      <c r="R45" s="1032">
        <f>R37-R39-R41-R43</f>
        <v>0</v>
      </c>
      <c r="S45" s="1033"/>
    </row>
    <row r="46" spans="1:19" ht="102.75" customHeight="1" x14ac:dyDescent="0.25">
      <c r="A46" s="1028" t="s">
        <v>126</v>
      </c>
      <c r="B46" s="1033" t="s">
        <v>749</v>
      </c>
      <c r="C46" s="1027" t="s">
        <v>750</v>
      </c>
      <c r="D46" s="1027">
        <v>0</v>
      </c>
      <c r="E46" s="1027">
        <v>0</v>
      </c>
      <c r="F46" s="1027">
        <v>0</v>
      </c>
      <c r="G46" s="1031">
        <f t="shared" si="1"/>
        <v>0</v>
      </c>
      <c r="H46" s="1031">
        <f>G46</f>
        <v>0</v>
      </c>
      <c r="I46" s="1027"/>
      <c r="J46" s="1030">
        <f>H46*1.03</f>
        <v>0</v>
      </c>
      <c r="K46" s="1027"/>
      <c r="L46" s="1030">
        <f>J46*1.03</f>
        <v>0</v>
      </c>
      <c r="M46" s="1027"/>
      <c r="N46" s="1030">
        <f>L46*1.03</f>
        <v>0</v>
      </c>
      <c r="O46" s="1027"/>
      <c r="P46" s="1030">
        <f>N46*1.03</f>
        <v>0</v>
      </c>
      <c r="Q46" s="1027"/>
      <c r="R46" s="1030">
        <f>P46*1.03</f>
        <v>0</v>
      </c>
      <c r="S46" s="1033"/>
    </row>
    <row r="47" spans="1:19" ht="39.75" customHeight="1" x14ac:dyDescent="0.25">
      <c r="A47" s="1028" t="s">
        <v>277</v>
      </c>
      <c r="B47" s="1033" t="s">
        <v>751</v>
      </c>
      <c r="C47" s="1027" t="s">
        <v>750</v>
      </c>
      <c r="D47" s="1027">
        <v>0</v>
      </c>
      <c r="E47" s="1027">
        <v>0</v>
      </c>
      <c r="F47" s="1027">
        <v>0</v>
      </c>
      <c r="G47" s="1031">
        <f t="shared" si="1"/>
        <v>0</v>
      </c>
      <c r="H47" s="1031">
        <f t="shared" ref="H47:H50" si="6">G47</f>
        <v>0</v>
      </c>
      <c r="I47" s="1027"/>
      <c r="J47" s="1030">
        <f t="shared" ref="J47:J50" si="7">H47*1.03</f>
        <v>0</v>
      </c>
      <c r="K47" s="1027"/>
      <c r="L47" s="1030">
        <f t="shared" ref="L47:L50" si="8">J47*1.03</f>
        <v>0</v>
      </c>
      <c r="M47" s="1027"/>
      <c r="N47" s="1030">
        <f t="shared" ref="N47:N50" si="9">L47*1.03</f>
        <v>0</v>
      </c>
      <c r="O47" s="1027"/>
      <c r="P47" s="1030">
        <f t="shared" ref="P47:P50" si="10">N47*1.03</f>
        <v>0</v>
      </c>
      <c r="Q47" s="1027"/>
      <c r="R47" s="1030">
        <f t="shared" ref="R47:R50" si="11">P47*1.03</f>
        <v>0</v>
      </c>
      <c r="S47" s="1033"/>
    </row>
    <row r="48" spans="1:19" ht="31.5" x14ac:dyDescent="0.25">
      <c r="A48" s="1028" t="s">
        <v>128</v>
      </c>
      <c r="B48" s="1033" t="s">
        <v>752</v>
      </c>
      <c r="C48" s="1027" t="s">
        <v>750</v>
      </c>
      <c r="D48" s="1027">
        <v>0</v>
      </c>
      <c r="E48" s="1027">
        <v>0</v>
      </c>
      <c r="F48" s="1027">
        <v>0</v>
      </c>
      <c r="G48" s="1031">
        <f t="shared" si="1"/>
        <v>0</v>
      </c>
      <c r="H48" s="1031">
        <f t="shared" si="6"/>
        <v>0</v>
      </c>
      <c r="I48" s="1027"/>
      <c r="J48" s="1030">
        <f t="shared" si="7"/>
        <v>0</v>
      </c>
      <c r="K48" s="1027"/>
      <c r="L48" s="1030">
        <f t="shared" si="8"/>
        <v>0</v>
      </c>
      <c r="M48" s="1027"/>
      <c r="N48" s="1030">
        <f t="shared" si="9"/>
        <v>0</v>
      </c>
      <c r="O48" s="1027"/>
      <c r="P48" s="1030">
        <f t="shared" si="10"/>
        <v>0</v>
      </c>
      <c r="Q48" s="1027"/>
      <c r="R48" s="1030">
        <f t="shared" si="11"/>
        <v>0</v>
      </c>
      <c r="S48" s="1033"/>
    </row>
    <row r="49" spans="1:19" ht="54.75" customHeight="1" x14ac:dyDescent="0.25">
      <c r="A49" s="1028" t="s">
        <v>753</v>
      </c>
      <c r="B49" s="1033" t="s">
        <v>754</v>
      </c>
      <c r="C49" s="1027" t="s">
        <v>750</v>
      </c>
      <c r="D49" s="1027">
        <v>0</v>
      </c>
      <c r="E49" s="1027">
        <v>0</v>
      </c>
      <c r="F49" s="1027">
        <v>0</v>
      </c>
      <c r="G49" s="1031">
        <f t="shared" si="1"/>
        <v>0</v>
      </c>
      <c r="H49" s="1031">
        <f t="shared" si="6"/>
        <v>0</v>
      </c>
      <c r="I49" s="1027"/>
      <c r="J49" s="1030">
        <f t="shared" si="7"/>
        <v>0</v>
      </c>
      <c r="K49" s="1027"/>
      <c r="L49" s="1030">
        <f t="shared" si="8"/>
        <v>0</v>
      </c>
      <c r="M49" s="1027"/>
      <c r="N49" s="1030">
        <f t="shared" si="9"/>
        <v>0</v>
      </c>
      <c r="O49" s="1027"/>
      <c r="P49" s="1030">
        <f t="shared" si="10"/>
        <v>0</v>
      </c>
      <c r="Q49" s="1027"/>
      <c r="R49" s="1030">
        <f t="shared" si="11"/>
        <v>0</v>
      </c>
      <c r="S49" s="1033"/>
    </row>
    <row r="50" spans="1:19" ht="48.75" customHeight="1" x14ac:dyDescent="0.25">
      <c r="A50" s="1028" t="s">
        <v>755</v>
      </c>
      <c r="B50" s="1033" t="s">
        <v>756</v>
      </c>
      <c r="C50" s="1027" t="s">
        <v>750</v>
      </c>
      <c r="D50" s="1027">
        <v>0</v>
      </c>
      <c r="E50" s="1027">
        <v>0</v>
      </c>
      <c r="F50" s="1027">
        <v>0</v>
      </c>
      <c r="G50" s="1031">
        <f t="shared" si="1"/>
        <v>0</v>
      </c>
      <c r="H50" s="1031">
        <f t="shared" si="6"/>
        <v>0</v>
      </c>
      <c r="I50" s="1027"/>
      <c r="J50" s="1030">
        <f t="shared" si="7"/>
        <v>0</v>
      </c>
      <c r="K50" s="1027"/>
      <c r="L50" s="1030">
        <f t="shared" si="8"/>
        <v>0</v>
      </c>
      <c r="M50" s="1027"/>
      <c r="N50" s="1030">
        <f t="shared" si="9"/>
        <v>0</v>
      </c>
      <c r="O50" s="1027"/>
      <c r="P50" s="1030">
        <f t="shared" si="10"/>
        <v>0</v>
      </c>
      <c r="Q50" s="1027"/>
      <c r="R50" s="1030">
        <f t="shared" si="11"/>
        <v>0</v>
      </c>
      <c r="S50" s="1033"/>
    </row>
    <row r="51" spans="1:19" ht="29.25" customHeight="1" x14ac:dyDescent="0.25">
      <c r="A51" s="1331" t="s">
        <v>757</v>
      </c>
      <c r="B51" s="1332" t="s">
        <v>758</v>
      </c>
      <c r="C51" s="1027" t="s">
        <v>332</v>
      </c>
      <c r="D51" s="1031">
        <f>D37</f>
        <v>0</v>
      </c>
      <c r="E51" s="1031">
        <f>E37</f>
        <v>0</v>
      </c>
      <c r="F51" s="1031">
        <f>F37</f>
        <v>0</v>
      </c>
      <c r="G51" s="1031">
        <f t="shared" si="1"/>
        <v>0</v>
      </c>
      <c r="H51" s="1031">
        <f>H37</f>
        <v>0</v>
      </c>
      <c r="I51" s="1027"/>
      <c r="J51" s="1031">
        <f>J37</f>
        <v>0</v>
      </c>
      <c r="K51" s="1027"/>
      <c r="L51" s="1031">
        <f>L37</f>
        <v>0</v>
      </c>
      <c r="M51" s="1027"/>
      <c r="N51" s="1031">
        <f>N37</f>
        <v>0</v>
      </c>
      <c r="O51" s="1027"/>
      <c r="P51" s="1031">
        <f>P37</f>
        <v>0</v>
      </c>
      <c r="Q51" s="1027"/>
      <c r="R51" s="1031">
        <f>R37</f>
        <v>0</v>
      </c>
      <c r="S51" s="1033"/>
    </row>
    <row r="52" spans="1:19" ht="27.75" customHeight="1" x14ac:dyDescent="0.25">
      <c r="A52" s="1331"/>
      <c r="B52" s="1332"/>
      <c r="C52" s="1027" t="s">
        <v>759</v>
      </c>
      <c r="D52" s="1027"/>
      <c r="E52" s="1027"/>
      <c r="F52" s="1027"/>
      <c r="G52" s="1031"/>
      <c r="H52" s="1027"/>
      <c r="I52" s="1027"/>
      <c r="J52" s="1027"/>
      <c r="K52" s="1027"/>
      <c r="L52" s="1027"/>
      <c r="M52" s="1027"/>
      <c r="N52" s="1027"/>
      <c r="O52" s="1027"/>
      <c r="P52" s="1027"/>
      <c r="Q52" s="1027"/>
      <c r="R52" s="1027"/>
      <c r="S52" s="1033"/>
    </row>
    <row r="53" spans="1:19" ht="27.75" customHeight="1" x14ac:dyDescent="0.25">
      <c r="A53" s="1331"/>
      <c r="B53" s="1332"/>
      <c r="C53" s="1027" t="s">
        <v>760</v>
      </c>
      <c r="D53" s="1027"/>
      <c r="E53" s="1027"/>
      <c r="F53" s="1027"/>
      <c r="G53" s="1031"/>
      <c r="H53" s="1027"/>
      <c r="I53" s="1027"/>
      <c r="J53" s="1027"/>
      <c r="K53" s="1027"/>
      <c r="L53" s="1027"/>
      <c r="M53" s="1027"/>
      <c r="N53" s="1027"/>
      <c r="O53" s="1027"/>
      <c r="P53" s="1027"/>
      <c r="Q53" s="1027"/>
      <c r="R53" s="1027"/>
      <c r="S53" s="1033"/>
    </row>
    <row r="54" spans="1:19" ht="24" customHeight="1" x14ac:dyDescent="0.25">
      <c r="A54" s="1331"/>
      <c r="B54" s="1332"/>
      <c r="C54" s="1027" t="s">
        <v>2021</v>
      </c>
      <c r="D54" s="1030">
        <f>D36</f>
        <v>0</v>
      </c>
      <c r="E54" s="1030">
        <f>E36</f>
        <v>0</v>
      </c>
      <c r="F54" s="1030">
        <f>F36</f>
        <v>0</v>
      </c>
      <c r="G54" s="1030">
        <f t="shared" si="1"/>
        <v>0</v>
      </c>
      <c r="H54" s="1030">
        <f>H36</f>
        <v>0</v>
      </c>
      <c r="I54" s="1027"/>
      <c r="J54" s="1030">
        <f>J36</f>
        <v>0</v>
      </c>
      <c r="K54" s="1027"/>
      <c r="L54" s="1030">
        <f>L36</f>
        <v>0</v>
      </c>
      <c r="M54" s="1027"/>
      <c r="N54" s="1030">
        <f>N36</f>
        <v>0</v>
      </c>
      <c r="O54" s="1027"/>
      <c r="P54" s="1030">
        <f>P36</f>
        <v>0</v>
      </c>
      <c r="Q54" s="1027"/>
      <c r="R54" s="1030">
        <f>R36</f>
        <v>0</v>
      </c>
      <c r="S54" s="1033"/>
    </row>
    <row r="55" spans="1:19" ht="15.75" x14ac:dyDescent="0.25">
      <c r="A55" s="1331" t="s">
        <v>761</v>
      </c>
      <c r="B55" s="1332" t="s">
        <v>737</v>
      </c>
      <c r="C55" s="1027" t="s">
        <v>332</v>
      </c>
      <c r="D55" s="1027">
        <f>D41</f>
        <v>0</v>
      </c>
      <c r="E55" s="1027">
        <f>E41</f>
        <v>0</v>
      </c>
      <c r="F55" s="1027">
        <f>F41</f>
        <v>0</v>
      </c>
      <c r="G55" s="1031">
        <f t="shared" si="1"/>
        <v>0</v>
      </c>
      <c r="H55" s="1031">
        <f>H41</f>
        <v>0</v>
      </c>
      <c r="I55" s="1027"/>
      <c r="J55" s="1031">
        <f>J41</f>
        <v>0</v>
      </c>
      <c r="K55" s="1027"/>
      <c r="L55" s="1031">
        <f>L41</f>
        <v>0</v>
      </c>
      <c r="M55" s="1027"/>
      <c r="N55" s="1031">
        <f>N41</f>
        <v>0</v>
      </c>
      <c r="O55" s="1027"/>
      <c r="P55" s="1031">
        <f>P41</f>
        <v>0</v>
      </c>
      <c r="Q55" s="1027"/>
      <c r="R55" s="1031">
        <f>R41</f>
        <v>0</v>
      </c>
      <c r="S55" s="1033"/>
    </row>
    <row r="56" spans="1:19" ht="15.75" x14ac:dyDescent="0.25">
      <c r="A56" s="1331"/>
      <c r="B56" s="1332"/>
      <c r="C56" s="1027" t="s">
        <v>759</v>
      </c>
      <c r="D56" s="1027"/>
      <c r="E56" s="1027"/>
      <c r="F56" s="1027"/>
      <c r="G56" s="1031"/>
      <c r="H56" s="1027"/>
      <c r="I56" s="1027"/>
      <c r="J56" s="1027"/>
      <c r="K56" s="1027"/>
      <c r="L56" s="1027"/>
      <c r="M56" s="1027"/>
      <c r="N56" s="1027"/>
      <c r="O56" s="1027"/>
      <c r="P56" s="1027"/>
      <c r="Q56" s="1027"/>
      <c r="R56" s="1027"/>
      <c r="S56" s="1033"/>
    </row>
    <row r="57" spans="1:19" ht="15.75" x14ac:dyDescent="0.25">
      <c r="A57" s="1331"/>
      <c r="B57" s="1332"/>
      <c r="C57" s="1027" t="s">
        <v>760</v>
      </c>
      <c r="D57" s="1027"/>
      <c r="E57" s="1027"/>
      <c r="F57" s="1027"/>
      <c r="G57" s="1031"/>
      <c r="H57" s="1027"/>
      <c r="I57" s="1027"/>
      <c r="J57" s="1027"/>
      <c r="K57" s="1027"/>
      <c r="L57" s="1027"/>
      <c r="M57" s="1027"/>
      <c r="N57" s="1027"/>
      <c r="O57" s="1027"/>
      <c r="P57" s="1027"/>
      <c r="Q57" s="1027"/>
      <c r="R57" s="1027"/>
      <c r="S57" s="1033"/>
    </row>
    <row r="58" spans="1:19" ht="15.75" x14ac:dyDescent="0.25">
      <c r="A58" s="1331"/>
      <c r="B58" s="1332"/>
      <c r="C58" s="1027" t="s">
        <v>2021</v>
      </c>
      <c r="D58" s="1027">
        <f>D41</f>
        <v>0</v>
      </c>
      <c r="E58" s="1027">
        <f>E41</f>
        <v>0</v>
      </c>
      <c r="F58" s="1027">
        <f>F41</f>
        <v>0</v>
      </c>
      <c r="G58" s="1030">
        <f t="shared" si="1"/>
        <v>0</v>
      </c>
      <c r="H58" s="1030">
        <f>H40</f>
        <v>0</v>
      </c>
      <c r="I58" s="1027"/>
      <c r="J58" s="1030">
        <f>J40</f>
        <v>0</v>
      </c>
      <c r="K58" s="1027"/>
      <c r="L58" s="1030">
        <f>L40</f>
        <v>0</v>
      </c>
      <c r="M58" s="1027"/>
      <c r="N58" s="1030">
        <f>N40</f>
        <v>0</v>
      </c>
      <c r="O58" s="1027"/>
      <c r="P58" s="1030">
        <f>P40</f>
        <v>0</v>
      </c>
      <c r="Q58" s="1027"/>
      <c r="R58" s="1030">
        <f>R40</f>
        <v>0</v>
      </c>
      <c r="S58" s="1033"/>
    </row>
    <row r="59" spans="1:19" ht="15.75" x14ac:dyDescent="0.25">
      <c r="A59" s="1331" t="s">
        <v>762</v>
      </c>
      <c r="B59" s="1332" t="s">
        <v>738</v>
      </c>
      <c r="C59" s="1027" t="s">
        <v>332</v>
      </c>
      <c r="D59" s="1027">
        <f>D43</f>
        <v>0</v>
      </c>
      <c r="E59" s="1027">
        <f>E43</f>
        <v>0</v>
      </c>
      <c r="F59" s="1027">
        <f>F43</f>
        <v>0</v>
      </c>
      <c r="G59" s="1031">
        <f t="shared" si="1"/>
        <v>0</v>
      </c>
      <c r="H59" s="1031">
        <f>H43</f>
        <v>0</v>
      </c>
      <c r="I59" s="1027"/>
      <c r="J59" s="1031">
        <f>J43</f>
        <v>0</v>
      </c>
      <c r="K59" s="1027"/>
      <c r="L59" s="1031">
        <f>L43</f>
        <v>0</v>
      </c>
      <c r="M59" s="1027"/>
      <c r="N59" s="1031">
        <f>N43</f>
        <v>0</v>
      </c>
      <c r="O59" s="1027"/>
      <c r="P59" s="1031">
        <f>P43</f>
        <v>0</v>
      </c>
      <c r="Q59" s="1027"/>
      <c r="R59" s="1031">
        <f>R43</f>
        <v>0</v>
      </c>
      <c r="S59" s="1033"/>
    </row>
    <row r="60" spans="1:19" ht="15.75" x14ac:dyDescent="0.25">
      <c r="A60" s="1331"/>
      <c r="B60" s="1332"/>
      <c r="C60" s="1027" t="s">
        <v>759</v>
      </c>
      <c r="D60" s="1027"/>
      <c r="E60" s="1027"/>
      <c r="F60" s="1027"/>
      <c r="G60" s="1031"/>
      <c r="H60" s="1027"/>
      <c r="I60" s="1027"/>
      <c r="J60" s="1027"/>
      <c r="K60" s="1027"/>
      <c r="L60" s="1027"/>
      <c r="M60" s="1027"/>
      <c r="N60" s="1027"/>
      <c r="O60" s="1027"/>
      <c r="P60" s="1027"/>
      <c r="Q60" s="1027"/>
      <c r="R60" s="1027"/>
      <c r="S60" s="1033"/>
    </row>
    <row r="61" spans="1:19" ht="15.75" x14ac:dyDescent="0.25">
      <c r="A61" s="1331"/>
      <c r="B61" s="1332"/>
      <c r="C61" s="1027" t="s">
        <v>760</v>
      </c>
      <c r="D61" s="1027"/>
      <c r="E61" s="1027"/>
      <c r="F61" s="1027"/>
      <c r="G61" s="1031"/>
      <c r="H61" s="1027"/>
      <c r="I61" s="1027"/>
      <c r="J61" s="1027"/>
      <c r="K61" s="1027"/>
      <c r="L61" s="1027"/>
      <c r="M61" s="1027"/>
      <c r="N61" s="1027"/>
      <c r="O61" s="1027"/>
      <c r="P61" s="1027"/>
      <c r="Q61" s="1027"/>
      <c r="R61" s="1027"/>
      <c r="S61" s="1033"/>
    </row>
    <row r="62" spans="1:19" ht="15.75" x14ac:dyDescent="0.25">
      <c r="A62" s="1331"/>
      <c r="B62" s="1332"/>
      <c r="C62" s="1027" t="s">
        <v>2021</v>
      </c>
      <c r="D62" s="1027">
        <f>D42</f>
        <v>0</v>
      </c>
      <c r="E62" s="1027">
        <f>E42</f>
        <v>0</v>
      </c>
      <c r="F62" s="1027">
        <f>F42</f>
        <v>0</v>
      </c>
      <c r="G62" s="1030">
        <f t="shared" si="1"/>
        <v>0</v>
      </c>
      <c r="H62" s="1030">
        <f>H42</f>
        <v>0</v>
      </c>
      <c r="I62" s="1027"/>
      <c r="J62" s="1030">
        <f>J42</f>
        <v>0</v>
      </c>
      <c r="K62" s="1027"/>
      <c r="L62" s="1030">
        <f>L42</f>
        <v>0</v>
      </c>
      <c r="M62" s="1027"/>
      <c r="N62" s="1030">
        <f>N42</f>
        <v>0</v>
      </c>
      <c r="O62" s="1027"/>
      <c r="P62" s="1030">
        <f>P42</f>
        <v>0</v>
      </c>
      <c r="Q62" s="1027"/>
      <c r="R62" s="1030">
        <f>R42</f>
        <v>0</v>
      </c>
      <c r="S62" s="1033"/>
    </row>
    <row r="63" spans="1:19" ht="15.75" x14ac:dyDescent="0.25">
      <c r="A63" s="1331" t="s">
        <v>763</v>
      </c>
      <c r="B63" s="1332" t="s">
        <v>740</v>
      </c>
      <c r="C63" s="1027" t="s">
        <v>332</v>
      </c>
      <c r="D63" s="1027">
        <f>D45</f>
        <v>0</v>
      </c>
      <c r="E63" s="1027">
        <f>E45</f>
        <v>0</v>
      </c>
      <c r="F63" s="1027">
        <f>F45</f>
        <v>0</v>
      </c>
      <c r="G63" s="1031">
        <f t="shared" si="1"/>
        <v>0</v>
      </c>
      <c r="H63" s="1031">
        <f>H45</f>
        <v>0</v>
      </c>
      <c r="I63" s="1027"/>
      <c r="J63" s="1031">
        <f>J45</f>
        <v>0</v>
      </c>
      <c r="K63" s="1027"/>
      <c r="L63" s="1031">
        <f>L45</f>
        <v>0</v>
      </c>
      <c r="M63" s="1027"/>
      <c r="N63" s="1031">
        <f>N45</f>
        <v>0</v>
      </c>
      <c r="O63" s="1027"/>
      <c r="P63" s="1031">
        <f>P45</f>
        <v>0</v>
      </c>
      <c r="Q63" s="1027"/>
      <c r="R63" s="1031">
        <f>R45</f>
        <v>0</v>
      </c>
      <c r="S63" s="1033"/>
    </row>
    <row r="64" spans="1:19" ht="15.75" x14ac:dyDescent="0.25">
      <c r="A64" s="1331"/>
      <c r="B64" s="1332"/>
      <c r="C64" s="1027" t="s">
        <v>759</v>
      </c>
      <c r="D64" s="1027"/>
      <c r="E64" s="1027"/>
      <c r="F64" s="1027"/>
      <c r="G64" s="1031"/>
      <c r="H64" s="1027"/>
      <c r="I64" s="1027"/>
      <c r="J64" s="1027"/>
      <c r="K64" s="1027"/>
      <c r="L64" s="1027"/>
      <c r="M64" s="1027"/>
      <c r="N64" s="1027"/>
      <c r="O64" s="1027"/>
      <c r="P64" s="1027"/>
      <c r="Q64" s="1027"/>
      <c r="R64" s="1027"/>
      <c r="S64" s="1033"/>
    </row>
    <row r="65" spans="1:19" ht="29.25" customHeight="1" x14ac:dyDescent="0.25">
      <c r="A65" s="1331"/>
      <c r="B65" s="1332"/>
      <c r="C65" s="1027" t="s">
        <v>760</v>
      </c>
      <c r="D65" s="1027"/>
      <c r="E65" s="1027"/>
      <c r="F65" s="1027"/>
      <c r="G65" s="1031"/>
      <c r="H65" s="1027"/>
      <c r="I65" s="1027"/>
      <c r="J65" s="1027"/>
      <c r="K65" s="1027"/>
      <c r="L65" s="1027"/>
      <c r="M65" s="1027"/>
      <c r="N65" s="1027"/>
      <c r="O65" s="1027"/>
      <c r="P65" s="1027"/>
      <c r="Q65" s="1027"/>
      <c r="R65" s="1027"/>
      <c r="S65" s="1033"/>
    </row>
    <row r="66" spans="1:19" ht="25.5" customHeight="1" x14ac:dyDescent="0.25">
      <c r="A66" s="1331"/>
      <c r="B66" s="1332"/>
      <c r="C66" s="1027" t="s">
        <v>2021</v>
      </c>
      <c r="D66" s="1027">
        <f>D44</f>
        <v>0</v>
      </c>
      <c r="E66" s="1027">
        <f>E44</f>
        <v>0</v>
      </c>
      <c r="F66" s="1027">
        <f>F44</f>
        <v>0</v>
      </c>
      <c r="G66" s="1030">
        <f t="shared" si="1"/>
        <v>0</v>
      </c>
      <c r="H66" s="1030">
        <f>H44</f>
        <v>0</v>
      </c>
      <c r="I66" s="1027"/>
      <c r="J66" s="1030">
        <f>J44</f>
        <v>0</v>
      </c>
      <c r="K66" s="1027"/>
      <c r="L66" s="1030">
        <f>L44</f>
        <v>0</v>
      </c>
      <c r="M66" s="1027"/>
      <c r="N66" s="1030">
        <f>N44</f>
        <v>0</v>
      </c>
      <c r="O66" s="1027"/>
      <c r="P66" s="1030">
        <f>P44</f>
        <v>0</v>
      </c>
      <c r="Q66" s="1027"/>
      <c r="R66" s="1030">
        <f>R44</f>
        <v>0</v>
      </c>
      <c r="S66" s="1033"/>
    </row>
    <row r="67" spans="1:19" ht="27.75" customHeight="1" x14ac:dyDescent="0.25">
      <c r="A67" s="1331" t="s">
        <v>764</v>
      </c>
      <c r="B67" s="1332" t="s">
        <v>765</v>
      </c>
      <c r="C67" s="1027" t="s">
        <v>332</v>
      </c>
      <c r="D67" s="1031">
        <f>D51</f>
        <v>0</v>
      </c>
      <c r="E67" s="1031">
        <f>E51</f>
        <v>0</v>
      </c>
      <c r="F67" s="1031">
        <f>F51</f>
        <v>0</v>
      </c>
      <c r="G67" s="1031">
        <f t="shared" si="1"/>
        <v>0</v>
      </c>
      <c r="H67" s="1031">
        <f>H51</f>
        <v>0</v>
      </c>
      <c r="I67" s="1027"/>
      <c r="J67" s="1031">
        <f>J51</f>
        <v>0</v>
      </c>
      <c r="K67" s="1027"/>
      <c r="L67" s="1031">
        <f>L51</f>
        <v>0</v>
      </c>
      <c r="M67" s="1027"/>
      <c r="N67" s="1031">
        <f>N51</f>
        <v>0</v>
      </c>
      <c r="O67" s="1027"/>
      <c r="P67" s="1031">
        <f>P51</f>
        <v>0</v>
      </c>
      <c r="Q67" s="1027"/>
      <c r="R67" s="1031">
        <f>R51</f>
        <v>0</v>
      </c>
      <c r="S67" s="1033"/>
    </row>
    <row r="68" spans="1:19" ht="28.5" customHeight="1" x14ac:dyDescent="0.25">
      <c r="A68" s="1331"/>
      <c r="B68" s="1332"/>
      <c r="C68" s="1027" t="s">
        <v>759</v>
      </c>
      <c r="D68" s="1027"/>
      <c r="E68" s="1027"/>
      <c r="F68" s="1027"/>
      <c r="G68" s="1031"/>
      <c r="H68" s="1027"/>
      <c r="I68" s="1027"/>
      <c r="J68" s="1027"/>
      <c r="K68" s="1027"/>
      <c r="L68" s="1027"/>
      <c r="M68" s="1027"/>
      <c r="N68" s="1027"/>
      <c r="O68" s="1027"/>
      <c r="P68" s="1027"/>
      <c r="Q68" s="1027"/>
      <c r="R68" s="1027"/>
      <c r="S68" s="1033"/>
    </row>
    <row r="69" spans="1:19" ht="24" customHeight="1" x14ac:dyDescent="0.25">
      <c r="A69" s="1331"/>
      <c r="B69" s="1332"/>
      <c r="C69" s="1027" t="s">
        <v>760</v>
      </c>
      <c r="D69" s="1027"/>
      <c r="E69" s="1027"/>
      <c r="F69" s="1027"/>
      <c r="G69" s="1031"/>
      <c r="H69" s="1027"/>
      <c r="I69" s="1027"/>
      <c r="J69" s="1027"/>
      <c r="K69" s="1027"/>
      <c r="L69" s="1027"/>
      <c r="M69" s="1027"/>
      <c r="N69" s="1027"/>
      <c r="O69" s="1027"/>
      <c r="P69" s="1027"/>
      <c r="Q69" s="1027"/>
      <c r="R69" s="1027"/>
      <c r="S69" s="1033"/>
    </row>
    <row r="70" spans="1:19" ht="21.75" customHeight="1" x14ac:dyDescent="0.25">
      <c r="A70" s="1331"/>
      <c r="B70" s="1332"/>
      <c r="C70" s="1027" t="s">
        <v>2021</v>
      </c>
      <c r="D70" s="1030">
        <f t="shared" ref="D70:F71" si="12">D54</f>
        <v>0</v>
      </c>
      <c r="E70" s="1030">
        <f t="shared" si="12"/>
        <v>0</v>
      </c>
      <c r="F70" s="1030">
        <f t="shared" si="12"/>
        <v>0</v>
      </c>
      <c r="G70" s="1030">
        <f t="shared" si="1"/>
        <v>0</v>
      </c>
      <c r="H70" s="1030">
        <f>H54</f>
        <v>0</v>
      </c>
      <c r="I70" s="1027"/>
      <c r="J70" s="1030">
        <f>J54</f>
        <v>0</v>
      </c>
      <c r="K70" s="1027"/>
      <c r="L70" s="1030">
        <f>L54</f>
        <v>0</v>
      </c>
      <c r="M70" s="1027"/>
      <c r="N70" s="1030">
        <f>N54</f>
        <v>0</v>
      </c>
      <c r="O70" s="1027"/>
      <c r="P70" s="1030">
        <f>P54</f>
        <v>0</v>
      </c>
      <c r="Q70" s="1027"/>
      <c r="R70" s="1030">
        <f>R54</f>
        <v>0</v>
      </c>
      <c r="S70" s="1033"/>
    </row>
    <row r="71" spans="1:19" ht="15.75" x14ac:dyDescent="0.25">
      <c r="A71" s="1331" t="s">
        <v>766</v>
      </c>
      <c r="B71" s="1332" t="s">
        <v>737</v>
      </c>
      <c r="C71" s="1027" t="s">
        <v>332</v>
      </c>
      <c r="D71" s="1027">
        <f t="shared" si="12"/>
        <v>0</v>
      </c>
      <c r="E71" s="1027">
        <f t="shared" si="12"/>
        <v>0</v>
      </c>
      <c r="F71" s="1027">
        <f t="shared" si="12"/>
        <v>0</v>
      </c>
      <c r="G71" s="1031">
        <f t="shared" si="1"/>
        <v>0</v>
      </c>
      <c r="H71" s="1031">
        <f>H55</f>
        <v>0</v>
      </c>
      <c r="I71" s="1027"/>
      <c r="J71" s="1031">
        <f>J55</f>
        <v>0</v>
      </c>
      <c r="K71" s="1027"/>
      <c r="L71" s="1031">
        <f>L55</f>
        <v>0</v>
      </c>
      <c r="M71" s="1027"/>
      <c r="N71" s="1031">
        <f>N55</f>
        <v>0</v>
      </c>
      <c r="O71" s="1027"/>
      <c r="P71" s="1031">
        <f>P55</f>
        <v>0</v>
      </c>
      <c r="Q71" s="1027"/>
      <c r="R71" s="1031">
        <f>R55</f>
        <v>0</v>
      </c>
      <c r="S71" s="1033"/>
    </row>
    <row r="72" spans="1:19" ht="15.75" x14ac:dyDescent="0.25">
      <c r="A72" s="1331"/>
      <c r="B72" s="1332"/>
      <c r="C72" s="1027" t="s">
        <v>759</v>
      </c>
      <c r="D72" s="1027"/>
      <c r="E72" s="1027"/>
      <c r="F72" s="1027"/>
      <c r="G72" s="1031"/>
      <c r="H72" s="1027"/>
      <c r="I72" s="1027"/>
      <c r="J72" s="1027"/>
      <c r="K72" s="1027"/>
      <c r="L72" s="1027"/>
      <c r="M72" s="1027"/>
      <c r="N72" s="1027"/>
      <c r="O72" s="1027"/>
      <c r="P72" s="1027"/>
      <c r="Q72" s="1027"/>
      <c r="R72" s="1027"/>
      <c r="S72" s="1033"/>
    </row>
    <row r="73" spans="1:19" ht="15.75" x14ac:dyDescent="0.25">
      <c r="A73" s="1331"/>
      <c r="B73" s="1332"/>
      <c r="C73" s="1027" t="s">
        <v>760</v>
      </c>
      <c r="D73" s="1027"/>
      <c r="E73" s="1027"/>
      <c r="F73" s="1027"/>
      <c r="G73" s="1031"/>
      <c r="H73" s="1027"/>
      <c r="I73" s="1027"/>
      <c r="J73" s="1027"/>
      <c r="K73" s="1027"/>
      <c r="L73" s="1027"/>
      <c r="M73" s="1027"/>
      <c r="N73" s="1027"/>
      <c r="O73" s="1027"/>
      <c r="P73" s="1027"/>
      <c r="Q73" s="1027"/>
      <c r="R73" s="1027"/>
      <c r="S73" s="1033"/>
    </row>
    <row r="74" spans="1:19" ht="15.75" x14ac:dyDescent="0.25">
      <c r="A74" s="1331"/>
      <c r="B74" s="1332"/>
      <c r="C74" s="1027" t="s">
        <v>2021</v>
      </c>
      <c r="D74" s="1027">
        <f t="shared" ref="D74:F75" si="13">D58</f>
        <v>0</v>
      </c>
      <c r="E74" s="1027">
        <f t="shared" si="13"/>
        <v>0</v>
      </c>
      <c r="F74" s="1027">
        <f t="shared" si="13"/>
        <v>0</v>
      </c>
      <c r="G74" s="1030">
        <f t="shared" si="1"/>
        <v>0</v>
      </c>
      <c r="H74" s="1030">
        <f>H58</f>
        <v>0</v>
      </c>
      <c r="I74" s="1027"/>
      <c r="J74" s="1030">
        <f>J58</f>
        <v>0</v>
      </c>
      <c r="K74" s="1027"/>
      <c r="L74" s="1030">
        <f>L58</f>
        <v>0</v>
      </c>
      <c r="M74" s="1027"/>
      <c r="N74" s="1030">
        <f>N58</f>
        <v>0</v>
      </c>
      <c r="O74" s="1027"/>
      <c r="P74" s="1030">
        <f>P58</f>
        <v>0</v>
      </c>
      <c r="Q74" s="1027"/>
      <c r="R74" s="1030">
        <f>R58</f>
        <v>0</v>
      </c>
      <c r="S74" s="1033"/>
    </row>
    <row r="75" spans="1:19" ht="15.75" x14ac:dyDescent="0.25">
      <c r="A75" s="1331" t="s">
        <v>767</v>
      </c>
      <c r="B75" s="1332" t="s">
        <v>738</v>
      </c>
      <c r="C75" s="1027" t="s">
        <v>332</v>
      </c>
      <c r="D75" s="1027">
        <f t="shared" si="13"/>
        <v>0</v>
      </c>
      <c r="E75" s="1027">
        <f t="shared" si="13"/>
        <v>0</v>
      </c>
      <c r="F75" s="1027">
        <f t="shared" si="13"/>
        <v>0</v>
      </c>
      <c r="G75" s="1031">
        <f t="shared" si="1"/>
        <v>0</v>
      </c>
      <c r="H75" s="1031">
        <f>H59</f>
        <v>0</v>
      </c>
      <c r="I75" s="1027"/>
      <c r="J75" s="1031">
        <f>J59</f>
        <v>0</v>
      </c>
      <c r="K75" s="1027"/>
      <c r="L75" s="1031">
        <f>L59</f>
        <v>0</v>
      </c>
      <c r="M75" s="1027"/>
      <c r="N75" s="1031">
        <f>N59</f>
        <v>0</v>
      </c>
      <c r="O75" s="1027"/>
      <c r="P75" s="1031">
        <f>P59</f>
        <v>0</v>
      </c>
      <c r="Q75" s="1027"/>
      <c r="R75" s="1031">
        <f>R59</f>
        <v>0</v>
      </c>
      <c r="S75" s="1033"/>
    </row>
    <row r="76" spans="1:19" ht="15.75" x14ac:dyDescent="0.25">
      <c r="A76" s="1331"/>
      <c r="B76" s="1332"/>
      <c r="C76" s="1027" t="s">
        <v>759</v>
      </c>
      <c r="D76" s="1027"/>
      <c r="E76" s="1027"/>
      <c r="F76" s="1027"/>
      <c r="G76" s="1031"/>
      <c r="H76" s="1027"/>
      <c r="I76" s="1027"/>
      <c r="J76" s="1027"/>
      <c r="K76" s="1027"/>
      <c r="L76" s="1027"/>
      <c r="M76" s="1027"/>
      <c r="N76" s="1027"/>
      <c r="O76" s="1027"/>
      <c r="P76" s="1027"/>
      <c r="Q76" s="1027"/>
      <c r="R76" s="1027"/>
      <c r="S76" s="1033"/>
    </row>
    <row r="77" spans="1:19" ht="15.75" x14ac:dyDescent="0.25">
      <c r="A77" s="1331"/>
      <c r="B77" s="1332"/>
      <c r="C77" s="1027" t="s">
        <v>760</v>
      </c>
      <c r="D77" s="1027"/>
      <c r="E77" s="1027"/>
      <c r="F77" s="1027"/>
      <c r="G77" s="1031"/>
      <c r="H77" s="1027"/>
      <c r="I77" s="1027"/>
      <c r="J77" s="1027"/>
      <c r="K77" s="1027"/>
      <c r="L77" s="1027"/>
      <c r="M77" s="1027"/>
      <c r="N77" s="1027"/>
      <c r="O77" s="1027"/>
      <c r="P77" s="1027"/>
      <c r="Q77" s="1027"/>
      <c r="R77" s="1027"/>
      <c r="S77" s="1033"/>
    </row>
    <row r="78" spans="1:19" ht="15.75" x14ac:dyDescent="0.25">
      <c r="A78" s="1331"/>
      <c r="B78" s="1332"/>
      <c r="C78" s="1027" t="s">
        <v>2021</v>
      </c>
      <c r="D78" s="1027">
        <f t="shared" ref="D78:F79" si="14">D62</f>
        <v>0</v>
      </c>
      <c r="E78" s="1027">
        <f t="shared" si="14"/>
        <v>0</v>
      </c>
      <c r="F78" s="1027">
        <f t="shared" si="14"/>
        <v>0</v>
      </c>
      <c r="G78" s="1030">
        <f t="shared" si="1"/>
        <v>0</v>
      </c>
      <c r="H78" s="1030">
        <f>H62</f>
        <v>0</v>
      </c>
      <c r="I78" s="1027"/>
      <c r="J78" s="1030">
        <f>J62</f>
        <v>0</v>
      </c>
      <c r="K78" s="1027"/>
      <c r="L78" s="1030">
        <f>L62</f>
        <v>0</v>
      </c>
      <c r="M78" s="1027"/>
      <c r="N78" s="1030">
        <f>N62</f>
        <v>0</v>
      </c>
      <c r="O78" s="1027"/>
      <c r="P78" s="1030">
        <f>P62</f>
        <v>0</v>
      </c>
      <c r="Q78" s="1027"/>
      <c r="R78" s="1030">
        <f>R62</f>
        <v>0</v>
      </c>
      <c r="S78" s="1033"/>
    </row>
    <row r="79" spans="1:19" ht="15.75" x14ac:dyDescent="0.25">
      <c r="A79" s="1331" t="s">
        <v>768</v>
      </c>
      <c r="B79" s="1332" t="s">
        <v>740</v>
      </c>
      <c r="C79" s="1027" t="s">
        <v>332</v>
      </c>
      <c r="D79" s="1027">
        <f t="shared" si="14"/>
        <v>0</v>
      </c>
      <c r="E79" s="1027">
        <f t="shared" si="14"/>
        <v>0</v>
      </c>
      <c r="F79" s="1027">
        <f t="shared" si="14"/>
        <v>0</v>
      </c>
      <c r="G79" s="1031">
        <f t="shared" si="1"/>
        <v>0</v>
      </c>
      <c r="H79" s="1031">
        <f>H63</f>
        <v>0</v>
      </c>
      <c r="I79" s="1027"/>
      <c r="J79" s="1031">
        <f>J63</f>
        <v>0</v>
      </c>
      <c r="K79" s="1027"/>
      <c r="L79" s="1031">
        <f>L63</f>
        <v>0</v>
      </c>
      <c r="M79" s="1027"/>
      <c r="N79" s="1031">
        <f>N63</f>
        <v>0</v>
      </c>
      <c r="O79" s="1027"/>
      <c r="P79" s="1031">
        <f>P63</f>
        <v>0</v>
      </c>
      <c r="Q79" s="1027"/>
      <c r="R79" s="1031">
        <f>R63</f>
        <v>0</v>
      </c>
      <c r="S79" s="1033"/>
    </row>
    <row r="80" spans="1:19" ht="15.75" x14ac:dyDescent="0.25">
      <c r="A80" s="1331"/>
      <c r="B80" s="1332"/>
      <c r="C80" s="1027" t="s">
        <v>759</v>
      </c>
      <c r="D80" s="1027"/>
      <c r="E80" s="1027"/>
      <c r="F80" s="1027"/>
      <c r="G80" s="1031"/>
      <c r="H80" s="1027"/>
      <c r="I80" s="1027"/>
      <c r="J80" s="1027"/>
      <c r="K80" s="1027"/>
      <c r="L80" s="1027"/>
      <c r="M80" s="1027"/>
      <c r="N80" s="1027"/>
      <c r="O80" s="1027"/>
      <c r="P80" s="1027"/>
      <c r="Q80" s="1027"/>
      <c r="R80" s="1027"/>
      <c r="S80" s="1033"/>
    </row>
    <row r="81" spans="1:19" ht="15.75" x14ac:dyDescent="0.25">
      <c r="A81" s="1331"/>
      <c r="B81" s="1332"/>
      <c r="C81" s="1027" t="s">
        <v>760</v>
      </c>
      <c r="D81" s="1027"/>
      <c r="E81" s="1027"/>
      <c r="F81" s="1027"/>
      <c r="G81" s="1031"/>
      <c r="H81" s="1027"/>
      <c r="I81" s="1027"/>
      <c r="J81" s="1027"/>
      <c r="K81" s="1027"/>
      <c r="L81" s="1027"/>
      <c r="M81" s="1027"/>
      <c r="N81" s="1027"/>
      <c r="O81" s="1027"/>
      <c r="P81" s="1027"/>
      <c r="Q81" s="1027"/>
      <c r="R81" s="1027"/>
      <c r="S81" s="1033"/>
    </row>
    <row r="82" spans="1:19" ht="20.25" customHeight="1" x14ac:dyDescent="0.25">
      <c r="A82" s="1331"/>
      <c r="B82" s="1332"/>
      <c r="C82" s="1027" t="s">
        <v>2021</v>
      </c>
      <c r="D82" s="1027">
        <f>D66</f>
        <v>0</v>
      </c>
      <c r="E82" s="1027">
        <f>E66</f>
        <v>0</v>
      </c>
      <c r="F82" s="1027">
        <f>F66</f>
        <v>0</v>
      </c>
      <c r="G82" s="1030">
        <f t="shared" ref="G82:G143" si="15">(D82+E82+F82)/3</f>
        <v>0</v>
      </c>
      <c r="H82" s="1030">
        <f>H66</f>
        <v>0</v>
      </c>
      <c r="I82" s="1027"/>
      <c r="J82" s="1030">
        <f>J66</f>
        <v>0</v>
      </c>
      <c r="K82" s="1027"/>
      <c r="L82" s="1030">
        <f>L66</f>
        <v>0</v>
      </c>
      <c r="M82" s="1027"/>
      <c r="N82" s="1030">
        <f>N66</f>
        <v>0</v>
      </c>
      <c r="O82" s="1027"/>
      <c r="P82" s="1030">
        <f>P66</f>
        <v>0</v>
      </c>
      <c r="Q82" s="1027"/>
      <c r="R82" s="1030">
        <f>R66</f>
        <v>0</v>
      </c>
      <c r="S82" s="1033"/>
    </row>
    <row r="83" spans="1:19" ht="89.25" customHeight="1" x14ac:dyDescent="0.25">
      <c r="A83" s="1028" t="s">
        <v>130</v>
      </c>
      <c r="B83" s="1029" t="s">
        <v>769</v>
      </c>
      <c r="C83" s="1027" t="s">
        <v>190</v>
      </c>
      <c r="D83" s="1027" t="s">
        <v>190</v>
      </c>
      <c r="E83" s="1027" t="s">
        <v>190</v>
      </c>
      <c r="F83" s="1027" t="s">
        <v>190</v>
      </c>
      <c r="G83" s="1027" t="s">
        <v>190</v>
      </c>
      <c r="H83" s="1027" t="s">
        <v>190</v>
      </c>
      <c r="I83" s="1027" t="s">
        <v>190</v>
      </c>
      <c r="J83" s="1027" t="s">
        <v>190</v>
      </c>
      <c r="K83" s="1027" t="s">
        <v>190</v>
      </c>
      <c r="L83" s="1027" t="s">
        <v>190</v>
      </c>
      <c r="M83" s="1027" t="s">
        <v>190</v>
      </c>
      <c r="N83" s="1027" t="s">
        <v>190</v>
      </c>
      <c r="O83" s="1027" t="s">
        <v>190</v>
      </c>
      <c r="P83" s="1027" t="s">
        <v>190</v>
      </c>
      <c r="Q83" s="1027" t="s">
        <v>190</v>
      </c>
      <c r="R83" s="1027" t="s">
        <v>190</v>
      </c>
      <c r="S83" s="1027" t="s">
        <v>190</v>
      </c>
    </row>
    <row r="84" spans="1:19" ht="50.25" customHeight="1" x14ac:dyDescent="0.25">
      <c r="A84" s="1331" t="s">
        <v>132</v>
      </c>
      <c r="B84" s="1332" t="s">
        <v>733</v>
      </c>
      <c r="C84" s="1027" t="s">
        <v>734</v>
      </c>
      <c r="D84" s="1030">
        <v>0</v>
      </c>
      <c r="E84" s="1030">
        <v>0</v>
      </c>
      <c r="F84" s="1030">
        <v>0</v>
      </c>
      <c r="G84" s="1030">
        <f t="shared" si="15"/>
        <v>0</v>
      </c>
      <c r="H84" s="1030">
        <f t="shared" ref="H84:H95" si="16">G84</f>
        <v>0</v>
      </c>
      <c r="I84" s="1031"/>
      <c r="J84" s="1030">
        <f>H84*1.03</f>
        <v>0</v>
      </c>
      <c r="K84" s="1031"/>
      <c r="L84" s="1030">
        <f>J84*1.03</f>
        <v>0</v>
      </c>
      <c r="M84" s="1031"/>
      <c r="N84" s="1030">
        <f>L84*1.03</f>
        <v>0</v>
      </c>
      <c r="O84" s="1027"/>
      <c r="P84" s="1030">
        <f>N84*1.03</f>
        <v>0</v>
      </c>
      <c r="Q84" s="1027"/>
      <c r="R84" s="1030">
        <f>P84*1.03</f>
        <v>0</v>
      </c>
      <c r="S84" s="1027"/>
    </row>
    <row r="85" spans="1:19" ht="40.5" customHeight="1" x14ac:dyDescent="0.25">
      <c r="A85" s="1331"/>
      <c r="B85" s="1332"/>
      <c r="C85" s="1027" t="s">
        <v>735</v>
      </c>
      <c r="D85" s="1031">
        <v>0</v>
      </c>
      <c r="E85" s="1031">
        <v>0</v>
      </c>
      <c r="F85" s="1031">
        <v>0</v>
      </c>
      <c r="G85" s="1031">
        <f t="shared" si="15"/>
        <v>0</v>
      </c>
      <c r="H85" s="1031">
        <f t="shared" si="16"/>
        <v>0</v>
      </c>
      <c r="I85" s="1031"/>
      <c r="J85" s="1031">
        <f>H85*1.03</f>
        <v>0</v>
      </c>
      <c r="K85" s="1031"/>
      <c r="L85" s="1031">
        <f>J85*1.03</f>
        <v>0</v>
      </c>
      <c r="M85" s="1031"/>
      <c r="N85" s="1031">
        <f>L85*1.03</f>
        <v>0</v>
      </c>
      <c r="O85" s="1027"/>
      <c r="P85" s="1031">
        <f>N85*1.03</f>
        <v>0</v>
      </c>
      <c r="Q85" s="1027"/>
      <c r="R85" s="1031">
        <f>P85*1.03</f>
        <v>0</v>
      </c>
      <c r="S85" s="1027"/>
    </row>
    <row r="86" spans="1:19" ht="33.75" customHeight="1" x14ac:dyDescent="0.25">
      <c r="A86" s="1331" t="s">
        <v>134</v>
      </c>
      <c r="B86" s="1332" t="s">
        <v>736</v>
      </c>
      <c r="C86" s="1027" t="s">
        <v>734</v>
      </c>
      <c r="D86" s="1030">
        <v>0</v>
      </c>
      <c r="E86" s="1030">
        <v>0</v>
      </c>
      <c r="F86" s="1030">
        <v>0</v>
      </c>
      <c r="G86" s="1030">
        <f t="shared" si="15"/>
        <v>0</v>
      </c>
      <c r="H86" s="1030">
        <f t="shared" si="16"/>
        <v>0</v>
      </c>
      <c r="I86" s="1031"/>
      <c r="J86" s="1030">
        <v>0</v>
      </c>
      <c r="K86" s="1031"/>
      <c r="L86" s="1030">
        <v>0</v>
      </c>
      <c r="M86" s="1031"/>
      <c r="N86" s="1030">
        <v>0</v>
      </c>
      <c r="O86" s="1027"/>
      <c r="P86" s="1030">
        <v>0</v>
      </c>
      <c r="Q86" s="1027"/>
      <c r="R86" s="1030">
        <v>0</v>
      </c>
      <c r="S86" s="1027"/>
    </row>
    <row r="87" spans="1:19" ht="25.5" customHeight="1" x14ac:dyDescent="0.25">
      <c r="A87" s="1331"/>
      <c r="B87" s="1332"/>
      <c r="C87" s="1027" t="s">
        <v>735</v>
      </c>
      <c r="D87" s="1031">
        <v>0</v>
      </c>
      <c r="E87" s="1031">
        <v>0</v>
      </c>
      <c r="F87" s="1031">
        <v>0</v>
      </c>
      <c r="G87" s="1031">
        <f t="shared" si="15"/>
        <v>0</v>
      </c>
      <c r="H87" s="1031">
        <f t="shared" si="16"/>
        <v>0</v>
      </c>
      <c r="I87" s="1031"/>
      <c r="J87" s="1031">
        <v>0</v>
      </c>
      <c r="K87" s="1031"/>
      <c r="L87" s="1031">
        <v>0</v>
      </c>
      <c r="M87" s="1031"/>
      <c r="N87" s="1031">
        <v>0</v>
      </c>
      <c r="O87" s="1027"/>
      <c r="P87" s="1031">
        <v>0</v>
      </c>
      <c r="Q87" s="1027"/>
      <c r="R87" s="1031">
        <v>0</v>
      </c>
      <c r="S87" s="1027"/>
    </row>
    <row r="88" spans="1:19" ht="25.5" customHeight="1" x14ac:dyDescent="0.25">
      <c r="A88" s="1331" t="s">
        <v>139</v>
      </c>
      <c r="B88" s="1332" t="s">
        <v>737</v>
      </c>
      <c r="C88" s="1027" t="s">
        <v>734</v>
      </c>
      <c r="D88" s="1027">
        <v>0</v>
      </c>
      <c r="E88" s="1027">
        <v>0</v>
      </c>
      <c r="F88" s="1027">
        <f>0+0</f>
        <v>0</v>
      </c>
      <c r="G88" s="1030">
        <f t="shared" si="15"/>
        <v>0</v>
      </c>
      <c r="H88" s="1030">
        <f t="shared" si="16"/>
        <v>0</v>
      </c>
      <c r="I88" s="1027"/>
      <c r="J88" s="1030">
        <f>H88</f>
        <v>0</v>
      </c>
      <c r="K88" s="1027"/>
      <c r="L88" s="1030">
        <f>J88</f>
        <v>0</v>
      </c>
      <c r="M88" s="1027"/>
      <c r="N88" s="1030">
        <f>L88</f>
        <v>0</v>
      </c>
      <c r="O88" s="1027"/>
      <c r="P88" s="1030">
        <f>N88</f>
        <v>0</v>
      </c>
      <c r="Q88" s="1027"/>
      <c r="R88" s="1030">
        <f>P88</f>
        <v>0</v>
      </c>
      <c r="S88" s="1027"/>
    </row>
    <row r="89" spans="1:19" ht="24" customHeight="1" x14ac:dyDescent="0.25">
      <c r="A89" s="1331"/>
      <c r="B89" s="1332"/>
      <c r="C89" s="1027" t="s">
        <v>735</v>
      </c>
      <c r="D89" s="1027">
        <v>0</v>
      </c>
      <c r="E89" s="1027">
        <v>0</v>
      </c>
      <c r="F89" s="1027">
        <f>0+0</f>
        <v>0</v>
      </c>
      <c r="G89" s="1031">
        <f t="shared" si="15"/>
        <v>0</v>
      </c>
      <c r="H89" s="1031">
        <f t="shared" si="16"/>
        <v>0</v>
      </c>
      <c r="I89" s="1027"/>
      <c r="J89" s="1031">
        <f>H89</f>
        <v>0</v>
      </c>
      <c r="K89" s="1027"/>
      <c r="L89" s="1031">
        <f>J89</f>
        <v>0</v>
      </c>
      <c r="M89" s="1027"/>
      <c r="N89" s="1031">
        <f>L89</f>
        <v>0</v>
      </c>
      <c r="O89" s="1027"/>
      <c r="P89" s="1031">
        <f>N89</f>
        <v>0</v>
      </c>
      <c r="Q89" s="1027"/>
      <c r="R89" s="1031">
        <f>P89</f>
        <v>0</v>
      </c>
      <c r="S89" s="1027"/>
    </row>
    <row r="90" spans="1:19" ht="25.5" customHeight="1" x14ac:dyDescent="0.25">
      <c r="A90" s="1331" t="s">
        <v>770</v>
      </c>
      <c r="B90" s="1332" t="s">
        <v>738</v>
      </c>
      <c r="C90" s="1027" t="s">
        <v>734</v>
      </c>
      <c r="D90" s="1027">
        <v>0</v>
      </c>
      <c r="E90" s="1027">
        <v>0</v>
      </c>
      <c r="F90" s="1027">
        <f>0+0</f>
        <v>0</v>
      </c>
      <c r="G90" s="1030">
        <f t="shared" si="15"/>
        <v>0</v>
      </c>
      <c r="H90" s="1030">
        <f t="shared" si="16"/>
        <v>0</v>
      </c>
      <c r="I90" s="1027"/>
      <c r="J90" s="1030">
        <f>H90*1.03</f>
        <v>0</v>
      </c>
      <c r="K90" s="1027"/>
      <c r="L90" s="1030">
        <f>J90*1.03</f>
        <v>0</v>
      </c>
      <c r="M90" s="1027"/>
      <c r="N90" s="1030">
        <f>L90*1.03</f>
        <v>0</v>
      </c>
      <c r="O90" s="1027"/>
      <c r="P90" s="1030">
        <f>N90*1.03</f>
        <v>0</v>
      </c>
      <c r="Q90" s="1027"/>
      <c r="R90" s="1030">
        <f>P90*1.03</f>
        <v>0</v>
      </c>
      <c r="S90" s="1027"/>
    </row>
    <row r="91" spans="1:19" ht="27.75" customHeight="1" x14ac:dyDescent="0.25">
      <c r="A91" s="1331"/>
      <c r="B91" s="1332"/>
      <c r="C91" s="1027" t="s">
        <v>735</v>
      </c>
      <c r="D91" s="1027">
        <v>0</v>
      </c>
      <c r="E91" s="1027">
        <v>0</v>
      </c>
      <c r="F91" s="1027">
        <f>0+0</f>
        <v>0</v>
      </c>
      <c r="G91" s="1031">
        <f t="shared" si="15"/>
        <v>0</v>
      </c>
      <c r="H91" s="1031">
        <f t="shared" si="16"/>
        <v>0</v>
      </c>
      <c r="I91" s="1027"/>
      <c r="J91" s="1032">
        <f>H91*1.03</f>
        <v>0</v>
      </c>
      <c r="K91" s="1027"/>
      <c r="L91" s="1032">
        <f>J91*1.03</f>
        <v>0</v>
      </c>
      <c r="M91" s="1027"/>
      <c r="N91" s="1032">
        <f>L91*1.03</f>
        <v>0</v>
      </c>
      <c r="O91" s="1027"/>
      <c r="P91" s="1032">
        <f>N91*1.03</f>
        <v>0</v>
      </c>
      <c r="Q91" s="1027"/>
      <c r="R91" s="1032">
        <f>P91*1.03</f>
        <v>0</v>
      </c>
      <c r="S91" s="1027"/>
    </row>
    <row r="92" spans="1:19" ht="28.5" customHeight="1" x14ac:dyDescent="0.25">
      <c r="A92" s="1331" t="s">
        <v>771</v>
      </c>
      <c r="B92" s="1332" t="s">
        <v>740</v>
      </c>
      <c r="C92" s="1027" t="s">
        <v>734</v>
      </c>
      <c r="D92" s="1027">
        <v>0</v>
      </c>
      <c r="E92" s="1027">
        <v>0</v>
      </c>
      <c r="F92" s="1027">
        <v>0</v>
      </c>
      <c r="G92" s="1030">
        <f t="shared" si="15"/>
        <v>0</v>
      </c>
      <c r="H92" s="1030">
        <f t="shared" si="16"/>
        <v>0</v>
      </c>
      <c r="I92" s="1027"/>
      <c r="J92" s="1030">
        <f>J84-J86-J88-J90</f>
        <v>0</v>
      </c>
      <c r="K92" s="1027"/>
      <c r="L92" s="1030">
        <f>L84-L86-L88-L90</f>
        <v>0</v>
      </c>
      <c r="M92" s="1027"/>
      <c r="N92" s="1030">
        <f>N84-N86-N88-N90</f>
        <v>0</v>
      </c>
      <c r="O92" s="1027"/>
      <c r="P92" s="1030">
        <f>P84-P86-P88-P90</f>
        <v>0</v>
      </c>
      <c r="Q92" s="1027"/>
      <c r="R92" s="1030">
        <f>R84-R86-R88-R90</f>
        <v>0</v>
      </c>
      <c r="S92" s="1027"/>
    </row>
    <row r="93" spans="1:19" ht="28.5" customHeight="1" x14ac:dyDescent="0.25">
      <c r="A93" s="1331"/>
      <c r="B93" s="1332"/>
      <c r="C93" s="1027" t="s">
        <v>735</v>
      </c>
      <c r="D93" s="1027">
        <v>0</v>
      </c>
      <c r="E93" s="1027">
        <v>0</v>
      </c>
      <c r="F93" s="1027">
        <v>0</v>
      </c>
      <c r="G93" s="1031">
        <f t="shared" si="15"/>
        <v>0</v>
      </c>
      <c r="H93" s="1031">
        <f t="shared" si="16"/>
        <v>0</v>
      </c>
      <c r="I93" s="1027"/>
      <c r="J93" s="1032">
        <f>J85-J87-J89-J91</f>
        <v>0</v>
      </c>
      <c r="K93" s="1027"/>
      <c r="L93" s="1032">
        <f>L85-L87-L89-L91</f>
        <v>0</v>
      </c>
      <c r="M93" s="1027"/>
      <c r="N93" s="1032">
        <f>N85-N87-N89-N91</f>
        <v>0</v>
      </c>
      <c r="O93" s="1027"/>
      <c r="P93" s="1032">
        <f>P85-P87-P89-P91</f>
        <v>0</v>
      </c>
      <c r="Q93" s="1027"/>
      <c r="R93" s="1032">
        <f>R85-R87-R89-R91</f>
        <v>0</v>
      </c>
      <c r="S93" s="1027"/>
    </row>
    <row r="94" spans="1:19" ht="47.25" customHeight="1" x14ac:dyDescent="0.25">
      <c r="A94" s="1331" t="s">
        <v>141</v>
      </c>
      <c r="B94" s="1332" t="s">
        <v>741</v>
      </c>
      <c r="C94" s="1027" t="s">
        <v>734</v>
      </c>
      <c r="D94" s="1030">
        <v>0</v>
      </c>
      <c r="E94" s="1030">
        <v>0</v>
      </c>
      <c r="F94" s="1030">
        <v>0</v>
      </c>
      <c r="G94" s="1030">
        <f t="shared" si="15"/>
        <v>0</v>
      </c>
      <c r="H94" s="1030">
        <f t="shared" si="16"/>
        <v>0</v>
      </c>
      <c r="I94" s="1031"/>
      <c r="J94" s="1030">
        <f>H94*1.03</f>
        <v>0</v>
      </c>
      <c r="K94" s="1031"/>
      <c r="L94" s="1030">
        <f>J94*1.03</f>
        <v>0</v>
      </c>
      <c r="M94" s="1031"/>
      <c r="N94" s="1030">
        <f>L94*1.03</f>
        <v>0</v>
      </c>
      <c r="O94" s="1027"/>
      <c r="P94" s="1030">
        <f>N94*1.03</f>
        <v>0</v>
      </c>
      <c r="Q94" s="1027"/>
      <c r="R94" s="1030">
        <f>P94*1.03</f>
        <v>0</v>
      </c>
      <c r="S94" s="1027"/>
    </row>
    <row r="95" spans="1:19" ht="44.25" customHeight="1" x14ac:dyDescent="0.25">
      <c r="A95" s="1331"/>
      <c r="B95" s="1332"/>
      <c r="C95" s="1027" t="s">
        <v>735</v>
      </c>
      <c r="D95" s="1031">
        <v>0</v>
      </c>
      <c r="E95" s="1031">
        <v>0</v>
      </c>
      <c r="F95" s="1031">
        <v>0</v>
      </c>
      <c r="G95" s="1031">
        <f t="shared" si="15"/>
        <v>0</v>
      </c>
      <c r="H95" s="1031">
        <f t="shared" si="16"/>
        <v>0</v>
      </c>
      <c r="I95" s="1031"/>
      <c r="J95" s="1031">
        <f>H95*1.03</f>
        <v>0</v>
      </c>
      <c r="K95" s="1031"/>
      <c r="L95" s="1031">
        <f>J95*1.03</f>
        <v>0</v>
      </c>
      <c r="M95" s="1031"/>
      <c r="N95" s="1031">
        <f>L95*1.03</f>
        <v>0</v>
      </c>
      <c r="O95" s="1027"/>
      <c r="P95" s="1031">
        <f>N95*1.03</f>
        <v>0</v>
      </c>
      <c r="Q95" s="1027"/>
      <c r="R95" s="1031">
        <f>P95*1.03</f>
        <v>0</v>
      </c>
      <c r="S95" s="1027"/>
    </row>
    <row r="96" spans="1:19" ht="25.5" customHeight="1" x14ac:dyDescent="0.25">
      <c r="A96" s="1331" t="s">
        <v>143</v>
      </c>
      <c r="B96" s="1332" t="s">
        <v>736</v>
      </c>
      <c r="C96" s="1027" t="s">
        <v>734</v>
      </c>
      <c r="D96" s="1030">
        <v>0</v>
      </c>
      <c r="E96" s="1030">
        <v>0</v>
      </c>
      <c r="F96" s="1030">
        <v>0</v>
      </c>
      <c r="G96" s="1030">
        <f t="shared" si="15"/>
        <v>0</v>
      </c>
      <c r="H96" s="1030">
        <f>F96</f>
        <v>0</v>
      </c>
      <c r="I96" s="1031"/>
      <c r="J96" s="1030">
        <v>0</v>
      </c>
      <c r="K96" s="1031"/>
      <c r="L96" s="1030">
        <v>0</v>
      </c>
      <c r="M96" s="1031"/>
      <c r="N96" s="1030">
        <v>0</v>
      </c>
      <c r="O96" s="1027"/>
      <c r="P96" s="1030">
        <v>0</v>
      </c>
      <c r="Q96" s="1027"/>
      <c r="R96" s="1030">
        <v>0</v>
      </c>
      <c r="S96" s="1027"/>
    </row>
    <row r="97" spans="1:19" ht="24.75" customHeight="1" x14ac:dyDescent="0.25">
      <c r="A97" s="1331"/>
      <c r="B97" s="1332"/>
      <c r="C97" s="1027" t="s">
        <v>735</v>
      </c>
      <c r="D97" s="1031">
        <v>0</v>
      </c>
      <c r="E97" s="1031">
        <v>0</v>
      </c>
      <c r="F97" s="1030">
        <v>0</v>
      </c>
      <c r="G97" s="1031">
        <f t="shared" si="15"/>
        <v>0</v>
      </c>
      <c r="H97" s="1031">
        <f>F97</f>
        <v>0</v>
      </c>
      <c r="I97" s="1031"/>
      <c r="J97" s="1031">
        <v>0</v>
      </c>
      <c r="K97" s="1031"/>
      <c r="L97" s="1031">
        <v>0</v>
      </c>
      <c r="M97" s="1031"/>
      <c r="N97" s="1031">
        <v>0</v>
      </c>
      <c r="O97" s="1027"/>
      <c r="P97" s="1031">
        <v>0</v>
      </c>
      <c r="Q97" s="1027"/>
      <c r="R97" s="1031">
        <v>0</v>
      </c>
      <c r="S97" s="1027"/>
    </row>
    <row r="98" spans="1:19" ht="24" customHeight="1" x14ac:dyDescent="0.25">
      <c r="A98" s="1331" t="s">
        <v>148</v>
      </c>
      <c r="B98" s="1332" t="s">
        <v>737</v>
      </c>
      <c r="C98" s="1027" t="s">
        <v>734</v>
      </c>
      <c r="D98" s="1027">
        <v>0</v>
      </c>
      <c r="E98" s="1027">
        <v>0</v>
      </c>
      <c r="F98" s="1027">
        <f>0+0</f>
        <v>0</v>
      </c>
      <c r="G98" s="1030">
        <f t="shared" si="15"/>
        <v>0</v>
      </c>
      <c r="H98" s="1030">
        <f>G98</f>
        <v>0</v>
      </c>
      <c r="I98" s="1027"/>
      <c r="J98" s="1027">
        <v>0</v>
      </c>
      <c r="K98" s="1027"/>
      <c r="L98" s="1027">
        <v>0</v>
      </c>
      <c r="M98" s="1027"/>
      <c r="N98" s="1027">
        <v>0</v>
      </c>
      <c r="O98" s="1027"/>
      <c r="P98" s="1027">
        <v>0</v>
      </c>
      <c r="Q98" s="1027"/>
      <c r="R98" s="1027">
        <v>0</v>
      </c>
      <c r="S98" s="1027"/>
    </row>
    <row r="99" spans="1:19" ht="24" customHeight="1" x14ac:dyDescent="0.25">
      <c r="A99" s="1331"/>
      <c r="B99" s="1332"/>
      <c r="C99" s="1027" t="s">
        <v>735</v>
      </c>
      <c r="D99" s="1027">
        <v>0</v>
      </c>
      <c r="E99" s="1027">
        <v>0</v>
      </c>
      <c r="F99" s="1027">
        <f>0+0</f>
        <v>0</v>
      </c>
      <c r="G99" s="1031">
        <f t="shared" si="15"/>
        <v>0</v>
      </c>
      <c r="H99" s="1031">
        <f>G99</f>
        <v>0</v>
      </c>
      <c r="I99" s="1027"/>
      <c r="J99" s="1027">
        <v>0</v>
      </c>
      <c r="K99" s="1027"/>
      <c r="L99" s="1027">
        <v>0</v>
      </c>
      <c r="M99" s="1027"/>
      <c r="N99" s="1027">
        <v>0</v>
      </c>
      <c r="O99" s="1027"/>
      <c r="P99" s="1027">
        <v>0</v>
      </c>
      <c r="Q99" s="1027"/>
      <c r="R99" s="1027">
        <v>0</v>
      </c>
      <c r="S99" s="1027"/>
    </row>
    <row r="100" spans="1:19" ht="30" customHeight="1" x14ac:dyDescent="0.25">
      <c r="A100" s="1331" t="s">
        <v>772</v>
      </c>
      <c r="B100" s="1332" t="s">
        <v>738</v>
      </c>
      <c r="C100" s="1027" t="s">
        <v>734</v>
      </c>
      <c r="D100" s="1027">
        <v>0</v>
      </c>
      <c r="E100" s="1027">
        <v>0</v>
      </c>
      <c r="F100" s="1027">
        <v>0</v>
      </c>
      <c r="G100" s="1030">
        <f t="shared" si="15"/>
        <v>0</v>
      </c>
      <c r="H100" s="1030">
        <f>G100</f>
        <v>0</v>
      </c>
      <c r="I100" s="1027"/>
      <c r="J100" s="1030">
        <f>H100*1.03</f>
        <v>0</v>
      </c>
      <c r="K100" s="1027"/>
      <c r="L100" s="1030">
        <f>J100*1.03</f>
        <v>0</v>
      </c>
      <c r="M100" s="1027"/>
      <c r="N100" s="1030">
        <f>L100*1.03</f>
        <v>0</v>
      </c>
      <c r="O100" s="1027"/>
      <c r="P100" s="1030">
        <f>N100*1.03</f>
        <v>0</v>
      </c>
      <c r="Q100" s="1027"/>
      <c r="R100" s="1030">
        <f>P100*1.03</f>
        <v>0</v>
      </c>
      <c r="S100" s="1027"/>
    </row>
    <row r="101" spans="1:19" ht="30" customHeight="1" x14ac:dyDescent="0.25">
      <c r="A101" s="1331"/>
      <c r="B101" s="1332"/>
      <c r="C101" s="1027" t="s">
        <v>735</v>
      </c>
      <c r="D101" s="1027">
        <v>0</v>
      </c>
      <c r="E101" s="1027">
        <v>0</v>
      </c>
      <c r="F101" s="1027">
        <v>0</v>
      </c>
      <c r="G101" s="1031">
        <f t="shared" si="15"/>
        <v>0</v>
      </c>
      <c r="H101" s="1031">
        <f>G101</f>
        <v>0</v>
      </c>
      <c r="I101" s="1027"/>
      <c r="J101" s="1031">
        <f>H101*1.03</f>
        <v>0</v>
      </c>
      <c r="K101" s="1027"/>
      <c r="L101" s="1031">
        <f>J101*1.03</f>
        <v>0</v>
      </c>
      <c r="M101" s="1027"/>
      <c r="N101" s="1031">
        <f>L101*1.03</f>
        <v>0</v>
      </c>
      <c r="O101" s="1027"/>
      <c r="P101" s="1031">
        <f>N101*1.03</f>
        <v>0</v>
      </c>
      <c r="Q101" s="1027"/>
      <c r="R101" s="1031">
        <f>P101*1.03</f>
        <v>0</v>
      </c>
      <c r="S101" s="1027"/>
    </row>
    <row r="102" spans="1:19" ht="42.75" customHeight="1" x14ac:dyDescent="0.25">
      <c r="A102" s="1331" t="s">
        <v>773</v>
      </c>
      <c r="B102" s="1332" t="s">
        <v>740</v>
      </c>
      <c r="C102" s="1027" t="s">
        <v>734</v>
      </c>
      <c r="D102" s="1027">
        <v>0</v>
      </c>
      <c r="E102" s="1027">
        <v>0</v>
      </c>
      <c r="F102" s="1027">
        <v>0</v>
      </c>
      <c r="G102" s="1030">
        <f t="shared" si="15"/>
        <v>0</v>
      </c>
      <c r="H102" s="1030">
        <f>H94-H96-H98-H100</f>
        <v>0</v>
      </c>
      <c r="I102" s="1027"/>
      <c r="J102" s="1030">
        <f>J94-J96-J98-J100</f>
        <v>0</v>
      </c>
      <c r="K102" s="1027"/>
      <c r="L102" s="1030">
        <f>L94-L96-L98-L100</f>
        <v>0</v>
      </c>
      <c r="M102" s="1027"/>
      <c r="N102" s="1030">
        <f>N94-N96-N98-N100</f>
        <v>0</v>
      </c>
      <c r="O102" s="1027"/>
      <c r="P102" s="1030">
        <f>P94-P96-P98-P100</f>
        <v>0</v>
      </c>
      <c r="Q102" s="1027"/>
      <c r="R102" s="1030">
        <f>R94-R96-R98-R100</f>
        <v>0</v>
      </c>
      <c r="S102" s="1027"/>
    </row>
    <row r="103" spans="1:19" ht="31.5" customHeight="1" x14ac:dyDescent="0.25">
      <c r="A103" s="1331"/>
      <c r="B103" s="1332"/>
      <c r="C103" s="1027" t="s">
        <v>735</v>
      </c>
      <c r="D103" s="1027">
        <v>0</v>
      </c>
      <c r="E103" s="1027">
        <v>0</v>
      </c>
      <c r="F103" s="1027">
        <v>0</v>
      </c>
      <c r="G103" s="1031">
        <f t="shared" si="15"/>
        <v>0</v>
      </c>
      <c r="H103" s="1031">
        <f>H95-H97-H99-H101</f>
        <v>0</v>
      </c>
      <c r="I103" s="1027"/>
      <c r="J103" s="1031">
        <f>J95-J97-J99-J101</f>
        <v>0</v>
      </c>
      <c r="K103" s="1027"/>
      <c r="L103" s="1031">
        <f>L95-L97-L99-L101</f>
        <v>0</v>
      </c>
      <c r="M103" s="1027"/>
      <c r="N103" s="1031">
        <f>N95-N97-N99-N101</f>
        <v>0</v>
      </c>
      <c r="O103" s="1027"/>
      <c r="P103" s="1031">
        <f>P95-P97-P99-P101</f>
        <v>0</v>
      </c>
      <c r="Q103" s="1027"/>
      <c r="R103" s="1031">
        <f>R95-R97-R99-R101</f>
        <v>0</v>
      </c>
      <c r="S103" s="1027"/>
    </row>
    <row r="104" spans="1:19" ht="36" customHeight="1" x14ac:dyDescent="0.25">
      <c r="A104" s="1331" t="s">
        <v>150</v>
      </c>
      <c r="B104" s="1332" t="s">
        <v>744</v>
      </c>
      <c r="C104" s="1027" t="s">
        <v>734</v>
      </c>
      <c r="D104" s="1030">
        <v>0</v>
      </c>
      <c r="E104" s="1030">
        <v>0</v>
      </c>
      <c r="F104" s="1030">
        <v>0</v>
      </c>
      <c r="G104" s="1030">
        <f t="shared" si="15"/>
        <v>0</v>
      </c>
      <c r="H104" s="1030">
        <f>G104</f>
        <v>0</v>
      </c>
      <c r="I104" s="1031"/>
      <c r="J104" s="1030">
        <f>H104*1.03</f>
        <v>0</v>
      </c>
      <c r="K104" s="1031"/>
      <c r="L104" s="1030">
        <f>J104*1.03</f>
        <v>0</v>
      </c>
      <c r="M104" s="1031"/>
      <c r="N104" s="1030">
        <f>L104*1.03</f>
        <v>0</v>
      </c>
      <c r="O104" s="1027"/>
      <c r="P104" s="1030">
        <f>N104*1.03</f>
        <v>0</v>
      </c>
      <c r="Q104" s="1027"/>
      <c r="R104" s="1030">
        <f>P104*1.03</f>
        <v>0</v>
      </c>
      <c r="S104" s="1027"/>
    </row>
    <row r="105" spans="1:19" ht="35.25" customHeight="1" x14ac:dyDescent="0.25">
      <c r="A105" s="1331"/>
      <c r="B105" s="1332"/>
      <c r="C105" s="1027" t="s">
        <v>735</v>
      </c>
      <c r="D105" s="1031">
        <v>0</v>
      </c>
      <c r="E105" s="1031">
        <v>0</v>
      </c>
      <c r="F105" s="1031">
        <v>0</v>
      </c>
      <c r="G105" s="1031">
        <f t="shared" si="15"/>
        <v>0</v>
      </c>
      <c r="H105" s="1031">
        <f>G105</f>
        <v>0</v>
      </c>
      <c r="I105" s="1031"/>
      <c r="J105" s="1031">
        <f>H105*1.03</f>
        <v>0</v>
      </c>
      <c r="K105" s="1031"/>
      <c r="L105" s="1031">
        <f>J105*1.03</f>
        <v>0</v>
      </c>
      <c r="M105" s="1031"/>
      <c r="N105" s="1031">
        <f>L105*1.03</f>
        <v>0</v>
      </c>
      <c r="O105" s="1027"/>
      <c r="P105" s="1031">
        <f>N105*1.03</f>
        <v>0</v>
      </c>
      <c r="Q105" s="1027"/>
      <c r="R105" s="1031">
        <f>P105*1.03</f>
        <v>0</v>
      </c>
      <c r="S105" s="1027"/>
    </row>
    <row r="106" spans="1:19" ht="24" customHeight="1" x14ac:dyDescent="0.25">
      <c r="A106" s="1331" t="s">
        <v>152</v>
      </c>
      <c r="B106" s="1332" t="s">
        <v>736</v>
      </c>
      <c r="C106" s="1027" t="s">
        <v>734</v>
      </c>
      <c r="D106" s="1030">
        <v>0</v>
      </c>
      <c r="E106" s="1030">
        <v>0</v>
      </c>
      <c r="F106" s="1030">
        <v>0</v>
      </c>
      <c r="G106" s="1030">
        <f t="shared" si="15"/>
        <v>0</v>
      </c>
      <c r="H106" s="1030">
        <f>H86</f>
        <v>0</v>
      </c>
      <c r="I106" s="1031"/>
      <c r="J106" s="1030">
        <f>J86</f>
        <v>0</v>
      </c>
      <c r="K106" s="1031"/>
      <c r="L106" s="1030">
        <f>L86</f>
        <v>0</v>
      </c>
      <c r="M106" s="1031"/>
      <c r="N106" s="1030">
        <f>N86</f>
        <v>0</v>
      </c>
      <c r="O106" s="1027"/>
      <c r="P106" s="1030">
        <f>P86</f>
        <v>0</v>
      </c>
      <c r="Q106" s="1027"/>
      <c r="R106" s="1030">
        <f>R86</f>
        <v>0</v>
      </c>
      <c r="S106" s="1027"/>
    </row>
    <row r="107" spans="1:19" ht="24.75" customHeight="1" x14ac:dyDescent="0.25">
      <c r="A107" s="1331"/>
      <c r="B107" s="1332"/>
      <c r="C107" s="1027" t="s">
        <v>735</v>
      </c>
      <c r="D107" s="1031">
        <v>0</v>
      </c>
      <c r="E107" s="1031">
        <v>0</v>
      </c>
      <c r="F107" s="1030">
        <v>0</v>
      </c>
      <c r="G107" s="1031">
        <f t="shared" si="15"/>
        <v>0</v>
      </c>
      <c r="H107" s="1031">
        <f>H87</f>
        <v>0</v>
      </c>
      <c r="I107" s="1031"/>
      <c r="J107" s="1031">
        <f>J87</f>
        <v>0</v>
      </c>
      <c r="K107" s="1031"/>
      <c r="L107" s="1031">
        <f>L87</f>
        <v>0</v>
      </c>
      <c r="M107" s="1031"/>
      <c r="N107" s="1031">
        <f>N87</f>
        <v>0</v>
      </c>
      <c r="O107" s="1027"/>
      <c r="P107" s="1031">
        <f>P87</f>
        <v>0</v>
      </c>
      <c r="Q107" s="1027"/>
      <c r="R107" s="1031">
        <f>R87</f>
        <v>0</v>
      </c>
      <c r="S107" s="1027"/>
    </row>
    <row r="108" spans="1:19" ht="25.5" customHeight="1" x14ac:dyDescent="0.25">
      <c r="A108" s="1331" t="s">
        <v>154</v>
      </c>
      <c r="B108" s="1332" t="s">
        <v>737</v>
      </c>
      <c r="C108" s="1027" t="s">
        <v>734</v>
      </c>
      <c r="D108" s="1027">
        <v>0</v>
      </c>
      <c r="E108" s="1027">
        <v>0</v>
      </c>
      <c r="F108" s="1027">
        <v>0</v>
      </c>
      <c r="G108" s="1030">
        <f t="shared" si="15"/>
        <v>0</v>
      </c>
      <c r="H108" s="1030">
        <f>G108</f>
        <v>0</v>
      </c>
      <c r="I108" s="1027"/>
      <c r="J108" s="1027">
        <f>J98</f>
        <v>0</v>
      </c>
      <c r="K108" s="1027"/>
      <c r="L108" s="1027">
        <f>L98</f>
        <v>0</v>
      </c>
      <c r="M108" s="1027"/>
      <c r="N108" s="1027">
        <f>N98</f>
        <v>0</v>
      </c>
      <c r="O108" s="1027"/>
      <c r="P108" s="1027">
        <f>P98</f>
        <v>0</v>
      </c>
      <c r="Q108" s="1027"/>
      <c r="R108" s="1027">
        <f>R98</f>
        <v>0</v>
      </c>
      <c r="S108" s="1027"/>
    </row>
    <row r="109" spans="1:19" ht="24.75" customHeight="1" x14ac:dyDescent="0.25">
      <c r="A109" s="1331"/>
      <c r="B109" s="1332"/>
      <c r="C109" s="1027" t="s">
        <v>735</v>
      </c>
      <c r="D109" s="1027">
        <v>0</v>
      </c>
      <c r="E109" s="1027">
        <v>0</v>
      </c>
      <c r="F109" s="1027">
        <v>0</v>
      </c>
      <c r="G109" s="1031">
        <f t="shared" si="15"/>
        <v>0</v>
      </c>
      <c r="H109" s="1031">
        <f>G109</f>
        <v>0</v>
      </c>
      <c r="I109" s="1027"/>
      <c r="J109" s="1027">
        <f>J99</f>
        <v>0</v>
      </c>
      <c r="K109" s="1027"/>
      <c r="L109" s="1027">
        <f>L99</f>
        <v>0</v>
      </c>
      <c r="M109" s="1027"/>
      <c r="N109" s="1027">
        <f>N99</f>
        <v>0</v>
      </c>
      <c r="O109" s="1027"/>
      <c r="P109" s="1027">
        <f>P99</f>
        <v>0</v>
      </c>
      <c r="Q109" s="1027"/>
      <c r="R109" s="1027">
        <f>R99</f>
        <v>0</v>
      </c>
      <c r="S109" s="1027"/>
    </row>
    <row r="110" spans="1:19" ht="28.5" customHeight="1" x14ac:dyDescent="0.25">
      <c r="A110" s="1331" t="s">
        <v>156</v>
      </c>
      <c r="B110" s="1332" t="s">
        <v>738</v>
      </c>
      <c r="C110" s="1027" t="s">
        <v>734</v>
      </c>
      <c r="D110" s="1027">
        <v>0</v>
      </c>
      <c r="E110" s="1027">
        <v>0</v>
      </c>
      <c r="F110" s="1027">
        <v>0</v>
      </c>
      <c r="G110" s="1030">
        <f t="shared" si="15"/>
        <v>0</v>
      </c>
      <c r="H110" s="1027">
        <f>F110</f>
        <v>0</v>
      </c>
      <c r="I110" s="1027"/>
      <c r="J110" s="1030">
        <f>J90</f>
        <v>0</v>
      </c>
      <c r="K110" s="1027"/>
      <c r="L110" s="1030">
        <f>L90</f>
        <v>0</v>
      </c>
      <c r="M110" s="1027"/>
      <c r="N110" s="1030">
        <f>N90</f>
        <v>0</v>
      </c>
      <c r="O110" s="1027"/>
      <c r="P110" s="1030">
        <f>P90</f>
        <v>0</v>
      </c>
      <c r="Q110" s="1027"/>
      <c r="R110" s="1030">
        <f>R90</f>
        <v>0</v>
      </c>
      <c r="S110" s="1027"/>
    </row>
    <row r="111" spans="1:19" ht="31.5" customHeight="1" x14ac:dyDescent="0.25">
      <c r="A111" s="1331"/>
      <c r="B111" s="1332"/>
      <c r="C111" s="1027" t="s">
        <v>735</v>
      </c>
      <c r="D111" s="1027">
        <v>0</v>
      </c>
      <c r="E111" s="1027">
        <v>0</v>
      </c>
      <c r="F111" s="1027">
        <v>0</v>
      </c>
      <c r="G111" s="1031">
        <f t="shared" si="15"/>
        <v>0</v>
      </c>
      <c r="H111" s="1027">
        <f>F111</f>
        <v>0</v>
      </c>
      <c r="I111" s="1027"/>
      <c r="J111" s="1032">
        <f>J91</f>
        <v>0</v>
      </c>
      <c r="K111" s="1027"/>
      <c r="L111" s="1032">
        <f>L91</f>
        <v>0</v>
      </c>
      <c r="M111" s="1027"/>
      <c r="N111" s="1032">
        <f>N91</f>
        <v>0</v>
      </c>
      <c r="O111" s="1027"/>
      <c r="P111" s="1032">
        <f>P91</f>
        <v>0</v>
      </c>
      <c r="Q111" s="1027"/>
      <c r="R111" s="1032">
        <f>R91</f>
        <v>0</v>
      </c>
      <c r="S111" s="1027"/>
    </row>
    <row r="112" spans="1:19" ht="18.75" x14ac:dyDescent="0.25">
      <c r="A112" s="1331" t="s">
        <v>158</v>
      </c>
      <c r="B112" s="1332" t="s">
        <v>740</v>
      </c>
      <c r="C112" s="1027" t="s">
        <v>734</v>
      </c>
      <c r="D112" s="1027">
        <v>0</v>
      </c>
      <c r="E112" s="1027">
        <v>0</v>
      </c>
      <c r="F112" s="1027">
        <v>0</v>
      </c>
      <c r="G112" s="1030">
        <f t="shared" si="15"/>
        <v>0</v>
      </c>
      <c r="H112" s="1030">
        <f>H104-H106-H108-H110</f>
        <v>0</v>
      </c>
      <c r="I112" s="1027"/>
      <c r="J112" s="1030">
        <f>J104-J106-J108-J110</f>
        <v>0</v>
      </c>
      <c r="K112" s="1027"/>
      <c r="L112" s="1030">
        <f>L104-L106-L108-L110</f>
        <v>0</v>
      </c>
      <c r="M112" s="1027"/>
      <c r="N112" s="1030">
        <f>N104-N106-N108-N110</f>
        <v>0</v>
      </c>
      <c r="O112" s="1027"/>
      <c r="P112" s="1030">
        <f>P104-P106-P108-P110</f>
        <v>0</v>
      </c>
      <c r="Q112" s="1027"/>
      <c r="R112" s="1030">
        <f>R104-R106-R108-R110</f>
        <v>0</v>
      </c>
      <c r="S112" s="1027"/>
    </row>
    <row r="113" spans="1:19" ht="38.25" customHeight="1" x14ac:dyDescent="0.25">
      <c r="A113" s="1331"/>
      <c r="B113" s="1332"/>
      <c r="C113" s="1027" t="s">
        <v>735</v>
      </c>
      <c r="D113" s="1027">
        <v>0</v>
      </c>
      <c r="E113" s="1027">
        <v>0</v>
      </c>
      <c r="F113" s="1027">
        <v>0</v>
      </c>
      <c r="G113" s="1031">
        <f t="shared" si="15"/>
        <v>0</v>
      </c>
      <c r="H113" s="1031">
        <f>H105-H107-H109-H111</f>
        <v>0</v>
      </c>
      <c r="I113" s="1027"/>
      <c r="J113" s="1032">
        <f>J105-J107-J109-J111</f>
        <v>0</v>
      </c>
      <c r="K113" s="1027"/>
      <c r="L113" s="1032">
        <f>L105-L107-L109-L111</f>
        <v>0</v>
      </c>
      <c r="M113" s="1027"/>
      <c r="N113" s="1032">
        <f>N105-N107-N109-N111</f>
        <v>0</v>
      </c>
      <c r="O113" s="1027"/>
      <c r="P113" s="1032">
        <f>P105-P107-P109-P111</f>
        <v>0</v>
      </c>
      <c r="Q113" s="1027"/>
      <c r="R113" s="1032">
        <f>R105-R107-R109-R111</f>
        <v>0</v>
      </c>
      <c r="S113" s="1033"/>
    </row>
    <row r="114" spans="1:19" ht="90" customHeight="1" x14ac:dyDescent="0.25">
      <c r="A114" s="1028" t="s">
        <v>171</v>
      </c>
      <c r="B114" s="1033" t="s">
        <v>749</v>
      </c>
      <c r="C114" s="1027" t="s">
        <v>750</v>
      </c>
      <c r="D114" s="1027">
        <v>0</v>
      </c>
      <c r="E114" s="1027">
        <v>0</v>
      </c>
      <c r="F114" s="1027">
        <v>0</v>
      </c>
      <c r="G114" s="1031">
        <f t="shared" si="15"/>
        <v>0</v>
      </c>
      <c r="H114" s="1031">
        <f>G114</f>
        <v>0</v>
      </c>
      <c r="I114" s="1027"/>
      <c r="J114" s="1030">
        <f>H114*1.03</f>
        <v>0</v>
      </c>
      <c r="K114" s="1027"/>
      <c r="L114" s="1030">
        <f>J114*1.03</f>
        <v>0</v>
      </c>
      <c r="M114" s="1027"/>
      <c r="N114" s="1030">
        <f>L114*1.03</f>
        <v>0</v>
      </c>
      <c r="O114" s="1027"/>
      <c r="P114" s="1030">
        <f>N114*1.03</f>
        <v>0</v>
      </c>
      <c r="Q114" s="1027"/>
      <c r="R114" s="1030">
        <f>P114*1.03</f>
        <v>0</v>
      </c>
      <c r="S114" s="1033"/>
    </row>
    <row r="115" spans="1:19" ht="38.25" customHeight="1" x14ac:dyDescent="0.25">
      <c r="A115" s="1028" t="s">
        <v>173</v>
      </c>
      <c r="B115" s="1033" t="s">
        <v>751</v>
      </c>
      <c r="C115" s="1027" t="s">
        <v>750</v>
      </c>
      <c r="D115" s="1027">
        <v>0</v>
      </c>
      <c r="E115" s="1027">
        <v>0</v>
      </c>
      <c r="F115" s="1027">
        <v>0</v>
      </c>
      <c r="G115" s="1031">
        <f t="shared" si="15"/>
        <v>0</v>
      </c>
      <c r="H115" s="1031">
        <f t="shared" ref="H115:H118" si="17">G115</f>
        <v>0</v>
      </c>
      <c r="I115" s="1027"/>
      <c r="J115" s="1030">
        <f t="shared" ref="J115:J118" si="18">H115*1.03</f>
        <v>0</v>
      </c>
      <c r="K115" s="1027"/>
      <c r="L115" s="1030">
        <f t="shared" ref="L115:L118" si="19">J115*1.03</f>
        <v>0</v>
      </c>
      <c r="M115" s="1027"/>
      <c r="N115" s="1030">
        <f t="shared" ref="N115:N118" si="20">L115*1.03</f>
        <v>0</v>
      </c>
      <c r="O115" s="1027"/>
      <c r="P115" s="1030">
        <f t="shared" ref="P115:P118" si="21">N115*1.03</f>
        <v>0</v>
      </c>
      <c r="Q115" s="1027"/>
      <c r="R115" s="1030">
        <f t="shared" ref="R115:R118" si="22">P115*1.03</f>
        <v>0</v>
      </c>
      <c r="S115" s="1033"/>
    </row>
    <row r="116" spans="1:19" ht="60.75" customHeight="1" x14ac:dyDescent="0.25">
      <c r="A116" s="1028" t="s">
        <v>175</v>
      </c>
      <c r="B116" s="1033" t="s">
        <v>752</v>
      </c>
      <c r="C116" s="1027" t="s">
        <v>750</v>
      </c>
      <c r="D116" s="1027">
        <v>0</v>
      </c>
      <c r="E116" s="1027">
        <v>0</v>
      </c>
      <c r="F116" s="1027">
        <v>0</v>
      </c>
      <c r="G116" s="1031">
        <f t="shared" si="15"/>
        <v>0</v>
      </c>
      <c r="H116" s="1031">
        <f t="shared" si="17"/>
        <v>0</v>
      </c>
      <c r="I116" s="1027"/>
      <c r="J116" s="1030">
        <f t="shared" si="18"/>
        <v>0</v>
      </c>
      <c r="K116" s="1027"/>
      <c r="L116" s="1030">
        <f t="shared" si="19"/>
        <v>0</v>
      </c>
      <c r="M116" s="1027"/>
      <c r="N116" s="1030">
        <f t="shared" si="20"/>
        <v>0</v>
      </c>
      <c r="O116" s="1027"/>
      <c r="P116" s="1030">
        <f t="shared" si="21"/>
        <v>0</v>
      </c>
      <c r="Q116" s="1027"/>
      <c r="R116" s="1030">
        <f t="shared" si="22"/>
        <v>0</v>
      </c>
      <c r="S116" s="1033"/>
    </row>
    <row r="117" spans="1:19" ht="55.5" customHeight="1" x14ac:dyDescent="0.25">
      <c r="A117" s="1028" t="s">
        <v>774</v>
      </c>
      <c r="B117" s="1033" t="s">
        <v>754</v>
      </c>
      <c r="C117" s="1027" t="s">
        <v>750</v>
      </c>
      <c r="D117" s="1027">
        <v>0</v>
      </c>
      <c r="E117" s="1027">
        <v>0</v>
      </c>
      <c r="F117" s="1027">
        <v>0</v>
      </c>
      <c r="G117" s="1031">
        <f t="shared" si="15"/>
        <v>0</v>
      </c>
      <c r="H117" s="1031">
        <f t="shared" si="17"/>
        <v>0</v>
      </c>
      <c r="I117" s="1027"/>
      <c r="J117" s="1030">
        <f t="shared" si="18"/>
        <v>0</v>
      </c>
      <c r="K117" s="1027"/>
      <c r="L117" s="1030">
        <f t="shared" si="19"/>
        <v>0</v>
      </c>
      <c r="M117" s="1027"/>
      <c r="N117" s="1030">
        <f t="shared" si="20"/>
        <v>0</v>
      </c>
      <c r="O117" s="1027"/>
      <c r="P117" s="1030">
        <f t="shared" si="21"/>
        <v>0</v>
      </c>
      <c r="Q117" s="1027"/>
      <c r="R117" s="1030">
        <f t="shared" si="22"/>
        <v>0</v>
      </c>
      <c r="S117" s="1033"/>
    </row>
    <row r="118" spans="1:19" ht="42" customHeight="1" x14ac:dyDescent="0.25">
      <c r="A118" s="1028" t="s">
        <v>775</v>
      </c>
      <c r="B118" s="1033" t="s">
        <v>756</v>
      </c>
      <c r="C118" s="1027" t="s">
        <v>750</v>
      </c>
      <c r="D118" s="1027">
        <v>0</v>
      </c>
      <c r="E118" s="1027">
        <v>0</v>
      </c>
      <c r="F118" s="1027">
        <v>0</v>
      </c>
      <c r="G118" s="1031">
        <f t="shared" si="15"/>
        <v>0</v>
      </c>
      <c r="H118" s="1031">
        <f t="shared" si="17"/>
        <v>0</v>
      </c>
      <c r="I118" s="1027"/>
      <c r="J118" s="1030">
        <f t="shared" si="18"/>
        <v>0</v>
      </c>
      <c r="K118" s="1027"/>
      <c r="L118" s="1030">
        <f t="shared" si="19"/>
        <v>0</v>
      </c>
      <c r="M118" s="1027"/>
      <c r="N118" s="1030">
        <f t="shared" si="20"/>
        <v>0</v>
      </c>
      <c r="O118" s="1027"/>
      <c r="P118" s="1030">
        <f t="shared" si="21"/>
        <v>0</v>
      </c>
      <c r="Q118" s="1027"/>
      <c r="R118" s="1030">
        <f t="shared" si="22"/>
        <v>0</v>
      </c>
      <c r="S118" s="1033"/>
    </row>
    <row r="119" spans="1:19" ht="24" customHeight="1" x14ac:dyDescent="0.25">
      <c r="A119" s="1331" t="s">
        <v>776</v>
      </c>
      <c r="B119" s="1332" t="s">
        <v>758</v>
      </c>
      <c r="C119" s="1027" t="s">
        <v>332</v>
      </c>
      <c r="D119" s="1031">
        <f>D105</f>
        <v>0</v>
      </c>
      <c r="E119" s="1031">
        <f>E105</f>
        <v>0</v>
      </c>
      <c r="F119" s="1031">
        <f>F105</f>
        <v>0</v>
      </c>
      <c r="G119" s="1031">
        <f t="shared" si="15"/>
        <v>0</v>
      </c>
      <c r="H119" s="1031">
        <f>H105</f>
        <v>0</v>
      </c>
      <c r="I119" s="1027"/>
      <c r="J119" s="1031">
        <f>J105</f>
        <v>0</v>
      </c>
      <c r="K119" s="1027"/>
      <c r="L119" s="1031">
        <f>L105</f>
        <v>0</v>
      </c>
      <c r="M119" s="1027"/>
      <c r="N119" s="1031">
        <f>N105</f>
        <v>0</v>
      </c>
      <c r="O119" s="1027"/>
      <c r="P119" s="1031">
        <f>P105</f>
        <v>0</v>
      </c>
      <c r="Q119" s="1027"/>
      <c r="R119" s="1031">
        <f>R105</f>
        <v>0</v>
      </c>
      <c r="S119" s="1033"/>
    </row>
    <row r="120" spans="1:19" ht="28.5" customHeight="1" x14ac:dyDescent="0.25">
      <c r="A120" s="1331"/>
      <c r="B120" s="1332"/>
      <c r="C120" s="1027" t="s">
        <v>759</v>
      </c>
      <c r="D120" s="1027"/>
      <c r="E120" s="1027"/>
      <c r="F120" s="1027"/>
      <c r="G120" s="1031"/>
      <c r="H120" s="1027"/>
      <c r="I120" s="1027"/>
      <c r="J120" s="1027"/>
      <c r="K120" s="1027"/>
      <c r="L120" s="1027"/>
      <c r="M120" s="1027"/>
      <c r="N120" s="1027"/>
      <c r="O120" s="1027"/>
      <c r="P120" s="1027"/>
      <c r="Q120" s="1027"/>
      <c r="R120" s="1027"/>
      <c r="S120" s="1033"/>
    </row>
    <row r="121" spans="1:19" ht="26.25" customHeight="1" x14ac:dyDescent="0.25">
      <c r="A121" s="1331"/>
      <c r="B121" s="1332"/>
      <c r="C121" s="1027" t="s">
        <v>760</v>
      </c>
      <c r="D121" s="1027"/>
      <c r="E121" s="1027"/>
      <c r="F121" s="1027"/>
      <c r="G121" s="1031"/>
      <c r="H121" s="1027"/>
      <c r="I121" s="1027"/>
      <c r="J121" s="1027"/>
      <c r="K121" s="1027"/>
      <c r="L121" s="1027"/>
      <c r="M121" s="1027"/>
      <c r="N121" s="1027"/>
      <c r="O121" s="1027"/>
      <c r="P121" s="1027"/>
      <c r="Q121" s="1027"/>
      <c r="R121" s="1027"/>
      <c r="S121" s="1033"/>
    </row>
    <row r="122" spans="1:19" ht="28.5" customHeight="1" x14ac:dyDescent="0.25">
      <c r="A122" s="1331"/>
      <c r="B122" s="1332"/>
      <c r="C122" s="1027" t="s">
        <v>2021</v>
      </c>
      <c r="D122" s="1030">
        <f>D104</f>
        <v>0</v>
      </c>
      <c r="E122" s="1030">
        <f>E104</f>
        <v>0</v>
      </c>
      <c r="F122" s="1030">
        <f>F104</f>
        <v>0</v>
      </c>
      <c r="G122" s="1030">
        <f t="shared" si="15"/>
        <v>0</v>
      </c>
      <c r="H122" s="1030">
        <f>H104</f>
        <v>0</v>
      </c>
      <c r="I122" s="1027"/>
      <c r="J122" s="1030">
        <f>J104</f>
        <v>0</v>
      </c>
      <c r="K122" s="1027"/>
      <c r="L122" s="1030">
        <f>L104</f>
        <v>0</v>
      </c>
      <c r="M122" s="1027"/>
      <c r="N122" s="1030">
        <f>N104</f>
        <v>0</v>
      </c>
      <c r="O122" s="1027"/>
      <c r="P122" s="1030">
        <f>P104</f>
        <v>0</v>
      </c>
      <c r="Q122" s="1027"/>
      <c r="R122" s="1030">
        <f>R104</f>
        <v>0</v>
      </c>
      <c r="S122" s="1033"/>
    </row>
    <row r="123" spans="1:19" ht="15.75" x14ac:dyDescent="0.25">
      <c r="A123" s="1331" t="s">
        <v>777</v>
      </c>
      <c r="B123" s="1332" t="s">
        <v>737</v>
      </c>
      <c r="C123" s="1027" t="s">
        <v>332</v>
      </c>
      <c r="D123" s="1027">
        <f>D109</f>
        <v>0</v>
      </c>
      <c r="E123" s="1027">
        <f>E109</f>
        <v>0</v>
      </c>
      <c r="F123" s="1027">
        <f>F109</f>
        <v>0</v>
      </c>
      <c r="G123" s="1031">
        <f t="shared" si="15"/>
        <v>0</v>
      </c>
      <c r="H123" s="1031">
        <f>H109</f>
        <v>0</v>
      </c>
      <c r="I123" s="1027"/>
      <c r="J123" s="1031">
        <f>J109</f>
        <v>0</v>
      </c>
      <c r="K123" s="1027"/>
      <c r="L123" s="1031">
        <f>L109</f>
        <v>0</v>
      </c>
      <c r="M123" s="1027"/>
      <c r="N123" s="1031">
        <f>N109</f>
        <v>0</v>
      </c>
      <c r="O123" s="1027"/>
      <c r="P123" s="1031">
        <f>P109</f>
        <v>0</v>
      </c>
      <c r="Q123" s="1027"/>
      <c r="R123" s="1031">
        <f>R109</f>
        <v>0</v>
      </c>
      <c r="S123" s="1033"/>
    </row>
    <row r="124" spans="1:19" ht="15.75" x14ac:dyDescent="0.25">
      <c r="A124" s="1331"/>
      <c r="B124" s="1332"/>
      <c r="C124" s="1027" t="s">
        <v>759</v>
      </c>
      <c r="D124" s="1027"/>
      <c r="E124" s="1027"/>
      <c r="F124" s="1027"/>
      <c r="G124" s="1031"/>
      <c r="H124" s="1027"/>
      <c r="I124" s="1027"/>
      <c r="J124" s="1027"/>
      <c r="K124" s="1027"/>
      <c r="L124" s="1027"/>
      <c r="M124" s="1027"/>
      <c r="N124" s="1027"/>
      <c r="O124" s="1027"/>
      <c r="P124" s="1027"/>
      <c r="Q124" s="1027"/>
      <c r="R124" s="1027"/>
      <c r="S124" s="1033"/>
    </row>
    <row r="125" spans="1:19" ht="15.75" x14ac:dyDescent="0.25">
      <c r="A125" s="1331"/>
      <c r="B125" s="1332"/>
      <c r="C125" s="1027" t="s">
        <v>760</v>
      </c>
      <c r="D125" s="1027"/>
      <c r="E125" s="1027"/>
      <c r="F125" s="1027"/>
      <c r="G125" s="1031"/>
      <c r="H125" s="1027"/>
      <c r="I125" s="1027"/>
      <c r="J125" s="1027"/>
      <c r="K125" s="1027"/>
      <c r="L125" s="1027"/>
      <c r="M125" s="1027"/>
      <c r="N125" s="1027"/>
      <c r="O125" s="1027"/>
      <c r="P125" s="1027"/>
      <c r="Q125" s="1027"/>
      <c r="R125" s="1027"/>
      <c r="S125" s="1033"/>
    </row>
    <row r="126" spans="1:19" ht="15.75" x14ac:dyDescent="0.25">
      <c r="A126" s="1331"/>
      <c r="B126" s="1332"/>
      <c r="C126" s="1027" t="s">
        <v>2021</v>
      </c>
      <c r="D126" s="1027">
        <f>D108</f>
        <v>0</v>
      </c>
      <c r="E126" s="1027">
        <f>E108</f>
        <v>0</v>
      </c>
      <c r="F126" s="1027">
        <f>F108</f>
        <v>0</v>
      </c>
      <c r="G126" s="1030">
        <f t="shared" si="15"/>
        <v>0</v>
      </c>
      <c r="H126" s="1030">
        <f>H108</f>
        <v>0</v>
      </c>
      <c r="I126" s="1027"/>
      <c r="J126" s="1030">
        <f>J108</f>
        <v>0</v>
      </c>
      <c r="K126" s="1027"/>
      <c r="L126" s="1030">
        <f>L108</f>
        <v>0</v>
      </c>
      <c r="M126" s="1027"/>
      <c r="N126" s="1030">
        <f>N108</f>
        <v>0</v>
      </c>
      <c r="O126" s="1027"/>
      <c r="P126" s="1030">
        <f>P108</f>
        <v>0</v>
      </c>
      <c r="Q126" s="1027"/>
      <c r="R126" s="1030">
        <f>R108</f>
        <v>0</v>
      </c>
      <c r="S126" s="1033"/>
    </row>
    <row r="127" spans="1:19" ht="15.75" x14ac:dyDescent="0.25">
      <c r="A127" s="1331" t="s">
        <v>778</v>
      </c>
      <c r="B127" s="1332" t="s">
        <v>738</v>
      </c>
      <c r="C127" s="1027" t="s">
        <v>332</v>
      </c>
      <c r="D127" s="1027">
        <f>D111</f>
        <v>0</v>
      </c>
      <c r="E127" s="1027">
        <f>E111</f>
        <v>0</v>
      </c>
      <c r="F127" s="1027">
        <f>F111</f>
        <v>0</v>
      </c>
      <c r="G127" s="1031">
        <f t="shared" si="15"/>
        <v>0</v>
      </c>
      <c r="H127" s="1027">
        <f>H111</f>
        <v>0</v>
      </c>
      <c r="I127" s="1027"/>
      <c r="J127" s="1031">
        <f>J111</f>
        <v>0</v>
      </c>
      <c r="K127" s="1027"/>
      <c r="L127" s="1031">
        <f>L111</f>
        <v>0</v>
      </c>
      <c r="M127" s="1027"/>
      <c r="N127" s="1031">
        <f>N111</f>
        <v>0</v>
      </c>
      <c r="O127" s="1027"/>
      <c r="P127" s="1031">
        <f>P111</f>
        <v>0</v>
      </c>
      <c r="Q127" s="1027"/>
      <c r="R127" s="1031">
        <f>R111</f>
        <v>0</v>
      </c>
      <c r="S127" s="1033"/>
    </row>
    <row r="128" spans="1:19" ht="15.75" x14ac:dyDescent="0.25">
      <c r="A128" s="1331"/>
      <c r="B128" s="1332"/>
      <c r="C128" s="1027" t="s">
        <v>759</v>
      </c>
      <c r="D128" s="1027"/>
      <c r="E128" s="1027"/>
      <c r="F128" s="1027"/>
      <c r="G128" s="1031"/>
      <c r="H128" s="1027"/>
      <c r="I128" s="1027"/>
      <c r="J128" s="1027"/>
      <c r="K128" s="1027"/>
      <c r="L128" s="1027"/>
      <c r="M128" s="1027"/>
      <c r="N128" s="1027"/>
      <c r="O128" s="1027"/>
      <c r="P128" s="1027"/>
      <c r="Q128" s="1027"/>
      <c r="R128" s="1027"/>
      <c r="S128" s="1033"/>
    </row>
    <row r="129" spans="1:19" ht="15.75" customHeight="1" x14ac:dyDescent="0.25">
      <c r="A129" s="1331"/>
      <c r="B129" s="1332"/>
      <c r="C129" s="1027" t="s">
        <v>760</v>
      </c>
      <c r="D129" s="1027"/>
      <c r="E129" s="1027"/>
      <c r="F129" s="1027"/>
      <c r="G129" s="1031"/>
      <c r="H129" s="1027"/>
      <c r="I129" s="1027"/>
      <c r="J129" s="1027"/>
      <c r="K129" s="1027"/>
      <c r="L129" s="1027"/>
      <c r="M129" s="1027"/>
      <c r="N129" s="1027"/>
      <c r="O129" s="1027"/>
      <c r="P129" s="1027"/>
      <c r="Q129" s="1027"/>
      <c r="R129" s="1027"/>
      <c r="S129" s="1033"/>
    </row>
    <row r="130" spans="1:19" ht="15.75" x14ac:dyDescent="0.25">
      <c r="A130" s="1331"/>
      <c r="B130" s="1332"/>
      <c r="C130" s="1027" t="s">
        <v>2021</v>
      </c>
      <c r="D130" s="1027">
        <f>D110</f>
        <v>0</v>
      </c>
      <c r="E130" s="1027">
        <f>E110</f>
        <v>0</v>
      </c>
      <c r="F130" s="1027">
        <f>F110</f>
        <v>0</v>
      </c>
      <c r="G130" s="1034">
        <f t="shared" si="15"/>
        <v>0</v>
      </c>
      <c r="H130" s="1027">
        <f>H110</f>
        <v>0</v>
      </c>
      <c r="I130" s="1027"/>
      <c r="J130" s="1030">
        <f>J110</f>
        <v>0</v>
      </c>
      <c r="K130" s="1027"/>
      <c r="L130" s="1030">
        <f>L110</f>
        <v>0</v>
      </c>
      <c r="M130" s="1027"/>
      <c r="N130" s="1030">
        <f>N110</f>
        <v>0</v>
      </c>
      <c r="O130" s="1027"/>
      <c r="P130" s="1030">
        <f>P110</f>
        <v>0</v>
      </c>
      <c r="Q130" s="1027"/>
      <c r="R130" s="1030">
        <f>R110</f>
        <v>0</v>
      </c>
      <c r="S130" s="1033"/>
    </row>
    <row r="131" spans="1:19" ht="15.75" x14ac:dyDescent="0.25">
      <c r="A131" s="1331" t="s">
        <v>779</v>
      </c>
      <c r="B131" s="1332" t="s">
        <v>740</v>
      </c>
      <c r="C131" s="1027" t="s">
        <v>332</v>
      </c>
      <c r="D131" s="1027">
        <f>D113</f>
        <v>0</v>
      </c>
      <c r="E131" s="1027">
        <f>E113</f>
        <v>0</v>
      </c>
      <c r="F131" s="1027">
        <f>F113</f>
        <v>0</v>
      </c>
      <c r="G131" s="1031">
        <f t="shared" si="15"/>
        <v>0</v>
      </c>
      <c r="H131" s="1031">
        <f>H113</f>
        <v>0</v>
      </c>
      <c r="I131" s="1027"/>
      <c r="J131" s="1031">
        <f>J113</f>
        <v>0</v>
      </c>
      <c r="K131" s="1027"/>
      <c r="L131" s="1031">
        <f>L113</f>
        <v>0</v>
      </c>
      <c r="M131" s="1027"/>
      <c r="N131" s="1031">
        <f>N113</f>
        <v>0</v>
      </c>
      <c r="O131" s="1027"/>
      <c r="P131" s="1031">
        <f>P113</f>
        <v>0</v>
      </c>
      <c r="Q131" s="1027"/>
      <c r="R131" s="1031">
        <f>R113</f>
        <v>0</v>
      </c>
      <c r="S131" s="1033"/>
    </row>
    <row r="132" spans="1:19" ht="15.75" x14ac:dyDescent="0.25">
      <c r="A132" s="1331"/>
      <c r="B132" s="1332"/>
      <c r="C132" s="1027" t="s">
        <v>759</v>
      </c>
      <c r="D132" s="1027"/>
      <c r="E132" s="1027"/>
      <c r="F132" s="1027"/>
      <c r="G132" s="1031"/>
      <c r="H132" s="1027"/>
      <c r="I132" s="1027"/>
      <c r="J132" s="1027"/>
      <c r="K132" s="1027"/>
      <c r="L132" s="1027"/>
      <c r="M132" s="1027"/>
      <c r="N132" s="1027"/>
      <c r="O132" s="1027"/>
      <c r="P132" s="1027"/>
      <c r="Q132" s="1027"/>
      <c r="R132" s="1027"/>
      <c r="S132" s="1033"/>
    </row>
    <row r="133" spans="1:19" ht="28.5" customHeight="1" x14ac:dyDescent="0.25">
      <c r="A133" s="1331"/>
      <c r="B133" s="1332"/>
      <c r="C133" s="1027" t="s">
        <v>760</v>
      </c>
      <c r="D133" s="1027"/>
      <c r="E133" s="1027"/>
      <c r="F133" s="1027"/>
      <c r="G133" s="1031"/>
      <c r="H133" s="1027"/>
      <c r="I133" s="1027"/>
      <c r="J133" s="1027"/>
      <c r="K133" s="1027"/>
      <c r="L133" s="1027"/>
      <c r="M133" s="1027"/>
      <c r="N133" s="1027"/>
      <c r="O133" s="1027"/>
      <c r="P133" s="1027"/>
      <c r="Q133" s="1027"/>
      <c r="R133" s="1027"/>
      <c r="S133" s="1033"/>
    </row>
    <row r="134" spans="1:19" ht="25.5" customHeight="1" x14ac:dyDescent="0.25">
      <c r="A134" s="1331"/>
      <c r="B134" s="1332"/>
      <c r="C134" s="1027" t="s">
        <v>2021</v>
      </c>
      <c r="D134" s="1027">
        <f>D112</f>
        <v>0</v>
      </c>
      <c r="E134" s="1027">
        <f>E112</f>
        <v>0</v>
      </c>
      <c r="F134" s="1027">
        <f>F112</f>
        <v>0</v>
      </c>
      <c r="G134" s="1030">
        <f t="shared" si="15"/>
        <v>0</v>
      </c>
      <c r="H134" s="1030">
        <f>H112</f>
        <v>0</v>
      </c>
      <c r="I134" s="1027"/>
      <c r="J134" s="1030">
        <f>J112</f>
        <v>0</v>
      </c>
      <c r="K134" s="1027"/>
      <c r="L134" s="1030">
        <f>L112</f>
        <v>0</v>
      </c>
      <c r="M134" s="1027"/>
      <c r="N134" s="1030">
        <f>N112</f>
        <v>0</v>
      </c>
      <c r="O134" s="1027"/>
      <c r="P134" s="1030">
        <f>P112</f>
        <v>0</v>
      </c>
      <c r="Q134" s="1027"/>
      <c r="R134" s="1030">
        <f>R112</f>
        <v>0</v>
      </c>
      <c r="S134" s="1033"/>
    </row>
    <row r="135" spans="1:19" ht="29.25" customHeight="1" x14ac:dyDescent="0.25">
      <c r="A135" s="1331" t="s">
        <v>780</v>
      </c>
      <c r="B135" s="1332" t="s">
        <v>765</v>
      </c>
      <c r="C135" s="1027" t="s">
        <v>332</v>
      </c>
      <c r="D135" s="1031">
        <f>D105</f>
        <v>0</v>
      </c>
      <c r="E135" s="1031">
        <f>E105</f>
        <v>0</v>
      </c>
      <c r="F135" s="1031">
        <f>F105</f>
        <v>0</v>
      </c>
      <c r="G135" s="1031">
        <f t="shared" si="15"/>
        <v>0</v>
      </c>
      <c r="H135" s="1031">
        <f>H119</f>
        <v>0</v>
      </c>
      <c r="I135" s="1027"/>
      <c r="J135" s="1031">
        <f>J119</f>
        <v>0</v>
      </c>
      <c r="K135" s="1027"/>
      <c r="L135" s="1031">
        <f>L119</f>
        <v>0</v>
      </c>
      <c r="M135" s="1027"/>
      <c r="N135" s="1031">
        <f>N119</f>
        <v>0</v>
      </c>
      <c r="O135" s="1027"/>
      <c r="P135" s="1031">
        <f>P119</f>
        <v>0</v>
      </c>
      <c r="Q135" s="1027"/>
      <c r="R135" s="1031">
        <f>R119</f>
        <v>0</v>
      </c>
      <c r="S135" s="1033"/>
    </row>
    <row r="136" spans="1:19" ht="28.5" customHeight="1" x14ac:dyDescent="0.25">
      <c r="A136" s="1331"/>
      <c r="B136" s="1332"/>
      <c r="C136" s="1027" t="s">
        <v>759</v>
      </c>
      <c r="D136" s="1027"/>
      <c r="E136" s="1027"/>
      <c r="F136" s="1027"/>
      <c r="G136" s="1031"/>
      <c r="H136" s="1027"/>
      <c r="I136" s="1027"/>
      <c r="J136" s="1027"/>
      <c r="K136" s="1027"/>
      <c r="L136" s="1027"/>
      <c r="M136" s="1027"/>
      <c r="N136" s="1027"/>
      <c r="O136" s="1027"/>
      <c r="P136" s="1027"/>
      <c r="Q136" s="1027"/>
      <c r="R136" s="1027"/>
      <c r="S136" s="1033"/>
    </row>
    <row r="137" spans="1:19" ht="24" customHeight="1" x14ac:dyDescent="0.25">
      <c r="A137" s="1331"/>
      <c r="B137" s="1332"/>
      <c r="C137" s="1027" t="s">
        <v>760</v>
      </c>
      <c r="D137" s="1027"/>
      <c r="E137" s="1027"/>
      <c r="F137" s="1027"/>
      <c r="G137" s="1031"/>
      <c r="H137" s="1027"/>
      <c r="I137" s="1027"/>
      <c r="J137" s="1027"/>
      <c r="K137" s="1027"/>
      <c r="L137" s="1027"/>
      <c r="M137" s="1027"/>
      <c r="N137" s="1027"/>
      <c r="O137" s="1027"/>
      <c r="P137" s="1027"/>
      <c r="Q137" s="1027"/>
      <c r="R137" s="1027"/>
      <c r="S137" s="1033"/>
    </row>
    <row r="138" spans="1:19" ht="24" customHeight="1" x14ac:dyDescent="0.25">
      <c r="A138" s="1331"/>
      <c r="B138" s="1332"/>
      <c r="C138" s="1027" t="s">
        <v>2021</v>
      </c>
      <c r="D138" s="1030">
        <f>D104</f>
        <v>0</v>
      </c>
      <c r="E138" s="1030">
        <f>E104</f>
        <v>0</v>
      </c>
      <c r="F138" s="1030">
        <f>F104</f>
        <v>0</v>
      </c>
      <c r="G138" s="1030">
        <f t="shared" si="15"/>
        <v>0</v>
      </c>
      <c r="H138" s="1030">
        <f>H122</f>
        <v>0</v>
      </c>
      <c r="I138" s="1027"/>
      <c r="J138" s="1030">
        <f>J122</f>
        <v>0</v>
      </c>
      <c r="K138" s="1027"/>
      <c r="L138" s="1030">
        <f>L122</f>
        <v>0</v>
      </c>
      <c r="M138" s="1027"/>
      <c r="N138" s="1030">
        <f>N122</f>
        <v>0</v>
      </c>
      <c r="O138" s="1027"/>
      <c r="P138" s="1030">
        <f>P122</f>
        <v>0</v>
      </c>
      <c r="Q138" s="1027"/>
      <c r="R138" s="1030">
        <f>R122</f>
        <v>0</v>
      </c>
      <c r="S138" s="1033"/>
    </row>
    <row r="139" spans="1:19" ht="15.75" x14ac:dyDescent="0.25">
      <c r="A139" s="1331" t="s">
        <v>781</v>
      </c>
      <c r="B139" s="1332" t="s">
        <v>737</v>
      </c>
      <c r="C139" s="1027" t="s">
        <v>332</v>
      </c>
      <c r="D139" s="1027">
        <f>D109</f>
        <v>0</v>
      </c>
      <c r="E139" s="1027">
        <f>E109</f>
        <v>0</v>
      </c>
      <c r="F139" s="1027">
        <f>F109</f>
        <v>0</v>
      </c>
      <c r="G139" s="1031">
        <f t="shared" si="15"/>
        <v>0</v>
      </c>
      <c r="H139" s="1031">
        <f>H123</f>
        <v>0</v>
      </c>
      <c r="I139" s="1027"/>
      <c r="J139" s="1031">
        <f>J123</f>
        <v>0</v>
      </c>
      <c r="K139" s="1027"/>
      <c r="L139" s="1031">
        <f>L123</f>
        <v>0</v>
      </c>
      <c r="M139" s="1027"/>
      <c r="N139" s="1031">
        <f>N123</f>
        <v>0</v>
      </c>
      <c r="O139" s="1027"/>
      <c r="P139" s="1031">
        <f>P123</f>
        <v>0</v>
      </c>
      <c r="Q139" s="1027"/>
      <c r="R139" s="1031">
        <f>R123</f>
        <v>0</v>
      </c>
      <c r="S139" s="1033"/>
    </row>
    <row r="140" spans="1:19" ht="15.75" x14ac:dyDescent="0.25">
      <c r="A140" s="1331"/>
      <c r="B140" s="1332"/>
      <c r="C140" s="1027" t="s">
        <v>759</v>
      </c>
      <c r="D140" s="1027"/>
      <c r="E140" s="1027"/>
      <c r="F140" s="1027"/>
      <c r="G140" s="1031"/>
      <c r="H140" s="1027"/>
      <c r="I140" s="1027"/>
      <c r="J140" s="1027"/>
      <c r="K140" s="1027"/>
      <c r="L140" s="1027"/>
      <c r="M140" s="1027"/>
      <c r="N140" s="1027"/>
      <c r="O140" s="1027"/>
      <c r="P140" s="1027"/>
      <c r="Q140" s="1027"/>
      <c r="R140" s="1027"/>
      <c r="S140" s="1033"/>
    </row>
    <row r="141" spans="1:19" ht="15.75" x14ac:dyDescent="0.25">
      <c r="A141" s="1331"/>
      <c r="B141" s="1332"/>
      <c r="C141" s="1027" t="s">
        <v>760</v>
      </c>
      <c r="D141" s="1027"/>
      <c r="E141" s="1027"/>
      <c r="F141" s="1027"/>
      <c r="G141" s="1031"/>
      <c r="H141" s="1027"/>
      <c r="I141" s="1027"/>
      <c r="J141" s="1027"/>
      <c r="K141" s="1027"/>
      <c r="L141" s="1027"/>
      <c r="M141" s="1027"/>
      <c r="N141" s="1027"/>
      <c r="O141" s="1027"/>
      <c r="P141" s="1027"/>
      <c r="Q141" s="1027"/>
      <c r="R141" s="1027"/>
      <c r="S141" s="1033"/>
    </row>
    <row r="142" spans="1:19" ht="15.75" x14ac:dyDescent="0.25">
      <c r="A142" s="1331"/>
      <c r="B142" s="1332"/>
      <c r="C142" s="1027" t="s">
        <v>2021</v>
      </c>
      <c r="D142" s="1027">
        <f>D108</f>
        <v>0</v>
      </c>
      <c r="E142" s="1027">
        <f>E108</f>
        <v>0</v>
      </c>
      <c r="F142" s="1027">
        <f>F108</f>
        <v>0</v>
      </c>
      <c r="G142" s="1030">
        <f t="shared" si="15"/>
        <v>0</v>
      </c>
      <c r="H142" s="1030">
        <f>H126</f>
        <v>0</v>
      </c>
      <c r="I142" s="1027"/>
      <c r="J142" s="1030">
        <f>J126</f>
        <v>0</v>
      </c>
      <c r="K142" s="1027"/>
      <c r="L142" s="1030">
        <f>L126</f>
        <v>0</v>
      </c>
      <c r="M142" s="1027"/>
      <c r="N142" s="1030">
        <f>N126</f>
        <v>0</v>
      </c>
      <c r="O142" s="1027"/>
      <c r="P142" s="1030">
        <f>P126</f>
        <v>0</v>
      </c>
      <c r="Q142" s="1027"/>
      <c r="R142" s="1030">
        <f>R126</f>
        <v>0</v>
      </c>
      <c r="S142" s="1033"/>
    </row>
    <row r="143" spans="1:19" ht="15.75" x14ac:dyDescent="0.25">
      <c r="A143" s="1331" t="s">
        <v>782</v>
      </c>
      <c r="B143" s="1332" t="s">
        <v>738</v>
      </c>
      <c r="C143" s="1027" t="s">
        <v>332</v>
      </c>
      <c r="D143" s="1027">
        <f>D111</f>
        <v>0</v>
      </c>
      <c r="E143" s="1027">
        <f>E111</f>
        <v>0</v>
      </c>
      <c r="F143" s="1027">
        <f>F111</f>
        <v>0</v>
      </c>
      <c r="G143" s="1031">
        <f t="shared" si="15"/>
        <v>0</v>
      </c>
      <c r="H143" s="1027">
        <f>H127</f>
        <v>0</v>
      </c>
      <c r="I143" s="1027"/>
      <c r="J143" s="1031">
        <f>J127</f>
        <v>0</v>
      </c>
      <c r="K143" s="1027"/>
      <c r="L143" s="1031">
        <f>L127</f>
        <v>0</v>
      </c>
      <c r="M143" s="1027"/>
      <c r="N143" s="1031">
        <f>N127</f>
        <v>0</v>
      </c>
      <c r="O143" s="1027"/>
      <c r="P143" s="1031">
        <f>P127</f>
        <v>0</v>
      </c>
      <c r="Q143" s="1027"/>
      <c r="R143" s="1031">
        <f>R127</f>
        <v>0</v>
      </c>
      <c r="S143" s="1033"/>
    </row>
    <row r="144" spans="1:19" ht="15.75" x14ac:dyDescent="0.25">
      <c r="A144" s="1331"/>
      <c r="B144" s="1332"/>
      <c r="C144" s="1027" t="s">
        <v>759</v>
      </c>
      <c r="D144" s="1027"/>
      <c r="E144" s="1027"/>
      <c r="F144" s="1027"/>
      <c r="G144" s="1031"/>
      <c r="H144" s="1027"/>
      <c r="I144" s="1027"/>
      <c r="J144" s="1027"/>
      <c r="K144" s="1027"/>
      <c r="L144" s="1027"/>
      <c r="M144" s="1027"/>
      <c r="N144" s="1027"/>
      <c r="O144" s="1027"/>
      <c r="P144" s="1027"/>
      <c r="Q144" s="1027"/>
      <c r="R144" s="1027"/>
      <c r="S144" s="1033"/>
    </row>
    <row r="145" spans="1:19" ht="15.75" x14ac:dyDescent="0.25">
      <c r="A145" s="1331"/>
      <c r="B145" s="1332"/>
      <c r="C145" s="1027" t="s">
        <v>760</v>
      </c>
      <c r="D145" s="1027"/>
      <c r="E145" s="1027"/>
      <c r="F145" s="1027"/>
      <c r="G145" s="1031"/>
      <c r="H145" s="1027"/>
      <c r="I145" s="1027"/>
      <c r="J145" s="1027"/>
      <c r="K145" s="1027"/>
      <c r="L145" s="1027"/>
      <c r="M145" s="1027"/>
      <c r="N145" s="1027"/>
      <c r="O145" s="1027"/>
      <c r="P145" s="1027"/>
      <c r="Q145" s="1027"/>
      <c r="R145" s="1027"/>
      <c r="S145" s="1033"/>
    </row>
    <row r="146" spans="1:19" ht="15.75" x14ac:dyDescent="0.25">
      <c r="A146" s="1331"/>
      <c r="B146" s="1332"/>
      <c r="C146" s="1027" t="s">
        <v>2021</v>
      </c>
      <c r="D146" s="1027">
        <f>D110</f>
        <v>0</v>
      </c>
      <c r="E146" s="1027">
        <f>E110</f>
        <v>0</v>
      </c>
      <c r="F146" s="1027">
        <f>F110</f>
        <v>0</v>
      </c>
      <c r="G146" s="1034">
        <f t="shared" ref="G146:G150" si="23">(D146+E146+F146)/3</f>
        <v>0</v>
      </c>
      <c r="H146" s="1027">
        <f>H130</f>
        <v>0</v>
      </c>
      <c r="I146" s="1027"/>
      <c r="J146" s="1030">
        <f>J130</f>
        <v>0</v>
      </c>
      <c r="K146" s="1027"/>
      <c r="L146" s="1030">
        <f>L130</f>
        <v>0</v>
      </c>
      <c r="M146" s="1027"/>
      <c r="N146" s="1030">
        <f>N130</f>
        <v>0</v>
      </c>
      <c r="O146" s="1027"/>
      <c r="P146" s="1030">
        <f>P130</f>
        <v>0</v>
      </c>
      <c r="Q146" s="1027"/>
      <c r="R146" s="1030">
        <f>R130</f>
        <v>0</v>
      </c>
      <c r="S146" s="1033"/>
    </row>
    <row r="147" spans="1:19" ht="15.75" x14ac:dyDescent="0.25">
      <c r="A147" s="1331" t="s">
        <v>783</v>
      </c>
      <c r="B147" s="1332" t="s">
        <v>740</v>
      </c>
      <c r="C147" s="1027" t="s">
        <v>332</v>
      </c>
      <c r="D147" s="1027">
        <f>D113</f>
        <v>0</v>
      </c>
      <c r="E147" s="1027">
        <f>E113</f>
        <v>0</v>
      </c>
      <c r="F147" s="1027">
        <f>F113</f>
        <v>0</v>
      </c>
      <c r="G147" s="1031">
        <f t="shared" si="23"/>
        <v>0</v>
      </c>
      <c r="H147" s="1031">
        <f>H131</f>
        <v>0</v>
      </c>
      <c r="I147" s="1027"/>
      <c r="J147" s="1031">
        <f>J131</f>
        <v>0</v>
      </c>
      <c r="K147" s="1027"/>
      <c r="L147" s="1031">
        <f>L131</f>
        <v>0</v>
      </c>
      <c r="M147" s="1027"/>
      <c r="N147" s="1031">
        <f>N131</f>
        <v>0</v>
      </c>
      <c r="O147" s="1027"/>
      <c r="P147" s="1031">
        <f>P131</f>
        <v>0</v>
      </c>
      <c r="Q147" s="1027"/>
      <c r="R147" s="1031">
        <f>R131</f>
        <v>0</v>
      </c>
      <c r="S147" s="1033"/>
    </row>
    <row r="148" spans="1:19" ht="16.5" customHeight="1" x14ac:dyDescent="0.25">
      <c r="A148" s="1331"/>
      <c r="B148" s="1332"/>
      <c r="C148" s="1027" t="s">
        <v>759</v>
      </c>
      <c r="D148" s="1027"/>
      <c r="E148" s="1027"/>
      <c r="F148" s="1027"/>
      <c r="G148" s="1031"/>
      <c r="H148" s="1027"/>
      <c r="I148" s="1027"/>
      <c r="J148" s="1027"/>
      <c r="K148" s="1027"/>
      <c r="L148" s="1027"/>
      <c r="M148" s="1027"/>
      <c r="N148" s="1027"/>
      <c r="O148" s="1027"/>
      <c r="P148" s="1027"/>
      <c r="Q148" s="1027"/>
      <c r="R148" s="1027"/>
      <c r="S148" s="1033"/>
    </row>
    <row r="149" spans="1:19" ht="16.5" customHeight="1" x14ac:dyDescent="0.25">
      <c r="A149" s="1331"/>
      <c r="B149" s="1332"/>
      <c r="C149" s="1027" t="s">
        <v>760</v>
      </c>
      <c r="D149" s="1027"/>
      <c r="E149" s="1027"/>
      <c r="F149" s="1027"/>
      <c r="G149" s="1031"/>
      <c r="H149" s="1027"/>
      <c r="I149" s="1027"/>
      <c r="J149" s="1027"/>
      <c r="K149" s="1027"/>
      <c r="L149" s="1027"/>
      <c r="M149" s="1027"/>
      <c r="N149" s="1027"/>
      <c r="O149" s="1027"/>
      <c r="P149" s="1027"/>
      <c r="Q149" s="1027"/>
      <c r="R149" s="1027"/>
      <c r="S149" s="1033"/>
    </row>
    <row r="150" spans="1:19" ht="21.75" customHeight="1" x14ac:dyDescent="0.25">
      <c r="A150" s="1331"/>
      <c r="B150" s="1332"/>
      <c r="C150" s="1027" t="s">
        <v>2021</v>
      </c>
      <c r="D150" s="1027">
        <f>D112</f>
        <v>0</v>
      </c>
      <c r="E150" s="1027">
        <f>E112</f>
        <v>0</v>
      </c>
      <c r="F150" s="1027">
        <f>F112</f>
        <v>0</v>
      </c>
      <c r="G150" s="1030">
        <f t="shared" si="23"/>
        <v>0</v>
      </c>
      <c r="H150" s="1030">
        <f>H134</f>
        <v>0</v>
      </c>
      <c r="I150" s="1027"/>
      <c r="J150" s="1030">
        <f>J134</f>
        <v>0</v>
      </c>
      <c r="K150" s="1027"/>
      <c r="L150" s="1030">
        <f>L134</f>
        <v>0</v>
      </c>
      <c r="M150" s="1027"/>
      <c r="N150" s="1030">
        <f>N134</f>
        <v>0</v>
      </c>
      <c r="O150" s="1027"/>
      <c r="P150" s="1030">
        <f>P134</f>
        <v>0</v>
      </c>
      <c r="Q150" s="1027"/>
      <c r="R150" s="1030">
        <f>R134</f>
        <v>0</v>
      </c>
      <c r="S150" s="1033"/>
    </row>
    <row r="151" spans="1:19" ht="34.5" customHeight="1" x14ac:dyDescent="0.25">
      <c r="A151" s="1028" t="s">
        <v>784</v>
      </c>
      <c r="B151" s="1027" t="s">
        <v>730</v>
      </c>
      <c r="C151" s="1027" t="s">
        <v>190</v>
      </c>
      <c r="D151" s="1027" t="s">
        <v>190</v>
      </c>
      <c r="E151" s="1027" t="s">
        <v>190</v>
      </c>
      <c r="F151" s="1027" t="s">
        <v>190</v>
      </c>
      <c r="G151" s="1027" t="s">
        <v>190</v>
      </c>
      <c r="H151" s="1027" t="s">
        <v>190</v>
      </c>
      <c r="I151" s="1027" t="s">
        <v>190</v>
      </c>
      <c r="J151" s="1027" t="s">
        <v>190</v>
      </c>
      <c r="K151" s="1027" t="s">
        <v>190</v>
      </c>
      <c r="L151" s="1027" t="s">
        <v>190</v>
      </c>
      <c r="M151" s="1027" t="s">
        <v>190</v>
      </c>
      <c r="N151" s="1027" t="s">
        <v>190</v>
      </c>
      <c r="O151" s="1027" t="s">
        <v>190</v>
      </c>
      <c r="P151" s="1027" t="s">
        <v>190</v>
      </c>
      <c r="Q151" s="1027" t="s">
        <v>190</v>
      </c>
      <c r="R151" s="1027" t="s">
        <v>190</v>
      </c>
      <c r="S151" s="1027" t="s">
        <v>190</v>
      </c>
    </row>
    <row r="152" spans="1:19" ht="18.75" x14ac:dyDescent="0.25">
      <c r="A152" s="1028" t="s">
        <v>785</v>
      </c>
      <c r="B152" s="1027" t="s">
        <v>785</v>
      </c>
      <c r="C152" s="1027"/>
      <c r="D152" s="1027"/>
      <c r="E152" s="1027"/>
      <c r="F152" s="1027"/>
      <c r="G152" s="1027"/>
      <c r="H152" s="1027"/>
      <c r="I152" s="1027"/>
      <c r="J152" s="1033"/>
      <c r="K152" s="1033"/>
      <c r="L152" s="1033"/>
      <c r="M152" s="1033"/>
      <c r="N152" s="1033"/>
      <c r="O152" s="1033"/>
      <c r="P152" s="1033"/>
      <c r="Q152" s="1033"/>
      <c r="R152" s="1033"/>
      <c r="S152" s="1033"/>
    </row>
    <row r="154" spans="1:19" ht="18" x14ac:dyDescent="0.25">
      <c r="B154" s="767" t="s">
        <v>786</v>
      </c>
    </row>
    <row r="155" spans="1:19" ht="18" x14ac:dyDescent="0.25">
      <c r="B155" s="767" t="s">
        <v>787</v>
      </c>
    </row>
    <row r="156" spans="1:19" ht="18" x14ac:dyDescent="0.25">
      <c r="B156" s="767" t="s">
        <v>788</v>
      </c>
    </row>
    <row r="157" spans="1:19" ht="18" x14ac:dyDescent="0.25">
      <c r="B157" s="767" t="s">
        <v>789</v>
      </c>
    </row>
    <row r="158" spans="1:19" ht="18" x14ac:dyDescent="0.25">
      <c r="B158" s="767" t="s">
        <v>790</v>
      </c>
    </row>
  </sheetData>
  <mergeCells count="111">
    <mergeCell ref="A1:T1"/>
    <mergeCell ref="A3:T3"/>
    <mergeCell ref="A4:T4"/>
    <mergeCell ref="A5:T5"/>
    <mergeCell ref="A6:T6"/>
    <mergeCell ref="A8:O8"/>
    <mergeCell ref="A9:O9"/>
    <mergeCell ref="A10:AK10"/>
    <mergeCell ref="A11:A12"/>
    <mergeCell ref="B11:B12"/>
    <mergeCell ref="C11:C12"/>
    <mergeCell ref="D11:F11"/>
    <mergeCell ref="G11:G12"/>
    <mergeCell ref="H11:I11"/>
    <mergeCell ref="J11:K11"/>
    <mergeCell ref="L11:M11"/>
    <mergeCell ref="A20:A21"/>
    <mergeCell ref="B20:B21"/>
    <mergeCell ref="A22:A23"/>
    <mergeCell ref="B22:B23"/>
    <mergeCell ref="A24:A25"/>
    <mergeCell ref="B24:B25"/>
    <mergeCell ref="N11:O11"/>
    <mergeCell ref="P11:Q11"/>
    <mergeCell ref="R11:S11"/>
    <mergeCell ref="A16:A17"/>
    <mergeCell ref="B16:B17"/>
    <mergeCell ref="A18:A19"/>
    <mergeCell ref="B18:B19"/>
    <mergeCell ref="A32:A33"/>
    <mergeCell ref="B32:B33"/>
    <mergeCell ref="A34:A35"/>
    <mergeCell ref="B34:B35"/>
    <mergeCell ref="A36:A37"/>
    <mergeCell ref="B36:B37"/>
    <mergeCell ref="A26:A27"/>
    <mergeCell ref="B26:B27"/>
    <mergeCell ref="A28:A29"/>
    <mergeCell ref="B28:B29"/>
    <mergeCell ref="A30:A31"/>
    <mergeCell ref="B30:B31"/>
    <mergeCell ref="A44:A45"/>
    <mergeCell ref="B44:B45"/>
    <mergeCell ref="A51:A54"/>
    <mergeCell ref="B51:B54"/>
    <mergeCell ref="A55:A58"/>
    <mergeCell ref="B55:B58"/>
    <mergeCell ref="A38:A39"/>
    <mergeCell ref="B38:B39"/>
    <mergeCell ref="A40:A41"/>
    <mergeCell ref="B40:B41"/>
    <mergeCell ref="A42:A43"/>
    <mergeCell ref="B42:B43"/>
    <mergeCell ref="A71:A74"/>
    <mergeCell ref="B71:B74"/>
    <mergeCell ref="A75:A78"/>
    <mergeCell ref="B75:B78"/>
    <mergeCell ref="A79:A82"/>
    <mergeCell ref="B79:B82"/>
    <mergeCell ref="A59:A62"/>
    <mergeCell ref="B59:B62"/>
    <mergeCell ref="A63:A66"/>
    <mergeCell ref="B63:B66"/>
    <mergeCell ref="A67:A70"/>
    <mergeCell ref="B67:B70"/>
    <mergeCell ref="A90:A91"/>
    <mergeCell ref="B90:B91"/>
    <mergeCell ref="A92:A93"/>
    <mergeCell ref="B92:B93"/>
    <mergeCell ref="A94:A95"/>
    <mergeCell ref="B94:B95"/>
    <mergeCell ref="A84:A85"/>
    <mergeCell ref="B84:B85"/>
    <mergeCell ref="A86:A87"/>
    <mergeCell ref="B86:B87"/>
    <mergeCell ref="A88:A89"/>
    <mergeCell ref="B88:B89"/>
    <mergeCell ref="A102:A103"/>
    <mergeCell ref="B102:B103"/>
    <mergeCell ref="A104:A105"/>
    <mergeCell ref="B104:B105"/>
    <mergeCell ref="A106:A107"/>
    <mergeCell ref="B106:B107"/>
    <mergeCell ref="A96:A97"/>
    <mergeCell ref="B96:B97"/>
    <mergeCell ref="A98:A99"/>
    <mergeCell ref="B98:B99"/>
    <mergeCell ref="A100:A101"/>
    <mergeCell ref="B100:B101"/>
    <mergeCell ref="A119:A122"/>
    <mergeCell ref="B119:B122"/>
    <mergeCell ref="A123:A126"/>
    <mergeCell ref="B123:B126"/>
    <mergeCell ref="A127:A130"/>
    <mergeCell ref="B127:B130"/>
    <mergeCell ref="A108:A109"/>
    <mergeCell ref="B108:B109"/>
    <mergeCell ref="A110:A111"/>
    <mergeCell ref="B110:B111"/>
    <mergeCell ref="A112:A113"/>
    <mergeCell ref="B112:B113"/>
    <mergeCell ref="A143:A146"/>
    <mergeCell ref="B143:B146"/>
    <mergeCell ref="A147:A150"/>
    <mergeCell ref="B147:B150"/>
    <mergeCell ref="A131:A134"/>
    <mergeCell ref="B131:B134"/>
    <mergeCell ref="A135:A138"/>
    <mergeCell ref="B135:B138"/>
    <mergeCell ref="A139:A142"/>
    <mergeCell ref="B139:B142"/>
  </mergeCells>
  <printOptions horizontalCentered="1"/>
  <pageMargins left="0.70866141732283472" right="0.70866141732283472" top="0.74803149606299213" bottom="0.74803149606299213" header="0.31496062992125984" footer="0.31496062992125984"/>
  <pageSetup paperSize="9" scale="22" firstPageNumber="3" fitToHeight="0" orientation="portrait" useFirstPageNumber="1" r:id="rId1"/>
  <headerFooter>
    <oddHeader>&amp;C&amp;P</oddHeader>
  </headerFooter>
  <rowBreaks count="2" manualBreakCount="2">
    <brk id="35" max="15" man="1"/>
    <brk id="82" max="1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AI88"/>
  <sheetViews>
    <sheetView zoomScale="70" zoomScaleNormal="70" zoomScaleSheetLayoutView="40" workbookViewId="0">
      <pane xSplit="3" ySplit="15" topLeftCell="D58" activePane="bottomRight" state="frozen"/>
      <selection activeCell="A11" sqref="A11"/>
      <selection pane="topRight" activeCell="D11" sqref="D11"/>
      <selection pane="bottomLeft" activeCell="A16" sqref="A16"/>
      <selection pane="bottomRight" activeCell="E85" sqref="E85"/>
    </sheetView>
  </sheetViews>
  <sheetFormatPr defaultRowHeight="15.75" x14ac:dyDescent="0.25"/>
  <cols>
    <col min="1" max="1" width="9.140625" style="1"/>
    <col min="2" max="2" width="11.42578125" style="1" customWidth="1"/>
    <col min="3" max="3" width="86.42578125" style="1" customWidth="1"/>
    <col min="4" max="4" width="24.42578125" style="1" customWidth="1"/>
    <col min="5" max="5" width="23.42578125" style="1" customWidth="1"/>
    <col min="6" max="6" width="29.140625" style="1" customWidth="1"/>
    <col min="7" max="8" width="18.42578125" style="1" customWidth="1"/>
    <col min="9" max="9" width="33" style="1" customWidth="1"/>
    <col min="10" max="10" width="27.42578125" style="1" customWidth="1"/>
    <col min="11" max="14" width="22.7109375" style="1" customWidth="1"/>
    <col min="15" max="15" width="52.5703125" style="1" customWidth="1"/>
    <col min="16" max="16" width="49" style="1" customWidth="1"/>
    <col min="17" max="17" width="27.85546875" style="1" customWidth="1"/>
    <col min="18" max="20" width="23.42578125" style="272" customWidth="1"/>
    <col min="21" max="21" width="22.5703125" style="272" customWidth="1"/>
    <col min="22" max="22" width="11.42578125" style="272" customWidth="1"/>
    <col min="23" max="23" width="11.7109375" style="272" customWidth="1"/>
    <col min="24" max="24" width="19.42578125" style="272" customWidth="1"/>
    <col min="25" max="25" width="20.28515625" style="272" customWidth="1"/>
    <col min="26" max="26" width="10" style="1" customWidth="1"/>
    <col min="27" max="27" width="9.5703125" style="1" customWidth="1"/>
    <col min="28" max="28" width="9.140625" style="1"/>
    <col min="29" max="29" width="16.7109375" style="1" customWidth="1"/>
    <col min="30" max="30" width="52" style="1" customWidth="1"/>
    <col min="31" max="31" width="17.7109375" style="1" customWidth="1"/>
    <col min="32" max="32" width="27.7109375" style="1" customWidth="1"/>
    <col min="33" max="16384" width="9.140625" style="1"/>
  </cols>
  <sheetData>
    <row r="1" spans="1:35" x14ac:dyDescent="0.25">
      <c r="B1" s="10"/>
      <c r="Y1" s="1"/>
      <c r="AF1" s="104" t="s">
        <v>595</v>
      </c>
    </row>
    <row r="2" spans="1:35" x14ac:dyDescent="0.25">
      <c r="B2" s="10"/>
      <c r="Y2" s="1"/>
      <c r="AF2" s="104" t="s">
        <v>1</v>
      </c>
    </row>
    <row r="3" spans="1:35" x14ac:dyDescent="0.25">
      <c r="B3" s="210"/>
      <c r="Y3" s="1"/>
      <c r="AF3" s="104" t="s">
        <v>320</v>
      </c>
    </row>
    <row r="4" spans="1:35" x14ac:dyDescent="0.25">
      <c r="B4" s="1345" t="s">
        <v>596</v>
      </c>
      <c r="C4" s="1345"/>
      <c r="D4" s="1345"/>
      <c r="E4" s="1345"/>
      <c r="F4" s="1345"/>
      <c r="G4" s="1345"/>
      <c r="H4" s="1345"/>
      <c r="I4" s="1345"/>
      <c r="J4" s="1345"/>
      <c r="K4" s="1345"/>
      <c r="L4" s="1345"/>
      <c r="M4" s="1345"/>
      <c r="N4" s="1345"/>
      <c r="O4" s="1345"/>
      <c r="P4" s="1345"/>
      <c r="Q4" s="1345"/>
      <c r="R4" s="1345"/>
      <c r="S4" s="1345"/>
      <c r="T4" s="1345"/>
      <c r="U4" s="1345"/>
      <c r="V4" s="1345"/>
      <c r="W4" s="1345"/>
      <c r="X4" s="1345"/>
      <c r="Y4" s="1345"/>
      <c r="Z4" s="1345"/>
      <c r="AA4" s="1345"/>
      <c r="AB4" s="1345"/>
      <c r="AC4" s="1345"/>
      <c r="AD4" s="1345"/>
      <c r="AE4" s="1345"/>
      <c r="AF4" s="1345"/>
    </row>
    <row r="5" spans="1:35" x14ac:dyDescent="0.25">
      <c r="B5" s="1163"/>
      <c r="C5" s="1163"/>
      <c r="D5" s="1163"/>
      <c r="E5" s="1163"/>
      <c r="F5" s="1163"/>
      <c r="G5" s="1163"/>
      <c r="H5" s="1163"/>
      <c r="I5" s="1163"/>
      <c r="J5" s="1163"/>
      <c r="K5" s="1163"/>
      <c r="L5" s="1163"/>
      <c r="M5" s="1163"/>
      <c r="N5" s="1163"/>
      <c r="O5" s="1163"/>
      <c r="P5" s="120"/>
      <c r="Q5" s="120"/>
      <c r="R5" s="120"/>
      <c r="S5" s="120"/>
      <c r="T5" s="120"/>
      <c r="U5" s="120"/>
      <c r="V5" s="120"/>
      <c r="W5" s="120"/>
      <c r="X5" s="120"/>
      <c r="Y5" s="120"/>
      <c r="Z5" s="120"/>
      <c r="AA5" s="120"/>
      <c r="AB5" s="120"/>
      <c r="AC5" s="120"/>
      <c r="AD5" s="120"/>
    </row>
    <row r="6" spans="1:35" x14ac:dyDescent="0.25">
      <c r="B6" s="1035" t="str">
        <f>'С № 1 (2023)'!B7:AY7</f>
        <v>Инвестиционная программа  ГУП НАО "Нарьян-Марская электростанция"</v>
      </c>
      <c r="C6" s="1035"/>
      <c r="D6" s="1035"/>
      <c r="E6" s="1035"/>
      <c r="F6" s="1035"/>
      <c r="G6" s="1035"/>
      <c r="H6" s="1035"/>
      <c r="I6" s="1035"/>
      <c r="J6" s="1035"/>
      <c r="K6" s="1035"/>
      <c r="L6" s="1035"/>
      <c r="M6" s="1035"/>
      <c r="N6" s="1035"/>
      <c r="O6" s="1035"/>
      <c r="P6" s="1035"/>
      <c r="Q6" s="1035"/>
      <c r="R6" s="1035"/>
      <c r="S6" s="1035"/>
      <c r="T6" s="1035"/>
      <c r="U6" s="1035"/>
      <c r="V6" s="1035"/>
      <c r="W6" s="1035"/>
      <c r="X6" s="1035"/>
      <c r="Y6" s="1035"/>
      <c r="Z6" s="1035"/>
      <c r="AA6" s="1035"/>
      <c r="AB6" s="1035"/>
      <c r="AC6" s="1035"/>
      <c r="AD6" s="1035"/>
      <c r="AE6" s="1035"/>
      <c r="AF6" s="1035"/>
      <c r="AG6" s="210"/>
      <c r="AH6" s="210"/>
      <c r="AI6" s="210"/>
    </row>
    <row r="7" spans="1:35" x14ac:dyDescent="0.25">
      <c r="B7" s="1035" t="s">
        <v>4</v>
      </c>
      <c r="C7" s="1035"/>
      <c r="D7" s="1035"/>
      <c r="E7" s="1035"/>
      <c r="F7" s="1035"/>
      <c r="G7" s="1035"/>
      <c r="H7" s="1035"/>
      <c r="I7" s="1035"/>
      <c r="J7" s="1035"/>
      <c r="K7" s="1035"/>
      <c r="L7" s="1035"/>
      <c r="M7" s="1035"/>
      <c r="N7" s="1035"/>
      <c r="O7" s="1035"/>
      <c r="P7" s="1035"/>
      <c r="Q7" s="1035"/>
      <c r="R7" s="1035"/>
      <c r="S7" s="1035"/>
      <c r="T7" s="1035"/>
      <c r="U7" s="1035"/>
      <c r="V7" s="1035"/>
      <c r="W7" s="1035"/>
      <c r="X7" s="1035"/>
      <c r="Y7" s="1035"/>
      <c r="Z7" s="1035"/>
      <c r="AA7" s="1035"/>
      <c r="AB7" s="1035"/>
      <c r="AC7" s="1035"/>
      <c r="AD7" s="1035"/>
      <c r="AE7" s="1035"/>
      <c r="AF7" s="1035"/>
    </row>
    <row r="8" spans="1:35" x14ac:dyDescent="0.25">
      <c r="B8" s="1035" t="str">
        <f>'С № 1 (2023)'!B12:AY12</f>
        <v>Утвержденные плановые значения показателей приведены в соответствии с:  "решение об утверждении инвестиционной программы отсутствует"</v>
      </c>
      <c r="C8" s="1035"/>
      <c r="D8" s="1035"/>
      <c r="E8" s="1035"/>
      <c r="F8" s="1035"/>
      <c r="G8" s="1035"/>
      <c r="H8" s="1035"/>
      <c r="I8" s="1035"/>
      <c r="J8" s="1035"/>
      <c r="K8" s="1035"/>
      <c r="L8" s="1035"/>
      <c r="M8" s="1035"/>
      <c r="N8" s="1035"/>
      <c r="O8" s="1035"/>
      <c r="P8" s="1035"/>
      <c r="Q8" s="1035"/>
      <c r="R8" s="1035"/>
      <c r="S8" s="1035"/>
      <c r="T8" s="1035"/>
      <c r="U8" s="1035"/>
      <c r="V8" s="1035"/>
      <c r="W8" s="1035"/>
      <c r="X8" s="1035"/>
      <c r="Y8" s="1035"/>
      <c r="Z8" s="1035"/>
      <c r="AA8" s="1035"/>
      <c r="AB8" s="1035"/>
      <c r="AC8" s="1035"/>
      <c r="AD8" s="1035"/>
      <c r="AE8" s="1035"/>
      <c r="AF8" s="1035"/>
    </row>
    <row r="9" spans="1:35" s="6" customFormat="1" x14ac:dyDescent="0.25">
      <c r="B9" s="1227" t="s">
        <v>1594</v>
      </c>
      <c r="C9" s="1068"/>
      <c r="D9" s="1068"/>
      <c r="E9" s="1068"/>
      <c r="F9" s="1068"/>
      <c r="G9" s="1068"/>
      <c r="H9" s="1068"/>
      <c r="I9" s="1068"/>
      <c r="J9" s="1068"/>
      <c r="K9" s="1068"/>
      <c r="L9" s="1068"/>
      <c r="M9" s="1068"/>
      <c r="N9" s="1068"/>
      <c r="O9" s="1068"/>
      <c r="P9" s="1068"/>
      <c r="Q9" s="1068"/>
      <c r="R9" s="1068"/>
      <c r="S9" s="1068"/>
      <c r="T9" s="1068"/>
      <c r="U9" s="1068"/>
      <c r="V9" s="1068"/>
      <c r="W9" s="1068"/>
      <c r="X9" s="1068"/>
      <c r="Y9" s="1068"/>
      <c r="Z9" s="1068"/>
      <c r="AA9" s="1068"/>
      <c r="AB9" s="1068"/>
      <c r="AC9" s="1068"/>
      <c r="AD9" s="1068"/>
      <c r="AE9" s="1068"/>
      <c r="AF9" s="1068"/>
      <c r="AG9" s="273"/>
      <c r="AH9" s="273"/>
      <c r="AI9" s="273"/>
    </row>
    <row r="10" spans="1:35" ht="16.5" thickBot="1" x14ac:dyDescent="0.3">
      <c r="B10" s="1162"/>
      <c r="C10" s="1162"/>
      <c r="D10" s="1162"/>
      <c r="E10" s="1162"/>
      <c r="F10" s="1162"/>
      <c r="G10" s="1162"/>
      <c r="H10" s="1162"/>
      <c r="I10" s="1162"/>
      <c r="J10" s="1162"/>
      <c r="K10" s="1162"/>
      <c r="L10" s="1162"/>
      <c r="M10" s="1162"/>
      <c r="N10" s="1162"/>
      <c r="O10" s="1162"/>
      <c r="P10" s="1162"/>
      <c r="Q10" s="1162"/>
      <c r="R10" s="1162"/>
      <c r="S10" s="1162"/>
      <c r="T10" s="1162"/>
      <c r="U10" s="1162"/>
      <c r="V10" s="1162"/>
      <c r="W10" s="1162"/>
      <c r="X10" s="1162"/>
      <c r="Y10" s="1162"/>
      <c r="Z10" s="1162"/>
      <c r="AA10" s="1162"/>
      <c r="AB10" s="1162"/>
      <c r="AC10" s="1162"/>
      <c r="AD10" s="1162"/>
    </row>
    <row r="11" spans="1:35" ht="16.5" thickBot="1" x14ac:dyDescent="0.3">
      <c r="A11" s="7"/>
      <c r="B11" s="1346" t="s">
        <v>7</v>
      </c>
      <c r="C11" s="1346" t="s">
        <v>8</v>
      </c>
      <c r="D11" s="1346" t="s">
        <v>597</v>
      </c>
      <c r="E11" s="1349" t="s">
        <v>598</v>
      </c>
      <c r="F11" s="1041" t="s">
        <v>599</v>
      </c>
      <c r="G11" s="1041" t="s">
        <v>600</v>
      </c>
      <c r="H11" s="1041" t="s">
        <v>601</v>
      </c>
      <c r="I11" s="1352" t="s">
        <v>602</v>
      </c>
      <c r="J11" s="1353"/>
      <c r="K11" s="1353"/>
      <c r="L11" s="1354"/>
      <c r="M11" s="1355" t="s">
        <v>603</v>
      </c>
      <c r="N11" s="1356"/>
      <c r="O11" s="1364" t="s">
        <v>604</v>
      </c>
      <c r="P11" s="1364" t="s">
        <v>605</v>
      </c>
      <c r="Q11" s="1367" t="s">
        <v>606</v>
      </c>
      <c r="R11" s="1369" t="s">
        <v>607</v>
      </c>
      <c r="S11" s="1314"/>
      <c r="T11" s="1307" t="s">
        <v>563</v>
      </c>
      <c r="U11" s="1371" t="s">
        <v>608</v>
      </c>
      <c r="V11" s="1143" t="s">
        <v>609</v>
      </c>
      <c r="W11" s="1144"/>
      <c r="X11" s="1144"/>
      <c r="Y11" s="1144"/>
      <c r="Z11" s="1144"/>
      <c r="AA11" s="1145"/>
      <c r="AB11" s="1367" t="s">
        <v>610</v>
      </c>
      <c r="AC11" s="1374"/>
      <c r="AD11" s="1346" t="s">
        <v>611</v>
      </c>
      <c r="AE11" s="1376" t="s">
        <v>612</v>
      </c>
      <c r="AF11" s="1377"/>
      <c r="AG11" s="7"/>
    </row>
    <row r="12" spans="1:35" ht="56.25" customHeight="1" thickBot="1" x14ac:dyDescent="0.3">
      <c r="A12" s="7"/>
      <c r="B12" s="1347"/>
      <c r="C12" s="1347"/>
      <c r="D12" s="1347"/>
      <c r="E12" s="1350"/>
      <c r="F12" s="1042"/>
      <c r="G12" s="1042"/>
      <c r="H12" s="1042"/>
      <c r="I12" s="1359" t="s">
        <v>613</v>
      </c>
      <c r="J12" s="1346" t="s">
        <v>614</v>
      </c>
      <c r="K12" s="1359" t="s">
        <v>615</v>
      </c>
      <c r="L12" s="1041" t="s">
        <v>616</v>
      </c>
      <c r="M12" s="1357"/>
      <c r="N12" s="1358"/>
      <c r="O12" s="1365"/>
      <c r="P12" s="1365"/>
      <c r="Q12" s="1368"/>
      <c r="R12" s="1370"/>
      <c r="S12" s="1315"/>
      <c r="T12" s="1303"/>
      <c r="U12" s="1303"/>
      <c r="V12" s="1362" t="s">
        <v>617</v>
      </c>
      <c r="W12" s="1363"/>
      <c r="X12" s="1380" t="s">
        <v>618</v>
      </c>
      <c r="Y12" s="1381"/>
      <c r="Z12" s="1372" t="s">
        <v>619</v>
      </c>
      <c r="AA12" s="1373"/>
      <c r="AB12" s="1372"/>
      <c r="AC12" s="1375"/>
      <c r="AD12" s="1347"/>
      <c r="AE12" s="1378"/>
      <c r="AF12" s="1379"/>
      <c r="AG12" s="7"/>
    </row>
    <row r="13" spans="1:35" ht="164.25" customHeight="1" thickBot="1" x14ac:dyDescent="0.3">
      <c r="A13" s="7"/>
      <c r="B13" s="1348"/>
      <c r="C13" s="1348"/>
      <c r="D13" s="1348"/>
      <c r="E13" s="1351"/>
      <c r="F13" s="1043"/>
      <c r="G13" s="1043"/>
      <c r="H13" s="1043"/>
      <c r="I13" s="1360"/>
      <c r="J13" s="1361"/>
      <c r="K13" s="1360"/>
      <c r="L13" s="1043"/>
      <c r="M13" s="274" t="s">
        <v>620</v>
      </c>
      <c r="N13" s="12" t="s">
        <v>621</v>
      </c>
      <c r="O13" s="1366"/>
      <c r="P13" s="1366"/>
      <c r="Q13" s="1368"/>
      <c r="R13" s="275" t="s">
        <v>332</v>
      </c>
      <c r="S13" s="276" t="s">
        <v>592</v>
      </c>
      <c r="T13" s="1304"/>
      <c r="U13" s="1304"/>
      <c r="V13" s="277" t="s">
        <v>593</v>
      </c>
      <c r="W13" s="278" t="s">
        <v>594</v>
      </c>
      <c r="X13" s="279" t="s">
        <v>593</v>
      </c>
      <c r="Y13" s="280" t="s">
        <v>594</v>
      </c>
      <c r="Z13" s="281" t="s">
        <v>593</v>
      </c>
      <c r="AA13" s="282" t="s">
        <v>594</v>
      </c>
      <c r="AB13" s="283" t="s">
        <v>593</v>
      </c>
      <c r="AC13" s="220" t="s">
        <v>594</v>
      </c>
      <c r="AD13" s="1361"/>
      <c r="AE13" s="284" t="s">
        <v>622</v>
      </c>
      <c r="AF13" s="12" t="s">
        <v>623</v>
      </c>
      <c r="AG13" s="7"/>
    </row>
    <row r="14" spans="1:35" x14ac:dyDescent="0.25">
      <c r="A14" s="7"/>
      <c r="B14" s="528">
        <v>1</v>
      </c>
      <c r="C14" s="528">
        <v>2</v>
      </c>
      <c r="D14" s="528">
        <v>3</v>
      </c>
      <c r="E14" s="285">
        <v>4</v>
      </c>
      <c r="F14" s="286">
        <v>5</v>
      </c>
      <c r="G14" s="286">
        <v>6</v>
      </c>
      <c r="H14" s="286">
        <v>7</v>
      </c>
      <c r="I14" s="286">
        <v>8</v>
      </c>
      <c r="J14" s="286">
        <v>9</v>
      </c>
      <c r="K14" s="286">
        <v>10</v>
      </c>
      <c r="L14" s="286">
        <v>11</v>
      </c>
      <c r="M14" s="286">
        <v>12</v>
      </c>
      <c r="N14" s="287">
        <v>13</v>
      </c>
      <c r="O14" s="528">
        <v>14</v>
      </c>
      <c r="P14" s="528">
        <v>15</v>
      </c>
      <c r="Q14" s="528">
        <v>16</v>
      </c>
      <c r="R14" s="529">
        <v>17</v>
      </c>
      <c r="S14" s="530">
        <v>18</v>
      </c>
      <c r="T14" s="531">
        <v>19</v>
      </c>
      <c r="U14" s="531">
        <v>20</v>
      </c>
      <c r="V14" s="288">
        <v>21</v>
      </c>
      <c r="W14" s="289">
        <v>22</v>
      </c>
      <c r="X14" s="290">
        <v>23</v>
      </c>
      <c r="Y14" s="291">
        <v>24</v>
      </c>
      <c r="Z14" s="290">
        <v>25</v>
      </c>
      <c r="AA14" s="291">
        <v>26</v>
      </c>
      <c r="AB14" s="285">
        <v>27</v>
      </c>
      <c r="AC14" s="286">
        <v>28</v>
      </c>
      <c r="AD14" s="286">
        <v>29</v>
      </c>
      <c r="AE14" s="286">
        <v>30</v>
      </c>
      <c r="AF14" s="286">
        <v>31</v>
      </c>
      <c r="AG14" s="7"/>
    </row>
    <row r="15" spans="1:35" ht="48" customHeight="1" x14ac:dyDescent="0.25">
      <c r="A15" s="7"/>
      <c r="B15" s="511">
        <v>0</v>
      </c>
      <c r="C15" s="538" t="s">
        <v>92</v>
      </c>
      <c r="D15" s="428" t="s">
        <v>93</v>
      </c>
      <c r="E15" s="465" t="s">
        <v>190</v>
      </c>
      <c r="F15" s="465" t="s">
        <v>190</v>
      </c>
      <c r="G15" s="465" t="s">
        <v>190</v>
      </c>
      <c r="H15" s="465" t="s">
        <v>190</v>
      </c>
      <c r="I15" s="465" t="s">
        <v>190</v>
      </c>
      <c r="J15" s="465" t="s">
        <v>190</v>
      </c>
      <c r="K15" s="465" t="s">
        <v>190</v>
      </c>
      <c r="L15" s="465" t="s">
        <v>190</v>
      </c>
      <c r="M15" s="465" t="s">
        <v>190</v>
      </c>
      <c r="N15" s="465" t="s">
        <v>190</v>
      </c>
      <c r="O15" s="465" t="s">
        <v>190</v>
      </c>
      <c r="P15" s="465" t="s">
        <v>190</v>
      </c>
      <c r="Q15" s="465" t="s">
        <v>190</v>
      </c>
      <c r="R15" s="465" t="str">
        <f>R17</f>
        <v>нд</v>
      </c>
      <c r="S15" s="465" t="str">
        <f>S17</f>
        <v>нд</v>
      </c>
      <c r="T15" s="465" t="str">
        <f>T17</f>
        <v>нд</v>
      </c>
      <c r="U15" s="465" t="s">
        <v>190</v>
      </c>
      <c r="V15" s="393">
        <f>V17</f>
        <v>0</v>
      </c>
      <c r="W15" s="393">
        <f>W17</f>
        <v>0</v>
      </c>
      <c r="X15" s="465" t="s">
        <v>190</v>
      </c>
      <c r="Y15" s="465" t="s">
        <v>190</v>
      </c>
      <c r="Z15" s="465" t="s">
        <v>190</v>
      </c>
      <c r="AA15" s="465" t="s">
        <v>190</v>
      </c>
      <c r="AB15" s="428" t="s">
        <v>190</v>
      </c>
      <c r="AC15" s="428" t="s">
        <v>190</v>
      </c>
      <c r="AD15" s="465" t="s">
        <v>190</v>
      </c>
      <c r="AE15" s="465" t="s">
        <v>190</v>
      </c>
      <c r="AF15" s="465" t="s">
        <v>190</v>
      </c>
      <c r="AG15" s="7"/>
    </row>
    <row r="16" spans="1:35" ht="42" customHeight="1" x14ac:dyDescent="0.25">
      <c r="A16" s="7"/>
      <c r="B16" s="430" t="s">
        <v>94</v>
      </c>
      <c r="C16" s="539" t="s">
        <v>95</v>
      </c>
      <c r="D16" s="431" t="s">
        <v>93</v>
      </c>
      <c r="E16" s="431" t="s">
        <v>190</v>
      </c>
      <c r="F16" s="431" t="s">
        <v>190</v>
      </c>
      <c r="G16" s="431" t="s">
        <v>190</v>
      </c>
      <c r="H16" s="431" t="s">
        <v>190</v>
      </c>
      <c r="I16" s="431" t="s">
        <v>190</v>
      </c>
      <c r="J16" s="431" t="s">
        <v>190</v>
      </c>
      <c r="K16" s="431" t="s">
        <v>190</v>
      </c>
      <c r="L16" s="431" t="s">
        <v>190</v>
      </c>
      <c r="M16" s="431" t="s">
        <v>190</v>
      </c>
      <c r="N16" s="431" t="s">
        <v>190</v>
      </c>
      <c r="O16" s="431" t="s">
        <v>190</v>
      </c>
      <c r="P16" s="431" t="s">
        <v>190</v>
      </c>
      <c r="Q16" s="431" t="s">
        <v>190</v>
      </c>
      <c r="R16" s="431" t="s">
        <v>190</v>
      </c>
      <c r="S16" s="431" t="s">
        <v>190</v>
      </c>
      <c r="T16" s="431" t="s">
        <v>190</v>
      </c>
      <c r="U16" s="431" t="s">
        <v>190</v>
      </c>
      <c r="V16" s="410" t="s">
        <v>190</v>
      </c>
      <c r="W16" s="410" t="s">
        <v>190</v>
      </c>
      <c r="X16" s="431" t="s">
        <v>190</v>
      </c>
      <c r="Y16" s="431" t="s">
        <v>190</v>
      </c>
      <c r="Z16" s="431" t="s">
        <v>190</v>
      </c>
      <c r="AA16" s="431" t="s">
        <v>190</v>
      </c>
      <c r="AB16" s="431" t="str">
        <f>AB37</f>
        <v>нд</v>
      </c>
      <c r="AC16" s="431" t="str">
        <f>AC37</f>
        <v>нд</v>
      </c>
      <c r="AD16" s="431" t="s">
        <v>190</v>
      </c>
      <c r="AE16" s="431" t="s">
        <v>190</v>
      </c>
      <c r="AF16" s="431" t="s">
        <v>190</v>
      </c>
      <c r="AG16" s="7"/>
    </row>
    <row r="17" spans="1:33" ht="42" customHeight="1" x14ac:dyDescent="0.25">
      <c r="A17" s="7"/>
      <c r="B17" s="430" t="s">
        <v>96</v>
      </c>
      <c r="C17" s="539" t="s">
        <v>97</v>
      </c>
      <c r="D17" s="431" t="s">
        <v>93</v>
      </c>
      <c r="E17" s="431" t="s">
        <v>190</v>
      </c>
      <c r="F17" s="431" t="s">
        <v>190</v>
      </c>
      <c r="G17" s="431" t="s">
        <v>190</v>
      </c>
      <c r="H17" s="431" t="s">
        <v>190</v>
      </c>
      <c r="I17" s="431" t="s">
        <v>190</v>
      </c>
      <c r="J17" s="431" t="s">
        <v>190</v>
      </c>
      <c r="K17" s="431" t="s">
        <v>190</v>
      </c>
      <c r="L17" s="431" t="s">
        <v>190</v>
      </c>
      <c r="M17" s="431" t="s">
        <v>190</v>
      </c>
      <c r="N17" s="431" t="s">
        <v>190</v>
      </c>
      <c r="O17" s="431" t="s">
        <v>190</v>
      </c>
      <c r="P17" s="431" t="s">
        <v>190</v>
      </c>
      <c r="Q17" s="431" t="s">
        <v>190</v>
      </c>
      <c r="R17" s="431" t="s">
        <v>190</v>
      </c>
      <c r="S17" s="431" t="s">
        <v>190</v>
      </c>
      <c r="T17" s="431" t="s">
        <v>190</v>
      </c>
      <c r="U17" s="431" t="s">
        <v>190</v>
      </c>
      <c r="V17" s="410">
        <f>V35</f>
        <v>0</v>
      </c>
      <c r="W17" s="410">
        <f>W35</f>
        <v>0</v>
      </c>
      <c r="X17" s="431" t="s">
        <v>190</v>
      </c>
      <c r="Y17" s="431" t="s">
        <v>190</v>
      </c>
      <c r="Z17" s="431" t="s">
        <v>190</v>
      </c>
      <c r="AA17" s="431" t="s">
        <v>190</v>
      </c>
      <c r="AB17" s="431" t="s">
        <v>190</v>
      </c>
      <c r="AC17" s="431" t="s">
        <v>190</v>
      </c>
      <c r="AD17" s="431" t="s">
        <v>190</v>
      </c>
      <c r="AE17" s="431" t="s">
        <v>190</v>
      </c>
      <c r="AF17" s="431" t="s">
        <v>190</v>
      </c>
      <c r="AG17" s="7"/>
    </row>
    <row r="18" spans="1:33" ht="42" customHeight="1" x14ac:dyDescent="0.25">
      <c r="A18" s="7"/>
      <c r="B18" s="430" t="s">
        <v>98</v>
      </c>
      <c r="C18" s="539" t="s">
        <v>99</v>
      </c>
      <c r="D18" s="431" t="s">
        <v>93</v>
      </c>
      <c r="E18" s="431" t="s">
        <v>190</v>
      </c>
      <c r="F18" s="431" t="s">
        <v>190</v>
      </c>
      <c r="G18" s="431" t="s">
        <v>190</v>
      </c>
      <c r="H18" s="431" t="s">
        <v>190</v>
      </c>
      <c r="I18" s="431" t="s">
        <v>190</v>
      </c>
      <c r="J18" s="431" t="s">
        <v>190</v>
      </c>
      <c r="K18" s="431" t="s">
        <v>190</v>
      </c>
      <c r="L18" s="431" t="s">
        <v>190</v>
      </c>
      <c r="M18" s="431" t="s">
        <v>190</v>
      </c>
      <c r="N18" s="431" t="s">
        <v>190</v>
      </c>
      <c r="O18" s="431" t="s">
        <v>190</v>
      </c>
      <c r="P18" s="431" t="s">
        <v>190</v>
      </c>
      <c r="Q18" s="431" t="s">
        <v>190</v>
      </c>
      <c r="R18" s="431" t="s">
        <v>190</v>
      </c>
      <c r="S18" s="431" t="s">
        <v>190</v>
      </c>
      <c r="T18" s="431" t="s">
        <v>190</v>
      </c>
      <c r="U18" s="431" t="s">
        <v>190</v>
      </c>
      <c r="V18" s="431" t="s">
        <v>190</v>
      </c>
      <c r="W18" s="431" t="s">
        <v>190</v>
      </c>
      <c r="X18" s="431" t="s">
        <v>190</v>
      </c>
      <c r="Y18" s="431" t="s">
        <v>190</v>
      </c>
      <c r="Z18" s="431" t="s">
        <v>190</v>
      </c>
      <c r="AA18" s="431" t="s">
        <v>190</v>
      </c>
      <c r="AB18" s="431" t="s">
        <v>190</v>
      </c>
      <c r="AC18" s="431" t="s">
        <v>190</v>
      </c>
      <c r="AD18" s="431" t="s">
        <v>190</v>
      </c>
      <c r="AE18" s="431" t="s">
        <v>190</v>
      </c>
      <c r="AF18" s="431" t="s">
        <v>190</v>
      </c>
      <c r="AG18" s="7"/>
    </row>
    <row r="19" spans="1:33" s="26" customFormat="1" ht="42" customHeight="1" x14ac:dyDescent="0.25">
      <c r="A19" s="7"/>
      <c r="B19" s="430" t="s">
        <v>100</v>
      </c>
      <c r="C19" s="539" t="s">
        <v>101</v>
      </c>
      <c r="D19" s="431" t="s">
        <v>93</v>
      </c>
      <c r="E19" s="431" t="s">
        <v>190</v>
      </c>
      <c r="F19" s="431" t="s">
        <v>190</v>
      </c>
      <c r="G19" s="431" t="s">
        <v>190</v>
      </c>
      <c r="H19" s="431" t="s">
        <v>190</v>
      </c>
      <c r="I19" s="431" t="s">
        <v>190</v>
      </c>
      <c r="J19" s="431" t="s">
        <v>190</v>
      </c>
      <c r="K19" s="431" t="s">
        <v>190</v>
      </c>
      <c r="L19" s="431" t="s">
        <v>190</v>
      </c>
      <c r="M19" s="431" t="s">
        <v>190</v>
      </c>
      <c r="N19" s="431" t="s">
        <v>190</v>
      </c>
      <c r="O19" s="431" t="s">
        <v>190</v>
      </c>
      <c r="P19" s="431" t="s">
        <v>190</v>
      </c>
      <c r="Q19" s="431" t="s">
        <v>190</v>
      </c>
      <c r="R19" s="431" t="s">
        <v>190</v>
      </c>
      <c r="S19" s="431" t="s">
        <v>190</v>
      </c>
      <c r="T19" s="431" t="s">
        <v>190</v>
      </c>
      <c r="U19" s="431" t="s">
        <v>190</v>
      </c>
      <c r="V19" s="431" t="s">
        <v>190</v>
      </c>
      <c r="W19" s="431" t="s">
        <v>190</v>
      </c>
      <c r="X19" s="431" t="s">
        <v>190</v>
      </c>
      <c r="Y19" s="431" t="s">
        <v>190</v>
      </c>
      <c r="Z19" s="431" t="s">
        <v>190</v>
      </c>
      <c r="AA19" s="431" t="s">
        <v>190</v>
      </c>
      <c r="AB19" s="431" t="s">
        <v>190</v>
      </c>
      <c r="AC19" s="431" t="s">
        <v>190</v>
      </c>
      <c r="AD19" s="431" t="s">
        <v>190</v>
      </c>
      <c r="AE19" s="431" t="s">
        <v>190</v>
      </c>
      <c r="AF19" s="431" t="s">
        <v>190</v>
      </c>
      <c r="AG19" s="7"/>
    </row>
    <row r="20" spans="1:33" s="26" customFormat="1" ht="42" customHeight="1" x14ac:dyDescent="0.25">
      <c r="A20" s="7"/>
      <c r="B20" s="430" t="s">
        <v>102</v>
      </c>
      <c r="C20" s="539" t="s">
        <v>103</v>
      </c>
      <c r="D20" s="431" t="s">
        <v>93</v>
      </c>
      <c r="E20" s="431" t="s">
        <v>190</v>
      </c>
      <c r="F20" s="431" t="s">
        <v>190</v>
      </c>
      <c r="G20" s="431" t="s">
        <v>190</v>
      </c>
      <c r="H20" s="431" t="s">
        <v>190</v>
      </c>
      <c r="I20" s="431" t="s">
        <v>190</v>
      </c>
      <c r="J20" s="431" t="s">
        <v>190</v>
      </c>
      <c r="K20" s="431" t="s">
        <v>190</v>
      </c>
      <c r="L20" s="431" t="s">
        <v>190</v>
      </c>
      <c r="M20" s="431" t="s">
        <v>190</v>
      </c>
      <c r="N20" s="431" t="s">
        <v>190</v>
      </c>
      <c r="O20" s="431" t="s">
        <v>190</v>
      </c>
      <c r="P20" s="431" t="s">
        <v>190</v>
      </c>
      <c r="Q20" s="431" t="s">
        <v>190</v>
      </c>
      <c r="R20" s="431" t="s">
        <v>190</v>
      </c>
      <c r="S20" s="431" t="s">
        <v>190</v>
      </c>
      <c r="T20" s="431" t="s">
        <v>190</v>
      </c>
      <c r="U20" s="431" t="s">
        <v>190</v>
      </c>
      <c r="V20" s="431" t="s">
        <v>190</v>
      </c>
      <c r="W20" s="431" t="s">
        <v>190</v>
      </c>
      <c r="X20" s="431" t="s">
        <v>190</v>
      </c>
      <c r="Y20" s="431" t="s">
        <v>190</v>
      </c>
      <c r="Z20" s="431" t="s">
        <v>190</v>
      </c>
      <c r="AA20" s="431" t="s">
        <v>190</v>
      </c>
      <c r="AB20" s="431" t="s">
        <v>190</v>
      </c>
      <c r="AC20" s="431" t="s">
        <v>190</v>
      </c>
      <c r="AD20" s="431" t="s">
        <v>190</v>
      </c>
      <c r="AE20" s="431" t="s">
        <v>190</v>
      </c>
      <c r="AF20" s="431" t="s">
        <v>190</v>
      </c>
      <c r="AG20" s="7"/>
    </row>
    <row r="21" spans="1:33" s="26" customFormat="1" ht="42" customHeight="1" x14ac:dyDescent="0.25">
      <c r="A21" s="7"/>
      <c r="B21" s="430" t="s">
        <v>104</v>
      </c>
      <c r="C21" s="539" t="s">
        <v>105</v>
      </c>
      <c r="D21" s="431" t="s">
        <v>93</v>
      </c>
      <c r="E21" s="431" t="s">
        <v>190</v>
      </c>
      <c r="F21" s="431" t="s">
        <v>190</v>
      </c>
      <c r="G21" s="431" t="s">
        <v>190</v>
      </c>
      <c r="H21" s="431" t="s">
        <v>190</v>
      </c>
      <c r="I21" s="431" t="s">
        <v>190</v>
      </c>
      <c r="J21" s="431" t="s">
        <v>190</v>
      </c>
      <c r="K21" s="431" t="s">
        <v>190</v>
      </c>
      <c r="L21" s="431" t="s">
        <v>190</v>
      </c>
      <c r="M21" s="431" t="s">
        <v>190</v>
      </c>
      <c r="N21" s="431" t="s">
        <v>190</v>
      </c>
      <c r="O21" s="431" t="s">
        <v>190</v>
      </c>
      <c r="P21" s="431" t="s">
        <v>190</v>
      </c>
      <c r="Q21" s="431" t="s">
        <v>190</v>
      </c>
      <c r="R21" s="431" t="s">
        <v>190</v>
      </c>
      <c r="S21" s="431" t="s">
        <v>190</v>
      </c>
      <c r="T21" s="431" t="s">
        <v>190</v>
      </c>
      <c r="U21" s="431" t="s">
        <v>190</v>
      </c>
      <c r="V21" s="431" t="s">
        <v>190</v>
      </c>
      <c r="W21" s="431" t="s">
        <v>190</v>
      </c>
      <c r="X21" s="431" t="s">
        <v>190</v>
      </c>
      <c r="Y21" s="431" t="s">
        <v>190</v>
      </c>
      <c r="Z21" s="431" t="s">
        <v>190</v>
      </c>
      <c r="AA21" s="431" t="s">
        <v>190</v>
      </c>
      <c r="AB21" s="431" t="s">
        <v>190</v>
      </c>
      <c r="AC21" s="431" t="s">
        <v>190</v>
      </c>
      <c r="AD21" s="431" t="s">
        <v>190</v>
      </c>
      <c r="AE21" s="431" t="s">
        <v>190</v>
      </c>
      <c r="AF21" s="431" t="s">
        <v>190</v>
      </c>
      <c r="AG21" s="7"/>
    </row>
    <row r="22" spans="1:33" s="26" customFormat="1" ht="48" customHeight="1" x14ac:dyDescent="0.25">
      <c r="A22" s="7"/>
      <c r="B22" s="512" t="s">
        <v>106</v>
      </c>
      <c r="C22" s="486" t="s">
        <v>107</v>
      </c>
      <c r="D22" s="428" t="s">
        <v>93</v>
      </c>
      <c r="E22" s="428" t="s">
        <v>190</v>
      </c>
      <c r="F22" s="428" t="s">
        <v>190</v>
      </c>
      <c r="G22" s="428" t="s">
        <v>190</v>
      </c>
      <c r="H22" s="428" t="s">
        <v>190</v>
      </c>
      <c r="I22" s="428" t="s">
        <v>190</v>
      </c>
      <c r="J22" s="428" t="s">
        <v>190</v>
      </c>
      <c r="K22" s="428" t="s">
        <v>190</v>
      </c>
      <c r="L22" s="428" t="s">
        <v>190</v>
      </c>
      <c r="M22" s="428" t="s">
        <v>190</v>
      </c>
      <c r="N22" s="428" t="s">
        <v>190</v>
      </c>
      <c r="O22" s="428" t="s">
        <v>190</v>
      </c>
      <c r="P22" s="428" t="s">
        <v>190</v>
      </c>
      <c r="Q22" s="428" t="s">
        <v>190</v>
      </c>
      <c r="R22" s="532" t="s">
        <v>190</v>
      </c>
      <c r="S22" s="532" t="s">
        <v>190</v>
      </c>
      <c r="T22" s="532" t="s">
        <v>190</v>
      </c>
      <c r="U22" s="532" t="s">
        <v>190</v>
      </c>
      <c r="V22" s="533">
        <f>V23</f>
        <v>0</v>
      </c>
      <c r="W22" s="533">
        <f>W23</f>
        <v>0</v>
      </c>
      <c r="X22" s="533" t="s">
        <v>190</v>
      </c>
      <c r="Y22" s="533" t="s">
        <v>190</v>
      </c>
      <c r="Z22" s="533" t="s">
        <v>190</v>
      </c>
      <c r="AA22" s="533" t="s">
        <v>190</v>
      </c>
      <c r="AB22" s="533" t="s">
        <v>190</v>
      </c>
      <c r="AC22" s="533" t="s">
        <v>190</v>
      </c>
      <c r="AD22" s="533" t="s">
        <v>190</v>
      </c>
      <c r="AE22" s="533" t="s">
        <v>190</v>
      </c>
      <c r="AF22" s="533" t="s">
        <v>190</v>
      </c>
      <c r="AG22" s="7"/>
    </row>
    <row r="23" spans="1:33" s="26" customFormat="1" ht="48" customHeight="1" x14ac:dyDescent="0.25">
      <c r="A23" s="7"/>
      <c r="B23" s="512" t="s">
        <v>108</v>
      </c>
      <c r="C23" s="486" t="s">
        <v>109</v>
      </c>
      <c r="D23" s="428" t="s">
        <v>93</v>
      </c>
      <c r="E23" s="428" t="s">
        <v>190</v>
      </c>
      <c r="F23" s="428" t="s">
        <v>190</v>
      </c>
      <c r="G23" s="428" t="s">
        <v>190</v>
      </c>
      <c r="H23" s="428" t="s">
        <v>190</v>
      </c>
      <c r="I23" s="428" t="s">
        <v>190</v>
      </c>
      <c r="J23" s="428" t="s">
        <v>190</v>
      </c>
      <c r="K23" s="428" t="s">
        <v>190</v>
      </c>
      <c r="L23" s="428" t="s">
        <v>190</v>
      </c>
      <c r="M23" s="428" t="s">
        <v>190</v>
      </c>
      <c r="N23" s="428" t="s">
        <v>190</v>
      </c>
      <c r="O23" s="428" t="s">
        <v>190</v>
      </c>
      <c r="P23" s="428" t="s">
        <v>190</v>
      </c>
      <c r="Q23" s="428" t="s">
        <v>190</v>
      </c>
      <c r="R23" s="532" t="s">
        <v>190</v>
      </c>
      <c r="S23" s="532" t="s">
        <v>190</v>
      </c>
      <c r="T23" s="532" t="s">
        <v>190</v>
      </c>
      <c r="U23" s="532" t="s">
        <v>190</v>
      </c>
      <c r="V23" s="533">
        <f>V35</f>
        <v>0</v>
      </c>
      <c r="W23" s="533">
        <f>W35</f>
        <v>0</v>
      </c>
      <c r="X23" s="533" t="s">
        <v>190</v>
      </c>
      <c r="Y23" s="533" t="s">
        <v>190</v>
      </c>
      <c r="Z23" s="533" t="s">
        <v>190</v>
      </c>
      <c r="AA23" s="533" t="s">
        <v>190</v>
      </c>
      <c r="AB23" s="533" t="s">
        <v>190</v>
      </c>
      <c r="AC23" s="533" t="s">
        <v>190</v>
      </c>
      <c r="AD23" s="533" t="s">
        <v>190</v>
      </c>
      <c r="AE23" s="533" t="s">
        <v>190</v>
      </c>
      <c r="AF23" s="533" t="s">
        <v>190</v>
      </c>
      <c r="AG23" s="7"/>
    </row>
    <row r="24" spans="1:33" ht="48" customHeight="1" x14ac:dyDescent="0.25">
      <c r="A24" s="7"/>
      <c r="B24" s="432" t="s">
        <v>110</v>
      </c>
      <c r="C24" s="486" t="s">
        <v>111</v>
      </c>
      <c r="D24" s="428" t="s">
        <v>93</v>
      </c>
      <c r="E24" s="428" t="s">
        <v>190</v>
      </c>
      <c r="F24" s="428" t="s">
        <v>190</v>
      </c>
      <c r="G24" s="428" t="s">
        <v>190</v>
      </c>
      <c r="H24" s="428" t="s">
        <v>190</v>
      </c>
      <c r="I24" s="428" t="s">
        <v>190</v>
      </c>
      <c r="J24" s="428" t="s">
        <v>190</v>
      </c>
      <c r="K24" s="428" t="s">
        <v>190</v>
      </c>
      <c r="L24" s="428" t="s">
        <v>190</v>
      </c>
      <c r="M24" s="428" t="s">
        <v>190</v>
      </c>
      <c r="N24" s="428" t="s">
        <v>190</v>
      </c>
      <c r="O24" s="428" t="s">
        <v>190</v>
      </c>
      <c r="P24" s="428" t="s">
        <v>190</v>
      </c>
      <c r="Q24" s="428" t="s">
        <v>190</v>
      </c>
      <c r="R24" s="428" t="s">
        <v>190</v>
      </c>
      <c r="S24" s="428" t="s">
        <v>190</v>
      </c>
      <c r="T24" s="428" t="s">
        <v>190</v>
      </c>
      <c r="U24" s="428" t="s">
        <v>190</v>
      </c>
      <c r="V24" s="393" t="str">
        <f>V25</f>
        <v>нд</v>
      </c>
      <c r="W24" s="393" t="s">
        <v>190</v>
      </c>
      <c r="X24" s="428" t="s">
        <v>190</v>
      </c>
      <c r="Y24" s="428" t="s">
        <v>190</v>
      </c>
      <c r="Z24" s="428" t="s">
        <v>190</v>
      </c>
      <c r="AA24" s="428" t="s">
        <v>190</v>
      </c>
      <c r="AB24" s="428" t="s">
        <v>190</v>
      </c>
      <c r="AC24" s="428" t="s">
        <v>190</v>
      </c>
      <c r="AD24" s="428" t="s">
        <v>190</v>
      </c>
      <c r="AE24" s="428" t="s">
        <v>190</v>
      </c>
      <c r="AF24" s="428" t="s">
        <v>190</v>
      </c>
      <c r="AG24" s="7"/>
    </row>
    <row r="25" spans="1:33" ht="42" customHeight="1" x14ac:dyDescent="0.25">
      <c r="A25" s="7"/>
      <c r="B25" s="433" t="s">
        <v>112</v>
      </c>
      <c r="C25" s="487" t="s">
        <v>113</v>
      </c>
      <c r="D25" s="431" t="s">
        <v>93</v>
      </c>
      <c r="E25" s="431" t="s">
        <v>190</v>
      </c>
      <c r="F25" s="431" t="s">
        <v>190</v>
      </c>
      <c r="G25" s="431" t="s">
        <v>190</v>
      </c>
      <c r="H25" s="431" t="s">
        <v>190</v>
      </c>
      <c r="I25" s="431" t="s">
        <v>190</v>
      </c>
      <c r="J25" s="431" t="s">
        <v>190</v>
      </c>
      <c r="K25" s="431" t="s">
        <v>190</v>
      </c>
      <c r="L25" s="431" t="s">
        <v>190</v>
      </c>
      <c r="M25" s="431" t="s">
        <v>190</v>
      </c>
      <c r="N25" s="431" t="s">
        <v>190</v>
      </c>
      <c r="O25" s="431" t="s">
        <v>190</v>
      </c>
      <c r="P25" s="431" t="s">
        <v>190</v>
      </c>
      <c r="Q25" s="431" t="s">
        <v>190</v>
      </c>
      <c r="R25" s="431" t="s">
        <v>190</v>
      </c>
      <c r="S25" s="431" t="s">
        <v>190</v>
      </c>
      <c r="T25" s="431" t="s">
        <v>190</v>
      </c>
      <c r="U25" s="431" t="s">
        <v>190</v>
      </c>
      <c r="V25" s="410" t="s">
        <v>190</v>
      </c>
      <c r="W25" s="431" t="s">
        <v>190</v>
      </c>
      <c r="X25" s="431" t="s">
        <v>190</v>
      </c>
      <c r="Y25" s="431" t="s">
        <v>190</v>
      </c>
      <c r="Z25" s="431" t="s">
        <v>190</v>
      </c>
      <c r="AA25" s="431" t="s">
        <v>190</v>
      </c>
      <c r="AB25" s="431" t="s">
        <v>190</v>
      </c>
      <c r="AC25" s="431" t="s">
        <v>190</v>
      </c>
      <c r="AD25" s="431" t="s">
        <v>190</v>
      </c>
      <c r="AE25" s="431" t="s">
        <v>190</v>
      </c>
      <c r="AF25" s="431" t="s">
        <v>190</v>
      </c>
      <c r="AG25" s="7"/>
    </row>
    <row r="26" spans="1:33" ht="42" customHeight="1" x14ac:dyDescent="0.25">
      <c r="A26" s="7"/>
      <c r="B26" s="433" t="s">
        <v>114</v>
      </c>
      <c r="C26" s="487" t="s">
        <v>115</v>
      </c>
      <c r="D26" s="513" t="s">
        <v>93</v>
      </c>
      <c r="E26" s="431" t="s">
        <v>190</v>
      </c>
      <c r="F26" s="431" t="s">
        <v>190</v>
      </c>
      <c r="G26" s="431" t="s">
        <v>190</v>
      </c>
      <c r="H26" s="431" t="s">
        <v>190</v>
      </c>
      <c r="I26" s="431" t="s">
        <v>190</v>
      </c>
      <c r="J26" s="431" t="s">
        <v>190</v>
      </c>
      <c r="K26" s="431" t="s">
        <v>190</v>
      </c>
      <c r="L26" s="431" t="s">
        <v>190</v>
      </c>
      <c r="M26" s="431" t="s">
        <v>190</v>
      </c>
      <c r="N26" s="431" t="s">
        <v>190</v>
      </c>
      <c r="O26" s="431" t="s">
        <v>190</v>
      </c>
      <c r="P26" s="431" t="s">
        <v>190</v>
      </c>
      <c r="Q26" s="431" t="s">
        <v>190</v>
      </c>
      <c r="R26" s="431" t="s">
        <v>190</v>
      </c>
      <c r="S26" s="431" t="s">
        <v>190</v>
      </c>
      <c r="T26" s="431" t="s">
        <v>190</v>
      </c>
      <c r="U26" s="431" t="s">
        <v>190</v>
      </c>
      <c r="V26" s="431" t="s">
        <v>190</v>
      </c>
      <c r="W26" s="431" t="s">
        <v>190</v>
      </c>
      <c r="X26" s="431" t="s">
        <v>190</v>
      </c>
      <c r="Y26" s="431" t="s">
        <v>190</v>
      </c>
      <c r="Z26" s="431" t="s">
        <v>190</v>
      </c>
      <c r="AA26" s="431" t="s">
        <v>190</v>
      </c>
      <c r="AB26" s="431" t="s">
        <v>190</v>
      </c>
      <c r="AC26" s="431" t="s">
        <v>190</v>
      </c>
      <c r="AD26" s="431" t="s">
        <v>190</v>
      </c>
      <c r="AE26" s="431" t="s">
        <v>190</v>
      </c>
      <c r="AF26" s="431" t="s">
        <v>190</v>
      </c>
      <c r="AG26" s="7"/>
    </row>
    <row r="27" spans="1:33" ht="42" customHeight="1" x14ac:dyDescent="0.25">
      <c r="A27" s="7"/>
      <c r="B27" s="433" t="s">
        <v>116</v>
      </c>
      <c r="C27" s="487" t="s">
        <v>117</v>
      </c>
      <c r="D27" s="513" t="s">
        <v>93</v>
      </c>
      <c r="E27" s="431" t="s">
        <v>190</v>
      </c>
      <c r="F27" s="431" t="s">
        <v>190</v>
      </c>
      <c r="G27" s="431" t="s">
        <v>190</v>
      </c>
      <c r="H27" s="431" t="s">
        <v>190</v>
      </c>
      <c r="I27" s="431" t="s">
        <v>190</v>
      </c>
      <c r="J27" s="431" t="s">
        <v>190</v>
      </c>
      <c r="K27" s="431" t="s">
        <v>190</v>
      </c>
      <c r="L27" s="431" t="s">
        <v>190</v>
      </c>
      <c r="M27" s="431" t="s">
        <v>190</v>
      </c>
      <c r="N27" s="431" t="s">
        <v>190</v>
      </c>
      <c r="O27" s="431" t="s">
        <v>190</v>
      </c>
      <c r="P27" s="431" t="s">
        <v>190</v>
      </c>
      <c r="Q27" s="431" t="s">
        <v>190</v>
      </c>
      <c r="R27" s="431" t="s">
        <v>190</v>
      </c>
      <c r="S27" s="431" t="s">
        <v>190</v>
      </c>
      <c r="T27" s="431" t="s">
        <v>190</v>
      </c>
      <c r="U27" s="431" t="s">
        <v>190</v>
      </c>
      <c r="V27" s="431" t="s">
        <v>190</v>
      </c>
      <c r="W27" s="410" t="s">
        <v>190</v>
      </c>
      <c r="X27" s="431" t="s">
        <v>190</v>
      </c>
      <c r="Y27" s="431" t="s">
        <v>190</v>
      </c>
      <c r="Z27" s="431" t="s">
        <v>190</v>
      </c>
      <c r="AA27" s="431" t="s">
        <v>190</v>
      </c>
      <c r="AB27" s="431" t="s">
        <v>190</v>
      </c>
      <c r="AC27" s="431" t="s">
        <v>190</v>
      </c>
      <c r="AD27" s="431" t="s">
        <v>190</v>
      </c>
      <c r="AE27" s="431" t="s">
        <v>190</v>
      </c>
      <c r="AF27" s="431" t="s">
        <v>190</v>
      </c>
      <c r="AG27" s="7"/>
    </row>
    <row r="28" spans="1:33" s="26" customFormat="1" ht="48" customHeight="1" x14ac:dyDescent="0.25">
      <c r="A28" s="7"/>
      <c r="B28" s="512" t="s">
        <v>118</v>
      </c>
      <c r="C28" s="486" t="s">
        <v>119</v>
      </c>
      <c r="D28" s="512" t="s">
        <v>93</v>
      </c>
      <c r="E28" s="428" t="s">
        <v>190</v>
      </c>
      <c r="F28" s="428" t="s">
        <v>190</v>
      </c>
      <c r="G28" s="428" t="s">
        <v>190</v>
      </c>
      <c r="H28" s="428" t="s">
        <v>190</v>
      </c>
      <c r="I28" s="428" t="s">
        <v>190</v>
      </c>
      <c r="J28" s="428" t="s">
        <v>190</v>
      </c>
      <c r="K28" s="428" t="s">
        <v>190</v>
      </c>
      <c r="L28" s="428" t="s">
        <v>190</v>
      </c>
      <c r="M28" s="428" t="s">
        <v>190</v>
      </c>
      <c r="N28" s="428" t="s">
        <v>190</v>
      </c>
      <c r="O28" s="428" t="s">
        <v>190</v>
      </c>
      <c r="P28" s="428" t="s">
        <v>190</v>
      </c>
      <c r="Q28" s="428" t="s">
        <v>190</v>
      </c>
      <c r="R28" s="428" t="s">
        <v>190</v>
      </c>
      <c r="S28" s="428" t="s">
        <v>190</v>
      </c>
      <c r="T28" s="428" t="s">
        <v>190</v>
      </c>
      <c r="U28" s="428" t="s">
        <v>190</v>
      </c>
      <c r="V28" s="428" t="s">
        <v>190</v>
      </c>
      <c r="W28" s="428" t="s">
        <v>190</v>
      </c>
      <c r="X28" s="428" t="s">
        <v>190</v>
      </c>
      <c r="Y28" s="428" t="s">
        <v>190</v>
      </c>
      <c r="Z28" s="428" t="s">
        <v>190</v>
      </c>
      <c r="AA28" s="428" t="s">
        <v>190</v>
      </c>
      <c r="AB28" s="428" t="s">
        <v>190</v>
      </c>
      <c r="AC28" s="428" t="s">
        <v>190</v>
      </c>
      <c r="AD28" s="428" t="s">
        <v>190</v>
      </c>
      <c r="AE28" s="428" t="s">
        <v>190</v>
      </c>
      <c r="AF28" s="428" t="s">
        <v>190</v>
      </c>
      <c r="AG28" s="7"/>
    </row>
    <row r="29" spans="1:33" s="26" customFormat="1" ht="42" customHeight="1" x14ac:dyDescent="0.25">
      <c r="A29" s="7"/>
      <c r="B29" s="434" t="s">
        <v>120</v>
      </c>
      <c r="C29" s="487" t="s">
        <v>121</v>
      </c>
      <c r="D29" s="513" t="s">
        <v>93</v>
      </c>
      <c r="E29" s="431" t="s">
        <v>190</v>
      </c>
      <c r="F29" s="431" t="s">
        <v>190</v>
      </c>
      <c r="G29" s="431" t="s">
        <v>190</v>
      </c>
      <c r="H29" s="431" t="s">
        <v>190</v>
      </c>
      <c r="I29" s="431" t="s">
        <v>190</v>
      </c>
      <c r="J29" s="431" t="s">
        <v>190</v>
      </c>
      <c r="K29" s="431" t="s">
        <v>190</v>
      </c>
      <c r="L29" s="431" t="s">
        <v>190</v>
      </c>
      <c r="M29" s="431" t="s">
        <v>190</v>
      </c>
      <c r="N29" s="431" t="s">
        <v>190</v>
      </c>
      <c r="O29" s="431" t="s">
        <v>190</v>
      </c>
      <c r="P29" s="431" t="s">
        <v>190</v>
      </c>
      <c r="Q29" s="431" t="s">
        <v>190</v>
      </c>
      <c r="R29" s="431" t="s">
        <v>190</v>
      </c>
      <c r="S29" s="431" t="s">
        <v>190</v>
      </c>
      <c r="T29" s="431" t="s">
        <v>190</v>
      </c>
      <c r="U29" s="431" t="s">
        <v>190</v>
      </c>
      <c r="V29" s="431" t="s">
        <v>190</v>
      </c>
      <c r="W29" s="431" t="s">
        <v>190</v>
      </c>
      <c r="X29" s="431" t="s">
        <v>190</v>
      </c>
      <c r="Y29" s="431" t="s">
        <v>190</v>
      </c>
      <c r="Z29" s="431" t="s">
        <v>190</v>
      </c>
      <c r="AA29" s="431" t="s">
        <v>190</v>
      </c>
      <c r="AB29" s="431" t="s">
        <v>190</v>
      </c>
      <c r="AC29" s="431" t="s">
        <v>190</v>
      </c>
      <c r="AD29" s="431" t="s">
        <v>190</v>
      </c>
      <c r="AE29" s="431" t="s">
        <v>190</v>
      </c>
      <c r="AF29" s="431" t="s">
        <v>190</v>
      </c>
      <c r="AG29" s="7"/>
    </row>
    <row r="30" spans="1:33" s="26" customFormat="1" ht="42" customHeight="1" x14ac:dyDescent="0.25">
      <c r="A30" s="7"/>
      <c r="B30" s="433" t="s">
        <v>122</v>
      </c>
      <c r="C30" s="487" t="s">
        <v>123</v>
      </c>
      <c r="D30" s="513" t="s">
        <v>93</v>
      </c>
      <c r="E30" s="431" t="s">
        <v>190</v>
      </c>
      <c r="F30" s="431" t="s">
        <v>190</v>
      </c>
      <c r="G30" s="431" t="s">
        <v>190</v>
      </c>
      <c r="H30" s="431" t="s">
        <v>190</v>
      </c>
      <c r="I30" s="431" t="s">
        <v>190</v>
      </c>
      <c r="J30" s="431" t="s">
        <v>190</v>
      </c>
      <c r="K30" s="431" t="s">
        <v>190</v>
      </c>
      <c r="L30" s="431" t="s">
        <v>190</v>
      </c>
      <c r="M30" s="431" t="s">
        <v>190</v>
      </c>
      <c r="N30" s="431" t="s">
        <v>190</v>
      </c>
      <c r="O30" s="431" t="s">
        <v>190</v>
      </c>
      <c r="P30" s="431" t="s">
        <v>190</v>
      </c>
      <c r="Q30" s="431" t="s">
        <v>190</v>
      </c>
      <c r="R30" s="431" t="s">
        <v>190</v>
      </c>
      <c r="S30" s="431" t="s">
        <v>190</v>
      </c>
      <c r="T30" s="431" t="s">
        <v>190</v>
      </c>
      <c r="U30" s="431" t="s">
        <v>190</v>
      </c>
      <c r="V30" s="431" t="s">
        <v>190</v>
      </c>
      <c r="W30" s="431" t="s">
        <v>190</v>
      </c>
      <c r="X30" s="431" t="s">
        <v>190</v>
      </c>
      <c r="Y30" s="431" t="s">
        <v>190</v>
      </c>
      <c r="Z30" s="431" t="s">
        <v>190</v>
      </c>
      <c r="AA30" s="431" t="s">
        <v>190</v>
      </c>
      <c r="AB30" s="431" t="s">
        <v>190</v>
      </c>
      <c r="AC30" s="431" t="s">
        <v>190</v>
      </c>
      <c r="AD30" s="431" t="s">
        <v>190</v>
      </c>
      <c r="AE30" s="431" t="s">
        <v>190</v>
      </c>
      <c r="AF30" s="431" t="s">
        <v>190</v>
      </c>
      <c r="AG30" s="7"/>
    </row>
    <row r="31" spans="1:33" s="26" customFormat="1" ht="48" customHeight="1" x14ac:dyDescent="0.25">
      <c r="A31" s="7"/>
      <c r="B31" s="512" t="s">
        <v>124</v>
      </c>
      <c r="C31" s="538" t="s">
        <v>125</v>
      </c>
      <c r="D31" s="512" t="s">
        <v>93</v>
      </c>
      <c r="E31" s="428" t="s">
        <v>190</v>
      </c>
      <c r="F31" s="428" t="s">
        <v>190</v>
      </c>
      <c r="G31" s="428" t="s">
        <v>190</v>
      </c>
      <c r="H31" s="428" t="s">
        <v>190</v>
      </c>
      <c r="I31" s="428" t="s">
        <v>190</v>
      </c>
      <c r="J31" s="428" t="s">
        <v>190</v>
      </c>
      <c r="K31" s="428" t="s">
        <v>190</v>
      </c>
      <c r="L31" s="428" t="s">
        <v>190</v>
      </c>
      <c r="M31" s="428" t="s">
        <v>190</v>
      </c>
      <c r="N31" s="428" t="s">
        <v>190</v>
      </c>
      <c r="O31" s="428" t="s">
        <v>190</v>
      </c>
      <c r="P31" s="428" t="s">
        <v>190</v>
      </c>
      <c r="Q31" s="428" t="s">
        <v>190</v>
      </c>
      <c r="R31" s="428" t="s">
        <v>190</v>
      </c>
      <c r="S31" s="428" t="s">
        <v>190</v>
      </c>
      <c r="T31" s="428" t="s">
        <v>190</v>
      </c>
      <c r="U31" s="428" t="s">
        <v>190</v>
      </c>
      <c r="V31" s="428" t="s">
        <v>190</v>
      </c>
      <c r="W31" s="428" t="s">
        <v>190</v>
      </c>
      <c r="X31" s="428" t="s">
        <v>190</v>
      </c>
      <c r="Y31" s="428" t="s">
        <v>190</v>
      </c>
      <c r="Z31" s="428" t="s">
        <v>190</v>
      </c>
      <c r="AA31" s="428" t="s">
        <v>190</v>
      </c>
      <c r="AB31" s="428" t="s">
        <v>190</v>
      </c>
      <c r="AC31" s="428" t="s">
        <v>190</v>
      </c>
      <c r="AD31" s="428" t="s">
        <v>190</v>
      </c>
      <c r="AE31" s="428" t="s">
        <v>190</v>
      </c>
      <c r="AF31" s="428" t="s">
        <v>190</v>
      </c>
      <c r="AG31" s="7"/>
    </row>
    <row r="32" spans="1:33" s="26" customFormat="1" ht="48" customHeight="1" x14ac:dyDescent="0.25">
      <c r="A32" s="7"/>
      <c r="B32" s="518" t="s">
        <v>126</v>
      </c>
      <c r="C32" s="538" t="s">
        <v>127</v>
      </c>
      <c r="D32" s="512" t="s">
        <v>93</v>
      </c>
      <c r="E32" s="428" t="s">
        <v>190</v>
      </c>
      <c r="F32" s="428" t="s">
        <v>190</v>
      </c>
      <c r="G32" s="428" t="s">
        <v>190</v>
      </c>
      <c r="H32" s="428" t="s">
        <v>190</v>
      </c>
      <c r="I32" s="428" t="s">
        <v>190</v>
      </c>
      <c r="J32" s="428" t="s">
        <v>190</v>
      </c>
      <c r="K32" s="428" t="s">
        <v>190</v>
      </c>
      <c r="L32" s="428" t="s">
        <v>190</v>
      </c>
      <c r="M32" s="428" t="s">
        <v>190</v>
      </c>
      <c r="N32" s="428" t="s">
        <v>190</v>
      </c>
      <c r="O32" s="428" t="s">
        <v>190</v>
      </c>
      <c r="P32" s="428" t="s">
        <v>190</v>
      </c>
      <c r="Q32" s="428" t="s">
        <v>190</v>
      </c>
      <c r="R32" s="428" t="s">
        <v>190</v>
      </c>
      <c r="S32" s="428" t="s">
        <v>190</v>
      </c>
      <c r="T32" s="428" t="s">
        <v>190</v>
      </c>
      <c r="U32" s="428" t="s">
        <v>190</v>
      </c>
      <c r="V32" s="393" t="str">
        <f>V33</f>
        <v>нд</v>
      </c>
      <c r="W32" s="393" t="str">
        <f>W33</f>
        <v>нд</v>
      </c>
      <c r="X32" s="428" t="s">
        <v>190</v>
      </c>
      <c r="Y32" s="428" t="s">
        <v>190</v>
      </c>
      <c r="Z32" s="428" t="s">
        <v>190</v>
      </c>
      <c r="AA32" s="428" t="s">
        <v>190</v>
      </c>
      <c r="AB32" s="428" t="s">
        <v>190</v>
      </c>
      <c r="AC32" s="428" t="s">
        <v>190</v>
      </c>
      <c r="AD32" s="428" t="s">
        <v>190</v>
      </c>
      <c r="AE32" s="428" t="s">
        <v>190</v>
      </c>
      <c r="AF32" s="428" t="s">
        <v>190</v>
      </c>
      <c r="AG32" s="7"/>
    </row>
    <row r="33" spans="1:33" s="26" customFormat="1" ht="42" customHeight="1" x14ac:dyDescent="0.25">
      <c r="A33" s="7"/>
      <c r="B33" s="534" t="s">
        <v>277</v>
      </c>
      <c r="C33" s="539" t="s">
        <v>278</v>
      </c>
      <c r="D33" s="513" t="s">
        <v>93</v>
      </c>
      <c r="E33" s="431" t="s">
        <v>190</v>
      </c>
      <c r="F33" s="431" t="s">
        <v>190</v>
      </c>
      <c r="G33" s="431" t="s">
        <v>190</v>
      </c>
      <c r="H33" s="431" t="s">
        <v>190</v>
      </c>
      <c r="I33" s="431" t="s">
        <v>190</v>
      </c>
      <c r="J33" s="431" t="s">
        <v>190</v>
      </c>
      <c r="K33" s="431" t="s">
        <v>190</v>
      </c>
      <c r="L33" s="431" t="s">
        <v>190</v>
      </c>
      <c r="M33" s="431" t="s">
        <v>190</v>
      </c>
      <c r="N33" s="431" t="s">
        <v>190</v>
      </c>
      <c r="O33" s="431" t="s">
        <v>190</v>
      </c>
      <c r="P33" s="431" t="s">
        <v>190</v>
      </c>
      <c r="Q33" s="431" t="s">
        <v>190</v>
      </c>
      <c r="R33" s="431" t="s">
        <v>190</v>
      </c>
      <c r="S33" s="431" t="s">
        <v>190</v>
      </c>
      <c r="T33" s="431" t="s">
        <v>190</v>
      </c>
      <c r="U33" s="431" t="s">
        <v>190</v>
      </c>
      <c r="V33" s="431" t="s">
        <v>190</v>
      </c>
      <c r="W33" s="431" t="s">
        <v>190</v>
      </c>
      <c r="X33" s="431" t="s">
        <v>190</v>
      </c>
      <c r="Y33" s="431" t="s">
        <v>190</v>
      </c>
      <c r="Z33" s="431" t="s">
        <v>190</v>
      </c>
      <c r="AA33" s="431" t="s">
        <v>190</v>
      </c>
      <c r="AB33" s="431" t="s">
        <v>190</v>
      </c>
      <c r="AC33" s="431" t="s">
        <v>190</v>
      </c>
      <c r="AD33" s="431" t="s">
        <v>190</v>
      </c>
      <c r="AE33" s="431" t="s">
        <v>190</v>
      </c>
      <c r="AF33" s="431" t="s">
        <v>190</v>
      </c>
      <c r="AG33" s="7"/>
    </row>
    <row r="34" spans="1:33" ht="42" customHeight="1" x14ac:dyDescent="0.25">
      <c r="A34" s="7"/>
      <c r="B34" s="408" t="s">
        <v>128</v>
      </c>
      <c r="C34" s="409" t="s">
        <v>129</v>
      </c>
      <c r="D34" s="431" t="s">
        <v>93</v>
      </c>
      <c r="E34" s="431" t="s">
        <v>190</v>
      </c>
      <c r="F34" s="431" t="s">
        <v>190</v>
      </c>
      <c r="G34" s="431" t="s">
        <v>190</v>
      </c>
      <c r="H34" s="431" t="s">
        <v>190</v>
      </c>
      <c r="I34" s="431" t="s">
        <v>190</v>
      </c>
      <c r="J34" s="431" t="s">
        <v>190</v>
      </c>
      <c r="K34" s="431" t="s">
        <v>190</v>
      </c>
      <c r="L34" s="431" t="s">
        <v>190</v>
      </c>
      <c r="M34" s="431" t="s">
        <v>190</v>
      </c>
      <c r="N34" s="431" t="s">
        <v>190</v>
      </c>
      <c r="O34" s="431" t="s">
        <v>190</v>
      </c>
      <c r="P34" s="431" t="s">
        <v>190</v>
      </c>
      <c r="Q34" s="431" t="s">
        <v>190</v>
      </c>
      <c r="R34" s="431" t="s">
        <v>190</v>
      </c>
      <c r="S34" s="431" t="s">
        <v>190</v>
      </c>
      <c r="T34" s="431" t="s">
        <v>190</v>
      </c>
      <c r="U34" s="431" t="s">
        <v>190</v>
      </c>
      <c r="V34" s="431" t="s">
        <v>190</v>
      </c>
      <c r="W34" s="431" t="s">
        <v>190</v>
      </c>
      <c r="X34" s="431" t="s">
        <v>190</v>
      </c>
      <c r="Y34" s="431" t="s">
        <v>190</v>
      </c>
      <c r="Z34" s="431" t="s">
        <v>190</v>
      </c>
      <c r="AA34" s="431" t="s">
        <v>190</v>
      </c>
      <c r="AB34" s="431" t="s">
        <v>190</v>
      </c>
      <c r="AC34" s="431" t="s">
        <v>190</v>
      </c>
      <c r="AD34" s="431" t="s">
        <v>190</v>
      </c>
      <c r="AE34" s="431" t="s">
        <v>190</v>
      </c>
      <c r="AF34" s="431" t="s">
        <v>190</v>
      </c>
      <c r="AG34" s="7"/>
    </row>
    <row r="35" spans="1:33" ht="48" customHeight="1" x14ac:dyDescent="0.25">
      <c r="A35" s="7"/>
      <c r="B35" s="382" t="s">
        <v>130</v>
      </c>
      <c r="C35" s="383" t="s">
        <v>131</v>
      </c>
      <c r="D35" s="428" t="s">
        <v>93</v>
      </c>
      <c r="E35" s="428" t="s">
        <v>190</v>
      </c>
      <c r="F35" s="428" t="s">
        <v>190</v>
      </c>
      <c r="G35" s="428" t="s">
        <v>190</v>
      </c>
      <c r="H35" s="428" t="s">
        <v>190</v>
      </c>
      <c r="I35" s="428" t="s">
        <v>190</v>
      </c>
      <c r="J35" s="428" t="s">
        <v>190</v>
      </c>
      <c r="K35" s="428" t="s">
        <v>190</v>
      </c>
      <c r="L35" s="428" t="s">
        <v>190</v>
      </c>
      <c r="M35" s="428" t="s">
        <v>190</v>
      </c>
      <c r="N35" s="428" t="s">
        <v>190</v>
      </c>
      <c r="O35" s="428" t="s">
        <v>190</v>
      </c>
      <c r="P35" s="428" t="s">
        <v>190</v>
      </c>
      <c r="Q35" s="428" t="s">
        <v>190</v>
      </c>
      <c r="R35" s="428" t="s">
        <v>190</v>
      </c>
      <c r="S35" s="428" t="s">
        <v>190</v>
      </c>
      <c r="T35" s="428" t="s">
        <v>190</v>
      </c>
      <c r="U35" s="428" t="s">
        <v>190</v>
      </c>
      <c r="V35" s="393">
        <f>V36</f>
        <v>0</v>
      </c>
      <c r="W35" s="393">
        <f>W36</f>
        <v>0</v>
      </c>
      <c r="X35" s="428" t="s">
        <v>190</v>
      </c>
      <c r="Y35" s="428" t="s">
        <v>190</v>
      </c>
      <c r="Z35" s="428" t="s">
        <v>190</v>
      </c>
      <c r="AA35" s="428" t="s">
        <v>190</v>
      </c>
      <c r="AB35" s="428" t="s">
        <v>190</v>
      </c>
      <c r="AC35" s="428" t="s">
        <v>190</v>
      </c>
      <c r="AD35" s="428" t="s">
        <v>190</v>
      </c>
      <c r="AE35" s="428" t="s">
        <v>190</v>
      </c>
      <c r="AF35" s="428" t="s">
        <v>190</v>
      </c>
      <c r="AG35" s="7"/>
    </row>
    <row r="36" spans="1:33" ht="48" customHeight="1" x14ac:dyDescent="0.25">
      <c r="A36" s="7"/>
      <c r="B36" s="382" t="s">
        <v>132</v>
      </c>
      <c r="C36" s="383" t="s">
        <v>133</v>
      </c>
      <c r="D36" s="382" t="s">
        <v>93</v>
      </c>
      <c r="E36" s="428" t="s">
        <v>190</v>
      </c>
      <c r="F36" s="428" t="s">
        <v>190</v>
      </c>
      <c r="G36" s="428" t="s">
        <v>190</v>
      </c>
      <c r="H36" s="428" t="s">
        <v>190</v>
      </c>
      <c r="I36" s="428" t="s">
        <v>190</v>
      </c>
      <c r="J36" s="428" t="s">
        <v>190</v>
      </c>
      <c r="K36" s="428" t="s">
        <v>190</v>
      </c>
      <c r="L36" s="428" t="s">
        <v>190</v>
      </c>
      <c r="M36" s="428" t="s">
        <v>190</v>
      </c>
      <c r="N36" s="428" t="s">
        <v>190</v>
      </c>
      <c r="O36" s="428" t="s">
        <v>190</v>
      </c>
      <c r="P36" s="428" t="s">
        <v>190</v>
      </c>
      <c r="Q36" s="428" t="s">
        <v>190</v>
      </c>
      <c r="R36" s="428" t="s">
        <v>190</v>
      </c>
      <c r="S36" s="428" t="s">
        <v>190</v>
      </c>
      <c r="T36" s="428" t="s">
        <v>190</v>
      </c>
      <c r="U36" s="428" t="s">
        <v>190</v>
      </c>
      <c r="V36" s="393">
        <f>V37</f>
        <v>0</v>
      </c>
      <c r="W36" s="393">
        <f>W37</f>
        <v>0</v>
      </c>
      <c r="X36" s="428" t="s">
        <v>190</v>
      </c>
      <c r="Y36" s="428" t="s">
        <v>190</v>
      </c>
      <c r="Z36" s="428" t="s">
        <v>190</v>
      </c>
      <c r="AA36" s="428" t="s">
        <v>190</v>
      </c>
      <c r="AB36" s="428" t="s">
        <v>190</v>
      </c>
      <c r="AC36" s="428" t="s">
        <v>190</v>
      </c>
      <c r="AD36" s="428" t="s">
        <v>190</v>
      </c>
      <c r="AE36" s="428" t="s">
        <v>190</v>
      </c>
      <c r="AF36" s="428" t="s">
        <v>190</v>
      </c>
      <c r="AG36" s="7"/>
    </row>
    <row r="37" spans="1:33" ht="42" customHeight="1" x14ac:dyDescent="0.25">
      <c r="A37" s="7"/>
      <c r="B37" s="411" t="s">
        <v>134</v>
      </c>
      <c r="C37" s="412" t="s">
        <v>135</v>
      </c>
      <c r="D37" s="411" t="s">
        <v>93</v>
      </c>
      <c r="E37" s="431" t="s">
        <v>190</v>
      </c>
      <c r="F37" s="431" t="s">
        <v>190</v>
      </c>
      <c r="G37" s="431" t="s">
        <v>190</v>
      </c>
      <c r="H37" s="431" t="s">
        <v>190</v>
      </c>
      <c r="I37" s="431" t="s">
        <v>190</v>
      </c>
      <c r="J37" s="431" t="s">
        <v>190</v>
      </c>
      <c r="K37" s="431" t="s">
        <v>190</v>
      </c>
      <c r="L37" s="431" t="s">
        <v>190</v>
      </c>
      <c r="M37" s="431" t="s">
        <v>190</v>
      </c>
      <c r="N37" s="431" t="s">
        <v>190</v>
      </c>
      <c r="O37" s="431" t="s">
        <v>190</v>
      </c>
      <c r="P37" s="431" t="s">
        <v>190</v>
      </c>
      <c r="Q37" s="431" t="s">
        <v>190</v>
      </c>
      <c r="R37" s="431" t="s">
        <v>190</v>
      </c>
      <c r="S37" s="431" t="s">
        <v>190</v>
      </c>
      <c r="T37" s="431" t="s">
        <v>190</v>
      </c>
      <c r="U37" s="431" t="s">
        <v>190</v>
      </c>
      <c r="V37" s="414">
        <f>SUM(V38:V38)</f>
        <v>0</v>
      </c>
      <c r="W37" s="414">
        <f>SUM(W38:W38)</f>
        <v>0</v>
      </c>
      <c r="X37" s="431" t="s">
        <v>190</v>
      </c>
      <c r="Y37" s="431" t="s">
        <v>190</v>
      </c>
      <c r="Z37" s="431" t="s">
        <v>190</v>
      </c>
      <c r="AA37" s="431" t="s">
        <v>190</v>
      </c>
      <c r="AB37" s="516" t="s">
        <v>190</v>
      </c>
      <c r="AC37" s="516" t="s">
        <v>190</v>
      </c>
      <c r="AD37" s="431" t="s">
        <v>190</v>
      </c>
      <c r="AE37" s="431" t="s">
        <v>190</v>
      </c>
      <c r="AF37" s="431" t="s">
        <v>190</v>
      </c>
      <c r="AG37" s="7"/>
    </row>
    <row r="38" spans="1:33" ht="36" hidden="1" customHeight="1" thickBot="1" x14ac:dyDescent="0.3">
      <c r="A38" s="7"/>
      <c r="B38" s="400"/>
      <c r="C38" s="521"/>
      <c r="D38" s="369"/>
      <c r="E38" s="368"/>
      <c r="F38" s="535"/>
      <c r="G38" s="368"/>
      <c r="H38" s="368"/>
      <c r="I38" s="368"/>
      <c r="J38" s="368"/>
      <c r="K38" s="368"/>
      <c r="L38" s="368"/>
      <c r="M38" s="368"/>
      <c r="N38" s="368"/>
      <c r="O38" s="368"/>
      <c r="P38" s="368"/>
      <c r="Q38" s="535"/>
      <c r="R38" s="368"/>
      <c r="S38" s="368"/>
      <c r="T38" s="368"/>
      <c r="U38" s="368"/>
      <c r="V38" s="390"/>
      <c r="W38" s="390"/>
      <c r="X38" s="390"/>
      <c r="Y38" s="368"/>
      <c r="Z38" s="368"/>
      <c r="AA38" s="368"/>
      <c r="AB38" s="368"/>
      <c r="AC38" s="368"/>
      <c r="AD38" s="535"/>
      <c r="AE38" s="368"/>
      <c r="AF38" s="368"/>
      <c r="AG38" s="7"/>
    </row>
    <row r="39" spans="1:33" ht="42" customHeight="1" x14ac:dyDescent="0.25">
      <c r="A39" s="7"/>
      <c r="B39" s="411" t="s">
        <v>139</v>
      </c>
      <c r="C39" s="412" t="s">
        <v>140</v>
      </c>
      <c r="D39" s="411" t="s">
        <v>93</v>
      </c>
      <c r="E39" s="516" t="s">
        <v>190</v>
      </c>
      <c r="F39" s="516" t="s">
        <v>190</v>
      </c>
      <c r="G39" s="516" t="s">
        <v>190</v>
      </c>
      <c r="H39" s="516" t="s">
        <v>190</v>
      </c>
      <c r="I39" s="516" t="s">
        <v>190</v>
      </c>
      <c r="J39" s="516" t="s">
        <v>190</v>
      </c>
      <c r="K39" s="516" t="s">
        <v>190</v>
      </c>
      <c r="L39" s="516" t="s">
        <v>190</v>
      </c>
      <c r="M39" s="516" t="s">
        <v>190</v>
      </c>
      <c r="N39" s="516" t="s">
        <v>190</v>
      </c>
      <c r="O39" s="516" t="s">
        <v>190</v>
      </c>
      <c r="P39" s="516" t="s">
        <v>190</v>
      </c>
      <c r="Q39" s="516" t="s">
        <v>190</v>
      </c>
      <c r="R39" s="516">
        <f>SUBTOTAL(9,R40:R48)</f>
        <v>2.31</v>
      </c>
      <c r="S39" s="516" t="s">
        <v>190</v>
      </c>
      <c r="T39" s="516" t="s">
        <v>190</v>
      </c>
      <c r="U39" s="516" t="s">
        <v>190</v>
      </c>
      <c r="V39" s="414" t="s">
        <v>190</v>
      </c>
      <c r="W39" s="414" t="s">
        <v>190</v>
      </c>
      <c r="X39" s="516" t="s">
        <v>190</v>
      </c>
      <c r="Y39" s="516" t="s">
        <v>190</v>
      </c>
      <c r="Z39" s="516" t="s">
        <v>190</v>
      </c>
      <c r="AA39" s="516" t="s">
        <v>190</v>
      </c>
      <c r="AB39" s="516" t="s">
        <v>190</v>
      </c>
      <c r="AC39" s="516" t="s">
        <v>190</v>
      </c>
      <c r="AD39" s="516" t="s">
        <v>190</v>
      </c>
      <c r="AE39" s="516" t="s">
        <v>190</v>
      </c>
      <c r="AF39" s="516" t="s">
        <v>190</v>
      </c>
      <c r="AG39" s="7"/>
    </row>
    <row r="40" spans="1:33" s="495" customFormat="1" ht="33" customHeight="1" x14ac:dyDescent="0.25">
      <c r="B40" s="76" t="s">
        <v>139</v>
      </c>
      <c r="C40" s="387" t="s">
        <v>1551</v>
      </c>
      <c r="D40" s="76" t="s">
        <v>1658</v>
      </c>
      <c r="E40" s="368">
        <v>1997</v>
      </c>
      <c r="F40" s="535" t="s">
        <v>701</v>
      </c>
      <c r="G40" s="368" t="s">
        <v>190</v>
      </c>
      <c r="H40" s="368" t="s">
        <v>190</v>
      </c>
      <c r="I40" s="368" t="s">
        <v>190</v>
      </c>
      <c r="J40" s="368" t="s">
        <v>190</v>
      </c>
      <c r="K40" s="368" t="s">
        <v>190</v>
      </c>
      <c r="L40" s="368" t="s">
        <v>190</v>
      </c>
      <c r="M40" s="536" t="s">
        <v>624</v>
      </c>
      <c r="N40" s="536" t="s">
        <v>624</v>
      </c>
      <c r="O40" s="536" t="s">
        <v>624</v>
      </c>
      <c r="P40" s="536" t="s">
        <v>624</v>
      </c>
      <c r="Q40" s="368" t="s">
        <v>704</v>
      </c>
      <c r="R40" s="368">
        <v>0.85</v>
      </c>
      <c r="S40" s="399">
        <v>43490</v>
      </c>
      <c r="T40" s="368">
        <v>36</v>
      </c>
      <c r="U40" s="368" t="s">
        <v>190</v>
      </c>
      <c r="V40" s="390">
        <v>0.65</v>
      </c>
      <c r="W40" s="390">
        <v>0.65</v>
      </c>
      <c r="X40" s="368">
        <v>0.25</v>
      </c>
      <c r="Y40" s="368">
        <v>0.25</v>
      </c>
      <c r="Z40" s="368" t="s">
        <v>190</v>
      </c>
      <c r="AA40" s="368" t="s">
        <v>190</v>
      </c>
      <c r="AB40" s="368">
        <v>6</v>
      </c>
      <c r="AC40" s="368">
        <v>6</v>
      </c>
      <c r="AD40" s="537" t="s">
        <v>626</v>
      </c>
      <c r="AE40" s="536" t="s">
        <v>624</v>
      </c>
      <c r="AF40" s="536" t="s">
        <v>624</v>
      </c>
    </row>
    <row r="41" spans="1:33" s="939" customFormat="1" ht="33" customHeight="1" x14ac:dyDescent="0.25">
      <c r="B41" s="76" t="s">
        <v>139</v>
      </c>
      <c r="C41" s="387" t="s">
        <v>692</v>
      </c>
      <c r="D41" s="76" t="s">
        <v>1616</v>
      </c>
      <c r="E41" s="368"/>
      <c r="F41" s="535"/>
      <c r="G41" s="368"/>
      <c r="H41" s="368"/>
      <c r="I41" s="368"/>
      <c r="J41" s="368"/>
      <c r="K41" s="368"/>
      <c r="L41" s="368"/>
      <c r="M41" s="536"/>
      <c r="N41" s="536"/>
      <c r="O41" s="536"/>
      <c r="P41" s="536"/>
      <c r="Q41" s="368"/>
      <c r="R41" s="368"/>
      <c r="S41" s="399"/>
      <c r="T41" s="368"/>
      <c r="U41" s="368"/>
      <c r="V41" s="390"/>
      <c r="W41" s="390"/>
      <c r="X41" s="368"/>
      <c r="Y41" s="368"/>
      <c r="Z41" s="368"/>
      <c r="AA41" s="368"/>
      <c r="AB41" s="368"/>
      <c r="AC41" s="368"/>
      <c r="AD41" s="537"/>
      <c r="AE41" s="536"/>
      <c r="AF41" s="536"/>
    </row>
    <row r="42" spans="1:33" s="939" customFormat="1" ht="33" customHeight="1" x14ac:dyDescent="0.25">
      <c r="B42" s="76" t="s">
        <v>139</v>
      </c>
      <c r="C42" s="387" t="s">
        <v>1527</v>
      </c>
      <c r="D42" s="76" t="s">
        <v>1603</v>
      </c>
      <c r="E42" s="368"/>
      <c r="F42" s="535"/>
      <c r="G42" s="368"/>
      <c r="H42" s="368"/>
      <c r="I42" s="368"/>
      <c r="J42" s="368"/>
      <c r="K42" s="368"/>
      <c r="L42" s="368"/>
      <c r="M42" s="536"/>
      <c r="N42" s="536"/>
      <c r="O42" s="536"/>
      <c r="P42" s="536"/>
      <c r="Q42" s="368"/>
      <c r="R42" s="368"/>
      <c r="S42" s="399"/>
      <c r="T42" s="368"/>
      <c r="U42" s="368"/>
      <c r="V42" s="390"/>
      <c r="W42" s="390"/>
      <c r="X42" s="368"/>
      <c r="Y42" s="368"/>
      <c r="Z42" s="368"/>
      <c r="AA42" s="368"/>
      <c r="AB42" s="368"/>
      <c r="AC42" s="368"/>
      <c r="AD42" s="537"/>
      <c r="AE42" s="536"/>
      <c r="AF42" s="536"/>
    </row>
    <row r="43" spans="1:33" s="939" customFormat="1" ht="33" customHeight="1" x14ac:dyDescent="0.25">
      <c r="B43" s="76" t="s">
        <v>139</v>
      </c>
      <c r="C43" s="387" t="s">
        <v>1552</v>
      </c>
      <c r="D43" s="76" t="s">
        <v>1604</v>
      </c>
      <c r="E43" s="368"/>
      <c r="F43" s="535"/>
      <c r="G43" s="368"/>
      <c r="H43" s="368"/>
      <c r="I43" s="368"/>
      <c r="J43" s="368"/>
      <c r="K43" s="368"/>
      <c r="L43" s="368"/>
      <c r="M43" s="536"/>
      <c r="N43" s="536"/>
      <c r="O43" s="536"/>
      <c r="P43" s="536"/>
      <c r="Q43" s="368"/>
      <c r="R43" s="368"/>
      <c r="S43" s="399"/>
      <c r="T43" s="368"/>
      <c r="U43" s="368"/>
      <c r="V43" s="390"/>
      <c r="W43" s="390"/>
      <c r="X43" s="368"/>
      <c r="Y43" s="368"/>
      <c r="Z43" s="368"/>
      <c r="AA43" s="368"/>
      <c r="AB43" s="368"/>
      <c r="AC43" s="368"/>
      <c r="AD43" s="537"/>
      <c r="AE43" s="536"/>
      <c r="AF43" s="536"/>
    </row>
    <row r="44" spans="1:33" s="939" customFormat="1" ht="33" customHeight="1" x14ac:dyDescent="0.25">
      <c r="B44" s="76" t="s">
        <v>139</v>
      </c>
      <c r="C44" s="387" t="s">
        <v>1553</v>
      </c>
      <c r="D44" s="76" t="s">
        <v>1660</v>
      </c>
      <c r="E44" s="368"/>
      <c r="F44" s="535"/>
      <c r="G44" s="368"/>
      <c r="H44" s="368"/>
      <c r="I44" s="368"/>
      <c r="J44" s="368"/>
      <c r="K44" s="368"/>
      <c r="L44" s="368"/>
      <c r="M44" s="536"/>
      <c r="N44" s="536"/>
      <c r="O44" s="536"/>
      <c r="P44" s="536"/>
      <c r="Q44" s="368"/>
      <c r="R44" s="368"/>
      <c r="S44" s="399"/>
      <c r="T44" s="368"/>
      <c r="U44" s="368"/>
      <c r="V44" s="390"/>
      <c r="W44" s="390"/>
      <c r="X44" s="368"/>
      <c r="Y44" s="368"/>
      <c r="Z44" s="368"/>
      <c r="AA44" s="368"/>
      <c r="AB44" s="368"/>
      <c r="AC44" s="368"/>
      <c r="AD44" s="537"/>
      <c r="AE44" s="536"/>
      <c r="AF44" s="536"/>
    </row>
    <row r="45" spans="1:33" s="495" customFormat="1" ht="33" customHeight="1" x14ac:dyDescent="0.25">
      <c r="B45" s="76" t="s">
        <v>139</v>
      </c>
      <c r="C45" s="387" t="s">
        <v>1554</v>
      </c>
      <c r="D45" s="76" t="s">
        <v>1659</v>
      </c>
      <c r="E45" s="368">
        <v>1996</v>
      </c>
      <c r="F45" s="535" t="s">
        <v>701</v>
      </c>
      <c r="G45" s="368" t="s">
        <v>190</v>
      </c>
      <c r="H45" s="368" t="s">
        <v>190</v>
      </c>
      <c r="I45" s="368" t="s">
        <v>190</v>
      </c>
      <c r="J45" s="368" t="s">
        <v>190</v>
      </c>
      <c r="K45" s="368" t="s">
        <v>190</v>
      </c>
      <c r="L45" s="368" t="s">
        <v>190</v>
      </c>
      <c r="M45" s="536" t="s">
        <v>624</v>
      </c>
      <c r="N45" s="536" t="s">
        <v>624</v>
      </c>
      <c r="O45" s="536" t="s">
        <v>624</v>
      </c>
      <c r="P45" s="536" t="s">
        <v>624</v>
      </c>
      <c r="Q45" s="368" t="s">
        <v>705</v>
      </c>
      <c r="R45" s="368">
        <v>0.7</v>
      </c>
      <c r="S45" s="399">
        <v>43487</v>
      </c>
      <c r="T45" s="368">
        <v>34</v>
      </c>
      <c r="U45" s="368" t="s">
        <v>190</v>
      </c>
      <c r="V45" s="390">
        <v>0.4</v>
      </c>
      <c r="W45" s="390">
        <v>0.4</v>
      </c>
      <c r="X45" s="368">
        <v>0</v>
      </c>
      <c r="Y45" s="368">
        <v>0</v>
      </c>
      <c r="Z45" s="368" t="s">
        <v>190</v>
      </c>
      <c r="AA45" s="368" t="s">
        <v>190</v>
      </c>
      <c r="AB45" s="368">
        <v>6</v>
      </c>
      <c r="AC45" s="368">
        <v>6</v>
      </c>
      <c r="AD45" s="537" t="s">
        <v>626</v>
      </c>
      <c r="AE45" s="536" t="s">
        <v>624</v>
      </c>
      <c r="AF45" s="536" t="s">
        <v>624</v>
      </c>
    </row>
    <row r="46" spans="1:33" s="495" customFormat="1" ht="33" customHeight="1" x14ac:dyDescent="0.25">
      <c r="B46" s="76" t="s">
        <v>139</v>
      </c>
      <c r="C46" s="387" t="s">
        <v>1555</v>
      </c>
      <c r="D46" s="76" t="s">
        <v>1661</v>
      </c>
      <c r="E46" s="368">
        <v>1978</v>
      </c>
      <c r="F46" s="535" t="s">
        <v>701</v>
      </c>
      <c r="G46" s="368" t="s">
        <v>190</v>
      </c>
      <c r="H46" s="368" t="s">
        <v>190</v>
      </c>
      <c r="I46" s="368" t="s">
        <v>190</v>
      </c>
      <c r="J46" s="368" t="s">
        <v>190</v>
      </c>
      <c r="K46" s="368" t="s">
        <v>190</v>
      </c>
      <c r="L46" s="368" t="s">
        <v>190</v>
      </c>
      <c r="M46" s="536" t="s">
        <v>624</v>
      </c>
      <c r="N46" s="536" t="s">
        <v>624</v>
      </c>
      <c r="O46" s="536" t="s">
        <v>624</v>
      </c>
      <c r="P46" s="536" t="s">
        <v>624</v>
      </c>
      <c r="Q46" s="368" t="s">
        <v>706</v>
      </c>
      <c r="R46" s="368">
        <v>0.3</v>
      </c>
      <c r="S46" s="399">
        <v>43474</v>
      </c>
      <c r="T46" s="368">
        <v>43</v>
      </c>
      <c r="U46" s="368" t="s">
        <v>190</v>
      </c>
      <c r="V46" s="390">
        <v>0.4</v>
      </c>
      <c r="W46" s="390">
        <v>0.4</v>
      </c>
      <c r="X46" s="368">
        <v>0</v>
      </c>
      <c r="Y46" s="368">
        <v>0</v>
      </c>
      <c r="Z46" s="368" t="s">
        <v>190</v>
      </c>
      <c r="AA46" s="368" t="s">
        <v>190</v>
      </c>
      <c r="AB46" s="368">
        <v>6</v>
      </c>
      <c r="AC46" s="368">
        <v>6</v>
      </c>
      <c r="AD46" s="537" t="s">
        <v>626</v>
      </c>
      <c r="AE46" s="536" t="s">
        <v>624</v>
      </c>
      <c r="AF46" s="536" t="s">
        <v>624</v>
      </c>
    </row>
    <row r="47" spans="1:33" s="495" customFormat="1" ht="33" customHeight="1" x14ac:dyDescent="0.25">
      <c r="B47" s="76" t="s">
        <v>139</v>
      </c>
      <c r="C47" s="387" t="s">
        <v>1556</v>
      </c>
      <c r="D47" s="76" t="s">
        <v>1662</v>
      </c>
      <c r="E47" s="368">
        <v>1992</v>
      </c>
      <c r="F47" s="535" t="s">
        <v>701</v>
      </c>
      <c r="G47" s="368" t="s">
        <v>190</v>
      </c>
      <c r="H47" s="368" t="s">
        <v>190</v>
      </c>
      <c r="I47" s="368" t="s">
        <v>190</v>
      </c>
      <c r="J47" s="368" t="s">
        <v>190</v>
      </c>
      <c r="K47" s="368" t="s">
        <v>190</v>
      </c>
      <c r="L47" s="368" t="s">
        <v>190</v>
      </c>
      <c r="M47" s="536" t="s">
        <v>624</v>
      </c>
      <c r="N47" s="536" t="s">
        <v>624</v>
      </c>
      <c r="O47" s="536" t="s">
        <v>624</v>
      </c>
      <c r="P47" s="536" t="s">
        <v>624</v>
      </c>
      <c r="Q47" s="368" t="s">
        <v>707</v>
      </c>
      <c r="R47" s="368">
        <v>0.3</v>
      </c>
      <c r="S47" s="399">
        <v>43488</v>
      </c>
      <c r="T47" s="368">
        <v>57</v>
      </c>
      <c r="U47" s="368" t="s">
        <v>190</v>
      </c>
      <c r="V47" s="390">
        <v>0.4</v>
      </c>
      <c r="W47" s="390">
        <v>0.4</v>
      </c>
      <c r="X47" s="368">
        <v>0</v>
      </c>
      <c r="Y47" s="368">
        <v>0</v>
      </c>
      <c r="Z47" s="368" t="s">
        <v>190</v>
      </c>
      <c r="AA47" s="368" t="s">
        <v>190</v>
      </c>
      <c r="AB47" s="368">
        <v>6</v>
      </c>
      <c r="AC47" s="368">
        <v>6</v>
      </c>
      <c r="AD47" s="537" t="s">
        <v>626</v>
      </c>
      <c r="AE47" s="536" t="s">
        <v>624</v>
      </c>
      <c r="AF47" s="536" t="s">
        <v>624</v>
      </c>
    </row>
    <row r="48" spans="1:33" s="495" customFormat="1" ht="33" customHeight="1" x14ac:dyDescent="0.25">
      <c r="B48" s="76" t="s">
        <v>139</v>
      </c>
      <c r="C48" s="387" t="s">
        <v>1557</v>
      </c>
      <c r="D48" s="76" t="s">
        <v>1663</v>
      </c>
      <c r="E48" s="368">
        <v>1967</v>
      </c>
      <c r="F48" s="535" t="s">
        <v>701</v>
      </c>
      <c r="G48" s="368" t="s">
        <v>190</v>
      </c>
      <c r="H48" s="368" t="s">
        <v>190</v>
      </c>
      <c r="I48" s="368" t="s">
        <v>190</v>
      </c>
      <c r="J48" s="368" t="s">
        <v>190</v>
      </c>
      <c r="K48" s="368" t="s">
        <v>190</v>
      </c>
      <c r="L48" s="368" t="s">
        <v>190</v>
      </c>
      <c r="M48" s="536" t="s">
        <v>624</v>
      </c>
      <c r="N48" s="536" t="s">
        <v>624</v>
      </c>
      <c r="O48" s="536" t="s">
        <v>624</v>
      </c>
      <c r="P48" s="536" t="s">
        <v>624</v>
      </c>
      <c r="Q48" s="368" t="s">
        <v>708</v>
      </c>
      <c r="R48" s="368">
        <v>0.16</v>
      </c>
      <c r="S48" s="399">
        <v>43489</v>
      </c>
      <c r="T48" s="368">
        <v>45</v>
      </c>
      <c r="U48" s="368" t="s">
        <v>190</v>
      </c>
      <c r="V48" s="390">
        <v>0.4</v>
      </c>
      <c r="W48" s="390">
        <v>0.4</v>
      </c>
      <c r="X48" s="368">
        <v>0</v>
      </c>
      <c r="Y48" s="368">
        <v>0</v>
      </c>
      <c r="Z48" s="368" t="s">
        <v>190</v>
      </c>
      <c r="AA48" s="368" t="s">
        <v>190</v>
      </c>
      <c r="AB48" s="368">
        <v>6</v>
      </c>
      <c r="AC48" s="368">
        <v>6</v>
      </c>
      <c r="AD48" s="537" t="s">
        <v>626</v>
      </c>
      <c r="AE48" s="536" t="s">
        <v>624</v>
      </c>
      <c r="AF48" s="536" t="s">
        <v>624</v>
      </c>
    </row>
    <row r="49" spans="1:33" s="893" customFormat="1" ht="33" customHeight="1" x14ac:dyDescent="0.25">
      <c r="B49" s="76" t="s">
        <v>139</v>
      </c>
      <c r="C49" s="387" t="s">
        <v>1558</v>
      </c>
      <c r="D49" s="76" t="s">
        <v>1664</v>
      </c>
      <c r="E49" s="368">
        <v>1988</v>
      </c>
      <c r="F49" s="535" t="s">
        <v>701</v>
      </c>
      <c r="G49" s="368" t="s">
        <v>190</v>
      </c>
      <c r="H49" s="368" t="s">
        <v>190</v>
      </c>
      <c r="I49" s="368" t="s">
        <v>190</v>
      </c>
      <c r="J49" s="368" t="s">
        <v>190</v>
      </c>
      <c r="K49" s="368" t="s">
        <v>190</v>
      </c>
      <c r="L49" s="368" t="s">
        <v>190</v>
      </c>
      <c r="M49" s="536" t="s">
        <v>624</v>
      </c>
      <c r="N49" s="536" t="s">
        <v>624</v>
      </c>
      <c r="O49" s="536" t="s">
        <v>624</v>
      </c>
      <c r="P49" s="536" t="s">
        <v>624</v>
      </c>
      <c r="Q49" s="368" t="s">
        <v>1532</v>
      </c>
      <c r="R49" s="368">
        <v>1.1599999999999999</v>
      </c>
      <c r="S49" s="399">
        <v>43490</v>
      </c>
      <c r="T49" s="368">
        <v>46</v>
      </c>
      <c r="U49" s="368" t="s">
        <v>190</v>
      </c>
      <c r="V49" s="390">
        <v>0.4</v>
      </c>
      <c r="W49" s="390">
        <v>0.4</v>
      </c>
      <c r="X49" s="368">
        <v>0</v>
      </c>
      <c r="Y49" s="368">
        <v>0</v>
      </c>
      <c r="Z49" s="368" t="s">
        <v>190</v>
      </c>
      <c r="AA49" s="368" t="s">
        <v>190</v>
      </c>
      <c r="AB49" s="368">
        <v>6</v>
      </c>
      <c r="AC49" s="368">
        <v>6</v>
      </c>
      <c r="AD49" s="537" t="s">
        <v>626</v>
      </c>
      <c r="AE49" s="536" t="s">
        <v>624</v>
      </c>
      <c r="AF49" s="536" t="s">
        <v>624</v>
      </c>
    </row>
    <row r="50" spans="1:33" s="893" customFormat="1" ht="33" customHeight="1" x14ac:dyDescent="0.25">
      <c r="B50" s="76" t="s">
        <v>139</v>
      </c>
      <c r="C50" s="387" t="s">
        <v>1559</v>
      </c>
      <c r="D50" s="76" t="s">
        <v>1665</v>
      </c>
      <c r="E50" s="368">
        <v>1982</v>
      </c>
      <c r="F50" s="535" t="s">
        <v>701</v>
      </c>
      <c r="G50" s="368" t="s">
        <v>190</v>
      </c>
      <c r="H50" s="368" t="s">
        <v>190</v>
      </c>
      <c r="I50" s="368" t="s">
        <v>190</v>
      </c>
      <c r="J50" s="368" t="s">
        <v>190</v>
      </c>
      <c r="K50" s="368" t="s">
        <v>190</v>
      </c>
      <c r="L50" s="368" t="s">
        <v>190</v>
      </c>
      <c r="M50" s="536" t="s">
        <v>624</v>
      </c>
      <c r="N50" s="536" t="s">
        <v>624</v>
      </c>
      <c r="O50" s="536" t="s">
        <v>624</v>
      </c>
      <c r="P50" s="536" t="s">
        <v>624</v>
      </c>
      <c r="Q50" s="368" t="s">
        <v>1533</v>
      </c>
      <c r="R50" s="368">
        <v>2.16</v>
      </c>
      <c r="S50" s="399">
        <v>43491</v>
      </c>
      <c r="T50" s="368">
        <v>47</v>
      </c>
      <c r="U50" s="368" t="s">
        <v>190</v>
      </c>
      <c r="V50" s="390">
        <v>0.4</v>
      </c>
      <c r="W50" s="390">
        <v>0.4</v>
      </c>
      <c r="X50" s="368">
        <v>0</v>
      </c>
      <c r="Y50" s="368">
        <v>0</v>
      </c>
      <c r="Z50" s="368" t="s">
        <v>190</v>
      </c>
      <c r="AA50" s="368" t="s">
        <v>190</v>
      </c>
      <c r="AB50" s="368">
        <v>6</v>
      </c>
      <c r="AC50" s="368">
        <v>6</v>
      </c>
      <c r="AD50" s="537" t="s">
        <v>626</v>
      </c>
      <c r="AE50" s="536" t="s">
        <v>624</v>
      </c>
      <c r="AF50" s="536" t="s">
        <v>624</v>
      </c>
    </row>
    <row r="51" spans="1:33" ht="48" customHeight="1" x14ac:dyDescent="0.25">
      <c r="A51" s="7"/>
      <c r="B51" s="382" t="s">
        <v>141</v>
      </c>
      <c r="C51" s="383" t="s">
        <v>142</v>
      </c>
      <c r="D51" s="382" t="s">
        <v>93</v>
      </c>
      <c r="E51" s="428" t="s">
        <v>190</v>
      </c>
      <c r="F51" s="428" t="s">
        <v>190</v>
      </c>
      <c r="G51" s="428" t="s">
        <v>190</v>
      </c>
      <c r="H51" s="428" t="s">
        <v>190</v>
      </c>
      <c r="I51" s="428" t="s">
        <v>190</v>
      </c>
      <c r="J51" s="428" t="s">
        <v>190</v>
      </c>
      <c r="K51" s="428" t="s">
        <v>190</v>
      </c>
      <c r="L51" s="428" t="s">
        <v>190</v>
      </c>
      <c r="M51" s="428" t="s">
        <v>190</v>
      </c>
      <c r="N51" s="428" t="s">
        <v>190</v>
      </c>
      <c r="O51" s="428" t="s">
        <v>190</v>
      </c>
      <c r="P51" s="428" t="s">
        <v>190</v>
      </c>
      <c r="Q51" s="428" t="s">
        <v>190</v>
      </c>
      <c r="R51" s="428" t="s">
        <v>190</v>
      </c>
      <c r="S51" s="428" t="s">
        <v>190</v>
      </c>
      <c r="T51" s="428" t="s">
        <v>190</v>
      </c>
      <c r="U51" s="428" t="s">
        <v>190</v>
      </c>
      <c r="V51" s="428" t="s">
        <v>190</v>
      </c>
      <c r="W51" s="428" t="s">
        <v>190</v>
      </c>
      <c r="X51" s="428" t="s">
        <v>190</v>
      </c>
      <c r="Y51" s="428" t="s">
        <v>190</v>
      </c>
      <c r="Z51" s="428" t="s">
        <v>190</v>
      </c>
      <c r="AA51" s="428" t="s">
        <v>190</v>
      </c>
      <c r="AB51" s="428" t="s">
        <v>190</v>
      </c>
      <c r="AC51" s="428" t="s">
        <v>190</v>
      </c>
      <c r="AD51" s="428" t="s">
        <v>190</v>
      </c>
      <c r="AE51" s="428" t="s">
        <v>190</v>
      </c>
      <c r="AF51" s="428" t="s">
        <v>190</v>
      </c>
      <c r="AG51" s="7"/>
    </row>
    <row r="52" spans="1:33" ht="42" customHeight="1" x14ac:dyDescent="0.25">
      <c r="A52" s="7"/>
      <c r="B52" s="411" t="s">
        <v>143</v>
      </c>
      <c r="C52" s="412" t="s">
        <v>144</v>
      </c>
      <c r="D52" s="411" t="s">
        <v>93</v>
      </c>
      <c r="E52" s="516" t="s">
        <v>190</v>
      </c>
      <c r="F52" s="516" t="s">
        <v>190</v>
      </c>
      <c r="G52" s="516" t="s">
        <v>190</v>
      </c>
      <c r="H52" s="516" t="s">
        <v>190</v>
      </c>
      <c r="I52" s="516" t="s">
        <v>190</v>
      </c>
      <c r="J52" s="516" t="s">
        <v>190</v>
      </c>
      <c r="K52" s="516" t="s">
        <v>190</v>
      </c>
      <c r="L52" s="516" t="s">
        <v>190</v>
      </c>
      <c r="M52" s="516" t="s">
        <v>190</v>
      </c>
      <c r="N52" s="516" t="s">
        <v>190</v>
      </c>
      <c r="O52" s="516" t="s">
        <v>190</v>
      </c>
      <c r="P52" s="516" t="s">
        <v>190</v>
      </c>
      <c r="Q52" s="516" t="s">
        <v>190</v>
      </c>
      <c r="R52" s="516" t="s">
        <v>190</v>
      </c>
      <c r="S52" s="516" t="s">
        <v>190</v>
      </c>
      <c r="T52" s="516" t="s">
        <v>190</v>
      </c>
      <c r="U52" s="516" t="s">
        <v>190</v>
      </c>
      <c r="V52" s="516" t="s">
        <v>190</v>
      </c>
      <c r="W52" s="516" t="s">
        <v>190</v>
      </c>
      <c r="X52" s="516" t="s">
        <v>190</v>
      </c>
      <c r="Y52" s="516" t="s">
        <v>190</v>
      </c>
      <c r="Z52" s="516" t="s">
        <v>190</v>
      </c>
      <c r="AA52" s="516" t="s">
        <v>190</v>
      </c>
      <c r="AB52" s="516" t="s">
        <v>190</v>
      </c>
      <c r="AC52" s="516" t="s">
        <v>190</v>
      </c>
      <c r="AD52" s="516" t="s">
        <v>190</v>
      </c>
      <c r="AE52" s="516" t="s">
        <v>190</v>
      </c>
      <c r="AF52" s="516" t="s">
        <v>190</v>
      </c>
      <c r="AG52" s="7"/>
    </row>
    <row r="53" spans="1:33" ht="42" customHeight="1" x14ac:dyDescent="0.25">
      <c r="A53" s="7"/>
      <c r="B53" s="411" t="s">
        <v>148</v>
      </c>
      <c r="C53" s="412" t="s">
        <v>149</v>
      </c>
      <c r="D53" s="411" t="s">
        <v>93</v>
      </c>
      <c r="E53" s="431" t="s">
        <v>190</v>
      </c>
      <c r="F53" s="431" t="s">
        <v>190</v>
      </c>
      <c r="G53" s="431" t="s">
        <v>190</v>
      </c>
      <c r="H53" s="431" t="s">
        <v>190</v>
      </c>
      <c r="I53" s="431" t="s">
        <v>190</v>
      </c>
      <c r="J53" s="431" t="s">
        <v>190</v>
      </c>
      <c r="K53" s="431" t="s">
        <v>190</v>
      </c>
      <c r="L53" s="431" t="s">
        <v>190</v>
      </c>
      <c r="M53" s="431" t="s">
        <v>190</v>
      </c>
      <c r="N53" s="431" t="s">
        <v>190</v>
      </c>
      <c r="O53" s="431" t="s">
        <v>190</v>
      </c>
      <c r="P53" s="431" t="s">
        <v>190</v>
      </c>
      <c r="Q53" s="431" t="s">
        <v>190</v>
      </c>
      <c r="R53" s="431" t="s">
        <v>190</v>
      </c>
      <c r="S53" s="431" t="s">
        <v>190</v>
      </c>
      <c r="T53" s="431" t="s">
        <v>190</v>
      </c>
      <c r="U53" s="431" t="s">
        <v>190</v>
      </c>
      <c r="V53" s="431" t="s">
        <v>190</v>
      </c>
      <c r="W53" s="431" t="s">
        <v>190</v>
      </c>
      <c r="X53" s="431" t="s">
        <v>190</v>
      </c>
      <c r="Y53" s="431" t="s">
        <v>190</v>
      </c>
      <c r="Z53" s="431" t="s">
        <v>190</v>
      </c>
      <c r="AA53" s="431" t="s">
        <v>190</v>
      </c>
      <c r="AB53" s="431" t="s">
        <v>190</v>
      </c>
      <c r="AC53" s="431" t="s">
        <v>190</v>
      </c>
      <c r="AD53" s="431" t="s">
        <v>190</v>
      </c>
      <c r="AE53" s="431" t="s">
        <v>190</v>
      </c>
      <c r="AF53" s="431" t="s">
        <v>190</v>
      </c>
      <c r="AG53" s="7"/>
    </row>
    <row r="54" spans="1:33" ht="48" customHeight="1" x14ac:dyDescent="0.25">
      <c r="A54" s="7"/>
      <c r="B54" s="382" t="s">
        <v>150</v>
      </c>
      <c r="C54" s="383" t="s">
        <v>151</v>
      </c>
      <c r="D54" s="382" t="s">
        <v>93</v>
      </c>
      <c r="E54" s="465" t="s">
        <v>190</v>
      </c>
      <c r="F54" s="465" t="s">
        <v>190</v>
      </c>
      <c r="G54" s="465" t="s">
        <v>190</v>
      </c>
      <c r="H54" s="465" t="s">
        <v>190</v>
      </c>
      <c r="I54" s="465" t="s">
        <v>190</v>
      </c>
      <c r="J54" s="465" t="s">
        <v>190</v>
      </c>
      <c r="K54" s="465" t="s">
        <v>190</v>
      </c>
      <c r="L54" s="465" t="s">
        <v>190</v>
      </c>
      <c r="M54" s="465" t="s">
        <v>190</v>
      </c>
      <c r="N54" s="465" t="s">
        <v>190</v>
      </c>
      <c r="O54" s="465" t="s">
        <v>190</v>
      </c>
      <c r="P54" s="465" t="s">
        <v>190</v>
      </c>
      <c r="Q54" s="465" t="s">
        <v>190</v>
      </c>
      <c r="R54" s="465" t="s">
        <v>190</v>
      </c>
      <c r="S54" s="465" t="s">
        <v>190</v>
      </c>
      <c r="T54" s="465" t="s">
        <v>190</v>
      </c>
      <c r="U54" s="465" t="s">
        <v>190</v>
      </c>
      <c r="V54" s="465" t="s">
        <v>190</v>
      </c>
      <c r="W54" s="465" t="s">
        <v>190</v>
      </c>
      <c r="X54" s="465" t="s">
        <v>190</v>
      </c>
      <c r="Y54" s="465" t="s">
        <v>190</v>
      </c>
      <c r="Z54" s="465" t="s">
        <v>190</v>
      </c>
      <c r="AA54" s="465" t="s">
        <v>190</v>
      </c>
      <c r="AB54" s="465" t="s">
        <v>190</v>
      </c>
      <c r="AC54" s="465" t="s">
        <v>190</v>
      </c>
      <c r="AD54" s="465" t="s">
        <v>190</v>
      </c>
      <c r="AE54" s="465" t="s">
        <v>190</v>
      </c>
      <c r="AF54" s="465" t="s">
        <v>190</v>
      </c>
      <c r="AG54" s="7"/>
    </row>
    <row r="55" spans="1:33" ht="42" customHeight="1" x14ac:dyDescent="0.25">
      <c r="A55" s="7"/>
      <c r="B55" s="534" t="s">
        <v>152</v>
      </c>
      <c r="C55" s="539" t="s">
        <v>153</v>
      </c>
      <c r="D55" s="408" t="s">
        <v>93</v>
      </c>
      <c r="E55" s="431" t="s">
        <v>190</v>
      </c>
      <c r="F55" s="431" t="s">
        <v>190</v>
      </c>
      <c r="G55" s="431" t="s">
        <v>190</v>
      </c>
      <c r="H55" s="431" t="s">
        <v>190</v>
      </c>
      <c r="I55" s="431" t="s">
        <v>190</v>
      </c>
      <c r="J55" s="431" t="s">
        <v>190</v>
      </c>
      <c r="K55" s="431" t="s">
        <v>190</v>
      </c>
      <c r="L55" s="431" t="s">
        <v>190</v>
      </c>
      <c r="M55" s="431" t="s">
        <v>190</v>
      </c>
      <c r="N55" s="431" t="s">
        <v>190</v>
      </c>
      <c r="O55" s="431" t="s">
        <v>190</v>
      </c>
      <c r="P55" s="431" t="s">
        <v>190</v>
      </c>
      <c r="Q55" s="431" t="s">
        <v>190</v>
      </c>
      <c r="R55" s="431" t="s">
        <v>190</v>
      </c>
      <c r="S55" s="431" t="s">
        <v>190</v>
      </c>
      <c r="T55" s="431" t="s">
        <v>190</v>
      </c>
      <c r="U55" s="431" t="s">
        <v>190</v>
      </c>
      <c r="V55" s="431" t="s">
        <v>190</v>
      </c>
      <c r="W55" s="431" t="s">
        <v>190</v>
      </c>
      <c r="X55" s="431" t="s">
        <v>190</v>
      </c>
      <c r="Y55" s="431" t="s">
        <v>190</v>
      </c>
      <c r="Z55" s="431" t="s">
        <v>190</v>
      </c>
      <c r="AA55" s="431" t="s">
        <v>190</v>
      </c>
      <c r="AB55" s="431" t="s">
        <v>190</v>
      </c>
      <c r="AC55" s="431" t="s">
        <v>190</v>
      </c>
      <c r="AD55" s="431" t="s">
        <v>190</v>
      </c>
      <c r="AE55" s="431" t="s">
        <v>190</v>
      </c>
      <c r="AF55" s="431" t="s">
        <v>190</v>
      </c>
      <c r="AG55" s="7"/>
    </row>
    <row r="56" spans="1:33" ht="42" customHeight="1" x14ac:dyDescent="0.25">
      <c r="A56" s="7"/>
      <c r="B56" s="534" t="s">
        <v>154</v>
      </c>
      <c r="C56" s="539" t="s">
        <v>155</v>
      </c>
      <c r="D56" s="408" t="s">
        <v>93</v>
      </c>
      <c r="E56" s="431" t="s">
        <v>190</v>
      </c>
      <c r="F56" s="431" t="s">
        <v>190</v>
      </c>
      <c r="G56" s="431" t="s">
        <v>190</v>
      </c>
      <c r="H56" s="431" t="s">
        <v>190</v>
      </c>
      <c r="I56" s="431" t="s">
        <v>190</v>
      </c>
      <c r="J56" s="431" t="s">
        <v>190</v>
      </c>
      <c r="K56" s="431" t="s">
        <v>190</v>
      </c>
      <c r="L56" s="431" t="s">
        <v>190</v>
      </c>
      <c r="M56" s="431" t="s">
        <v>190</v>
      </c>
      <c r="N56" s="431" t="s">
        <v>190</v>
      </c>
      <c r="O56" s="431" t="s">
        <v>190</v>
      </c>
      <c r="P56" s="431" t="s">
        <v>190</v>
      </c>
      <c r="Q56" s="431" t="s">
        <v>190</v>
      </c>
      <c r="R56" s="431" t="s">
        <v>190</v>
      </c>
      <c r="S56" s="431" t="s">
        <v>190</v>
      </c>
      <c r="T56" s="431" t="s">
        <v>190</v>
      </c>
      <c r="U56" s="431" t="s">
        <v>190</v>
      </c>
      <c r="V56" s="431" t="s">
        <v>190</v>
      </c>
      <c r="W56" s="431" t="s">
        <v>190</v>
      </c>
      <c r="X56" s="431" t="s">
        <v>190</v>
      </c>
      <c r="Y56" s="431" t="s">
        <v>190</v>
      </c>
      <c r="Z56" s="431" t="s">
        <v>190</v>
      </c>
      <c r="AA56" s="431" t="s">
        <v>190</v>
      </c>
      <c r="AB56" s="431" t="s">
        <v>190</v>
      </c>
      <c r="AC56" s="431" t="s">
        <v>190</v>
      </c>
      <c r="AD56" s="431" t="s">
        <v>190</v>
      </c>
      <c r="AE56" s="431" t="s">
        <v>190</v>
      </c>
      <c r="AF56" s="431" t="s">
        <v>190</v>
      </c>
      <c r="AG56" s="7"/>
    </row>
    <row r="57" spans="1:33" ht="42" customHeight="1" x14ac:dyDescent="0.25">
      <c r="A57" s="7"/>
      <c r="B57" s="408" t="s">
        <v>156</v>
      </c>
      <c r="C57" s="409" t="s">
        <v>157</v>
      </c>
      <c r="D57" s="408" t="s">
        <v>93</v>
      </c>
      <c r="E57" s="431" t="s">
        <v>190</v>
      </c>
      <c r="F57" s="431" t="s">
        <v>190</v>
      </c>
      <c r="G57" s="431" t="s">
        <v>190</v>
      </c>
      <c r="H57" s="431" t="s">
        <v>190</v>
      </c>
      <c r="I57" s="431" t="s">
        <v>190</v>
      </c>
      <c r="J57" s="431" t="s">
        <v>190</v>
      </c>
      <c r="K57" s="431" t="s">
        <v>190</v>
      </c>
      <c r="L57" s="431" t="s">
        <v>190</v>
      </c>
      <c r="M57" s="431" t="s">
        <v>190</v>
      </c>
      <c r="N57" s="431" t="s">
        <v>190</v>
      </c>
      <c r="O57" s="431" t="s">
        <v>190</v>
      </c>
      <c r="P57" s="431" t="s">
        <v>190</v>
      </c>
      <c r="Q57" s="431" t="s">
        <v>190</v>
      </c>
      <c r="R57" s="431" t="s">
        <v>190</v>
      </c>
      <c r="S57" s="431" t="s">
        <v>190</v>
      </c>
      <c r="T57" s="431" t="s">
        <v>190</v>
      </c>
      <c r="U57" s="431" t="s">
        <v>190</v>
      </c>
      <c r="V57" s="431" t="s">
        <v>190</v>
      </c>
      <c r="W57" s="431" t="s">
        <v>190</v>
      </c>
      <c r="X57" s="431" t="s">
        <v>190</v>
      </c>
      <c r="Y57" s="431" t="s">
        <v>190</v>
      </c>
      <c r="Z57" s="431" t="s">
        <v>190</v>
      </c>
      <c r="AA57" s="431" t="s">
        <v>190</v>
      </c>
      <c r="AB57" s="431" t="s">
        <v>190</v>
      </c>
      <c r="AC57" s="431" t="s">
        <v>190</v>
      </c>
      <c r="AD57" s="431" t="s">
        <v>190</v>
      </c>
      <c r="AE57" s="431" t="s">
        <v>190</v>
      </c>
      <c r="AF57" s="431" t="s">
        <v>190</v>
      </c>
      <c r="AG57" s="7"/>
    </row>
    <row r="58" spans="1:33" ht="42" customHeight="1" x14ac:dyDescent="0.25">
      <c r="A58" s="7"/>
      <c r="B58" s="408" t="s">
        <v>158</v>
      </c>
      <c r="C58" s="409" t="s">
        <v>159</v>
      </c>
      <c r="D58" s="408" t="s">
        <v>93</v>
      </c>
      <c r="E58" s="431" t="s">
        <v>190</v>
      </c>
      <c r="F58" s="431" t="s">
        <v>190</v>
      </c>
      <c r="G58" s="431" t="s">
        <v>190</v>
      </c>
      <c r="H58" s="431" t="s">
        <v>190</v>
      </c>
      <c r="I58" s="431" t="s">
        <v>190</v>
      </c>
      <c r="J58" s="431" t="s">
        <v>190</v>
      </c>
      <c r="K58" s="431" t="s">
        <v>190</v>
      </c>
      <c r="L58" s="431" t="s">
        <v>190</v>
      </c>
      <c r="M58" s="431" t="s">
        <v>190</v>
      </c>
      <c r="N58" s="431" t="s">
        <v>190</v>
      </c>
      <c r="O58" s="431" t="s">
        <v>190</v>
      </c>
      <c r="P58" s="431" t="s">
        <v>190</v>
      </c>
      <c r="Q58" s="431" t="s">
        <v>190</v>
      </c>
      <c r="R58" s="431" t="s">
        <v>190</v>
      </c>
      <c r="S58" s="431" t="s">
        <v>190</v>
      </c>
      <c r="T58" s="431" t="s">
        <v>190</v>
      </c>
      <c r="U58" s="431" t="s">
        <v>190</v>
      </c>
      <c r="V58" s="431" t="s">
        <v>190</v>
      </c>
      <c r="W58" s="431" t="s">
        <v>190</v>
      </c>
      <c r="X58" s="431" t="s">
        <v>190</v>
      </c>
      <c r="Y58" s="431" t="s">
        <v>190</v>
      </c>
      <c r="Z58" s="431" t="s">
        <v>190</v>
      </c>
      <c r="AA58" s="431" t="s">
        <v>190</v>
      </c>
      <c r="AB58" s="431" t="s">
        <v>190</v>
      </c>
      <c r="AC58" s="431" t="s">
        <v>190</v>
      </c>
      <c r="AD58" s="431" t="s">
        <v>190</v>
      </c>
      <c r="AE58" s="431" t="s">
        <v>190</v>
      </c>
      <c r="AF58" s="431" t="s">
        <v>190</v>
      </c>
      <c r="AG58" s="7"/>
    </row>
    <row r="59" spans="1:33" ht="42" customHeight="1" x14ac:dyDescent="0.25">
      <c r="A59" s="7"/>
      <c r="B59" s="408" t="s">
        <v>160</v>
      </c>
      <c r="C59" s="409" t="s">
        <v>161</v>
      </c>
      <c r="D59" s="408" t="s">
        <v>93</v>
      </c>
      <c r="E59" s="431" t="s">
        <v>190</v>
      </c>
      <c r="F59" s="431" t="s">
        <v>190</v>
      </c>
      <c r="G59" s="431" t="s">
        <v>190</v>
      </c>
      <c r="H59" s="431" t="s">
        <v>190</v>
      </c>
      <c r="I59" s="431" t="s">
        <v>190</v>
      </c>
      <c r="J59" s="431" t="s">
        <v>190</v>
      </c>
      <c r="K59" s="431" t="s">
        <v>190</v>
      </c>
      <c r="L59" s="431" t="s">
        <v>190</v>
      </c>
      <c r="M59" s="431" t="s">
        <v>190</v>
      </c>
      <c r="N59" s="431" t="s">
        <v>190</v>
      </c>
      <c r="O59" s="431" t="s">
        <v>190</v>
      </c>
      <c r="P59" s="431" t="s">
        <v>190</v>
      </c>
      <c r="Q59" s="431" t="s">
        <v>190</v>
      </c>
      <c r="R59" s="431" t="s">
        <v>190</v>
      </c>
      <c r="S59" s="431" t="s">
        <v>190</v>
      </c>
      <c r="T59" s="431" t="s">
        <v>190</v>
      </c>
      <c r="U59" s="431" t="s">
        <v>190</v>
      </c>
      <c r="V59" s="431" t="s">
        <v>190</v>
      </c>
      <c r="W59" s="431" t="s">
        <v>190</v>
      </c>
      <c r="X59" s="431" t="s">
        <v>190</v>
      </c>
      <c r="Y59" s="431" t="s">
        <v>190</v>
      </c>
      <c r="Z59" s="431" t="s">
        <v>190</v>
      </c>
      <c r="AA59" s="431" t="s">
        <v>190</v>
      </c>
      <c r="AB59" s="431" t="s">
        <v>190</v>
      </c>
      <c r="AC59" s="431" t="s">
        <v>190</v>
      </c>
      <c r="AD59" s="431" t="s">
        <v>190</v>
      </c>
      <c r="AE59" s="431" t="s">
        <v>190</v>
      </c>
      <c r="AF59" s="431" t="s">
        <v>190</v>
      </c>
      <c r="AG59" s="7"/>
    </row>
    <row r="60" spans="1:33" ht="42" customHeight="1" x14ac:dyDescent="0.25">
      <c r="A60" s="7"/>
      <c r="B60" s="408" t="s">
        <v>165</v>
      </c>
      <c r="C60" s="409" t="s">
        <v>166</v>
      </c>
      <c r="D60" s="408" t="s">
        <v>93</v>
      </c>
      <c r="E60" s="431" t="s">
        <v>190</v>
      </c>
      <c r="F60" s="431" t="s">
        <v>190</v>
      </c>
      <c r="G60" s="431" t="s">
        <v>190</v>
      </c>
      <c r="H60" s="431" t="s">
        <v>190</v>
      </c>
      <c r="I60" s="431" t="s">
        <v>190</v>
      </c>
      <c r="J60" s="431" t="s">
        <v>190</v>
      </c>
      <c r="K60" s="431" t="s">
        <v>190</v>
      </c>
      <c r="L60" s="431" t="s">
        <v>190</v>
      </c>
      <c r="M60" s="431" t="s">
        <v>190</v>
      </c>
      <c r="N60" s="431" t="s">
        <v>190</v>
      </c>
      <c r="O60" s="431" t="s">
        <v>190</v>
      </c>
      <c r="P60" s="431" t="s">
        <v>190</v>
      </c>
      <c r="Q60" s="431" t="s">
        <v>190</v>
      </c>
      <c r="R60" s="431" t="s">
        <v>190</v>
      </c>
      <c r="S60" s="431" t="s">
        <v>190</v>
      </c>
      <c r="T60" s="431" t="s">
        <v>190</v>
      </c>
      <c r="U60" s="431" t="s">
        <v>190</v>
      </c>
      <c r="V60" s="431" t="s">
        <v>190</v>
      </c>
      <c r="W60" s="431" t="s">
        <v>190</v>
      </c>
      <c r="X60" s="431" t="s">
        <v>190</v>
      </c>
      <c r="Y60" s="431" t="s">
        <v>190</v>
      </c>
      <c r="Z60" s="431" t="s">
        <v>190</v>
      </c>
      <c r="AA60" s="431" t="s">
        <v>190</v>
      </c>
      <c r="AB60" s="431" t="s">
        <v>190</v>
      </c>
      <c r="AC60" s="431" t="s">
        <v>190</v>
      </c>
      <c r="AD60" s="431" t="s">
        <v>190</v>
      </c>
      <c r="AE60" s="431" t="s">
        <v>190</v>
      </c>
      <c r="AF60" s="431" t="s">
        <v>190</v>
      </c>
      <c r="AG60" s="7"/>
    </row>
    <row r="61" spans="1:33" ht="42" customHeight="1" x14ac:dyDescent="0.25">
      <c r="A61" s="7"/>
      <c r="B61" s="534" t="s">
        <v>167</v>
      </c>
      <c r="C61" s="539" t="s">
        <v>168</v>
      </c>
      <c r="D61" s="408" t="s">
        <v>93</v>
      </c>
      <c r="E61" s="431" t="s">
        <v>190</v>
      </c>
      <c r="F61" s="431" t="s">
        <v>190</v>
      </c>
      <c r="G61" s="431" t="s">
        <v>190</v>
      </c>
      <c r="H61" s="431" t="s">
        <v>190</v>
      </c>
      <c r="I61" s="431" t="s">
        <v>190</v>
      </c>
      <c r="J61" s="431" t="s">
        <v>190</v>
      </c>
      <c r="K61" s="431" t="s">
        <v>190</v>
      </c>
      <c r="L61" s="431" t="s">
        <v>190</v>
      </c>
      <c r="M61" s="431" t="s">
        <v>190</v>
      </c>
      <c r="N61" s="431" t="s">
        <v>190</v>
      </c>
      <c r="O61" s="431" t="s">
        <v>190</v>
      </c>
      <c r="P61" s="431" t="s">
        <v>190</v>
      </c>
      <c r="Q61" s="431" t="s">
        <v>190</v>
      </c>
      <c r="R61" s="431" t="s">
        <v>190</v>
      </c>
      <c r="S61" s="431" t="s">
        <v>190</v>
      </c>
      <c r="T61" s="431" t="s">
        <v>190</v>
      </c>
      <c r="U61" s="431" t="s">
        <v>190</v>
      </c>
      <c r="V61" s="431" t="s">
        <v>190</v>
      </c>
      <c r="W61" s="431" t="s">
        <v>190</v>
      </c>
      <c r="X61" s="431" t="s">
        <v>190</v>
      </c>
      <c r="Y61" s="431" t="s">
        <v>190</v>
      </c>
      <c r="Z61" s="431" t="s">
        <v>190</v>
      </c>
      <c r="AA61" s="431" t="s">
        <v>190</v>
      </c>
      <c r="AB61" s="431" t="s">
        <v>190</v>
      </c>
      <c r="AC61" s="431" t="s">
        <v>190</v>
      </c>
      <c r="AD61" s="431" t="s">
        <v>190</v>
      </c>
      <c r="AE61" s="431" t="s">
        <v>190</v>
      </c>
      <c r="AF61" s="431" t="s">
        <v>190</v>
      </c>
      <c r="AG61" s="7"/>
    </row>
    <row r="62" spans="1:33" ht="42" customHeight="1" x14ac:dyDescent="0.25">
      <c r="A62" s="7"/>
      <c r="B62" s="534" t="s">
        <v>169</v>
      </c>
      <c r="C62" s="539" t="s">
        <v>170</v>
      </c>
      <c r="D62" s="408" t="s">
        <v>93</v>
      </c>
      <c r="E62" s="431" t="s">
        <v>190</v>
      </c>
      <c r="F62" s="431" t="s">
        <v>190</v>
      </c>
      <c r="G62" s="431" t="s">
        <v>190</v>
      </c>
      <c r="H62" s="431" t="s">
        <v>190</v>
      </c>
      <c r="I62" s="431" t="s">
        <v>190</v>
      </c>
      <c r="J62" s="431" t="s">
        <v>190</v>
      </c>
      <c r="K62" s="431" t="s">
        <v>190</v>
      </c>
      <c r="L62" s="431" t="s">
        <v>190</v>
      </c>
      <c r="M62" s="431" t="s">
        <v>190</v>
      </c>
      <c r="N62" s="431" t="s">
        <v>190</v>
      </c>
      <c r="O62" s="431" t="s">
        <v>190</v>
      </c>
      <c r="P62" s="431" t="s">
        <v>190</v>
      </c>
      <c r="Q62" s="431" t="s">
        <v>190</v>
      </c>
      <c r="R62" s="431" t="s">
        <v>190</v>
      </c>
      <c r="S62" s="431" t="s">
        <v>190</v>
      </c>
      <c r="T62" s="431" t="s">
        <v>190</v>
      </c>
      <c r="U62" s="431" t="s">
        <v>190</v>
      </c>
      <c r="V62" s="431" t="s">
        <v>190</v>
      </c>
      <c r="W62" s="431" t="s">
        <v>190</v>
      </c>
      <c r="X62" s="431" t="s">
        <v>190</v>
      </c>
      <c r="Y62" s="431" t="s">
        <v>190</v>
      </c>
      <c r="Z62" s="431" t="s">
        <v>190</v>
      </c>
      <c r="AA62" s="431" t="s">
        <v>190</v>
      </c>
      <c r="AB62" s="431" t="s">
        <v>190</v>
      </c>
      <c r="AC62" s="431" t="s">
        <v>190</v>
      </c>
      <c r="AD62" s="431" t="s">
        <v>190</v>
      </c>
      <c r="AE62" s="431" t="s">
        <v>190</v>
      </c>
      <c r="AF62" s="431" t="s">
        <v>190</v>
      </c>
      <c r="AG62" s="7"/>
    </row>
    <row r="63" spans="1:33" ht="48" customHeight="1" x14ac:dyDescent="0.25">
      <c r="A63" s="7"/>
      <c r="B63" s="382" t="s">
        <v>171</v>
      </c>
      <c r="C63" s="383" t="s">
        <v>172</v>
      </c>
      <c r="D63" s="382" t="s">
        <v>93</v>
      </c>
      <c r="E63" s="428" t="s">
        <v>190</v>
      </c>
      <c r="F63" s="428" t="s">
        <v>190</v>
      </c>
      <c r="G63" s="428" t="s">
        <v>190</v>
      </c>
      <c r="H63" s="428" t="s">
        <v>190</v>
      </c>
      <c r="I63" s="428" t="s">
        <v>190</v>
      </c>
      <c r="J63" s="428" t="s">
        <v>190</v>
      </c>
      <c r="K63" s="428" t="s">
        <v>190</v>
      </c>
      <c r="L63" s="428" t="s">
        <v>190</v>
      </c>
      <c r="M63" s="428" t="s">
        <v>190</v>
      </c>
      <c r="N63" s="428" t="s">
        <v>190</v>
      </c>
      <c r="O63" s="428" t="s">
        <v>190</v>
      </c>
      <c r="P63" s="428" t="s">
        <v>190</v>
      </c>
      <c r="Q63" s="428" t="s">
        <v>190</v>
      </c>
      <c r="R63" s="428" t="s">
        <v>190</v>
      </c>
      <c r="S63" s="428" t="s">
        <v>190</v>
      </c>
      <c r="T63" s="428" t="s">
        <v>190</v>
      </c>
      <c r="U63" s="428" t="s">
        <v>190</v>
      </c>
      <c r="V63" s="428" t="s">
        <v>190</v>
      </c>
      <c r="W63" s="428" t="s">
        <v>190</v>
      </c>
      <c r="X63" s="428" t="s">
        <v>190</v>
      </c>
      <c r="Y63" s="428" t="s">
        <v>190</v>
      </c>
      <c r="Z63" s="428" t="s">
        <v>190</v>
      </c>
      <c r="AA63" s="428" t="s">
        <v>190</v>
      </c>
      <c r="AB63" s="428" t="s">
        <v>190</v>
      </c>
      <c r="AC63" s="428" t="s">
        <v>190</v>
      </c>
      <c r="AD63" s="428" t="s">
        <v>190</v>
      </c>
      <c r="AE63" s="428" t="s">
        <v>190</v>
      </c>
      <c r="AF63" s="428" t="s">
        <v>190</v>
      </c>
      <c r="AG63" s="7"/>
    </row>
    <row r="64" spans="1:33" ht="42" customHeight="1" x14ac:dyDescent="0.25">
      <c r="A64" s="7"/>
      <c r="B64" s="408" t="s">
        <v>173</v>
      </c>
      <c r="C64" s="409" t="s">
        <v>174</v>
      </c>
      <c r="D64" s="408" t="s">
        <v>93</v>
      </c>
      <c r="E64" s="431" t="s">
        <v>190</v>
      </c>
      <c r="F64" s="431" t="s">
        <v>190</v>
      </c>
      <c r="G64" s="431" t="s">
        <v>190</v>
      </c>
      <c r="H64" s="431" t="s">
        <v>190</v>
      </c>
      <c r="I64" s="431" t="s">
        <v>190</v>
      </c>
      <c r="J64" s="431" t="s">
        <v>190</v>
      </c>
      <c r="K64" s="431" t="s">
        <v>190</v>
      </c>
      <c r="L64" s="431" t="s">
        <v>190</v>
      </c>
      <c r="M64" s="431" t="s">
        <v>190</v>
      </c>
      <c r="N64" s="431" t="s">
        <v>190</v>
      </c>
      <c r="O64" s="431" t="s">
        <v>190</v>
      </c>
      <c r="P64" s="431" t="s">
        <v>190</v>
      </c>
      <c r="Q64" s="431" t="s">
        <v>190</v>
      </c>
      <c r="R64" s="431" t="s">
        <v>190</v>
      </c>
      <c r="S64" s="431" t="s">
        <v>190</v>
      </c>
      <c r="T64" s="431" t="s">
        <v>190</v>
      </c>
      <c r="U64" s="431" t="s">
        <v>190</v>
      </c>
      <c r="V64" s="431" t="s">
        <v>190</v>
      </c>
      <c r="W64" s="431" t="s">
        <v>190</v>
      </c>
      <c r="X64" s="431" t="s">
        <v>190</v>
      </c>
      <c r="Y64" s="431" t="s">
        <v>190</v>
      </c>
      <c r="Z64" s="431" t="s">
        <v>190</v>
      </c>
      <c r="AA64" s="431" t="s">
        <v>190</v>
      </c>
      <c r="AB64" s="431" t="s">
        <v>190</v>
      </c>
      <c r="AC64" s="431" t="s">
        <v>190</v>
      </c>
      <c r="AD64" s="431" t="s">
        <v>190</v>
      </c>
      <c r="AE64" s="431" t="s">
        <v>190</v>
      </c>
      <c r="AF64" s="431" t="s">
        <v>190</v>
      </c>
      <c r="AG64" s="7"/>
    </row>
    <row r="65" spans="1:33" ht="42" customHeight="1" x14ac:dyDescent="0.25">
      <c r="A65" s="7"/>
      <c r="B65" s="408" t="s">
        <v>175</v>
      </c>
      <c r="C65" s="409" t="s">
        <v>176</v>
      </c>
      <c r="D65" s="408" t="s">
        <v>93</v>
      </c>
      <c r="E65" s="431" t="s">
        <v>190</v>
      </c>
      <c r="F65" s="431" t="s">
        <v>190</v>
      </c>
      <c r="G65" s="431" t="s">
        <v>190</v>
      </c>
      <c r="H65" s="431" t="s">
        <v>190</v>
      </c>
      <c r="I65" s="431" t="s">
        <v>190</v>
      </c>
      <c r="J65" s="431" t="s">
        <v>190</v>
      </c>
      <c r="K65" s="431" t="s">
        <v>190</v>
      </c>
      <c r="L65" s="431" t="s">
        <v>190</v>
      </c>
      <c r="M65" s="431" t="s">
        <v>190</v>
      </c>
      <c r="N65" s="431" t="s">
        <v>190</v>
      </c>
      <c r="O65" s="431" t="s">
        <v>190</v>
      </c>
      <c r="P65" s="431" t="s">
        <v>190</v>
      </c>
      <c r="Q65" s="431" t="s">
        <v>190</v>
      </c>
      <c r="R65" s="431" t="s">
        <v>190</v>
      </c>
      <c r="S65" s="431" t="s">
        <v>190</v>
      </c>
      <c r="T65" s="431" t="s">
        <v>190</v>
      </c>
      <c r="U65" s="431" t="s">
        <v>190</v>
      </c>
      <c r="V65" s="431" t="s">
        <v>190</v>
      </c>
      <c r="W65" s="431" t="s">
        <v>190</v>
      </c>
      <c r="X65" s="431" t="s">
        <v>190</v>
      </c>
      <c r="Y65" s="431" t="s">
        <v>190</v>
      </c>
      <c r="Z65" s="431" t="s">
        <v>190</v>
      </c>
      <c r="AA65" s="431" t="s">
        <v>190</v>
      </c>
      <c r="AB65" s="431" t="s">
        <v>190</v>
      </c>
      <c r="AC65" s="431" t="s">
        <v>190</v>
      </c>
      <c r="AD65" s="431" t="s">
        <v>190</v>
      </c>
      <c r="AE65" s="431" t="s">
        <v>190</v>
      </c>
      <c r="AF65" s="431" t="s">
        <v>190</v>
      </c>
      <c r="AG65" s="7"/>
    </row>
    <row r="66" spans="1:33" ht="48" customHeight="1" x14ac:dyDescent="0.25">
      <c r="A66" s="7"/>
      <c r="B66" s="382" t="s">
        <v>177</v>
      </c>
      <c r="C66" s="383" t="s">
        <v>178</v>
      </c>
      <c r="D66" s="512" t="s">
        <v>93</v>
      </c>
      <c r="E66" s="465" t="s">
        <v>190</v>
      </c>
      <c r="F66" s="465" t="s">
        <v>190</v>
      </c>
      <c r="G66" s="465" t="s">
        <v>190</v>
      </c>
      <c r="H66" s="465" t="s">
        <v>190</v>
      </c>
      <c r="I66" s="465" t="s">
        <v>190</v>
      </c>
      <c r="J66" s="465" t="s">
        <v>190</v>
      </c>
      <c r="K66" s="465" t="s">
        <v>190</v>
      </c>
      <c r="L66" s="465" t="s">
        <v>190</v>
      </c>
      <c r="M66" s="465" t="s">
        <v>190</v>
      </c>
      <c r="N66" s="465" t="s">
        <v>190</v>
      </c>
      <c r="O66" s="465" t="s">
        <v>190</v>
      </c>
      <c r="P66" s="465" t="s">
        <v>190</v>
      </c>
      <c r="Q66" s="465" t="s">
        <v>190</v>
      </c>
      <c r="R66" s="465" t="s">
        <v>190</v>
      </c>
      <c r="S66" s="465" t="s">
        <v>190</v>
      </c>
      <c r="T66" s="465" t="s">
        <v>190</v>
      </c>
      <c r="U66" s="465" t="s">
        <v>190</v>
      </c>
      <c r="V66" s="465" t="s">
        <v>190</v>
      </c>
      <c r="W66" s="465" t="s">
        <v>190</v>
      </c>
      <c r="X66" s="465" t="s">
        <v>190</v>
      </c>
      <c r="Y66" s="465" t="s">
        <v>190</v>
      </c>
      <c r="Z66" s="465" t="s">
        <v>190</v>
      </c>
      <c r="AA66" s="465" t="s">
        <v>190</v>
      </c>
      <c r="AB66" s="465" t="s">
        <v>190</v>
      </c>
      <c r="AC66" s="465" t="s">
        <v>190</v>
      </c>
      <c r="AD66" s="465" t="s">
        <v>190</v>
      </c>
      <c r="AE66" s="465" t="s">
        <v>190</v>
      </c>
      <c r="AF66" s="465" t="s">
        <v>190</v>
      </c>
      <c r="AG66" s="7"/>
    </row>
    <row r="67" spans="1:33" ht="31.5" x14ac:dyDescent="0.25">
      <c r="A67" s="7"/>
      <c r="B67" s="408" t="s">
        <v>179</v>
      </c>
      <c r="C67" s="409" t="s">
        <v>180</v>
      </c>
      <c r="D67" s="408" t="s">
        <v>93</v>
      </c>
      <c r="E67" s="431" t="s">
        <v>190</v>
      </c>
      <c r="F67" s="431" t="s">
        <v>190</v>
      </c>
      <c r="G67" s="431" t="s">
        <v>190</v>
      </c>
      <c r="H67" s="431" t="s">
        <v>190</v>
      </c>
      <c r="I67" s="431" t="s">
        <v>190</v>
      </c>
      <c r="J67" s="431" t="s">
        <v>190</v>
      </c>
      <c r="K67" s="431" t="s">
        <v>190</v>
      </c>
      <c r="L67" s="431" t="s">
        <v>190</v>
      </c>
      <c r="M67" s="431" t="s">
        <v>190</v>
      </c>
      <c r="N67" s="431" t="s">
        <v>190</v>
      </c>
      <c r="O67" s="431" t="s">
        <v>190</v>
      </c>
      <c r="P67" s="431" t="s">
        <v>190</v>
      </c>
      <c r="Q67" s="431" t="s">
        <v>190</v>
      </c>
      <c r="R67" s="431" t="s">
        <v>190</v>
      </c>
      <c r="S67" s="431" t="s">
        <v>190</v>
      </c>
      <c r="T67" s="431" t="s">
        <v>190</v>
      </c>
      <c r="U67" s="431" t="s">
        <v>190</v>
      </c>
      <c r="V67" s="431" t="s">
        <v>190</v>
      </c>
      <c r="W67" s="431" t="s">
        <v>190</v>
      </c>
      <c r="X67" s="431" t="s">
        <v>190</v>
      </c>
      <c r="Y67" s="431" t="s">
        <v>190</v>
      </c>
      <c r="Z67" s="431" t="s">
        <v>190</v>
      </c>
      <c r="AA67" s="431" t="s">
        <v>190</v>
      </c>
      <c r="AB67" s="431" t="s">
        <v>190</v>
      </c>
      <c r="AC67" s="431" t="s">
        <v>190</v>
      </c>
      <c r="AD67" s="431" t="s">
        <v>190</v>
      </c>
      <c r="AE67" s="431" t="s">
        <v>190</v>
      </c>
      <c r="AF67" s="431" t="s">
        <v>190</v>
      </c>
      <c r="AG67" s="7"/>
    </row>
    <row r="68" spans="1:33" ht="31.5" x14ac:dyDescent="0.25">
      <c r="A68" s="7"/>
      <c r="B68" s="408" t="s">
        <v>181</v>
      </c>
      <c r="C68" s="409" t="s">
        <v>551</v>
      </c>
      <c r="D68" s="408" t="s">
        <v>93</v>
      </c>
      <c r="E68" s="431" t="s">
        <v>190</v>
      </c>
      <c r="F68" s="431" t="s">
        <v>190</v>
      </c>
      <c r="G68" s="431" t="s">
        <v>190</v>
      </c>
      <c r="H68" s="431" t="s">
        <v>190</v>
      </c>
      <c r="I68" s="431" t="s">
        <v>190</v>
      </c>
      <c r="J68" s="431" t="s">
        <v>190</v>
      </c>
      <c r="K68" s="431" t="s">
        <v>190</v>
      </c>
      <c r="L68" s="431" t="s">
        <v>190</v>
      </c>
      <c r="M68" s="431" t="s">
        <v>190</v>
      </c>
      <c r="N68" s="431" t="s">
        <v>190</v>
      </c>
      <c r="O68" s="431" t="s">
        <v>190</v>
      </c>
      <c r="P68" s="431" t="s">
        <v>190</v>
      </c>
      <c r="Q68" s="431" t="s">
        <v>190</v>
      </c>
      <c r="R68" s="431" t="s">
        <v>190</v>
      </c>
      <c r="S68" s="431" t="s">
        <v>190</v>
      </c>
      <c r="T68" s="431" t="s">
        <v>190</v>
      </c>
      <c r="U68" s="431" t="s">
        <v>190</v>
      </c>
      <c r="V68" s="431" t="s">
        <v>190</v>
      </c>
      <c r="W68" s="431" t="s">
        <v>190</v>
      </c>
      <c r="X68" s="431" t="s">
        <v>190</v>
      </c>
      <c r="Y68" s="431" t="s">
        <v>190</v>
      </c>
      <c r="Z68" s="431" t="s">
        <v>190</v>
      </c>
      <c r="AA68" s="431" t="s">
        <v>190</v>
      </c>
      <c r="AB68" s="431" t="s">
        <v>190</v>
      </c>
      <c r="AC68" s="431" t="s">
        <v>190</v>
      </c>
      <c r="AD68" s="431" t="s">
        <v>190</v>
      </c>
      <c r="AE68" s="431" t="s">
        <v>190</v>
      </c>
      <c r="AF68" s="431" t="s">
        <v>190</v>
      </c>
      <c r="AG68" s="7"/>
    </row>
    <row r="69" spans="1:33" s="939" customFormat="1" ht="33" customHeight="1" x14ac:dyDescent="0.25">
      <c r="B69" s="76" t="s">
        <v>181</v>
      </c>
      <c r="C69" s="387" t="s">
        <v>1576</v>
      </c>
      <c r="D69" s="76" t="s">
        <v>1666</v>
      </c>
      <c r="E69" s="368"/>
      <c r="F69" s="368"/>
      <c r="G69" s="368"/>
      <c r="H69" s="368"/>
      <c r="I69" s="368"/>
      <c r="J69" s="368"/>
      <c r="K69" s="368"/>
      <c r="L69" s="368"/>
      <c r="M69" s="368"/>
      <c r="N69" s="368"/>
      <c r="O69" s="368"/>
      <c r="P69" s="368"/>
      <c r="Q69" s="368"/>
      <c r="R69" s="368"/>
      <c r="S69" s="368"/>
      <c r="T69" s="368"/>
      <c r="U69" s="368"/>
      <c r="V69" s="368"/>
      <c r="W69" s="368"/>
      <c r="X69" s="368"/>
      <c r="Y69" s="368"/>
      <c r="Z69" s="368"/>
      <c r="AA69" s="368"/>
      <c r="AB69" s="368"/>
      <c r="AC69" s="368"/>
      <c r="AD69" s="368"/>
      <c r="AE69" s="368"/>
      <c r="AF69" s="368"/>
    </row>
    <row r="70" spans="1:33" ht="48" customHeight="1" x14ac:dyDescent="0.25">
      <c r="A70" s="7"/>
      <c r="B70" s="382" t="s">
        <v>183</v>
      </c>
      <c r="C70" s="383" t="s">
        <v>184</v>
      </c>
      <c r="D70" s="382" t="s">
        <v>93</v>
      </c>
      <c r="E70" s="465" t="s">
        <v>190</v>
      </c>
      <c r="F70" s="465" t="s">
        <v>190</v>
      </c>
      <c r="G70" s="465" t="s">
        <v>190</v>
      </c>
      <c r="H70" s="465" t="s">
        <v>190</v>
      </c>
      <c r="I70" s="465" t="s">
        <v>190</v>
      </c>
      <c r="J70" s="465" t="s">
        <v>190</v>
      </c>
      <c r="K70" s="465" t="s">
        <v>190</v>
      </c>
      <c r="L70" s="465" t="s">
        <v>190</v>
      </c>
      <c r="M70" s="465" t="s">
        <v>190</v>
      </c>
      <c r="N70" s="465" t="s">
        <v>190</v>
      </c>
      <c r="O70" s="465" t="s">
        <v>190</v>
      </c>
      <c r="P70" s="465" t="s">
        <v>190</v>
      </c>
      <c r="Q70" s="465" t="s">
        <v>190</v>
      </c>
      <c r="R70" s="465" t="s">
        <v>190</v>
      </c>
      <c r="S70" s="465" t="s">
        <v>190</v>
      </c>
      <c r="T70" s="465" t="s">
        <v>190</v>
      </c>
      <c r="U70" s="465" t="s">
        <v>190</v>
      </c>
      <c r="V70" s="465" t="s">
        <v>190</v>
      </c>
      <c r="W70" s="465" t="s">
        <v>190</v>
      </c>
      <c r="X70" s="465" t="s">
        <v>190</v>
      </c>
      <c r="Y70" s="465" t="s">
        <v>190</v>
      </c>
      <c r="Z70" s="465" t="s">
        <v>190</v>
      </c>
      <c r="AA70" s="465" t="s">
        <v>190</v>
      </c>
      <c r="AB70" s="465" t="s">
        <v>190</v>
      </c>
      <c r="AC70" s="465" t="s">
        <v>190</v>
      </c>
      <c r="AD70" s="465" t="s">
        <v>190</v>
      </c>
      <c r="AE70" s="465" t="s">
        <v>190</v>
      </c>
      <c r="AF70" s="465" t="s">
        <v>190</v>
      </c>
      <c r="AG70" s="7"/>
    </row>
    <row r="71" spans="1:33" s="495" customFormat="1" ht="33" customHeight="1" x14ac:dyDescent="0.25">
      <c r="B71" s="76" t="s">
        <v>183</v>
      </c>
      <c r="C71" s="387" t="s">
        <v>1575</v>
      </c>
      <c r="D71" s="76" t="s">
        <v>1667</v>
      </c>
      <c r="E71" s="368" t="s">
        <v>190</v>
      </c>
      <c r="F71" s="368" t="s">
        <v>702</v>
      </c>
      <c r="G71" s="368" t="s">
        <v>190</v>
      </c>
      <c r="H71" s="368" t="s">
        <v>190</v>
      </c>
      <c r="I71" s="368" t="s">
        <v>190</v>
      </c>
      <c r="J71" s="368" t="s">
        <v>190</v>
      </c>
      <c r="K71" s="368" t="s">
        <v>190</v>
      </c>
      <c r="L71" s="368" t="s">
        <v>190</v>
      </c>
      <c r="M71" s="368" t="s">
        <v>625</v>
      </c>
      <c r="N71" s="368" t="s">
        <v>624</v>
      </c>
      <c r="O71" s="368" t="s">
        <v>624</v>
      </c>
      <c r="P71" s="368" t="s">
        <v>624</v>
      </c>
      <c r="Q71" s="368" t="s">
        <v>190</v>
      </c>
      <c r="R71" s="368" t="s">
        <v>190</v>
      </c>
      <c r="S71" s="368" t="s">
        <v>190</v>
      </c>
      <c r="T71" s="368" t="s">
        <v>190</v>
      </c>
      <c r="U71" s="368" t="s">
        <v>190</v>
      </c>
      <c r="V71" s="368" t="s">
        <v>190</v>
      </c>
      <c r="W71" s="368" t="s">
        <v>190</v>
      </c>
      <c r="X71" s="368" t="s">
        <v>190</v>
      </c>
      <c r="Y71" s="368" t="s">
        <v>190</v>
      </c>
      <c r="Z71" s="368" t="s">
        <v>190</v>
      </c>
      <c r="AA71" s="368" t="s">
        <v>190</v>
      </c>
      <c r="AB71" s="368" t="s">
        <v>190</v>
      </c>
      <c r="AC71" s="368" t="s">
        <v>190</v>
      </c>
      <c r="AD71" s="368" t="s">
        <v>710</v>
      </c>
      <c r="AE71" s="368" t="s">
        <v>190</v>
      </c>
      <c r="AF71" s="368" t="s">
        <v>190</v>
      </c>
    </row>
    <row r="72" spans="1:33" s="495" customFormat="1" ht="33" customHeight="1" x14ac:dyDescent="0.25">
      <c r="B72" s="76" t="s">
        <v>183</v>
      </c>
      <c r="C72" s="387" t="s">
        <v>1590</v>
      </c>
      <c r="D72" s="76" t="s">
        <v>1668</v>
      </c>
      <c r="E72" s="368" t="s">
        <v>190</v>
      </c>
      <c r="F72" s="368" t="s">
        <v>702</v>
      </c>
      <c r="G72" s="368" t="s">
        <v>190</v>
      </c>
      <c r="H72" s="368" t="s">
        <v>190</v>
      </c>
      <c r="I72" s="368" t="s">
        <v>190</v>
      </c>
      <c r="J72" s="368" t="s">
        <v>190</v>
      </c>
      <c r="K72" s="368" t="s">
        <v>190</v>
      </c>
      <c r="L72" s="368" t="s">
        <v>190</v>
      </c>
      <c r="M72" s="368" t="s">
        <v>625</v>
      </c>
      <c r="N72" s="368" t="s">
        <v>624</v>
      </c>
      <c r="O72" s="368" t="s">
        <v>624</v>
      </c>
      <c r="P72" s="368" t="s">
        <v>624</v>
      </c>
      <c r="Q72" s="368" t="s">
        <v>190</v>
      </c>
      <c r="R72" s="368" t="s">
        <v>190</v>
      </c>
      <c r="S72" s="368" t="s">
        <v>190</v>
      </c>
      <c r="T72" s="368" t="s">
        <v>190</v>
      </c>
      <c r="U72" s="368" t="s">
        <v>190</v>
      </c>
      <c r="V72" s="368" t="s">
        <v>190</v>
      </c>
      <c r="W72" s="368" t="s">
        <v>190</v>
      </c>
      <c r="X72" s="368" t="s">
        <v>190</v>
      </c>
      <c r="Y72" s="368" t="s">
        <v>190</v>
      </c>
      <c r="Z72" s="368" t="s">
        <v>190</v>
      </c>
      <c r="AA72" s="368" t="s">
        <v>190</v>
      </c>
      <c r="AB72" s="368" t="s">
        <v>190</v>
      </c>
      <c r="AC72" s="368" t="s">
        <v>190</v>
      </c>
      <c r="AD72" s="368" t="s">
        <v>709</v>
      </c>
      <c r="AE72" s="368" t="s">
        <v>190</v>
      </c>
      <c r="AF72" s="368" t="s">
        <v>190</v>
      </c>
    </row>
    <row r="73" spans="1:33" s="495" customFormat="1" ht="33" customHeight="1" x14ac:dyDescent="0.25">
      <c r="B73" s="76" t="s">
        <v>183</v>
      </c>
      <c r="C73" s="387" t="s">
        <v>1577</v>
      </c>
      <c r="D73" s="76" t="s">
        <v>1669</v>
      </c>
      <c r="E73" s="368" t="s">
        <v>190</v>
      </c>
      <c r="F73" s="368" t="s">
        <v>702</v>
      </c>
      <c r="G73" s="368" t="s">
        <v>190</v>
      </c>
      <c r="H73" s="368" t="s">
        <v>190</v>
      </c>
      <c r="I73" s="368" t="s">
        <v>190</v>
      </c>
      <c r="J73" s="368" t="s">
        <v>190</v>
      </c>
      <c r="K73" s="368" t="s">
        <v>190</v>
      </c>
      <c r="L73" s="368" t="s">
        <v>190</v>
      </c>
      <c r="M73" s="368" t="s">
        <v>625</v>
      </c>
      <c r="N73" s="368" t="s">
        <v>624</v>
      </c>
      <c r="O73" s="368" t="s">
        <v>624</v>
      </c>
      <c r="P73" s="368" t="s">
        <v>624</v>
      </c>
      <c r="Q73" s="368" t="s">
        <v>190</v>
      </c>
      <c r="R73" s="368" t="s">
        <v>190</v>
      </c>
      <c r="S73" s="368" t="s">
        <v>190</v>
      </c>
      <c r="T73" s="368" t="s">
        <v>190</v>
      </c>
      <c r="U73" s="368" t="s">
        <v>190</v>
      </c>
      <c r="V73" s="368" t="s">
        <v>190</v>
      </c>
      <c r="W73" s="368" t="s">
        <v>190</v>
      </c>
      <c r="X73" s="368" t="s">
        <v>190</v>
      </c>
      <c r="Y73" s="368" t="s">
        <v>190</v>
      </c>
      <c r="Z73" s="368" t="s">
        <v>190</v>
      </c>
      <c r="AA73" s="368" t="s">
        <v>190</v>
      </c>
      <c r="AB73" s="368" t="s">
        <v>190</v>
      </c>
      <c r="AC73" s="368" t="s">
        <v>190</v>
      </c>
      <c r="AD73" s="368" t="s">
        <v>710</v>
      </c>
      <c r="AE73" s="368" t="s">
        <v>190</v>
      </c>
      <c r="AF73" s="368" t="s">
        <v>190</v>
      </c>
    </row>
    <row r="74" spans="1:33" s="679" customFormat="1" ht="33" customHeight="1" x14ac:dyDescent="0.25">
      <c r="B74" s="76" t="s">
        <v>183</v>
      </c>
      <c r="C74" s="520" t="s">
        <v>1578</v>
      </c>
      <c r="D74" s="688" t="s">
        <v>1670</v>
      </c>
      <c r="E74" s="368" t="s">
        <v>190</v>
      </c>
      <c r="F74" s="368" t="s">
        <v>702</v>
      </c>
      <c r="G74" s="368" t="s">
        <v>190</v>
      </c>
      <c r="H74" s="368" t="s">
        <v>190</v>
      </c>
      <c r="I74" s="368" t="s">
        <v>190</v>
      </c>
      <c r="J74" s="368" t="s">
        <v>190</v>
      </c>
      <c r="K74" s="368" t="s">
        <v>190</v>
      </c>
      <c r="L74" s="368" t="s">
        <v>190</v>
      </c>
      <c r="M74" s="368" t="s">
        <v>625</v>
      </c>
      <c r="N74" s="368" t="s">
        <v>624</v>
      </c>
      <c r="O74" s="368" t="s">
        <v>625</v>
      </c>
      <c r="P74" s="368" t="s">
        <v>625</v>
      </c>
      <c r="Q74" s="368" t="s">
        <v>190</v>
      </c>
      <c r="R74" s="368" t="s">
        <v>190</v>
      </c>
      <c r="S74" s="368" t="s">
        <v>190</v>
      </c>
      <c r="T74" s="368" t="s">
        <v>190</v>
      </c>
      <c r="U74" s="368" t="s">
        <v>190</v>
      </c>
      <c r="V74" s="368" t="s">
        <v>190</v>
      </c>
      <c r="W74" s="368" t="s">
        <v>190</v>
      </c>
      <c r="X74" s="368" t="s">
        <v>190</v>
      </c>
      <c r="Y74" s="368" t="s">
        <v>190</v>
      </c>
      <c r="Z74" s="368" t="s">
        <v>190</v>
      </c>
      <c r="AA74" s="368" t="s">
        <v>190</v>
      </c>
      <c r="AB74" s="368" t="s">
        <v>190</v>
      </c>
      <c r="AC74" s="368" t="s">
        <v>190</v>
      </c>
      <c r="AD74" s="368" t="s">
        <v>716</v>
      </c>
      <c r="AE74" s="368" t="s">
        <v>190</v>
      </c>
      <c r="AF74" s="368" t="s">
        <v>190</v>
      </c>
    </row>
    <row r="75" spans="1:33" s="679" customFormat="1" ht="33" customHeight="1" x14ac:dyDescent="0.25">
      <c r="B75" s="76" t="s">
        <v>183</v>
      </c>
      <c r="C75" s="520" t="s">
        <v>1560</v>
      </c>
      <c r="D75" s="688" t="s">
        <v>1671</v>
      </c>
      <c r="E75" s="368" t="s">
        <v>190</v>
      </c>
      <c r="F75" s="368" t="s">
        <v>702</v>
      </c>
      <c r="G75" s="368" t="s">
        <v>190</v>
      </c>
      <c r="H75" s="368" t="s">
        <v>190</v>
      </c>
      <c r="I75" s="368" t="s">
        <v>190</v>
      </c>
      <c r="J75" s="368" t="s">
        <v>190</v>
      </c>
      <c r="K75" s="368" t="s">
        <v>190</v>
      </c>
      <c r="L75" s="368" t="s">
        <v>190</v>
      </c>
      <c r="M75" s="368" t="s">
        <v>625</v>
      </c>
      <c r="N75" s="368" t="s">
        <v>624</v>
      </c>
      <c r="O75" s="368" t="s">
        <v>624</v>
      </c>
      <c r="P75" s="368" t="s">
        <v>624</v>
      </c>
      <c r="Q75" s="368" t="s">
        <v>190</v>
      </c>
      <c r="R75" s="368" t="s">
        <v>190</v>
      </c>
      <c r="S75" s="368" t="s">
        <v>190</v>
      </c>
      <c r="T75" s="368" t="s">
        <v>190</v>
      </c>
      <c r="U75" s="368" t="s">
        <v>190</v>
      </c>
      <c r="V75" s="368" t="s">
        <v>190</v>
      </c>
      <c r="W75" s="368" t="s">
        <v>190</v>
      </c>
      <c r="X75" s="368" t="s">
        <v>190</v>
      </c>
      <c r="Y75" s="368" t="s">
        <v>190</v>
      </c>
      <c r="Z75" s="368" t="s">
        <v>190</v>
      </c>
      <c r="AA75" s="368" t="s">
        <v>190</v>
      </c>
      <c r="AB75" s="368" t="s">
        <v>190</v>
      </c>
      <c r="AC75" s="368" t="s">
        <v>190</v>
      </c>
      <c r="AD75" s="368" t="s">
        <v>716</v>
      </c>
      <c r="AE75" s="368" t="s">
        <v>190</v>
      </c>
      <c r="AF75" s="368" t="s">
        <v>190</v>
      </c>
    </row>
    <row r="76" spans="1:33" s="495" customFormat="1" ht="33" customHeight="1" x14ac:dyDescent="0.25">
      <c r="B76" s="76" t="s">
        <v>183</v>
      </c>
      <c r="C76" s="387" t="s">
        <v>1579</v>
      </c>
      <c r="D76" s="76" t="s">
        <v>1672</v>
      </c>
      <c r="E76" s="368" t="s">
        <v>190</v>
      </c>
      <c r="F76" s="368" t="s">
        <v>702</v>
      </c>
      <c r="G76" s="368" t="s">
        <v>190</v>
      </c>
      <c r="H76" s="368" t="s">
        <v>190</v>
      </c>
      <c r="I76" s="368" t="s">
        <v>190</v>
      </c>
      <c r="J76" s="368" t="s">
        <v>190</v>
      </c>
      <c r="K76" s="368" t="s">
        <v>190</v>
      </c>
      <c r="L76" s="368" t="s">
        <v>190</v>
      </c>
      <c r="M76" s="368" t="s">
        <v>625</v>
      </c>
      <c r="N76" s="368" t="s">
        <v>624</v>
      </c>
      <c r="O76" s="368" t="s">
        <v>624</v>
      </c>
      <c r="P76" s="368" t="s">
        <v>624</v>
      </c>
      <c r="Q76" s="368" t="s">
        <v>190</v>
      </c>
      <c r="R76" s="368" t="s">
        <v>190</v>
      </c>
      <c r="S76" s="368" t="s">
        <v>190</v>
      </c>
      <c r="T76" s="368" t="s">
        <v>190</v>
      </c>
      <c r="U76" s="368" t="s">
        <v>190</v>
      </c>
      <c r="V76" s="368" t="s">
        <v>190</v>
      </c>
      <c r="W76" s="368" t="s">
        <v>190</v>
      </c>
      <c r="X76" s="368" t="s">
        <v>190</v>
      </c>
      <c r="Y76" s="368" t="s">
        <v>190</v>
      </c>
      <c r="Z76" s="368" t="s">
        <v>190</v>
      </c>
      <c r="AA76" s="368" t="s">
        <v>190</v>
      </c>
      <c r="AB76" s="368" t="s">
        <v>190</v>
      </c>
      <c r="AC76" s="368" t="s">
        <v>190</v>
      </c>
      <c r="AD76" s="368" t="s">
        <v>711</v>
      </c>
      <c r="AE76" s="368" t="s">
        <v>190</v>
      </c>
      <c r="AF76" s="368" t="s">
        <v>190</v>
      </c>
    </row>
    <row r="77" spans="1:33" s="495" customFormat="1" ht="33" customHeight="1" x14ac:dyDescent="0.25">
      <c r="B77" s="76" t="s">
        <v>183</v>
      </c>
      <c r="C77" s="387" t="s">
        <v>1580</v>
      </c>
      <c r="D77" s="76" t="s">
        <v>1673</v>
      </c>
      <c r="E77" s="368" t="s">
        <v>190</v>
      </c>
      <c r="F77" s="368" t="s">
        <v>702</v>
      </c>
      <c r="G77" s="368" t="s">
        <v>190</v>
      </c>
      <c r="H77" s="368" t="s">
        <v>190</v>
      </c>
      <c r="I77" s="368" t="s">
        <v>190</v>
      </c>
      <c r="J77" s="368" t="s">
        <v>190</v>
      </c>
      <c r="K77" s="368" t="s">
        <v>190</v>
      </c>
      <c r="L77" s="368" t="s">
        <v>190</v>
      </c>
      <c r="M77" s="368" t="s">
        <v>625</v>
      </c>
      <c r="N77" s="368" t="s">
        <v>624</v>
      </c>
      <c r="O77" s="368" t="s">
        <v>624</v>
      </c>
      <c r="P77" s="368" t="s">
        <v>624</v>
      </c>
      <c r="Q77" s="368" t="s">
        <v>190</v>
      </c>
      <c r="R77" s="368" t="s">
        <v>190</v>
      </c>
      <c r="S77" s="368" t="s">
        <v>190</v>
      </c>
      <c r="T77" s="368" t="s">
        <v>190</v>
      </c>
      <c r="U77" s="368" t="s">
        <v>190</v>
      </c>
      <c r="V77" s="368" t="s">
        <v>190</v>
      </c>
      <c r="W77" s="368" t="s">
        <v>190</v>
      </c>
      <c r="X77" s="368" t="s">
        <v>190</v>
      </c>
      <c r="Y77" s="368" t="s">
        <v>190</v>
      </c>
      <c r="Z77" s="368" t="s">
        <v>190</v>
      </c>
      <c r="AA77" s="368" t="s">
        <v>190</v>
      </c>
      <c r="AB77" s="368" t="s">
        <v>190</v>
      </c>
      <c r="AC77" s="368" t="s">
        <v>190</v>
      </c>
      <c r="AD77" s="368" t="s">
        <v>711</v>
      </c>
      <c r="AE77" s="368" t="s">
        <v>190</v>
      </c>
      <c r="AF77" s="368" t="s">
        <v>190</v>
      </c>
    </row>
    <row r="78" spans="1:33" s="495" customFormat="1" ht="33" customHeight="1" x14ac:dyDescent="0.25">
      <c r="B78" s="76" t="s">
        <v>183</v>
      </c>
      <c r="C78" s="387" t="s">
        <v>1581</v>
      </c>
      <c r="D78" s="76" t="s">
        <v>1674</v>
      </c>
      <c r="E78" s="368" t="s">
        <v>190</v>
      </c>
      <c r="F78" s="368" t="s">
        <v>702</v>
      </c>
      <c r="G78" s="368" t="s">
        <v>190</v>
      </c>
      <c r="H78" s="368" t="s">
        <v>190</v>
      </c>
      <c r="I78" s="368" t="s">
        <v>190</v>
      </c>
      <c r="J78" s="368" t="s">
        <v>190</v>
      </c>
      <c r="K78" s="368" t="s">
        <v>190</v>
      </c>
      <c r="L78" s="368" t="s">
        <v>190</v>
      </c>
      <c r="M78" s="368" t="s">
        <v>625</v>
      </c>
      <c r="N78" s="368" t="s">
        <v>624</v>
      </c>
      <c r="O78" s="368" t="s">
        <v>624</v>
      </c>
      <c r="P78" s="368" t="s">
        <v>624</v>
      </c>
      <c r="Q78" s="368" t="s">
        <v>190</v>
      </c>
      <c r="R78" s="368" t="s">
        <v>190</v>
      </c>
      <c r="S78" s="368" t="s">
        <v>190</v>
      </c>
      <c r="T78" s="368" t="s">
        <v>190</v>
      </c>
      <c r="U78" s="368" t="s">
        <v>190</v>
      </c>
      <c r="V78" s="368" t="s">
        <v>190</v>
      </c>
      <c r="W78" s="368" t="s">
        <v>190</v>
      </c>
      <c r="X78" s="368" t="s">
        <v>190</v>
      </c>
      <c r="Y78" s="368" t="s">
        <v>190</v>
      </c>
      <c r="Z78" s="368" t="s">
        <v>190</v>
      </c>
      <c r="AA78" s="368" t="s">
        <v>190</v>
      </c>
      <c r="AB78" s="368" t="s">
        <v>190</v>
      </c>
      <c r="AC78" s="368" t="s">
        <v>190</v>
      </c>
      <c r="AD78" s="535" t="s">
        <v>712</v>
      </c>
      <c r="AE78" s="368" t="s">
        <v>190</v>
      </c>
      <c r="AF78" s="368" t="s">
        <v>190</v>
      </c>
    </row>
    <row r="79" spans="1:33" ht="48" customHeight="1" x14ac:dyDescent="0.25">
      <c r="A79" s="7"/>
      <c r="B79" s="382" t="s">
        <v>185</v>
      </c>
      <c r="C79" s="383" t="s">
        <v>186</v>
      </c>
      <c r="D79" s="382" t="s">
        <v>93</v>
      </c>
      <c r="E79" s="465" t="s">
        <v>190</v>
      </c>
      <c r="F79" s="465" t="s">
        <v>190</v>
      </c>
      <c r="G79" s="465" t="s">
        <v>190</v>
      </c>
      <c r="H79" s="465" t="s">
        <v>190</v>
      </c>
      <c r="I79" s="465" t="s">
        <v>190</v>
      </c>
      <c r="J79" s="465" t="s">
        <v>190</v>
      </c>
      <c r="K79" s="465" t="s">
        <v>190</v>
      </c>
      <c r="L79" s="465" t="s">
        <v>190</v>
      </c>
      <c r="M79" s="465" t="s">
        <v>190</v>
      </c>
      <c r="N79" s="465" t="s">
        <v>190</v>
      </c>
      <c r="O79" s="465" t="s">
        <v>190</v>
      </c>
      <c r="P79" s="465" t="s">
        <v>190</v>
      </c>
      <c r="Q79" s="465" t="s">
        <v>190</v>
      </c>
      <c r="R79" s="465" t="s">
        <v>190</v>
      </c>
      <c r="S79" s="465" t="s">
        <v>190</v>
      </c>
      <c r="T79" s="465" t="s">
        <v>190</v>
      </c>
      <c r="U79" s="465" t="s">
        <v>190</v>
      </c>
      <c r="V79" s="465" t="s">
        <v>190</v>
      </c>
      <c r="W79" s="465" t="s">
        <v>190</v>
      </c>
      <c r="X79" s="465" t="s">
        <v>190</v>
      </c>
      <c r="Y79" s="465" t="s">
        <v>190</v>
      </c>
      <c r="Z79" s="465" t="s">
        <v>190</v>
      </c>
      <c r="AA79" s="465" t="s">
        <v>190</v>
      </c>
      <c r="AB79" s="465" t="s">
        <v>190</v>
      </c>
      <c r="AC79" s="465" t="s">
        <v>190</v>
      </c>
      <c r="AD79" s="465" t="s">
        <v>190</v>
      </c>
      <c r="AE79" s="465" t="s">
        <v>190</v>
      </c>
      <c r="AF79" s="465" t="s">
        <v>190</v>
      </c>
      <c r="AG79" s="7"/>
    </row>
    <row r="80" spans="1:33" ht="48" customHeight="1" x14ac:dyDescent="0.25">
      <c r="A80" s="7"/>
      <c r="B80" s="382" t="s">
        <v>187</v>
      </c>
      <c r="C80" s="383" t="s">
        <v>188</v>
      </c>
      <c r="D80" s="382" t="s">
        <v>93</v>
      </c>
      <c r="E80" s="465" t="s">
        <v>190</v>
      </c>
      <c r="F80" s="465" t="s">
        <v>190</v>
      </c>
      <c r="G80" s="465" t="s">
        <v>190</v>
      </c>
      <c r="H80" s="465" t="s">
        <v>190</v>
      </c>
      <c r="I80" s="465" t="s">
        <v>190</v>
      </c>
      <c r="J80" s="465" t="s">
        <v>190</v>
      </c>
      <c r="K80" s="465" t="s">
        <v>190</v>
      </c>
      <c r="L80" s="465" t="s">
        <v>190</v>
      </c>
      <c r="M80" s="465" t="s">
        <v>190</v>
      </c>
      <c r="N80" s="465" t="s">
        <v>190</v>
      </c>
      <c r="O80" s="465" t="s">
        <v>190</v>
      </c>
      <c r="P80" s="465" t="s">
        <v>190</v>
      </c>
      <c r="Q80" s="465" t="s">
        <v>190</v>
      </c>
      <c r="R80" s="465" t="s">
        <v>190</v>
      </c>
      <c r="S80" s="465" t="s">
        <v>190</v>
      </c>
      <c r="T80" s="465" t="s">
        <v>190</v>
      </c>
      <c r="U80" s="465" t="s">
        <v>190</v>
      </c>
      <c r="V80" s="465" t="s">
        <v>190</v>
      </c>
      <c r="W80" s="465" t="s">
        <v>190</v>
      </c>
      <c r="X80" s="465" t="s">
        <v>190</v>
      </c>
      <c r="Y80" s="465" t="s">
        <v>190</v>
      </c>
      <c r="Z80" s="465" t="s">
        <v>190</v>
      </c>
      <c r="AA80" s="465" t="s">
        <v>190</v>
      </c>
      <c r="AB80" s="465" t="s">
        <v>190</v>
      </c>
      <c r="AC80" s="465" t="s">
        <v>190</v>
      </c>
      <c r="AD80" s="465" t="s">
        <v>190</v>
      </c>
      <c r="AE80" s="465" t="s">
        <v>190</v>
      </c>
      <c r="AF80" s="465" t="s">
        <v>190</v>
      </c>
      <c r="AG80" s="7"/>
    </row>
    <row r="81" spans="1:33" s="495" customFormat="1" ht="33" customHeight="1" x14ac:dyDescent="0.25">
      <c r="B81" s="76" t="s">
        <v>187</v>
      </c>
      <c r="C81" s="387" t="s">
        <v>684</v>
      </c>
      <c r="D81" s="603" t="s">
        <v>1675</v>
      </c>
      <c r="E81" s="368" t="s">
        <v>190</v>
      </c>
      <c r="F81" s="368" t="s">
        <v>703</v>
      </c>
      <c r="G81" s="368" t="s">
        <v>190</v>
      </c>
      <c r="H81" s="368" t="s">
        <v>190</v>
      </c>
      <c r="I81" s="368" t="s">
        <v>190</v>
      </c>
      <c r="J81" s="368" t="s">
        <v>190</v>
      </c>
      <c r="K81" s="368" t="s">
        <v>190</v>
      </c>
      <c r="L81" s="368" t="s">
        <v>190</v>
      </c>
      <c r="M81" s="368" t="s">
        <v>624</v>
      </c>
      <c r="N81" s="368" t="s">
        <v>624</v>
      </c>
      <c r="O81" s="368" t="s">
        <v>624</v>
      </c>
      <c r="P81" s="368" t="s">
        <v>624</v>
      </c>
      <c r="Q81" s="368" t="s">
        <v>190</v>
      </c>
      <c r="R81" s="368" t="s">
        <v>190</v>
      </c>
      <c r="S81" s="368" t="s">
        <v>190</v>
      </c>
      <c r="T81" s="368" t="s">
        <v>190</v>
      </c>
      <c r="U81" s="368" t="s">
        <v>190</v>
      </c>
      <c r="V81" s="368" t="s">
        <v>190</v>
      </c>
      <c r="W81" s="368" t="s">
        <v>190</v>
      </c>
      <c r="X81" s="368" t="s">
        <v>190</v>
      </c>
      <c r="Y81" s="368" t="s">
        <v>190</v>
      </c>
      <c r="Z81" s="368" t="s">
        <v>190</v>
      </c>
      <c r="AA81" s="368" t="s">
        <v>190</v>
      </c>
      <c r="AB81" s="368" t="s">
        <v>190</v>
      </c>
      <c r="AC81" s="368" t="s">
        <v>190</v>
      </c>
      <c r="AD81" s="368" t="s">
        <v>713</v>
      </c>
      <c r="AE81" s="368" t="s">
        <v>190</v>
      </c>
      <c r="AF81" s="368" t="s">
        <v>190</v>
      </c>
    </row>
    <row r="82" spans="1:33" s="939" customFormat="1" ht="33" customHeight="1" x14ac:dyDescent="0.25">
      <c r="B82" s="76" t="s">
        <v>187</v>
      </c>
      <c r="C82" s="387" t="s">
        <v>1586</v>
      </c>
      <c r="D82" s="603" t="s">
        <v>1676</v>
      </c>
      <c r="E82" s="368"/>
      <c r="F82" s="368"/>
      <c r="G82" s="368"/>
      <c r="H82" s="368"/>
      <c r="I82" s="368"/>
      <c r="J82" s="368"/>
      <c r="K82" s="368"/>
      <c r="L82" s="368"/>
      <c r="M82" s="368"/>
      <c r="N82" s="368"/>
      <c r="O82" s="368"/>
      <c r="P82" s="368"/>
      <c r="Q82" s="368"/>
      <c r="R82" s="368"/>
      <c r="S82" s="368"/>
      <c r="T82" s="368"/>
      <c r="U82" s="368"/>
      <c r="V82" s="368"/>
      <c r="W82" s="368"/>
      <c r="X82" s="368"/>
      <c r="Y82" s="368"/>
      <c r="Z82" s="368"/>
      <c r="AA82" s="368"/>
      <c r="AB82" s="368"/>
      <c r="AC82" s="368"/>
      <c r="AD82" s="368"/>
      <c r="AE82" s="368"/>
      <c r="AF82" s="368"/>
    </row>
    <row r="83" spans="1:33" s="939" customFormat="1" ht="33" customHeight="1" x14ac:dyDescent="0.25">
      <c r="B83" s="76" t="s">
        <v>187</v>
      </c>
      <c r="C83" s="387" t="s">
        <v>1587</v>
      </c>
      <c r="D83" s="603" t="s">
        <v>1677</v>
      </c>
      <c r="E83" s="368"/>
      <c r="F83" s="368"/>
      <c r="G83" s="368"/>
      <c r="H83" s="368"/>
      <c r="I83" s="368"/>
      <c r="J83" s="368"/>
      <c r="K83" s="368"/>
      <c r="L83" s="368"/>
      <c r="M83" s="368"/>
      <c r="N83" s="368"/>
      <c r="O83" s="368"/>
      <c r="P83" s="368"/>
      <c r="Q83" s="368"/>
      <c r="R83" s="368"/>
      <c r="S83" s="368"/>
      <c r="T83" s="368"/>
      <c r="U83" s="368"/>
      <c r="V83" s="368"/>
      <c r="W83" s="368"/>
      <c r="X83" s="368"/>
      <c r="Y83" s="368"/>
      <c r="Z83" s="368"/>
      <c r="AA83" s="368"/>
      <c r="AB83" s="368"/>
      <c r="AC83" s="368"/>
      <c r="AD83" s="368"/>
      <c r="AE83" s="368"/>
      <c r="AF83" s="368"/>
    </row>
    <row r="84" spans="1:33" s="939" customFormat="1" ht="33" customHeight="1" x14ac:dyDescent="0.25">
      <c r="B84" s="76" t="s">
        <v>187</v>
      </c>
      <c r="C84" s="387" t="s">
        <v>1588</v>
      </c>
      <c r="D84" s="603" t="s">
        <v>1683</v>
      </c>
      <c r="E84" s="368"/>
      <c r="F84" s="368"/>
      <c r="G84" s="368"/>
      <c r="H84" s="368"/>
      <c r="I84" s="368"/>
      <c r="J84" s="368"/>
      <c r="K84" s="368"/>
      <c r="L84" s="368"/>
      <c r="M84" s="368"/>
      <c r="N84" s="368"/>
      <c r="O84" s="368"/>
      <c r="P84" s="368"/>
      <c r="Q84" s="368"/>
      <c r="R84" s="368"/>
      <c r="S84" s="368"/>
      <c r="T84" s="368"/>
      <c r="U84" s="368"/>
      <c r="V84" s="368"/>
      <c r="W84" s="368"/>
      <c r="X84" s="368"/>
      <c r="Y84" s="368"/>
      <c r="Z84" s="368"/>
      <c r="AA84" s="368"/>
      <c r="AB84" s="368"/>
      <c r="AC84" s="368"/>
      <c r="AD84" s="368"/>
      <c r="AE84" s="368"/>
      <c r="AF84" s="368"/>
    </row>
    <row r="85" spans="1:33" s="939" customFormat="1" ht="33" customHeight="1" x14ac:dyDescent="0.25">
      <c r="B85" s="76" t="s">
        <v>187</v>
      </c>
      <c r="C85" s="387" t="s">
        <v>1589</v>
      </c>
      <c r="D85" s="603" t="s">
        <v>1684</v>
      </c>
      <c r="E85" s="368"/>
      <c r="F85" s="368"/>
      <c r="G85" s="368"/>
      <c r="H85" s="368"/>
      <c r="I85" s="368"/>
      <c r="J85" s="368"/>
      <c r="K85" s="368"/>
      <c r="L85" s="368"/>
      <c r="M85" s="368"/>
      <c r="N85" s="368"/>
      <c r="O85" s="368"/>
      <c r="P85" s="368"/>
      <c r="Q85" s="368"/>
      <c r="R85" s="368"/>
      <c r="S85" s="368"/>
      <c r="T85" s="368"/>
      <c r="U85" s="368"/>
      <c r="V85" s="368"/>
      <c r="W85" s="368"/>
      <c r="X85" s="368"/>
      <c r="Y85" s="368"/>
      <c r="Z85" s="368"/>
      <c r="AA85" s="368"/>
      <c r="AB85" s="368"/>
      <c r="AC85" s="368"/>
      <c r="AD85" s="368"/>
      <c r="AE85" s="368"/>
      <c r="AF85" s="368"/>
    </row>
    <row r="86" spans="1:33" s="495" customFormat="1" ht="33" customHeight="1" x14ac:dyDescent="0.25">
      <c r="B86" s="76" t="s">
        <v>187</v>
      </c>
      <c r="C86" s="387" t="s">
        <v>1541</v>
      </c>
      <c r="D86" s="603" t="s">
        <v>1685</v>
      </c>
      <c r="E86" s="368" t="s">
        <v>190</v>
      </c>
      <c r="F86" s="368" t="s">
        <v>703</v>
      </c>
      <c r="G86" s="368" t="s">
        <v>190</v>
      </c>
      <c r="H86" s="368" t="s">
        <v>190</v>
      </c>
      <c r="I86" s="368" t="s">
        <v>190</v>
      </c>
      <c r="J86" s="368" t="s">
        <v>190</v>
      </c>
      <c r="K86" s="368" t="s">
        <v>190</v>
      </c>
      <c r="L86" s="368" t="s">
        <v>190</v>
      </c>
      <c r="M86" s="368" t="s">
        <v>624</v>
      </c>
      <c r="N86" s="368" t="s">
        <v>624</v>
      </c>
      <c r="O86" s="368" t="s">
        <v>624</v>
      </c>
      <c r="P86" s="368" t="s">
        <v>624</v>
      </c>
      <c r="Q86" s="368" t="s">
        <v>190</v>
      </c>
      <c r="R86" s="368" t="s">
        <v>190</v>
      </c>
      <c r="S86" s="368" t="s">
        <v>190</v>
      </c>
      <c r="T86" s="368" t="s">
        <v>190</v>
      </c>
      <c r="U86" s="368" t="s">
        <v>190</v>
      </c>
      <c r="V86" s="368" t="s">
        <v>190</v>
      </c>
      <c r="W86" s="368" t="s">
        <v>190</v>
      </c>
      <c r="X86" s="368" t="s">
        <v>190</v>
      </c>
      <c r="Y86" s="368" t="s">
        <v>190</v>
      </c>
      <c r="Z86" s="368" t="s">
        <v>190</v>
      </c>
      <c r="AA86" s="368" t="s">
        <v>190</v>
      </c>
      <c r="AB86" s="368" t="s">
        <v>190</v>
      </c>
      <c r="AC86" s="368" t="s">
        <v>190</v>
      </c>
      <c r="AD86" s="368" t="s">
        <v>713</v>
      </c>
      <c r="AE86" s="368" t="s">
        <v>190</v>
      </c>
      <c r="AF86" s="368" t="s">
        <v>190</v>
      </c>
    </row>
    <row r="87" spans="1:33" s="495" customFormat="1" ht="33" customHeight="1" x14ac:dyDescent="0.25">
      <c r="B87" s="76" t="s">
        <v>187</v>
      </c>
      <c r="C87" s="526" t="s">
        <v>1561</v>
      </c>
      <c r="D87" s="535" t="s">
        <v>1686</v>
      </c>
      <c r="E87" s="368" t="s">
        <v>190</v>
      </c>
      <c r="F87" s="368" t="s">
        <v>703</v>
      </c>
      <c r="G87" s="368" t="s">
        <v>190</v>
      </c>
      <c r="H87" s="368" t="s">
        <v>190</v>
      </c>
      <c r="I87" s="368" t="s">
        <v>190</v>
      </c>
      <c r="J87" s="368" t="s">
        <v>190</v>
      </c>
      <c r="K87" s="368" t="s">
        <v>190</v>
      </c>
      <c r="L87" s="368" t="s">
        <v>190</v>
      </c>
      <c r="M87" s="368" t="s">
        <v>624</v>
      </c>
      <c r="N87" s="368" t="s">
        <v>624</v>
      </c>
      <c r="O87" s="368" t="s">
        <v>624</v>
      </c>
      <c r="P87" s="368" t="s">
        <v>624</v>
      </c>
      <c r="Q87" s="368" t="s">
        <v>190</v>
      </c>
      <c r="R87" s="368" t="s">
        <v>190</v>
      </c>
      <c r="S87" s="368" t="s">
        <v>190</v>
      </c>
      <c r="T87" s="368" t="s">
        <v>190</v>
      </c>
      <c r="U87" s="368" t="s">
        <v>190</v>
      </c>
      <c r="V87" s="368" t="s">
        <v>190</v>
      </c>
      <c r="W87" s="368" t="s">
        <v>190</v>
      </c>
      <c r="X87" s="368" t="s">
        <v>190</v>
      </c>
      <c r="Y87" s="368" t="s">
        <v>190</v>
      </c>
      <c r="Z87" s="368" t="s">
        <v>190</v>
      </c>
      <c r="AA87" s="368" t="s">
        <v>190</v>
      </c>
      <c r="AB87" s="368" t="s">
        <v>190</v>
      </c>
      <c r="AC87" s="368" t="s">
        <v>190</v>
      </c>
      <c r="AD87" s="368" t="s">
        <v>713</v>
      </c>
      <c r="AE87" s="368" t="s">
        <v>190</v>
      </c>
      <c r="AF87" s="368" t="s">
        <v>190</v>
      </c>
    </row>
    <row r="88" spans="1:33" x14ac:dyDescent="0.25">
      <c r="A88" s="7"/>
      <c r="AG88" s="7"/>
    </row>
  </sheetData>
  <sheetProtection formatCells="0" formatColumns="0" formatRows="0" insertColumns="0" insertRows="0" insertHyperlinks="0" deleteColumns="0" deleteRows="0" sort="0" autoFilter="0" pivotTables="0"/>
  <autoFilter ref="B14:AI87" xr:uid="{00000000-0009-0000-0000-000011000000}"/>
  <mergeCells count="33">
    <mergeCell ref="Z12:AA12"/>
    <mergeCell ref="V11:AA11"/>
    <mergeCell ref="AB11:AC12"/>
    <mergeCell ref="AD11:AD13"/>
    <mergeCell ref="AE11:AF12"/>
    <mergeCell ref="X12:Y12"/>
    <mergeCell ref="P11:P13"/>
    <mergeCell ref="Q11:Q13"/>
    <mergeCell ref="R11:S12"/>
    <mergeCell ref="T11:T13"/>
    <mergeCell ref="U11:U13"/>
    <mergeCell ref="B10:AD10"/>
    <mergeCell ref="B11:B13"/>
    <mergeCell ref="C11:C13"/>
    <mergeCell ref="D11:D13"/>
    <mergeCell ref="E11:E13"/>
    <mergeCell ref="F11:F13"/>
    <mergeCell ref="G11:G13"/>
    <mergeCell ref="H11:H13"/>
    <mergeCell ref="I11:L11"/>
    <mergeCell ref="M11:N12"/>
    <mergeCell ref="I12:I13"/>
    <mergeCell ref="J12:J13"/>
    <mergeCell ref="K12:K13"/>
    <mergeCell ref="L12:L13"/>
    <mergeCell ref="V12:W12"/>
    <mergeCell ref="O11:O13"/>
    <mergeCell ref="B9:AF9"/>
    <mergeCell ref="B4:AF4"/>
    <mergeCell ref="B5:O5"/>
    <mergeCell ref="B6:AF6"/>
    <mergeCell ref="B7:AF7"/>
    <mergeCell ref="B8:AF8"/>
  </mergeCells>
  <phoneticPr fontId="69" type="noConversion"/>
  <conditionalFormatting sqref="C39:C50 D39:D52 B34:B50 B79:D86">
    <cfRule type="containsText" dxfId="90" priority="29" operator="containsText" text="Наименование инвестиционного проекта">
      <formula>NOT(ISERROR(SEARCH("Наименование инвестиционного проекта",B34)))</formula>
    </cfRule>
  </conditionalFormatting>
  <conditionalFormatting sqref="B66:C66 B67:D73 D15:D24 C34:D37 B53:D54 B51:C52 D61:D62 D55:D56 B63:D65 B57:D60 B76:D78 B74:B75">
    <cfRule type="containsText" dxfId="89" priority="44" operator="containsText" text="Наименование инвестиционного проекта">
      <formula>NOT(ISERROR(SEARCH("Наименование инвестиционного проекта",B15)))</formula>
    </cfRule>
  </conditionalFormatting>
  <conditionalFormatting sqref="B66:C66 D61:D62 B63:D65 D15:D24 B26:C27 D55:D56 B57:D60 B38 B33:D37 B39:D54 B67:D86">
    <cfRule type="cellIs" dxfId="88" priority="42" operator="equal">
      <formula>0</formula>
    </cfRule>
  </conditionalFormatting>
  <conditionalFormatting sqref="B15:C15 B24:C24 B23">
    <cfRule type="cellIs" dxfId="87" priority="41" operator="equal">
      <formula>0</formula>
    </cfRule>
  </conditionalFormatting>
  <conditionalFormatting sqref="B25">
    <cfRule type="cellIs" dxfId="86" priority="40" operator="equal">
      <formula>0</formula>
    </cfRule>
  </conditionalFormatting>
  <conditionalFormatting sqref="B28 D28 B31:D32 B29:C30">
    <cfRule type="cellIs" dxfId="85" priority="39" operator="equal">
      <formula>0</formula>
    </cfRule>
  </conditionalFormatting>
  <conditionalFormatting sqref="B55:C55">
    <cfRule type="cellIs" dxfId="84" priority="37" operator="equal">
      <formula>0</formula>
    </cfRule>
  </conditionalFormatting>
  <conditionalFormatting sqref="B56:C56">
    <cfRule type="cellIs" dxfId="83" priority="36" operator="equal">
      <formula>0</formula>
    </cfRule>
  </conditionalFormatting>
  <conditionalFormatting sqref="C25">
    <cfRule type="cellIs" dxfId="82" priority="35" operator="equal">
      <formula>0</formula>
    </cfRule>
  </conditionalFormatting>
  <conditionalFormatting sqref="C28">
    <cfRule type="cellIs" dxfId="81" priority="34" operator="equal">
      <formula>0</formula>
    </cfRule>
  </conditionalFormatting>
  <conditionalFormatting sqref="C22:C23">
    <cfRule type="cellIs" dxfId="80" priority="33" operator="equal">
      <formula>0</formula>
    </cfRule>
  </conditionalFormatting>
  <conditionalFormatting sqref="B61:C61">
    <cfRule type="cellIs" dxfId="79" priority="32" operator="equal">
      <formula>0</formula>
    </cfRule>
  </conditionalFormatting>
  <conditionalFormatting sqref="B62:C62">
    <cfRule type="cellIs" dxfId="78" priority="31" operator="equal">
      <formula>0</formula>
    </cfRule>
  </conditionalFormatting>
  <conditionalFormatting sqref="D66">
    <cfRule type="cellIs" dxfId="77" priority="30" operator="equal">
      <formula>0</formula>
    </cfRule>
  </conditionalFormatting>
  <conditionalFormatting sqref="B15">
    <cfRule type="cellIs" dxfId="76" priority="28" operator="equal">
      <formula>0</formula>
    </cfRule>
  </conditionalFormatting>
  <conditionalFormatting sqref="D26:D27">
    <cfRule type="cellIs" dxfId="75" priority="26" operator="equal">
      <formula>0</formula>
    </cfRule>
  </conditionalFormatting>
  <conditionalFormatting sqref="D29:D30">
    <cfRule type="cellIs" dxfId="74" priority="27" operator="equal">
      <formula>0</formula>
    </cfRule>
  </conditionalFormatting>
  <conditionalFormatting sqref="D25">
    <cfRule type="containsText" dxfId="73" priority="25" operator="containsText" text="Наименование инвестиционного проекта">
      <formula>NOT(ISERROR(SEARCH("Наименование инвестиционного проекта",D25)))</formula>
    </cfRule>
  </conditionalFormatting>
  <conditionalFormatting sqref="D25">
    <cfRule type="cellIs" dxfId="72" priority="24" operator="equal">
      <formula>0</formula>
    </cfRule>
  </conditionalFormatting>
  <conditionalFormatting sqref="B87">
    <cfRule type="containsText" dxfId="71" priority="20" operator="containsText" text="Наименование инвестиционного проекта">
      <formula>NOT(ISERROR(SEARCH("Наименование инвестиционного проекта",B87)))</formula>
    </cfRule>
  </conditionalFormatting>
  <conditionalFormatting sqref="B87">
    <cfRule type="cellIs" dxfId="70" priority="19" operator="equal">
      <formula>0</formula>
    </cfRule>
  </conditionalFormatting>
  <conditionalFormatting sqref="C87">
    <cfRule type="cellIs" dxfId="69" priority="18" operator="equal">
      <formula>0</formula>
    </cfRule>
  </conditionalFormatting>
  <conditionalFormatting sqref="C38">
    <cfRule type="cellIs" dxfId="68" priority="17" operator="equal">
      <formula>0</formula>
    </cfRule>
  </conditionalFormatting>
  <conditionalFormatting sqref="D38">
    <cfRule type="containsText" dxfId="67" priority="16" operator="containsText" text="Наименование инвестиционного проекта">
      <formula>NOT(ISERROR(SEARCH("Наименование инвестиционного проекта",D38)))</formula>
    </cfRule>
  </conditionalFormatting>
  <conditionalFormatting sqref="D38">
    <cfRule type="cellIs" dxfId="66" priority="13" operator="equal">
      <formula>0</formula>
    </cfRule>
  </conditionalFormatting>
  <conditionalFormatting sqref="D87">
    <cfRule type="containsText" dxfId="65" priority="12" operator="containsText" text="Наименование инвестиционного проекта">
      <formula>NOT(ISERROR(SEARCH("Наименование инвестиционного проекта",D87)))</formula>
    </cfRule>
  </conditionalFormatting>
  <conditionalFormatting sqref="D87">
    <cfRule type="cellIs" dxfId="64" priority="11" operator="equal">
      <formula>0</formula>
    </cfRule>
  </conditionalFormatting>
  <pageMargins left="0.70866141732283472" right="0.70866141732283472" top="0.74803149606299213" bottom="0.74803149606299213" header="0.31496062992125984" footer="0.31496062992125984"/>
  <pageSetup paperSize="8" scale="30" fitToWidth="2" orientation="landscape" r:id="rId1"/>
  <headerFooter differentFirst="1">
    <oddHeader>&amp;C&amp;P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AF76"/>
  <sheetViews>
    <sheetView view="pageBreakPreview" zoomScale="70" zoomScaleNormal="100" zoomScaleSheetLayoutView="70" workbookViewId="0">
      <pane xSplit="3" ySplit="14" topLeftCell="D55" activePane="bottomRight" state="frozen"/>
      <selection activeCell="A11" sqref="A11"/>
      <selection pane="topRight" activeCell="D11" sqref="D11"/>
      <selection pane="bottomLeft" activeCell="A15" sqref="A15"/>
      <selection pane="bottomRight" activeCell="B6" sqref="B6:L6"/>
    </sheetView>
  </sheetViews>
  <sheetFormatPr defaultRowHeight="15" x14ac:dyDescent="0.25"/>
  <cols>
    <col min="1" max="1" width="6" style="292" customWidth="1"/>
    <col min="2" max="2" width="11.28515625" style="292" customWidth="1"/>
    <col min="3" max="3" width="118.7109375" style="293" customWidth="1"/>
    <col min="4" max="4" width="25" style="293" customWidth="1"/>
    <col min="5" max="5" width="23" style="293" customWidth="1"/>
    <col min="6" max="6" width="20.42578125" style="293" customWidth="1"/>
    <col min="7" max="7" width="35.5703125" style="293" customWidth="1"/>
    <col min="8" max="8" width="33.28515625" style="293" customWidth="1"/>
    <col min="9" max="9" width="36.5703125" style="293" customWidth="1"/>
    <col min="10" max="10" width="37" style="293" customWidth="1"/>
    <col min="11" max="11" width="24.140625" style="294" customWidth="1"/>
    <col min="12" max="12" width="27.28515625" style="294" customWidth="1"/>
    <col min="13" max="13" width="5" style="293" customWidth="1"/>
    <col min="14" max="14" width="9.28515625" style="293" customWidth="1"/>
    <col min="15" max="15" width="13.85546875" style="293" customWidth="1"/>
    <col min="16" max="244" width="9.140625" style="292"/>
    <col min="245" max="245" width="4.42578125" style="292" bestFit="1" customWidth="1"/>
    <col min="246" max="246" width="18.28515625" style="292" bestFit="1" customWidth="1"/>
    <col min="247" max="247" width="19" style="292" bestFit="1" customWidth="1"/>
    <col min="248" max="248" width="15.42578125" style="292" bestFit="1" customWidth="1"/>
    <col min="249" max="250" width="12.42578125" style="292" bestFit="1" customWidth="1"/>
    <col min="251" max="251" width="7.140625" style="292" bestFit="1" customWidth="1"/>
    <col min="252" max="252" width="10.140625" style="292" bestFit="1" customWidth="1"/>
    <col min="253" max="253" width="15.85546875" style="292" bestFit="1" customWidth="1"/>
    <col min="254" max="254" width="15.140625" style="292" bestFit="1" customWidth="1"/>
    <col min="255" max="255" width="18.28515625" style="292" bestFit="1" customWidth="1"/>
    <col min="256" max="256" width="13.28515625" style="292" bestFit="1" customWidth="1"/>
    <col min="257" max="257" width="19.28515625" style="292" customWidth="1"/>
    <col min="258" max="258" width="15.140625" style="292" customWidth="1"/>
    <col min="259" max="259" width="21" style="292" bestFit="1" customWidth="1"/>
    <col min="260" max="260" width="17.140625" style="292" bestFit="1" customWidth="1"/>
    <col min="261" max="261" width="16.85546875" style="292" bestFit="1" customWidth="1"/>
    <col min="262" max="262" width="16.7109375" style="292" bestFit="1" customWidth="1"/>
    <col min="263" max="263" width="15.7109375" style="292" bestFit="1" customWidth="1"/>
    <col min="264" max="264" width="16.28515625" style="292" bestFit="1" customWidth="1"/>
    <col min="265" max="265" width="17.28515625" style="292" customWidth="1"/>
    <col min="266" max="266" width="23.42578125" style="292" bestFit="1" customWidth="1"/>
    <col min="267" max="267" width="31.85546875" style="292" bestFit="1" customWidth="1"/>
    <col min="268" max="268" width="7.85546875" style="292" bestFit="1" customWidth="1"/>
    <col min="269" max="269" width="5.7109375" style="292" bestFit="1" customWidth="1"/>
    <col min="270" max="270" width="9.140625" style="292" bestFit="1" customWidth="1"/>
    <col min="271" max="271" width="13.5703125" style="292" bestFit="1" customWidth="1"/>
    <col min="272" max="500" width="9.140625" style="292"/>
    <col min="501" max="501" width="4.42578125" style="292" bestFit="1" customWidth="1"/>
    <col min="502" max="502" width="18.28515625" style="292" bestFit="1" customWidth="1"/>
    <col min="503" max="503" width="19" style="292" bestFit="1" customWidth="1"/>
    <col min="504" max="504" width="15.42578125" style="292" bestFit="1" customWidth="1"/>
    <col min="505" max="506" width="12.42578125" style="292" bestFit="1" customWidth="1"/>
    <col min="507" max="507" width="7.140625" style="292" bestFit="1" customWidth="1"/>
    <col min="508" max="508" width="10.140625" style="292" bestFit="1" customWidth="1"/>
    <col min="509" max="509" width="15.85546875" style="292" bestFit="1" customWidth="1"/>
    <col min="510" max="510" width="15.140625" style="292" bestFit="1" customWidth="1"/>
    <col min="511" max="511" width="18.28515625" style="292" bestFit="1" customWidth="1"/>
    <col min="512" max="512" width="13.28515625" style="292" bestFit="1" customWidth="1"/>
    <col min="513" max="513" width="19.28515625" style="292" customWidth="1"/>
    <col min="514" max="514" width="15.140625" style="292" customWidth="1"/>
    <col min="515" max="515" width="21" style="292" bestFit="1" customWidth="1"/>
    <col min="516" max="516" width="17.140625" style="292" bestFit="1" customWidth="1"/>
    <col min="517" max="517" width="16.85546875" style="292" bestFit="1" customWidth="1"/>
    <col min="518" max="518" width="16.7109375" style="292" bestFit="1" customWidth="1"/>
    <col min="519" max="519" width="15.7109375" style="292" bestFit="1" customWidth="1"/>
    <col min="520" max="520" width="16.28515625" style="292" bestFit="1" customWidth="1"/>
    <col min="521" max="521" width="17.28515625" style="292" customWidth="1"/>
    <col min="522" max="522" width="23.42578125" style="292" bestFit="1" customWidth="1"/>
    <col min="523" max="523" width="31.85546875" style="292" bestFit="1" customWidth="1"/>
    <col min="524" max="524" width="7.85546875" style="292" bestFit="1" customWidth="1"/>
    <col min="525" max="525" width="5.7109375" style="292" bestFit="1" customWidth="1"/>
    <col min="526" max="526" width="9.140625" style="292" bestFit="1" customWidth="1"/>
    <col min="527" max="527" width="13.5703125" style="292" bestFit="1" customWidth="1"/>
    <col min="528" max="756" width="9.140625" style="292"/>
    <col min="757" max="757" width="4.42578125" style="292" bestFit="1" customWidth="1"/>
    <col min="758" max="758" width="18.28515625" style="292" bestFit="1" customWidth="1"/>
    <col min="759" max="759" width="19" style="292" bestFit="1" customWidth="1"/>
    <col min="760" max="760" width="15.42578125" style="292" bestFit="1" customWidth="1"/>
    <col min="761" max="762" width="12.42578125" style="292" bestFit="1" customWidth="1"/>
    <col min="763" max="763" width="7.140625" style="292" bestFit="1" customWidth="1"/>
    <col min="764" max="764" width="10.140625" style="292" bestFit="1" customWidth="1"/>
    <col min="765" max="765" width="15.85546875" style="292" bestFit="1" customWidth="1"/>
    <col min="766" max="766" width="15.140625" style="292" bestFit="1" customWidth="1"/>
    <col min="767" max="767" width="18.28515625" style="292" bestFit="1" customWidth="1"/>
    <col min="768" max="768" width="13.28515625" style="292" bestFit="1" customWidth="1"/>
    <col min="769" max="769" width="19.28515625" style="292" customWidth="1"/>
    <col min="770" max="770" width="15.140625" style="292" customWidth="1"/>
    <col min="771" max="771" width="21" style="292" bestFit="1" customWidth="1"/>
    <col min="772" max="772" width="17.140625" style="292" bestFit="1" customWidth="1"/>
    <col min="773" max="773" width="16.85546875" style="292" bestFit="1" customWidth="1"/>
    <col min="774" max="774" width="16.7109375" style="292" bestFit="1" customWidth="1"/>
    <col min="775" max="775" width="15.7109375" style="292" bestFit="1" customWidth="1"/>
    <col min="776" max="776" width="16.28515625" style="292" bestFit="1" customWidth="1"/>
    <col min="777" max="777" width="17.28515625" style="292" customWidth="1"/>
    <col min="778" max="778" width="23.42578125" style="292" bestFit="1" customWidth="1"/>
    <col min="779" max="779" width="31.85546875" style="292" bestFit="1" customWidth="1"/>
    <col min="780" max="780" width="7.85546875" style="292" bestFit="1" customWidth="1"/>
    <col min="781" max="781" width="5.7109375" style="292" bestFit="1" customWidth="1"/>
    <col min="782" max="782" width="9.140625" style="292" bestFit="1" customWidth="1"/>
    <col min="783" max="783" width="13.5703125" style="292" bestFit="1" customWidth="1"/>
    <col min="784" max="1012" width="9.140625" style="292"/>
    <col min="1013" max="1013" width="4.42578125" style="292" bestFit="1" customWidth="1"/>
    <col min="1014" max="1014" width="18.28515625" style="292" bestFit="1" customWidth="1"/>
    <col min="1015" max="1015" width="19" style="292" bestFit="1" customWidth="1"/>
    <col min="1016" max="1016" width="15.42578125" style="292" bestFit="1" customWidth="1"/>
    <col min="1017" max="1018" width="12.42578125" style="292" bestFit="1" customWidth="1"/>
    <col min="1019" max="1019" width="7.140625" style="292" bestFit="1" customWidth="1"/>
    <col min="1020" max="1020" width="10.140625" style="292" bestFit="1" customWidth="1"/>
    <col min="1021" max="1021" width="15.85546875" style="292" bestFit="1" customWidth="1"/>
    <col min="1022" max="1022" width="15.140625" style="292" bestFit="1" customWidth="1"/>
    <col min="1023" max="1023" width="18.28515625" style="292" bestFit="1" customWidth="1"/>
    <col min="1024" max="1024" width="13.28515625" style="292" bestFit="1" customWidth="1"/>
    <col min="1025" max="1025" width="19.28515625" style="292" customWidth="1"/>
    <col min="1026" max="1026" width="15.140625" style="292" customWidth="1"/>
    <col min="1027" max="1027" width="21" style="292" bestFit="1" customWidth="1"/>
    <col min="1028" max="1028" width="17.140625" style="292" bestFit="1" customWidth="1"/>
    <col min="1029" max="1029" width="16.85546875" style="292" bestFit="1" customWidth="1"/>
    <col min="1030" max="1030" width="16.7109375" style="292" bestFit="1" customWidth="1"/>
    <col min="1031" max="1031" width="15.7109375" style="292" bestFit="1" customWidth="1"/>
    <col min="1032" max="1032" width="16.28515625" style="292" bestFit="1" customWidth="1"/>
    <col min="1033" max="1033" width="17.28515625" style="292" customWidth="1"/>
    <col min="1034" max="1034" width="23.42578125" style="292" bestFit="1" customWidth="1"/>
    <col min="1035" max="1035" width="31.85546875" style="292" bestFit="1" customWidth="1"/>
    <col min="1036" max="1036" width="7.85546875" style="292" bestFit="1" customWidth="1"/>
    <col min="1037" max="1037" width="5.7109375" style="292" bestFit="1" customWidth="1"/>
    <col min="1038" max="1038" width="9.140625" style="292" bestFit="1" customWidth="1"/>
    <col min="1039" max="1039" width="13.5703125" style="292" bestFit="1" customWidth="1"/>
    <col min="1040" max="1268" width="9.140625" style="292"/>
    <col min="1269" max="1269" width="4.42578125" style="292" bestFit="1" customWidth="1"/>
    <col min="1270" max="1270" width="18.28515625" style="292" bestFit="1" customWidth="1"/>
    <col min="1271" max="1271" width="19" style="292" bestFit="1" customWidth="1"/>
    <col min="1272" max="1272" width="15.42578125" style="292" bestFit="1" customWidth="1"/>
    <col min="1273" max="1274" width="12.42578125" style="292" bestFit="1" customWidth="1"/>
    <col min="1275" max="1275" width="7.140625" style="292" bestFit="1" customWidth="1"/>
    <col min="1276" max="1276" width="10.140625" style="292" bestFit="1" customWidth="1"/>
    <col min="1277" max="1277" width="15.85546875" style="292" bestFit="1" customWidth="1"/>
    <col min="1278" max="1278" width="15.140625" style="292" bestFit="1" customWidth="1"/>
    <col min="1279" max="1279" width="18.28515625" style="292" bestFit="1" customWidth="1"/>
    <col min="1280" max="1280" width="13.28515625" style="292" bestFit="1" customWidth="1"/>
    <col min="1281" max="1281" width="19.28515625" style="292" customWidth="1"/>
    <col min="1282" max="1282" width="15.140625" style="292" customWidth="1"/>
    <col min="1283" max="1283" width="21" style="292" bestFit="1" customWidth="1"/>
    <col min="1284" max="1284" width="17.140625" style="292" bestFit="1" customWidth="1"/>
    <col min="1285" max="1285" width="16.85546875" style="292" bestFit="1" customWidth="1"/>
    <col min="1286" max="1286" width="16.7109375" style="292" bestFit="1" customWidth="1"/>
    <col min="1287" max="1287" width="15.7109375" style="292" bestFit="1" customWidth="1"/>
    <col min="1288" max="1288" width="16.28515625" style="292" bestFit="1" customWidth="1"/>
    <col min="1289" max="1289" width="17.28515625" style="292" customWidth="1"/>
    <col min="1290" max="1290" width="23.42578125" style="292" bestFit="1" customWidth="1"/>
    <col min="1291" max="1291" width="31.85546875" style="292" bestFit="1" customWidth="1"/>
    <col min="1292" max="1292" width="7.85546875" style="292" bestFit="1" customWidth="1"/>
    <col min="1293" max="1293" width="5.7109375" style="292" bestFit="1" customWidth="1"/>
    <col min="1294" max="1294" width="9.140625" style="292" bestFit="1" customWidth="1"/>
    <col min="1295" max="1295" width="13.5703125" style="292" bestFit="1" customWidth="1"/>
    <col min="1296" max="1524" width="9.140625" style="292"/>
    <col min="1525" max="1525" width="4.42578125" style="292" bestFit="1" customWidth="1"/>
    <col min="1526" max="1526" width="18.28515625" style="292" bestFit="1" customWidth="1"/>
    <col min="1527" max="1527" width="19" style="292" bestFit="1" customWidth="1"/>
    <col min="1528" max="1528" width="15.42578125" style="292" bestFit="1" customWidth="1"/>
    <col min="1529" max="1530" width="12.42578125" style="292" bestFit="1" customWidth="1"/>
    <col min="1531" max="1531" width="7.140625" style="292" bestFit="1" customWidth="1"/>
    <col min="1532" max="1532" width="10.140625" style="292" bestFit="1" customWidth="1"/>
    <col min="1533" max="1533" width="15.85546875" style="292" bestFit="1" customWidth="1"/>
    <col min="1534" max="1534" width="15.140625" style="292" bestFit="1" customWidth="1"/>
    <col min="1535" max="1535" width="18.28515625" style="292" bestFit="1" customWidth="1"/>
    <col min="1536" max="1536" width="13.28515625" style="292" bestFit="1" customWidth="1"/>
    <col min="1537" max="1537" width="19.28515625" style="292" customWidth="1"/>
    <col min="1538" max="1538" width="15.140625" style="292" customWidth="1"/>
    <col min="1539" max="1539" width="21" style="292" bestFit="1" customWidth="1"/>
    <col min="1540" max="1540" width="17.140625" style="292" bestFit="1" customWidth="1"/>
    <col min="1541" max="1541" width="16.85546875" style="292" bestFit="1" customWidth="1"/>
    <col min="1542" max="1542" width="16.7109375" style="292" bestFit="1" customWidth="1"/>
    <col min="1543" max="1543" width="15.7109375" style="292" bestFit="1" customWidth="1"/>
    <col min="1544" max="1544" width="16.28515625" style="292" bestFit="1" customWidth="1"/>
    <col min="1545" max="1545" width="17.28515625" style="292" customWidth="1"/>
    <col min="1546" max="1546" width="23.42578125" style="292" bestFit="1" customWidth="1"/>
    <col min="1547" max="1547" width="31.85546875" style="292" bestFit="1" customWidth="1"/>
    <col min="1548" max="1548" width="7.85546875" style="292" bestFit="1" customWidth="1"/>
    <col min="1549" max="1549" width="5.7109375" style="292" bestFit="1" customWidth="1"/>
    <col min="1550" max="1550" width="9.140625" style="292" bestFit="1" customWidth="1"/>
    <col min="1551" max="1551" width="13.5703125" style="292" bestFit="1" customWidth="1"/>
    <col min="1552" max="1780" width="9.140625" style="292"/>
    <col min="1781" max="1781" width="4.42578125" style="292" bestFit="1" customWidth="1"/>
    <col min="1782" max="1782" width="18.28515625" style="292" bestFit="1" customWidth="1"/>
    <col min="1783" max="1783" width="19" style="292" bestFit="1" customWidth="1"/>
    <col min="1784" max="1784" width="15.42578125" style="292" bestFit="1" customWidth="1"/>
    <col min="1785" max="1786" width="12.42578125" style="292" bestFit="1" customWidth="1"/>
    <col min="1787" max="1787" width="7.140625" style="292" bestFit="1" customWidth="1"/>
    <col min="1788" max="1788" width="10.140625" style="292" bestFit="1" customWidth="1"/>
    <col min="1789" max="1789" width="15.85546875" style="292" bestFit="1" customWidth="1"/>
    <col min="1790" max="1790" width="15.140625" style="292" bestFit="1" customWidth="1"/>
    <col min="1791" max="1791" width="18.28515625" style="292" bestFit="1" customWidth="1"/>
    <col min="1792" max="1792" width="13.28515625" style="292" bestFit="1" customWidth="1"/>
    <col min="1793" max="1793" width="19.28515625" style="292" customWidth="1"/>
    <col min="1794" max="1794" width="15.140625" style="292" customWidth="1"/>
    <col min="1795" max="1795" width="21" style="292" bestFit="1" customWidth="1"/>
    <col min="1796" max="1796" width="17.140625" style="292" bestFit="1" customWidth="1"/>
    <col min="1797" max="1797" width="16.85546875" style="292" bestFit="1" customWidth="1"/>
    <col min="1798" max="1798" width="16.7109375" style="292" bestFit="1" customWidth="1"/>
    <col min="1799" max="1799" width="15.7109375" style="292" bestFit="1" customWidth="1"/>
    <col min="1800" max="1800" width="16.28515625" style="292" bestFit="1" customWidth="1"/>
    <col min="1801" max="1801" width="17.28515625" style="292" customWidth="1"/>
    <col min="1802" max="1802" width="23.42578125" style="292" bestFit="1" customWidth="1"/>
    <col min="1803" max="1803" width="31.85546875" style="292" bestFit="1" customWidth="1"/>
    <col min="1804" max="1804" width="7.85546875" style="292" bestFit="1" customWidth="1"/>
    <col min="1805" max="1805" width="5.7109375" style="292" bestFit="1" customWidth="1"/>
    <col min="1806" max="1806" width="9.140625" style="292" bestFit="1" customWidth="1"/>
    <col min="1807" max="1807" width="13.5703125" style="292" bestFit="1" customWidth="1"/>
    <col min="1808" max="2036" width="9.140625" style="292"/>
    <col min="2037" max="2037" width="4.42578125" style="292" bestFit="1" customWidth="1"/>
    <col min="2038" max="2038" width="18.28515625" style="292" bestFit="1" customWidth="1"/>
    <col min="2039" max="2039" width="19" style="292" bestFit="1" customWidth="1"/>
    <col min="2040" max="2040" width="15.42578125" style="292" bestFit="1" customWidth="1"/>
    <col min="2041" max="2042" width="12.42578125" style="292" bestFit="1" customWidth="1"/>
    <col min="2043" max="2043" width="7.140625" style="292" bestFit="1" customWidth="1"/>
    <col min="2044" max="2044" width="10.140625" style="292" bestFit="1" customWidth="1"/>
    <col min="2045" max="2045" width="15.85546875" style="292" bestFit="1" customWidth="1"/>
    <col min="2046" max="2046" width="15.140625" style="292" bestFit="1" customWidth="1"/>
    <col min="2047" max="2047" width="18.28515625" style="292" bestFit="1" customWidth="1"/>
    <col min="2048" max="2048" width="13.28515625" style="292" bestFit="1" customWidth="1"/>
    <col min="2049" max="2049" width="19.28515625" style="292" customWidth="1"/>
    <col min="2050" max="2050" width="15.140625" style="292" customWidth="1"/>
    <col min="2051" max="2051" width="21" style="292" bestFit="1" customWidth="1"/>
    <col min="2052" max="2052" width="17.140625" style="292" bestFit="1" customWidth="1"/>
    <col min="2053" max="2053" width="16.85546875" style="292" bestFit="1" customWidth="1"/>
    <col min="2054" max="2054" width="16.7109375" style="292" bestFit="1" customWidth="1"/>
    <col min="2055" max="2055" width="15.7109375" style="292" bestFit="1" customWidth="1"/>
    <col min="2056" max="2056" width="16.28515625" style="292" bestFit="1" customWidth="1"/>
    <col min="2057" max="2057" width="17.28515625" style="292" customWidth="1"/>
    <col min="2058" max="2058" width="23.42578125" style="292" bestFit="1" customWidth="1"/>
    <col min="2059" max="2059" width="31.85546875" style="292" bestFit="1" customWidth="1"/>
    <col min="2060" max="2060" width="7.85546875" style="292" bestFit="1" customWidth="1"/>
    <col min="2061" max="2061" width="5.7109375" style="292" bestFit="1" customWidth="1"/>
    <col min="2062" max="2062" width="9.140625" style="292" bestFit="1" customWidth="1"/>
    <col min="2063" max="2063" width="13.5703125" style="292" bestFit="1" customWidth="1"/>
    <col min="2064" max="2292" width="9.140625" style="292"/>
    <col min="2293" max="2293" width="4.42578125" style="292" bestFit="1" customWidth="1"/>
    <col min="2294" max="2294" width="18.28515625" style="292" bestFit="1" customWidth="1"/>
    <col min="2295" max="2295" width="19" style="292" bestFit="1" customWidth="1"/>
    <col min="2296" max="2296" width="15.42578125" style="292" bestFit="1" customWidth="1"/>
    <col min="2297" max="2298" width="12.42578125" style="292" bestFit="1" customWidth="1"/>
    <col min="2299" max="2299" width="7.140625" style="292" bestFit="1" customWidth="1"/>
    <col min="2300" max="2300" width="10.140625" style="292" bestFit="1" customWidth="1"/>
    <col min="2301" max="2301" width="15.85546875" style="292" bestFit="1" customWidth="1"/>
    <col min="2302" max="2302" width="15.140625" style="292" bestFit="1" customWidth="1"/>
    <col min="2303" max="2303" width="18.28515625" style="292" bestFit="1" customWidth="1"/>
    <col min="2304" max="2304" width="13.28515625" style="292" bestFit="1" customWidth="1"/>
    <col min="2305" max="2305" width="19.28515625" style="292" customWidth="1"/>
    <col min="2306" max="2306" width="15.140625" style="292" customWidth="1"/>
    <col min="2307" max="2307" width="21" style="292" bestFit="1" customWidth="1"/>
    <col min="2308" max="2308" width="17.140625" style="292" bestFit="1" customWidth="1"/>
    <col min="2309" max="2309" width="16.85546875" style="292" bestFit="1" customWidth="1"/>
    <col min="2310" max="2310" width="16.7109375" style="292" bestFit="1" customWidth="1"/>
    <col min="2311" max="2311" width="15.7109375" style="292" bestFit="1" customWidth="1"/>
    <col min="2312" max="2312" width="16.28515625" style="292" bestFit="1" customWidth="1"/>
    <col min="2313" max="2313" width="17.28515625" style="292" customWidth="1"/>
    <col min="2314" max="2314" width="23.42578125" style="292" bestFit="1" customWidth="1"/>
    <col min="2315" max="2315" width="31.85546875" style="292" bestFit="1" customWidth="1"/>
    <col min="2316" max="2316" width="7.85546875" style="292" bestFit="1" customWidth="1"/>
    <col min="2317" max="2317" width="5.7109375" style="292" bestFit="1" customWidth="1"/>
    <col min="2318" max="2318" width="9.140625" style="292" bestFit="1" customWidth="1"/>
    <col min="2319" max="2319" width="13.5703125" style="292" bestFit="1" customWidth="1"/>
    <col min="2320" max="2548" width="9.140625" style="292"/>
    <col min="2549" max="2549" width="4.42578125" style="292" bestFit="1" customWidth="1"/>
    <col min="2550" max="2550" width="18.28515625" style="292" bestFit="1" customWidth="1"/>
    <col min="2551" max="2551" width="19" style="292" bestFit="1" customWidth="1"/>
    <col min="2552" max="2552" width="15.42578125" style="292" bestFit="1" customWidth="1"/>
    <col min="2553" max="2554" width="12.42578125" style="292" bestFit="1" customWidth="1"/>
    <col min="2555" max="2555" width="7.140625" style="292" bestFit="1" customWidth="1"/>
    <col min="2556" max="2556" width="10.140625" style="292" bestFit="1" customWidth="1"/>
    <col min="2557" max="2557" width="15.85546875" style="292" bestFit="1" customWidth="1"/>
    <col min="2558" max="2558" width="15.140625" style="292" bestFit="1" customWidth="1"/>
    <col min="2559" max="2559" width="18.28515625" style="292" bestFit="1" customWidth="1"/>
    <col min="2560" max="2560" width="13.28515625" style="292" bestFit="1" customWidth="1"/>
    <col min="2561" max="2561" width="19.28515625" style="292" customWidth="1"/>
    <col min="2562" max="2562" width="15.140625" style="292" customWidth="1"/>
    <col min="2563" max="2563" width="21" style="292" bestFit="1" customWidth="1"/>
    <col min="2564" max="2564" width="17.140625" style="292" bestFit="1" customWidth="1"/>
    <col min="2565" max="2565" width="16.85546875" style="292" bestFit="1" customWidth="1"/>
    <col min="2566" max="2566" width="16.7109375" style="292" bestFit="1" customWidth="1"/>
    <col min="2567" max="2567" width="15.7109375" style="292" bestFit="1" customWidth="1"/>
    <col min="2568" max="2568" width="16.28515625" style="292" bestFit="1" customWidth="1"/>
    <col min="2569" max="2569" width="17.28515625" style="292" customWidth="1"/>
    <col min="2570" max="2570" width="23.42578125" style="292" bestFit="1" customWidth="1"/>
    <col min="2571" max="2571" width="31.85546875" style="292" bestFit="1" customWidth="1"/>
    <col min="2572" max="2572" width="7.85546875" style="292" bestFit="1" customWidth="1"/>
    <col min="2573" max="2573" width="5.7109375" style="292" bestFit="1" customWidth="1"/>
    <col min="2574" max="2574" width="9.140625" style="292" bestFit="1" customWidth="1"/>
    <col min="2575" max="2575" width="13.5703125" style="292" bestFit="1" customWidth="1"/>
    <col min="2576" max="2804" width="9.140625" style="292"/>
    <col min="2805" max="2805" width="4.42578125" style="292" bestFit="1" customWidth="1"/>
    <col min="2806" max="2806" width="18.28515625" style="292" bestFit="1" customWidth="1"/>
    <col min="2807" max="2807" width="19" style="292" bestFit="1" customWidth="1"/>
    <col min="2808" max="2808" width="15.42578125" style="292" bestFit="1" customWidth="1"/>
    <col min="2809" max="2810" width="12.42578125" style="292" bestFit="1" customWidth="1"/>
    <col min="2811" max="2811" width="7.140625" style="292" bestFit="1" customWidth="1"/>
    <col min="2812" max="2812" width="10.140625" style="292" bestFit="1" customWidth="1"/>
    <col min="2813" max="2813" width="15.85546875" style="292" bestFit="1" customWidth="1"/>
    <col min="2814" max="2814" width="15.140625" style="292" bestFit="1" customWidth="1"/>
    <col min="2815" max="2815" width="18.28515625" style="292" bestFit="1" customWidth="1"/>
    <col min="2816" max="2816" width="13.28515625" style="292" bestFit="1" customWidth="1"/>
    <col min="2817" max="2817" width="19.28515625" style="292" customWidth="1"/>
    <col min="2818" max="2818" width="15.140625" style="292" customWidth="1"/>
    <col min="2819" max="2819" width="21" style="292" bestFit="1" customWidth="1"/>
    <col min="2820" max="2820" width="17.140625" style="292" bestFit="1" customWidth="1"/>
    <col min="2821" max="2821" width="16.85546875" style="292" bestFit="1" customWidth="1"/>
    <col min="2822" max="2822" width="16.7109375" style="292" bestFit="1" customWidth="1"/>
    <col min="2823" max="2823" width="15.7109375" style="292" bestFit="1" customWidth="1"/>
    <col min="2824" max="2824" width="16.28515625" style="292" bestFit="1" customWidth="1"/>
    <col min="2825" max="2825" width="17.28515625" style="292" customWidth="1"/>
    <col min="2826" max="2826" width="23.42578125" style="292" bestFit="1" customWidth="1"/>
    <col min="2827" max="2827" width="31.85546875" style="292" bestFit="1" customWidth="1"/>
    <col min="2828" max="2828" width="7.85546875" style="292" bestFit="1" customWidth="1"/>
    <col min="2829" max="2829" width="5.7109375" style="292" bestFit="1" customWidth="1"/>
    <col min="2830" max="2830" width="9.140625" style="292" bestFit="1" customWidth="1"/>
    <col min="2831" max="2831" width="13.5703125" style="292" bestFit="1" customWidth="1"/>
    <col min="2832" max="3060" width="9.140625" style="292"/>
    <col min="3061" max="3061" width="4.42578125" style="292" bestFit="1" customWidth="1"/>
    <col min="3062" max="3062" width="18.28515625" style="292" bestFit="1" customWidth="1"/>
    <col min="3063" max="3063" width="19" style="292" bestFit="1" customWidth="1"/>
    <col min="3064" max="3064" width="15.42578125" style="292" bestFit="1" customWidth="1"/>
    <col min="3065" max="3066" width="12.42578125" style="292" bestFit="1" customWidth="1"/>
    <col min="3067" max="3067" width="7.140625" style="292" bestFit="1" customWidth="1"/>
    <col min="3068" max="3068" width="10.140625" style="292" bestFit="1" customWidth="1"/>
    <col min="3069" max="3069" width="15.85546875" style="292" bestFit="1" customWidth="1"/>
    <col min="3070" max="3070" width="15.140625" style="292" bestFit="1" customWidth="1"/>
    <col min="3071" max="3071" width="18.28515625" style="292" bestFit="1" customWidth="1"/>
    <col min="3072" max="3072" width="13.28515625" style="292" bestFit="1" customWidth="1"/>
    <col min="3073" max="3073" width="19.28515625" style="292" customWidth="1"/>
    <col min="3074" max="3074" width="15.140625" style="292" customWidth="1"/>
    <col min="3075" max="3075" width="21" style="292" bestFit="1" customWidth="1"/>
    <col min="3076" max="3076" width="17.140625" style="292" bestFit="1" customWidth="1"/>
    <col min="3077" max="3077" width="16.85546875" style="292" bestFit="1" customWidth="1"/>
    <col min="3078" max="3078" width="16.7109375" style="292" bestFit="1" customWidth="1"/>
    <col min="3079" max="3079" width="15.7109375" style="292" bestFit="1" customWidth="1"/>
    <col min="3080" max="3080" width="16.28515625" style="292" bestFit="1" customWidth="1"/>
    <col min="3081" max="3081" width="17.28515625" style="292" customWidth="1"/>
    <col min="3082" max="3082" width="23.42578125" style="292" bestFit="1" customWidth="1"/>
    <col min="3083" max="3083" width="31.85546875" style="292" bestFit="1" customWidth="1"/>
    <col min="3084" max="3084" width="7.85546875" style="292" bestFit="1" customWidth="1"/>
    <col min="3085" max="3085" width="5.7109375" style="292" bestFit="1" customWidth="1"/>
    <col min="3086" max="3086" width="9.140625" style="292" bestFit="1" customWidth="1"/>
    <col min="3087" max="3087" width="13.5703125" style="292" bestFit="1" customWidth="1"/>
    <col min="3088" max="3316" width="9.140625" style="292"/>
    <col min="3317" max="3317" width="4.42578125" style="292" bestFit="1" customWidth="1"/>
    <col min="3318" max="3318" width="18.28515625" style="292" bestFit="1" customWidth="1"/>
    <col min="3319" max="3319" width="19" style="292" bestFit="1" customWidth="1"/>
    <col min="3320" max="3320" width="15.42578125" style="292" bestFit="1" customWidth="1"/>
    <col min="3321" max="3322" width="12.42578125" style="292" bestFit="1" customWidth="1"/>
    <col min="3323" max="3323" width="7.140625" style="292" bestFit="1" customWidth="1"/>
    <col min="3324" max="3324" width="10.140625" style="292" bestFit="1" customWidth="1"/>
    <col min="3325" max="3325" width="15.85546875" style="292" bestFit="1" customWidth="1"/>
    <col min="3326" max="3326" width="15.140625" style="292" bestFit="1" customWidth="1"/>
    <col min="3327" max="3327" width="18.28515625" style="292" bestFit="1" customWidth="1"/>
    <col min="3328" max="3328" width="13.28515625" style="292" bestFit="1" customWidth="1"/>
    <col min="3329" max="3329" width="19.28515625" style="292" customWidth="1"/>
    <col min="3330" max="3330" width="15.140625" style="292" customWidth="1"/>
    <col min="3331" max="3331" width="21" style="292" bestFit="1" customWidth="1"/>
    <col min="3332" max="3332" width="17.140625" style="292" bestFit="1" customWidth="1"/>
    <col min="3333" max="3333" width="16.85546875" style="292" bestFit="1" customWidth="1"/>
    <col min="3334" max="3334" width="16.7109375" style="292" bestFit="1" customWidth="1"/>
    <col min="3335" max="3335" width="15.7109375" style="292" bestFit="1" customWidth="1"/>
    <col min="3336" max="3336" width="16.28515625" style="292" bestFit="1" customWidth="1"/>
    <col min="3337" max="3337" width="17.28515625" style="292" customWidth="1"/>
    <col min="3338" max="3338" width="23.42578125" style="292" bestFit="1" customWidth="1"/>
    <col min="3339" max="3339" width="31.85546875" style="292" bestFit="1" customWidth="1"/>
    <col min="3340" max="3340" width="7.85546875" style="292" bestFit="1" customWidth="1"/>
    <col min="3341" max="3341" width="5.7109375" style="292" bestFit="1" customWidth="1"/>
    <col min="3342" max="3342" width="9.140625" style="292" bestFit="1" customWidth="1"/>
    <col min="3343" max="3343" width="13.5703125" style="292" bestFit="1" customWidth="1"/>
    <col min="3344" max="3572" width="9.140625" style="292"/>
    <col min="3573" max="3573" width="4.42578125" style="292" bestFit="1" customWidth="1"/>
    <col min="3574" max="3574" width="18.28515625" style="292" bestFit="1" customWidth="1"/>
    <col min="3575" max="3575" width="19" style="292" bestFit="1" customWidth="1"/>
    <col min="3576" max="3576" width="15.42578125" style="292" bestFit="1" customWidth="1"/>
    <col min="3577" max="3578" width="12.42578125" style="292" bestFit="1" customWidth="1"/>
    <col min="3579" max="3579" width="7.140625" style="292" bestFit="1" customWidth="1"/>
    <col min="3580" max="3580" width="10.140625" style="292" bestFit="1" customWidth="1"/>
    <col min="3581" max="3581" width="15.85546875" style="292" bestFit="1" customWidth="1"/>
    <col min="3582" max="3582" width="15.140625" style="292" bestFit="1" customWidth="1"/>
    <col min="3583" max="3583" width="18.28515625" style="292" bestFit="1" customWidth="1"/>
    <col min="3584" max="3584" width="13.28515625" style="292" bestFit="1" customWidth="1"/>
    <col min="3585" max="3585" width="19.28515625" style="292" customWidth="1"/>
    <col min="3586" max="3586" width="15.140625" style="292" customWidth="1"/>
    <col min="3587" max="3587" width="21" style="292" bestFit="1" customWidth="1"/>
    <col min="3588" max="3588" width="17.140625" style="292" bestFit="1" customWidth="1"/>
    <col min="3589" max="3589" width="16.85546875" style="292" bestFit="1" customWidth="1"/>
    <col min="3590" max="3590" width="16.7109375" style="292" bestFit="1" customWidth="1"/>
    <col min="3591" max="3591" width="15.7109375" style="292" bestFit="1" customWidth="1"/>
    <col min="3592" max="3592" width="16.28515625" style="292" bestFit="1" customWidth="1"/>
    <col min="3593" max="3593" width="17.28515625" style="292" customWidth="1"/>
    <col min="3594" max="3594" width="23.42578125" style="292" bestFit="1" customWidth="1"/>
    <col min="3595" max="3595" width="31.85546875" style="292" bestFit="1" customWidth="1"/>
    <col min="3596" max="3596" width="7.85546875" style="292" bestFit="1" customWidth="1"/>
    <col min="3597" max="3597" width="5.7109375" style="292" bestFit="1" customWidth="1"/>
    <col min="3598" max="3598" width="9.140625" style="292" bestFit="1" customWidth="1"/>
    <col min="3599" max="3599" width="13.5703125" style="292" bestFit="1" customWidth="1"/>
    <col min="3600" max="3828" width="9.140625" style="292"/>
    <col min="3829" max="3829" width="4.42578125" style="292" bestFit="1" customWidth="1"/>
    <col min="3830" max="3830" width="18.28515625" style="292" bestFit="1" customWidth="1"/>
    <col min="3831" max="3831" width="19" style="292" bestFit="1" customWidth="1"/>
    <col min="3832" max="3832" width="15.42578125" style="292" bestFit="1" customWidth="1"/>
    <col min="3833" max="3834" width="12.42578125" style="292" bestFit="1" customWidth="1"/>
    <col min="3835" max="3835" width="7.140625" style="292" bestFit="1" customWidth="1"/>
    <col min="3836" max="3836" width="10.140625" style="292" bestFit="1" customWidth="1"/>
    <col min="3837" max="3837" width="15.85546875" style="292" bestFit="1" customWidth="1"/>
    <col min="3838" max="3838" width="15.140625" style="292" bestFit="1" customWidth="1"/>
    <col min="3839" max="3839" width="18.28515625" style="292" bestFit="1" customWidth="1"/>
    <col min="3840" max="3840" width="13.28515625" style="292" bestFit="1" customWidth="1"/>
    <col min="3841" max="3841" width="19.28515625" style="292" customWidth="1"/>
    <col min="3842" max="3842" width="15.140625" style="292" customWidth="1"/>
    <col min="3843" max="3843" width="21" style="292" bestFit="1" customWidth="1"/>
    <col min="3844" max="3844" width="17.140625" style="292" bestFit="1" customWidth="1"/>
    <col min="3845" max="3845" width="16.85546875" style="292" bestFit="1" customWidth="1"/>
    <col min="3846" max="3846" width="16.7109375" style="292" bestFit="1" customWidth="1"/>
    <col min="3847" max="3847" width="15.7109375" style="292" bestFit="1" customWidth="1"/>
    <col min="3848" max="3848" width="16.28515625" style="292" bestFit="1" customWidth="1"/>
    <col min="3849" max="3849" width="17.28515625" style="292" customWidth="1"/>
    <col min="3850" max="3850" width="23.42578125" style="292" bestFit="1" customWidth="1"/>
    <col min="3851" max="3851" width="31.85546875" style="292" bestFit="1" customWidth="1"/>
    <col min="3852" max="3852" width="7.85546875" style="292" bestFit="1" customWidth="1"/>
    <col min="3853" max="3853" width="5.7109375" style="292" bestFit="1" customWidth="1"/>
    <col min="3854" max="3854" width="9.140625" style="292" bestFit="1" customWidth="1"/>
    <col min="3855" max="3855" width="13.5703125" style="292" bestFit="1" customWidth="1"/>
    <col min="3856" max="4084" width="9.140625" style="292"/>
    <col min="4085" max="4085" width="4.42578125" style="292" bestFit="1" customWidth="1"/>
    <col min="4086" max="4086" width="18.28515625" style="292" bestFit="1" customWidth="1"/>
    <col min="4087" max="4087" width="19" style="292" bestFit="1" customWidth="1"/>
    <col min="4088" max="4088" width="15.42578125" style="292" bestFit="1" customWidth="1"/>
    <col min="4089" max="4090" width="12.42578125" style="292" bestFit="1" customWidth="1"/>
    <col min="4091" max="4091" width="7.140625" style="292" bestFit="1" customWidth="1"/>
    <col min="4092" max="4092" width="10.140625" style="292" bestFit="1" customWidth="1"/>
    <col min="4093" max="4093" width="15.85546875" style="292" bestFit="1" customWidth="1"/>
    <col min="4094" max="4094" width="15.140625" style="292" bestFit="1" customWidth="1"/>
    <col min="4095" max="4095" width="18.28515625" style="292" bestFit="1" customWidth="1"/>
    <col min="4096" max="4096" width="13.28515625" style="292" bestFit="1" customWidth="1"/>
    <col min="4097" max="4097" width="19.28515625" style="292" customWidth="1"/>
    <col min="4098" max="4098" width="15.140625" style="292" customWidth="1"/>
    <col min="4099" max="4099" width="21" style="292" bestFit="1" customWidth="1"/>
    <col min="4100" max="4100" width="17.140625" style="292" bestFit="1" customWidth="1"/>
    <col min="4101" max="4101" width="16.85546875" style="292" bestFit="1" customWidth="1"/>
    <col min="4102" max="4102" width="16.7109375" style="292" bestFit="1" customWidth="1"/>
    <col min="4103" max="4103" width="15.7109375" style="292" bestFit="1" customWidth="1"/>
    <col min="4104" max="4104" width="16.28515625" style="292" bestFit="1" customWidth="1"/>
    <col min="4105" max="4105" width="17.28515625" style="292" customWidth="1"/>
    <col min="4106" max="4106" width="23.42578125" style="292" bestFit="1" customWidth="1"/>
    <col min="4107" max="4107" width="31.85546875" style="292" bestFit="1" customWidth="1"/>
    <col min="4108" max="4108" width="7.85546875" style="292" bestFit="1" customWidth="1"/>
    <col min="4109" max="4109" width="5.7109375" style="292" bestFit="1" customWidth="1"/>
    <col min="4110" max="4110" width="9.140625" style="292" bestFit="1" customWidth="1"/>
    <col min="4111" max="4111" width="13.5703125" style="292" bestFit="1" customWidth="1"/>
    <col min="4112" max="4340" width="9.140625" style="292"/>
    <col min="4341" max="4341" width="4.42578125" style="292" bestFit="1" customWidth="1"/>
    <col min="4342" max="4342" width="18.28515625" style="292" bestFit="1" customWidth="1"/>
    <col min="4343" max="4343" width="19" style="292" bestFit="1" customWidth="1"/>
    <col min="4344" max="4344" width="15.42578125" style="292" bestFit="1" customWidth="1"/>
    <col min="4345" max="4346" width="12.42578125" style="292" bestFit="1" customWidth="1"/>
    <col min="4347" max="4347" width="7.140625" style="292" bestFit="1" customWidth="1"/>
    <col min="4348" max="4348" width="10.140625" style="292" bestFit="1" customWidth="1"/>
    <col min="4349" max="4349" width="15.85546875" style="292" bestFit="1" customWidth="1"/>
    <col min="4350" max="4350" width="15.140625" style="292" bestFit="1" customWidth="1"/>
    <col min="4351" max="4351" width="18.28515625" style="292" bestFit="1" customWidth="1"/>
    <col min="4352" max="4352" width="13.28515625" style="292" bestFit="1" customWidth="1"/>
    <col min="4353" max="4353" width="19.28515625" style="292" customWidth="1"/>
    <col min="4354" max="4354" width="15.140625" style="292" customWidth="1"/>
    <col min="4355" max="4355" width="21" style="292" bestFit="1" customWidth="1"/>
    <col min="4356" max="4356" width="17.140625" style="292" bestFit="1" customWidth="1"/>
    <col min="4357" max="4357" width="16.85546875" style="292" bestFit="1" customWidth="1"/>
    <col min="4358" max="4358" width="16.7109375" style="292" bestFit="1" customWidth="1"/>
    <col min="4359" max="4359" width="15.7109375" style="292" bestFit="1" customWidth="1"/>
    <col min="4360" max="4360" width="16.28515625" style="292" bestFit="1" customWidth="1"/>
    <col min="4361" max="4361" width="17.28515625" style="292" customWidth="1"/>
    <col min="4362" max="4362" width="23.42578125" style="292" bestFit="1" customWidth="1"/>
    <col min="4363" max="4363" width="31.85546875" style="292" bestFit="1" customWidth="1"/>
    <col min="4364" max="4364" width="7.85546875" style="292" bestFit="1" customWidth="1"/>
    <col min="4365" max="4365" width="5.7109375" style="292" bestFit="1" customWidth="1"/>
    <col min="4366" max="4366" width="9.140625" style="292" bestFit="1" customWidth="1"/>
    <col min="4367" max="4367" width="13.5703125" style="292" bestFit="1" customWidth="1"/>
    <col min="4368" max="4596" width="9.140625" style="292"/>
    <col min="4597" max="4597" width="4.42578125" style="292" bestFit="1" customWidth="1"/>
    <col min="4598" max="4598" width="18.28515625" style="292" bestFit="1" customWidth="1"/>
    <col min="4599" max="4599" width="19" style="292" bestFit="1" customWidth="1"/>
    <col min="4600" max="4600" width="15.42578125" style="292" bestFit="1" customWidth="1"/>
    <col min="4601" max="4602" width="12.42578125" style="292" bestFit="1" customWidth="1"/>
    <col min="4603" max="4603" width="7.140625" style="292" bestFit="1" customWidth="1"/>
    <col min="4604" max="4604" width="10.140625" style="292" bestFit="1" customWidth="1"/>
    <col min="4605" max="4605" width="15.85546875" style="292" bestFit="1" customWidth="1"/>
    <col min="4606" max="4606" width="15.140625" style="292" bestFit="1" customWidth="1"/>
    <col min="4607" max="4607" width="18.28515625" style="292" bestFit="1" customWidth="1"/>
    <col min="4608" max="4608" width="13.28515625" style="292" bestFit="1" customWidth="1"/>
    <col min="4609" max="4609" width="19.28515625" style="292" customWidth="1"/>
    <col min="4610" max="4610" width="15.140625" style="292" customWidth="1"/>
    <col min="4611" max="4611" width="21" style="292" bestFit="1" customWidth="1"/>
    <col min="4612" max="4612" width="17.140625" style="292" bestFit="1" customWidth="1"/>
    <col min="4613" max="4613" width="16.85546875" style="292" bestFit="1" customWidth="1"/>
    <col min="4614" max="4614" width="16.7109375" style="292" bestFit="1" customWidth="1"/>
    <col min="4615" max="4615" width="15.7109375" style="292" bestFit="1" customWidth="1"/>
    <col min="4616" max="4616" width="16.28515625" style="292" bestFit="1" customWidth="1"/>
    <col min="4617" max="4617" width="17.28515625" style="292" customWidth="1"/>
    <col min="4618" max="4618" width="23.42578125" style="292" bestFit="1" customWidth="1"/>
    <col min="4619" max="4619" width="31.85546875" style="292" bestFit="1" customWidth="1"/>
    <col min="4620" max="4620" width="7.85546875" style="292" bestFit="1" customWidth="1"/>
    <col min="4621" max="4621" width="5.7109375" style="292" bestFit="1" customWidth="1"/>
    <col min="4622" max="4622" width="9.140625" style="292" bestFit="1" customWidth="1"/>
    <col min="4623" max="4623" width="13.5703125" style="292" bestFit="1" customWidth="1"/>
    <col min="4624" max="4852" width="9.140625" style="292"/>
    <col min="4853" max="4853" width="4.42578125" style="292" bestFit="1" customWidth="1"/>
    <col min="4854" max="4854" width="18.28515625" style="292" bestFit="1" customWidth="1"/>
    <col min="4855" max="4855" width="19" style="292" bestFit="1" customWidth="1"/>
    <col min="4856" max="4856" width="15.42578125" style="292" bestFit="1" customWidth="1"/>
    <col min="4857" max="4858" width="12.42578125" style="292" bestFit="1" customWidth="1"/>
    <col min="4859" max="4859" width="7.140625" style="292" bestFit="1" customWidth="1"/>
    <col min="4860" max="4860" width="10.140625" style="292" bestFit="1" customWidth="1"/>
    <col min="4861" max="4861" width="15.85546875" style="292" bestFit="1" customWidth="1"/>
    <col min="4862" max="4862" width="15.140625" style="292" bestFit="1" customWidth="1"/>
    <col min="4863" max="4863" width="18.28515625" style="292" bestFit="1" customWidth="1"/>
    <col min="4864" max="4864" width="13.28515625" style="292" bestFit="1" customWidth="1"/>
    <col min="4865" max="4865" width="19.28515625" style="292" customWidth="1"/>
    <col min="4866" max="4866" width="15.140625" style="292" customWidth="1"/>
    <col min="4867" max="4867" width="21" style="292" bestFit="1" customWidth="1"/>
    <col min="4868" max="4868" width="17.140625" style="292" bestFit="1" customWidth="1"/>
    <col min="4869" max="4869" width="16.85546875" style="292" bestFit="1" customWidth="1"/>
    <col min="4870" max="4870" width="16.7109375" style="292" bestFit="1" customWidth="1"/>
    <col min="4871" max="4871" width="15.7109375" style="292" bestFit="1" customWidth="1"/>
    <col min="4872" max="4872" width="16.28515625" style="292" bestFit="1" customWidth="1"/>
    <col min="4873" max="4873" width="17.28515625" style="292" customWidth="1"/>
    <col min="4874" max="4874" width="23.42578125" style="292" bestFit="1" customWidth="1"/>
    <col min="4875" max="4875" width="31.85546875" style="292" bestFit="1" customWidth="1"/>
    <col min="4876" max="4876" width="7.85546875" style="292" bestFit="1" customWidth="1"/>
    <col min="4877" max="4877" width="5.7109375" style="292" bestFit="1" customWidth="1"/>
    <col min="4878" max="4878" width="9.140625" style="292" bestFit="1" customWidth="1"/>
    <col min="4879" max="4879" width="13.5703125" style="292" bestFit="1" customWidth="1"/>
    <col min="4880" max="5108" width="9.140625" style="292"/>
    <col min="5109" max="5109" width="4.42578125" style="292" bestFit="1" customWidth="1"/>
    <col min="5110" max="5110" width="18.28515625" style="292" bestFit="1" customWidth="1"/>
    <col min="5111" max="5111" width="19" style="292" bestFit="1" customWidth="1"/>
    <col min="5112" max="5112" width="15.42578125" style="292" bestFit="1" customWidth="1"/>
    <col min="5113" max="5114" width="12.42578125" style="292" bestFit="1" customWidth="1"/>
    <col min="5115" max="5115" width="7.140625" style="292" bestFit="1" customWidth="1"/>
    <col min="5116" max="5116" width="10.140625" style="292" bestFit="1" customWidth="1"/>
    <col min="5117" max="5117" width="15.85546875" style="292" bestFit="1" customWidth="1"/>
    <col min="5118" max="5118" width="15.140625" style="292" bestFit="1" customWidth="1"/>
    <col min="5119" max="5119" width="18.28515625" style="292" bestFit="1" customWidth="1"/>
    <col min="5120" max="5120" width="13.28515625" style="292" bestFit="1" customWidth="1"/>
    <col min="5121" max="5121" width="19.28515625" style="292" customWidth="1"/>
    <col min="5122" max="5122" width="15.140625" style="292" customWidth="1"/>
    <col min="5123" max="5123" width="21" style="292" bestFit="1" customWidth="1"/>
    <col min="5124" max="5124" width="17.140625" style="292" bestFit="1" customWidth="1"/>
    <col min="5125" max="5125" width="16.85546875" style="292" bestFit="1" customWidth="1"/>
    <col min="5126" max="5126" width="16.7109375" style="292" bestFit="1" customWidth="1"/>
    <col min="5127" max="5127" width="15.7109375" style="292" bestFit="1" customWidth="1"/>
    <col min="5128" max="5128" width="16.28515625" style="292" bestFit="1" customWidth="1"/>
    <col min="5129" max="5129" width="17.28515625" style="292" customWidth="1"/>
    <col min="5130" max="5130" width="23.42578125" style="292" bestFit="1" customWidth="1"/>
    <col min="5131" max="5131" width="31.85546875" style="292" bestFit="1" customWidth="1"/>
    <col min="5132" max="5132" width="7.85546875" style="292" bestFit="1" customWidth="1"/>
    <col min="5133" max="5133" width="5.7109375" style="292" bestFit="1" customWidth="1"/>
    <col min="5134" max="5134" width="9.140625" style="292" bestFit="1" customWidth="1"/>
    <col min="5135" max="5135" width="13.5703125" style="292" bestFit="1" customWidth="1"/>
    <col min="5136" max="5364" width="9.140625" style="292"/>
    <col min="5365" max="5365" width="4.42578125" style="292" bestFit="1" customWidth="1"/>
    <col min="5366" max="5366" width="18.28515625" style="292" bestFit="1" customWidth="1"/>
    <col min="5367" max="5367" width="19" style="292" bestFit="1" customWidth="1"/>
    <col min="5368" max="5368" width="15.42578125" style="292" bestFit="1" customWidth="1"/>
    <col min="5369" max="5370" width="12.42578125" style="292" bestFit="1" customWidth="1"/>
    <col min="5371" max="5371" width="7.140625" style="292" bestFit="1" customWidth="1"/>
    <col min="5372" max="5372" width="10.140625" style="292" bestFit="1" customWidth="1"/>
    <col min="5373" max="5373" width="15.85546875" style="292" bestFit="1" customWidth="1"/>
    <col min="5374" max="5374" width="15.140625" style="292" bestFit="1" customWidth="1"/>
    <col min="5375" max="5375" width="18.28515625" style="292" bestFit="1" customWidth="1"/>
    <col min="5376" max="5376" width="13.28515625" style="292" bestFit="1" customWidth="1"/>
    <col min="5377" max="5377" width="19.28515625" style="292" customWidth="1"/>
    <col min="5378" max="5378" width="15.140625" style="292" customWidth="1"/>
    <col min="5379" max="5379" width="21" style="292" bestFit="1" customWidth="1"/>
    <col min="5380" max="5380" width="17.140625" style="292" bestFit="1" customWidth="1"/>
    <col min="5381" max="5381" width="16.85546875" style="292" bestFit="1" customWidth="1"/>
    <col min="5382" max="5382" width="16.7109375" style="292" bestFit="1" customWidth="1"/>
    <col min="5383" max="5383" width="15.7109375" style="292" bestFit="1" customWidth="1"/>
    <col min="5384" max="5384" width="16.28515625" style="292" bestFit="1" customWidth="1"/>
    <col min="5385" max="5385" width="17.28515625" style="292" customWidth="1"/>
    <col min="5386" max="5386" width="23.42578125" style="292" bestFit="1" customWidth="1"/>
    <col min="5387" max="5387" width="31.85546875" style="292" bestFit="1" customWidth="1"/>
    <col min="5388" max="5388" width="7.85546875" style="292" bestFit="1" customWidth="1"/>
    <col min="5389" max="5389" width="5.7109375" style="292" bestFit="1" customWidth="1"/>
    <col min="5390" max="5390" width="9.140625" style="292" bestFit="1" customWidth="1"/>
    <col min="5391" max="5391" width="13.5703125" style="292" bestFit="1" customWidth="1"/>
    <col min="5392" max="5620" width="9.140625" style="292"/>
    <col min="5621" max="5621" width="4.42578125" style="292" bestFit="1" customWidth="1"/>
    <col min="5622" max="5622" width="18.28515625" style="292" bestFit="1" customWidth="1"/>
    <col min="5623" max="5623" width="19" style="292" bestFit="1" customWidth="1"/>
    <col min="5624" max="5624" width="15.42578125" style="292" bestFit="1" customWidth="1"/>
    <col min="5625" max="5626" width="12.42578125" style="292" bestFit="1" customWidth="1"/>
    <col min="5627" max="5627" width="7.140625" style="292" bestFit="1" customWidth="1"/>
    <col min="5628" max="5628" width="10.140625" style="292" bestFit="1" customWidth="1"/>
    <col min="5629" max="5629" width="15.85546875" style="292" bestFit="1" customWidth="1"/>
    <col min="5630" max="5630" width="15.140625" style="292" bestFit="1" customWidth="1"/>
    <col min="5631" max="5631" width="18.28515625" style="292" bestFit="1" customWidth="1"/>
    <col min="5632" max="5632" width="13.28515625" style="292" bestFit="1" customWidth="1"/>
    <col min="5633" max="5633" width="19.28515625" style="292" customWidth="1"/>
    <col min="5634" max="5634" width="15.140625" style="292" customWidth="1"/>
    <col min="5635" max="5635" width="21" style="292" bestFit="1" customWidth="1"/>
    <col min="5636" max="5636" width="17.140625" style="292" bestFit="1" customWidth="1"/>
    <col min="5637" max="5637" width="16.85546875" style="292" bestFit="1" customWidth="1"/>
    <col min="5638" max="5638" width="16.7109375" style="292" bestFit="1" customWidth="1"/>
    <col min="5639" max="5639" width="15.7109375" style="292" bestFit="1" customWidth="1"/>
    <col min="5640" max="5640" width="16.28515625" style="292" bestFit="1" customWidth="1"/>
    <col min="5641" max="5641" width="17.28515625" style="292" customWidth="1"/>
    <col min="5642" max="5642" width="23.42578125" style="292" bestFit="1" customWidth="1"/>
    <col min="5643" max="5643" width="31.85546875" style="292" bestFit="1" customWidth="1"/>
    <col min="5644" max="5644" width="7.85546875" style="292" bestFit="1" customWidth="1"/>
    <col min="5645" max="5645" width="5.7109375" style="292" bestFit="1" customWidth="1"/>
    <col min="5646" max="5646" width="9.140625" style="292" bestFit="1" customWidth="1"/>
    <col min="5647" max="5647" width="13.5703125" style="292" bestFit="1" customWidth="1"/>
    <col min="5648" max="5876" width="9.140625" style="292"/>
    <col min="5877" max="5877" width="4.42578125" style="292" bestFit="1" customWidth="1"/>
    <col min="5878" max="5878" width="18.28515625" style="292" bestFit="1" customWidth="1"/>
    <col min="5879" max="5879" width="19" style="292" bestFit="1" customWidth="1"/>
    <col min="5880" max="5880" width="15.42578125" style="292" bestFit="1" customWidth="1"/>
    <col min="5881" max="5882" width="12.42578125" style="292" bestFit="1" customWidth="1"/>
    <col min="5883" max="5883" width="7.140625" style="292" bestFit="1" customWidth="1"/>
    <col min="5884" max="5884" width="10.140625" style="292" bestFit="1" customWidth="1"/>
    <col min="5885" max="5885" width="15.85546875" style="292" bestFit="1" customWidth="1"/>
    <col min="5886" max="5886" width="15.140625" style="292" bestFit="1" customWidth="1"/>
    <col min="5887" max="5887" width="18.28515625" style="292" bestFit="1" customWidth="1"/>
    <col min="5888" max="5888" width="13.28515625" style="292" bestFit="1" customWidth="1"/>
    <col min="5889" max="5889" width="19.28515625" style="292" customWidth="1"/>
    <col min="5890" max="5890" width="15.140625" style="292" customWidth="1"/>
    <col min="5891" max="5891" width="21" style="292" bestFit="1" customWidth="1"/>
    <col min="5892" max="5892" width="17.140625" style="292" bestFit="1" customWidth="1"/>
    <col min="5893" max="5893" width="16.85546875" style="292" bestFit="1" customWidth="1"/>
    <col min="5894" max="5894" width="16.7109375" style="292" bestFit="1" customWidth="1"/>
    <col min="5895" max="5895" width="15.7109375" style="292" bestFit="1" customWidth="1"/>
    <col min="5896" max="5896" width="16.28515625" style="292" bestFit="1" customWidth="1"/>
    <col min="5897" max="5897" width="17.28515625" style="292" customWidth="1"/>
    <col min="5898" max="5898" width="23.42578125" style="292" bestFit="1" customWidth="1"/>
    <col min="5899" max="5899" width="31.85546875" style="292" bestFit="1" customWidth="1"/>
    <col min="5900" max="5900" width="7.85546875" style="292" bestFit="1" customWidth="1"/>
    <col min="5901" max="5901" width="5.7109375" style="292" bestFit="1" customWidth="1"/>
    <col min="5902" max="5902" width="9.140625" style="292" bestFit="1" customWidth="1"/>
    <col min="5903" max="5903" width="13.5703125" style="292" bestFit="1" customWidth="1"/>
    <col min="5904" max="6132" width="9.140625" style="292"/>
    <col min="6133" max="6133" width="4.42578125" style="292" bestFit="1" customWidth="1"/>
    <col min="6134" max="6134" width="18.28515625" style="292" bestFit="1" customWidth="1"/>
    <col min="6135" max="6135" width="19" style="292" bestFit="1" customWidth="1"/>
    <col min="6136" max="6136" width="15.42578125" style="292" bestFit="1" customWidth="1"/>
    <col min="6137" max="6138" width="12.42578125" style="292" bestFit="1" customWidth="1"/>
    <col min="6139" max="6139" width="7.140625" style="292" bestFit="1" customWidth="1"/>
    <col min="6140" max="6140" width="10.140625" style="292" bestFit="1" customWidth="1"/>
    <col min="6141" max="6141" width="15.85546875" style="292" bestFit="1" customWidth="1"/>
    <col min="6142" max="6142" width="15.140625" style="292" bestFit="1" customWidth="1"/>
    <col min="6143" max="6143" width="18.28515625" style="292" bestFit="1" customWidth="1"/>
    <col min="6144" max="6144" width="13.28515625" style="292" bestFit="1" customWidth="1"/>
    <col min="6145" max="6145" width="19.28515625" style="292" customWidth="1"/>
    <col min="6146" max="6146" width="15.140625" style="292" customWidth="1"/>
    <col min="6147" max="6147" width="21" style="292" bestFit="1" customWidth="1"/>
    <col min="6148" max="6148" width="17.140625" style="292" bestFit="1" customWidth="1"/>
    <col min="6149" max="6149" width="16.85546875" style="292" bestFit="1" customWidth="1"/>
    <col min="6150" max="6150" width="16.7109375" style="292" bestFit="1" customWidth="1"/>
    <col min="6151" max="6151" width="15.7109375" style="292" bestFit="1" customWidth="1"/>
    <col min="6152" max="6152" width="16.28515625" style="292" bestFit="1" customWidth="1"/>
    <col min="6153" max="6153" width="17.28515625" style="292" customWidth="1"/>
    <col min="6154" max="6154" width="23.42578125" style="292" bestFit="1" customWidth="1"/>
    <col min="6155" max="6155" width="31.85546875" style="292" bestFit="1" customWidth="1"/>
    <col min="6156" max="6156" width="7.85546875" style="292" bestFit="1" customWidth="1"/>
    <col min="6157" max="6157" width="5.7109375" style="292" bestFit="1" customWidth="1"/>
    <col min="6158" max="6158" width="9.140625" style="292" bestFit="1" customWidth="1"/>
    <col min="6159" max="6159" width="13.5703125" style="292" bestFit="1" customWidth="1"/>
    <col min="6160" max="6388" width="9.140625" style="292"/>
    <col min="6389" max="6389" width="4.42578125" style="292" bestFit="1" customWidth="1"/>
    <col min="6390" max="6390" width="18.28515625" style="292" bestFit="1" customWidth="1"/>
    <col min="6391" max="6391" width="19" style="292" bestFit="1" customWidth="1"/>
    <col min="6392" max="6392" width="15.42578125" style="292" bestFit="1" customWidth="1"/>
    <col min="6393" max="6394" width="12.42578125" style="292" bestFit="1" customWidth="1"/>
    <col min="6395" max="6395" width="7.140625" style="292" bestFit="1" customWidth="1"/>
    <col min="6396" max="6396" width="10.140625" style="292" bestFit="1" customWidth="1"/>
    <col min="6397" max="6397" width="15.85546875" style="292" bestFit="1" customWidth="1"/>
    <col min="6398" max="6398" width="15.140625" style="292" bestFit="1" customWidth="1"/>
    <col min="6399" max="6399" width="18.28515625" style="292" bestFit="1" customWidth="1"/>
    <col min="6400" max="6400" width="13.28515625" style="292" bestFit="1" customWidth="1"/>
    <col min="6401" max="6401" width="19.28515625" style="292" customWidth="1"/>
    <col min="6402" max="6402" width="15.140625" style="292" customWidth="1"/>
    <col min="6403" max="6403" width="21" style="292" bestFit="1" customWidth="1"/>
    <col min="6404" max="6404" width="17.140625" style="292" bestFit="1" customWidth="1"/>
    <col min="6405" max="6405" width="16.85546875" style="292" bestFit="1" customWidth="1"/>
    <col min="6406" max="6406" width="16.7109375" style="292" bestFit="1" customWidth="1"/>
    <col min="6407" max="6407" width="15.7109375" style="292" bestFit="1" customWidth="1"/>
    <col min="6408" max="6408" width="16.28515625" style="292" bestFit="1" customWidth="1"/>
    <col min="6409" max="6409" width="17.28515625" style="292" customWidth="1"/>
    <col min="6410" max="6410" width="23.42578125" style="292" bestFit="1" customWidth="1"/>
    <col min="6411" max="6411" width="31.85546875" style="292" bestFit="1" customWidth="1"/>
    <col min="6412" max="6412" width="7.85546875" style="292" bestFit="1" customWidth="1"/>
    <col min="6413" max="6413" width="5.7109375" style="292" bestFit="1" customWidth="1"/>
    <col min="6414" max="6414" width="9.140625" style="292" bestFit="1" customWidth="1"/>
    <col min="6415" max="6415" width="13.5703125" style="292" bestFit="1" customWidth="1"/>
    <col min="6416" max="6644" width="9.140625" style="292"/>
    <col min="6645" max="6645" width="4.42578125" style="292" bestFit="1" customWidth="1"/>
    <col min="6646" max="6646" width="18.28515625" style="292" bestFit="1" customWidth="1"/>
    <col min="6647" max="6647" width="19" style="292" bestFit="1" customWidth="1"/>
    <col min="6648" max="6648" width="15.42578125" style="292" bestFit="1" customWidth="1"/>
    <col min="6649" max="6650" width="12.42578125" style="292" bestFit="1" customWidth="1"/>
    <col min="6651" max="6651" width="7.140625" style="292" bestFit="1" customWidth="1"/>
    <col min="6652" max="6652" width="10.140625" style="292" bestFit="1" customWidth="1"/>
    <col min="6653" max="6653" width="15.85546875" style="292" bestFit="1" customWidth="1"/>
    <col min="6654" max="6654" width="15.140625" style="292" bestFit="1" customWidth="1"/>
    <col min="6655" max="6655" width="18.28515625" style="292" bestFit="1" customWidth="1"/>
    <col min="6656" max="6656" width="13.28515625" style="292" bestFit="1" customWidth="1"/>
    <col min="6657" max="6657" width="19.28515625" style="292" customWidth="1"/>
    <col min="6658" max="6658" width="15.140625" style="292" customWidth="1"/>
    <col min="6659" max="6659" width="21" style="292" bestFit="1" customWidth="1"/>
    <col min="6660" max="6660" width="17.140625" style="292" bestFit="1" customWidth="1"/>
    <col min="6661" max="6661" width="16.85546875" style="292" bestFit="1" customWidth="1"/>
    <col min="6662" max="6662" width="16.7109375" style="292" bestFit="1" customWidth="1"/>
    <col min="6663" max="6663" width="15.7109375" style="292" bestFit="1" customWidth="1"/>
    <col min="6664" max="6664" width="16.28515625" style="292" bestFit="1" customWidth="1"/>
    <col min="6665" max="6665" width="17.28515625" style="292" customWidth="1"/>
    <col min="6666" max="6666" width="23.42578125" style="292" bestFit="1" customWidth="1"/>
    <col min="6667" max="6667" width="31.85546875" style="292" bestFit="1" customWidth="1"/>
    <col min="6668" max="6668" width="7.85546875" style="292" bestFit="1" customWidth="1"/>
    <col min="6669" max="6669" width="5.7109375" style="292" bestFit="1" customWidth="1"/>
    <col min="6670" max="6670" width="9.140625" style="292" bestFit="1" customWidth="1"/>
    <col min="6671" max="6671" width="13.5703125" style="292" bestFit="1" customWidth="1"/>
    <col min="6672" max="6900" width="9.140625" style="292"/>
    <col min="6901" max="6901" width="4.42578125" style="292" bestFit="1" customWidth="1"/>
    <col min="6902" max="6902" width="18.28515625" style="292" bestFit="1" customWidth="1"/>
    <col min="6903" max="6903" width="19" style="292" bestFit="1" customWidth="1"/>
    <col min="6904" max="6904" width="15.42578125" style="292" bestFit="1" customWidth="1"/>
    <col min="6905" max="6906" width="12.42578125" style="292" bestFit="1" customWidth="1"/>
    <col min="6907" max="6907" width="7.140625" style="292" bestFit="1" customWidth="1"/>
    <col min="6908" max="6908" width="10.140625" style="292" bestFit="1" customWidth="1"/>
    <col min="6909" max="6909" width="15.85546875" style="292" bestFit="1" customWidth="1"/>
    <col min="6910" max="6910" width="15.140625" style="292" bestFit="1" customWidth="1"/>
    <col min="6911" max="6911" width="18.28515625" style="292" bestFit="1" customWidth="1"/>
    <col min="6912" max="6912" width="13.28515625" style="292" bestFit="1" customWidth="1"/>
    <col min="6913" max="6913" width="19.28515625" style="292" customWidth="1"/>
    <col min="6914" max="6914" width="15.140625" style="292" customWidth="1"/>
    <col min="6915" max="6915" width="21" style="292" bestFit="1" customWidth="1"/>
    <col min="6916" max="6916" width="17.140625" style="292" bestFit="1" customWidth="1"/>
    <col min="6917" max="6917" width="16.85546875" style="292" bestFit="1" customWidth="1"/>
    <col min="6918" max="6918" width="16.7109375" style="292" bestFit="1" customWidth="1"/>
    <col min="6919" max="6919" width="15.7109375" style="292" bestFit="1" customWidth="1"/>
    <col min="6920" max="6920" width="16.28515625" style="292" bestFit="1" customWidth="1"/>
    <col min="6921" max="6921" width="17.28515625" style="292" customWidth="1"/>
    <col min="6922" max="6922" width="23.42578125" style="292" bestFit="1" customWidth="1"/>
    <col min="6923" max="6923" width="31.85546875" style="292" bestFit="1" customWidth="1"/>
    <col min="6924" max="6924" width="7.85546875" style="292" bestFit="1" customWidth="1"/>
    <col min="6925" max="6925" width="5.7109375" style="292" bestFit="1" customWidth="1"/>
    <col min="6926" max="6926" width="9.140625" style="292" bestFit="1" customWidth="1"/>
    <col min="6927" max="6927" width="13.5703125" style="292" bestFit="1" customWidth="1"/>
    <col min="6928" max="7156" width="9.140625" style="292"/>
    <col min="7157" max="7157" width="4.42578125" style="292" bestFit="1" customWidth="1"/>
    <col min="7158" max="7158" width="18.28515625" style="292" bestFit="1" customWidth="1"/>
    <col min="7159" max="7159" width="19" style="292" bestFit="1" customWidth="1"/>
    <col min="7160" max="7160" width="15.42578125" style="292" bestFit="1" customWidth="1"/>
    <col min="7161" max="7162" width="12.42578125" style="292" bestFit="1" customWidth="1"/>
    <col min="7163" max="7163" width="7.140625" style="292" bestFit="1" customWidth="1"/>
    <col min="7164" max="7164" width="10.140625" style="292" bestFit="1" customWidth="1"/>
    <col min="7165" max="7165" width="15.85546875" style="292" bestFit="1" customWidth="1"/>
    <col min="7166" max="7166" width="15.140625" style="292" bestFit="1" customWidth="1"/>
    <col min="7167" max="7167" width="18.28515625" style="292" bestFit="1" customWidth="1"/>
    <col min="7168" max="7168" width="13.28515625" style="292" bestFit="1" customWidth="1"/>
    <col min="7169" max="7169" width="19.28515625" style="292" customWidth="1"/>
    <col min="7170" max="7170" width="15.140625" style="292" customWidth="1"/>
    <col min="7171" max="7171" width="21" style="292" bestFit="1" customWidth="1"/>
    <col min="7172" max="7172" width="17.140625" style="292" bestFit="1" customWidth="1"/>
    <col min="7173" max="7173" width="16.85546875" style="292" bestFit="1" customWidth="1"/>
    <col min="7174" max="7174" width="16.7109375" style="292" bestFit="1" customWidth="1"/>
    <col min="7175" max="7175" width="15.7109375" style="292" bestFit="1" customWidth="1"/>
    <col min="7176" max="7176" width="16.28515625" style="292" bestFit="1" customWidth="1"/>
    <col min="7177" max="7177" width="17.28515625" style="292" customWidth="1"/>
    <col min="7178" max="7178" width="23.42578125" style="292" bestFit="1" customWidth="1"/>
    <col min="7179" max="7179" width="31.85546875" style="292" bestFit="1" customWidth="1"/>
    <col min="7180" max="7180" width="7.85546875" style="292" bestFit="1" customWidth="1"/>
    <col min="7181" max="7181" width="5.7109375" style="292" bestFit="1" customWidth="1"/>
    <col min="7182" max="7182" width="9.140625" style="292" bestFit="1" customWidth="1"/>
    <col min="7183" max="7183" width="13.5703125" style="292" bestFit="1" customWidth="1"/>
    <col min="7184" max="7412" width="9.140625" style="292"/>
    <col min="7413" max="7413" width="4.42578125" style="292" bestFit="1" customWidth="1"/>
    <col min="7414" max="7414" width="18.28515625" style="292" bestFit="1" customWidth="1"/>
    <col min="7415" max="7415" width="19" style="292" bestFit="1" customWidth="1"/>
    <col min="7416" max="7416" width="15.42578125" style="292" bestFit="1" customWidth="1"/>
    <col min="7417" max="7418" width="12.42578125" style="292" bestFit="1" customWidth="1"/>
    <col min="7419" max="7419" width="7.140625" style="292" bestFit="1" customWidth="1"/>
    <col min="7420" max="7420" width="10.140625" style="292" bestFit="1" customWidth="1"/>
    <col min="7421" max="7421" width="15.85546875" style="292" bestFit="1" customWidth="1"/>
    <col min="7422" max="7422" width="15.140625" style="292" bestFit="1" customWidth="1"/>
    <col min="7423" max="7423" width="18.28515625" style="292" bestFit="1" customWidth="1"/>
    <col min="7424" max="7424" width="13.28515625" style="292" bestFit="1" customWidth="1"/>
    <col min="7425" max="7425" width="19.28515625" style="292" customWidth="1"/>
    <col min="7426" max="7426" width="15.140625" style="292" customWidth="1"/>
    <col min="7427" max="7427" width="21" style="292" bestFit="1" customWidth="1"/>
    <col min="7428" max="7428" width="17.140625" style="292" bestFit="1" customWidth="1"/>
    <col min="7429" max="7429" width="16.85546875" style="292" bestFit="1" customWidth="1"/>
    <col min="7430" max="7430" width="16.7109375" style="292" bestFit="1" customWidth="1"/>
    <col min="7431" max="7431" width="15.7109375" style="292" bestFit="1" customWidth="1"/>
    <col min="7432" max="7432" width="16.28515625" style="292" bestFit="1" customWidth="1"/>
    <col min="7433" max="7433" width="17.28515625" style="292" customWidth="1"/>
    <col min="7434" max="7434" width="23.42578125" style="292" bestFit="1" customWidth="1"/>
    <col min="7435" max="7435" width="31.85546875" style="292" bestFit="1" customWidth="1"/>
    <col min="7436" max="7436" width="7.85546875" style="292" bestFit="1" customWidth="1"/>
    <col min="7437" max="7437" width="5.7109375" style="292" bestFit="1" customWidth="1"/>
    <col min="7438" max="7438" width="9.140625" style="292" bestFit="1" customWidth="1"/>
    <col min="7439" max="7439" width="13.5703125" style="292" bestFit="1" customWidth="1"/>
    <col min="7440" max="7668" width="9.140625" style="292"/>
    <col min="7669" max="7669" width="4.42578125" style="292" bestFit="1" customWidth="1"/>
    <col min="7670" max="7670" width="18.28515625" style="292" bestFit="1" customWidth="1"/>
    <col min="7671" max="7671" width="19" style="292" bestFit="1" customWidth="1"/>
    <col min="7672" max="7672" width="15.42578125" style="292" bestFit="1" customWidth="1"/>
    <col min="7673" max="7674" width="12.42578125" style="292" bestFit="1" customWidth="1"/>
    <col min="7675" max="7675" width="7.140625" style="292" bestFit="1" customWidth="1"/>
    <col min="7676" max="7676" width="10.140625" style="292" bestFit="1" customWidth="1"/>
    <col min="7677" max="7677" width="15.85546875" style="292" bestFit="1" customWidth="1"/>
    <col min="7678" max="7678" width="15.140625" style="292" bestFit="1" customWidth="1"/>
    <col min="7679" max="7679" width="18.28515625" style="292" bestFit="1" customWidth="1"/>
    <col min="7680" max="7680" width="13.28515625" style="292" bestFit="1" customWidth="1"/>
    <col min="7681" max="7681" width="19.28515625" style="292" customWidth="1"/>
    <col min="7682" max="7682" width="15.140625" style="292" customWidth="1"/>
    <col min="7683" max="7683" width="21" style="292" bestFit="1" customWidth="1"/>
    <col min="7684" max="7684" width="17.140625" style="292" bestFit="1" customWidth="1"/>
    <col min="7685" max="7685" width="16.85546875" style="292" bestFit="1" customWidth="1"/>
    <col min="7686" max="7686" width="16.7109375" style="292" bestFit="1" customWidth="1"/>
    <col min="7687" max="7687" width="15.7109375" style="292" bestFit="1" customWidth="1"/>
    <col min="7688" max="7688" width="16.28515625" style="292" bestFit="1" customWidth="1"/>
    <col min="7689" max="7689" width="17.28515625" style="292" customWidth="1"/>
    <col min="7690" max="7690" width="23.42578125" style="292" bestFit="1" customWidth="1"/>
    <col min="7691" max="7691" width="31.85546875" style="292" bestFit="1" customWidth="1"/>
    <col min="7692" max="7692" width="7.85546875" style="292" bestFit="1" customWidth="1"/>
    <col min="7693" max="7693" width="5.7109375" style="292" bestFit="1" customWidth="1"/>
    <col min="7694" max="7694" width="9.140625" style="292" bestFit="1" customWidth="1"/>
    <col min="7695" max="7695" width="13.5703125" style="292" bestFit="1" customWidth="1"/>
    <col min="7696" max="7924" width="9.140625" style="292"/>
    <col min="7925" max="7925" width="4.42578125" style="292" bestFit="1" customWidth="1"/>
    <col min="7926" max="7926" width="18.28515625" style="292" bestFit="1" customWidth="1"/>
    <col min="7927" max="7927" width="19" style="292" bestFit="1" customWidth="1"/>
    <col min="7928" max="7928" width="15.42578125" style="292" bestFit="1" customWidth="1"/>
    <col min="7929" max="7930" width="12.42578125" style="292" bestFit="1" customWidth="1"/>
    <col min="7931" max="7931" width="7.140625" style="292" bestFit="1" customWidth="1"/>
    <col min="7932" max="7932" width="10.140625" style="292" bestFit="1" customWidth="1"/>
    <col min="7933" max="7933" width="15.85546875" style="292" bestFit="1" customWidth="1"/>
    <col min="7934" max="7934" width="15.140625" style="292" bestFit="1" customWidth="1"/>
    <col min="7935" max="7935" width="18.28515625" style="292" bestFit="1" customWidth="1"/>
    <col min="7936" max="7936" width="13.28515625" style="292" bestFit="1" customWidth="1"/>
    <col min="7937" max="7937" width="19.28515625" style="292" customWidth="1"/>
    <col min="7938" max="7938" width="15.140625" style="292" customWidth="1"/>
    <col min="7939" max="7939" width="21" style="292" bestFit="1" customWidth="1"/>
    <col min="7940" max="7940" width="17.140625" style="292" bestFit="1" customWidth="1"/>
    <col min="7941" max="7941" width="16.85546875" style="292" bestFit="1" customWidth="1"/>
    <col min="7942" max="7942" width="16.7109375" style="292" bestFit="1" customWidth="1"/>
    <col min="7943" max="7943" width="15.7109375" style="292" bestFit="1" customWidth="1"/>
    <col min="7944" max="7944" width="16.28515625" style="292" bestFit="1" customWidth="1"/>
    <col min="7945" max="7945" width="17.28515625" style="292" customWidth="1"/>
    <col min="7946" max="7946" width="23.42578125" style="292" bestFit="1" customWidth="1"/>
    <col min="7947" max="7947" width="31.85546875" style="292" bestFit="1" customWidth="1"/>
    <col min="7948" max="7948" width="7.85546875" style="292" bestFit="1" customWidth="1"/>
    <col min="7949" max="7949" width="5.7109375" style="292" bestFit="1" customWidth="1"/>
    <col min="7950" max="7950" width="9.140625" style="292" bestFit="1" customWidth="1"/>
    <col min="7951" max="7951" width="13.5703125" style="292" bestFit="1" customWidth="1"/>
    <col min="7952" max="8180" width="9.140625" style="292"/>
    <col min="8181" max="8181" width="4.42578125" style="292" bestFit="1" customWidth="1"/>
    <col min="8182" max="8182" width="18.28515625" style="292" bestFit="1" customWidth="1"/>
    <col min="8183" max="8183" width="19" style="292" bestFit="1" customWidth="1"/>
    <col min="8184" max="8184" width="15.42578125" style="292" bestFit="1" customWidth="1"/>
    <col min="8185" max="8186" width="12.42578125" style="292" bestFit="1" customWidth="1"/>
    <col min="8187" max="8187" width="7.140625" style="292" bestFit="1" customWidth="1"/>
    <col min="8188" max="8188" width="10.140625" style="292" bestFit="1" customWidth="1"/>
    <col min="8189" max="8189" width="15.85546875" style="292" bestFit="1" customWidth="1"/>
    <col min="8190" max="8190" width="15.140625" style="292" bestFit="1" customWidth="1"/>
    <col min="8191" max="8191" width="18.28515625" style="292" bestFit="1" customWidth="1"/>
    <col min="8192" max="8192" width="13.28515625" style="292" bestFit="1" customWidth="1"/>
    <col min="8193" max="8193" width="19.28515625" style="292" customWidth="1"/>
    <col min="8194" max="8194" width="15.140625" style="292" customWidth="1"/>
    <col min="8195" max="8195" width="21" style="292" bestFit="1" customWidth="1"/>
    <col min="8196" max="8196" width="17.140625" style="292" bestFit="1" customWidth="1"/>
    <col min="8197" max="8197" width="16.85546875" style="292" bestFit="1" customWidth="1"/>
    <col min="8198" max="8198" width="16.7109375" style="292" bestFit="1" customWidth="1"/>
    <col min="8199" max="8199" width="15.7109375" style="292" bestFit="1" customWidth="1"/>
    <col min="8200" max="8200" width="16.28515625" style="292" bestFit="1" customWidth="1"/>
    <col min="8201" max="8201" width="17.28515625" style="292" customWidth="1"/>
    <col min="8202" max="8202" width="23.42578125" style="292" bestFit="1" customWidth="1"/>
    <col min="8203" max="8203" width="31.85546875" style="292" bestFit="1" customWidth="1"/>
    <col min="8204" max="8204" width="7.85546875" style="292" bestFit="1" customWidth="1"/>
    <col min="8205" max="8205" width="5.7109375" style="292" bestFit="1" customWidth="1"/>
    <col min="8206" max="8206" width="9.140625" style="292" bestFit="1" customWidth="1"/>
    <col min="8207" max="8207" width="13.5703125" style="292" bestFit="1" customWidth="1"/>
    <col min="8208" max="8436" width="9.140625" style="292"/>
    <col min="8437" max="8437" width="4.42578125" style="292" bestFit="1" customWidth="1"/>
    <col min="8438" max="8438" width="18.28515625" style="292" bestFit="1" customWidth="1"/>
    <col min="8439" max="8439" width="19" style="292" bestFit="1" customWidth="1"/>
    <col min="8440" max="8440" width="15.42578125" style="292" bestFit="1" customWidth="1"/>
    <col min="8441" max="8442" width="12.42578125" style="292" bestFit="1" customWidth="1"/>
    <col min="8443" max="8443" width="7.140625" style="292" bestFit="1" customWidth="1"/>
    <col min="8444" max="8444" width="10.140625" style="292" bestFit="1" customWidth="1"/>
    <col min="8445" max="8445" width="15.85546875" style="292" bestFit="1" customWidth="1"/>
    <col min="8446" max="8446" width="15.140625" style="292" bestFit="1" customWidth="1"/>
    <col min="8447" max="8447" width="18.28515625" style="292" bestFit="1" customWidth="1"/>
    <col min="8448" max="8448" width="13.28515625" style="292" bestFit="1" customWidth="1"/>
    <col min="8449" max="8449" width="19.28515625" style="292" customWidth="1"/>
    <col min="8450" max="8450" width="15.140625" style="292" customWidth="1"/>
    <col min="8451" max="8451" width="21" style="292" bestFit="1" customWidth="1"/>
    <col min="8452" max="8452" width="17.140625" style="292" bestFit="1" customWidth="1"/>
    <col min="8453" max="8453" width="16.85546875" style="292" bestFit="1" customWidth="1"/>
    <col min="8454" max="8454" width="16.7109375" style="292" bestFit="1" customWidth="1"/>
    <col min="8455" max="8455" width="15.7109375" style="292" bestFit="1" customWidth="1"/>
    <col min="8456" max="8456" width="16.28515625" style="292" bestFit="1" customWidth="1"/>
    <col min="8457" max="8457" width="17.28515625" style="292" customWidth="1"/>
    <col min="8458" max="8458" width="23.42578125" style="292" bestFit="1" customWidth="1"/>
    <col min="8459" max="8459" width="31.85546875" style="292" bestFit="1" customWidth="1"/>
    <col min="8460" max="8460" width="7.85546875" style="292" bestFit="1" customWidth="1"/>
    <col min="8461" max="8461" width="5.7109375" style="292" bestFit="1" customWidth="1"/>
    <col min="8462" max="8462" width="9.140625" style="292" bestFit="1" customWidth="1"/>
    <col min="8463" max="8463" width="13.5703125" style="292" bestFit="1" customWidth="1"/>
    <col min="8464" max="8692" width="9.140625" style="292"/>
    <col min="8693" max="8693" width="4.42578125" style="292" bestFit="1" customWidth="1"/>
    <col min="8694" max="8694" width="18.28515625" style="292" bestFit="1" customWidth="1"/>
    <col min="8695" max="8695" width="19" style="292" bestFit="1" customWidth="1"/>
    <col min="8696" max="8696" width="15.42578125" style="292" bestFit="1" customWidth="1"/>
    <col min="8697" max="8698" width="12.42578125" style="292" bestFit="1" customWidth="1"/>
    <col min="8699" max="8699" width="7.140625" style="292" bestFit="1" customWidth="1"/>
    <col min="8700" max="8700" width="10.140625" style="292" bestFit="1" customWidth="1"/>
    <col min="8701" max="8701" width="15.85546875" style="292" bestFit="1" customWidth="1"/>
    <col min="8702" max="8702" width="15.140625" style="292" bestFit="1" customWidth="1"/>
    <col min="8703" max="8703" width="18.28515625" style="292" bestFit="1" customWidth="1"/>
    <col min="8704" max="8704" width="13.28515625" style="292" bestFit="1" customWidth="1"/>
    <col min="8705" max="8705" width="19.28515625" style="292" customWidth="1"/>
    <col min="8706" max="8706" width="15.140625" style="292" customWidth="1"/>
    <col min="8707" max="8707" width="21" style="292" bestFit="1" customWidth="1"/>
    <col min="8708" max="8708" width="17.140625" style="292" bestFit="1" customWidth="1"/>
    <col min="8709" max="8709" width="16.85546875" style="292" bestFit="1" customWidth="1"/>
    <col min="8710" max="8710" width="16.7109375" style="292" bestFit="1" customWidth="1"/>
    <col min="8711" max="8711" width="15.7109375" style="292" bestFit="1" customWidth="1"/>
    <col min="8712" max="8712" width="16.28515625" style="292" bestFit="1" customWidth="1"/>
    <col min="8713" max="8713" width="17.28515625" style="292" customWidth="1"/>
    <col min="8714" max="8714" width="23.42578125" style="292" bestFit="1" customWidth="1"/>
    <col min="8715" max="8715" width="31.85546875" style="292" bestFit="1" customWidth="1"/>
    <col min="8716" max="8716" width="7.85546875" style="292" bestFit="1" customWidth="1"/>
    <col min="8717" max="8717" width="5.7109375" style="292" bestFit="1" customWidth="1"/>
    <col min="8718" max="8718" width="9.140625" style="292" bestFit="1" customWidth="1"/>
    <col min="8719" max="8719" width="13.5703125" style="292" bestFit="1" customWidth="1"/>
    <col min="8720" max="8948" width="9.140625" style="292"/>
    <col min="8949" max="8949" width="4.42578125" style="292" bestFit="1" customWidth="1"/>
    <col min="8950" max="8950" width="18.28515625" style="292" bestFit="1" customWidth="1"/>
    <col min="8951" max="8951" width="19" style="292" bestFit="1" customWidth="1"/>
    <col min="8952" max="8952" width="15.42578125" style="292" bestFit="1" customWidth="1"/>
    <col min="8953" max="8954" width="12.42578125" style="292" bestFit="1" customWidth="1"/>
    <col min="8955" max="8955" width="7.140625" style="292" bestFit="1" customWidth="1"/>
    <col min="8956" max="8956" width="10.140625" style="292" bestFit="1" customWidth="1"/>
    <col min="8957" max="8957" width="15.85546875" style="292" bestFit="1" customWidth="1"/>
    <col min="8958" max="8958" width="15.140625" style="292" bestFit="1" customWidth="1"/>
    <col min="8959" max="8959" width="18.28515625" style="292" bestFit="1" customWidth="1"/>
    <col min="8960" max="8960" width="13.28515625" style="292" bestFit="1" customWidth="1"/>
    <col min="8961" max="8961" width="19.28515625" style="292" customWidth="1"/>
    <col min="8962" max="8962" width="15.140625" style="292" customWidth="1"/>
    <col min="8963" max="8963" width="21" style="292" bestFit="1" customWidth="1"/>
    <col min="8964" max="8964" width="17.140625" style="292" bestFit="1" customWidth="1"/>
    <col min="8965" max="8965" width="16.85546875" style="292" bestFit="1" customWidth="1"/>
    <col min="8966" max="8966" width="16.7109375" style="292" bestFit="1" customWidth="1"/>
    <col min="8967" max="8967" width="15.7109375" style="292" bestFit="1" customWidth="1"/>
    <col min="8968" max="8968" width="16.28515625" style="292" bestFit="1" customWidth="1"/>
    <col min="8969" max="8969" width="17.28515625" style="292" customWidth="1"/>
    <col min="8970" max="8970" width="23.42578125" style="292" bestFit="1" customWidth="1"/>
    <col min="8971" max="8971" width="31.85546875" style="292" bestFit="1" customWidth="1"/>
    <col min="8972" max="8972" width="7.85546875" style="292" bestFit="1" customWidth="1"/>
    <col min="8973" max="8973" width="5.7109375" style="292" bestFit="1" customWidth="1"/>
    <col min="8974" max="8974" width="9.140625" style="292" bestFit="1" customWidth="1"/>
    <col min="8975" max="8975" width="13.5703125" style="292" bestFit="1" customWidth="1"/>
    <col min="8976" max="9204" width="9.140625" style="292"/>
    <col min="9205" max="9205" width="4.42578125" style="292" bestFit="1" customWidth="1"/>
    <col min="9206" max="9206" width="18.28515625" style="292" bestFit="1" customWidth="1"/>
    <col min="9207" max="9207" width="19" style="292" bestFit="1" customWidth="1"/>
    <col min="9208" max="9208" width="15.42578125" style="292" bestFit="1" customWidth="1"/>
    <col min="9209" max="9210" width="12.42578125" style="292" bestFit="1" customWidth="1"/>
    <col min="9211" max="9211" width="7.140625" style="292" bestFit="1" customWidth="1"/>
    <col min="9212" max="9212" width="10.140625" style="292" bestFit="1" customWidth="1"/>
    <col min="9213" max="9213" width="15.85546875" style="292" bestFit="1" customWidth="1"/>
    <col min="9214" max="9214" width="15.140625" style="292" bestFit="1" customWidth="1"/>
    <col min="9215" max="9215" width="18.28515625" style="292" bestFit="1" customWidth="1"/>
    <col min="9216" max="9216" width="13.28515625" style="292" bestFit="1" customWidth="1"/>
    <col min="9217" max="9217" width="19.28515625" style="292" customWidth="1"/>
    <col min="9218" max="9218" width="15.140625" style="292" customWidth="1"/>
    <col min="9219" max="9219" width="21" style="292" bestFit="1" customWidth="1"/>
    <col min="9220" max="9220" width="17.140625" style="292" bestFit="1" customWidth="1"/>
    <col min="9221" max="9221" width="16.85546875" style="292" bestFit="1" customWidth="1"/>
    <col min="9222" max="9222" width="16.7109375" style="292" bestFit="1" customWidth="1"/>
    <col min="9223" max="9223" width="15.7109375" style="292" bestFit="1" customWidth="1"/>
    <col min="9224" max="9224" width="16.28515625" style="292" bestFit="1" customWidth="1"/>
    <col min="9225" max="9225" width="17.28515625" style="292" customWidth="1"/>
    <col min="9226" max="9226" width="23.42578125" style="292" bestFit="1" customWidth="1"/>
    <col min="9227" max="9227" width="31.85546875" style="292" bestFit="1" customWidth="1"/>
    <col min="9228" max="9228" width="7.85546875" style="292" bestFit="1" customWidth="1"/>
    <col min="9229" max="9229" width="5.7109375" style="292" bestFit="1" customWidth="1"/>
    <col min="9230" max="9230" width="9.140625" style="292" bestFit="1" customWidth="1"/>
    <col min="9231" max="9231" width="13.5703125" style="292" bestFit="1" customWidth="1"/>
    <col min="9232" max="9460" width="9.140625" style="292"/>
    <col min="9461" max="9461" width="4.42578125" style="292" bestFit="1" customWidth="1"/>
    <col min="9462" max="9462" width="18.28515625" style="292" bestFit="1" customWidth="1"/>
    <col min="9463" max="9463" width="19" style="292" bestFit="1" customWidth="1"/>
    <col min="9464" max="9464" width="15.42578125" style="292" bestFit="1" customWidth="1"/>
    <col min="9465" max="9466" width="12.42578125" style="292" bestFit="1" customWidth="1"/>
    <col min="9467" max="9467" width="7.140625" style="292" bestFit="1" customWidth="1"/>
    <col min="9468" max="9468" width="10.140625" style="292" bestFit="1" customWidth="1"/>
    <col min="9469" max="9469" width="15.85546875" style="292" bestFit="1" customWidth="1"/>
    <col min="9470" max="9470" width="15.140625" style="292" bestFit="1" customWidth="1"/>
    <col min="9471" max="9471" width="18.28515625" style="292" bestFit="1" customWidth="1"/>
    <col min="9472" max="9472" width="13.28515625" style="292" bestFit="1" customWidth="1"/>
    <col min="9473" max="9473" width="19.28515625" style="292" customWidth="1"/>
    <col min="9474" max="9474" width="15.140625" style="292" customWidth="1"/>
    <col min="9475" max="9475" width="21" style="292" bestFit="1" customWidth="1"/>
    <col min="9476" max="9476" width="17.140625" style="292" bestFit="1" customWidth="1"/>
    <col min="9477" max="9477" width="16.85546875" style="292" bestFit="1" customWidth="1"/>
    <col min="9478" max="9478" width="16.7109375" style="292" bestFit="1" customWidth="1"/>
    <col min="9479" max="9479" width="15.7109375" style="292" bestFit="1" customWidth="1"/>
    <col min="9480" max="9480" width="16.28515625" style="292" bestFit="1" customWidth="1"/>
    <col min="9481" max="9481" width="17.28515625" style="292" customWidth="1"/>
    <col min="9482" max="9482" width="23.42578125" style="292" bestFit="1" customWidth="1"/>
    <col min="9483" max="9483" width="31.85546875" style="292" bestFit="1" customWidth="1"/>
    <col min="9484" max="9484" width="7.85546875" style="292" bestFit="1" customWidth="1"/>
    <col min="9485" max="9485" width="5.7109375" style="292" bestFit="1" customWidth="1"/>
    <col min="9486" max="9486" width="9.140625" style="292" bestFit="1" customWidth="1"/>
    <col min="9487" max="9487" width="13.5703125" style="292" bestFit="1" customWidth="1"/>
    <col min="9488" max="9716" width="9.140625" style="292"/>
    <col min="9717" max="9717" width="4.42578125" style="292" bestFit="1" customWidth="1"/>
    <col min="9718" max="9718" width="18.28515625" style="292" bestFit="1" customWidth="1"/>
    <col min="9719" max="9719" width="19" style="292" bestFit="1" customWidth="1"/>
    <col min="9720" max="9720" width="15.42578125" style="292" bestFit="1" customWidth="1"/>
    <col min="9721" max="9722" width="12.42578125" style="292" bestFit="1" customWidth="1"/>
    <col min="9723" max="9723" width="7.140625" style="292" bestFit="1" customWidth="1"/>
    <col min="9724" max="9724" width="10.140625" style="292" bestFit="1" customWidth="1"/>
    <col min="9725" max="9725" width="15.85546875" style="292" bestFit="1" customWidth="1"/>
    <col min="9726" max="9726" width="15.140625" style="292" bestFit="1" customWidth="1"/>
    <col min="9727" max="9727" width="18.28515625" style="292" bestFit="1" customWidth="1"/>
    <col min="9728" max="9728" width="13.28515625" style="292" bestFit="1" customWidth="1"/>
    <col min="9729" max="9729" width="19.28515625" style="292" customWidth="1"/>
    <col min="9730" max="9730" width="15.140625" style="292" customWidth="1"/>
    <col min="9731" max="9731" width="21" style="292" bestFit="1" customWidth="1"/>
    <col min="9732" max="9732" width="17.140625" style="292" bestFit="1" customWidth="1"/>
    <col min="9733" max="9733" width="16.85546875" style="292" bestFit="1" customWidth="1"/>
    <col min="9734" max="9734" width="16.7109375" style="292" bestFit="1" customWidth="1"/>
    <col min="9735" max="9735" width="15.7109375" style="292" bestFit="1" customWidth="1"/>
    <col min="9736" max="9736" width="16.28515625" style="292" bestFit="1" customWidth="1"/>
    <col min="9737" max="9737" width="17.28515625" style="292" customWidth="1"/>
    <col min="9738" max="9738" width="23.42578125" style="292" bestFit="1" customWidth="1"/>
    <col min="9739" max="9739" width="31.85546875" style="292" bestFit="1" customWidth="1"/>
    <col min="9740" max="9740" width="7.85546875" style="292" bestFit="1" customWidth="1"/>
    <col min="9741" max="9741" width="5.7109375" style="292" bestFit="1" customWidth="1"/>
    <col min="9742" max="9742" width="9.140625" style="292" bestFit="1" customWidth="1"/>
    <col min="9743" max="9743" width="13.5703125" style="292" bestFit="1" customWidth="1"/>
    <col min="9744" max="9972" width="9.140625" style="292"/>
    <col min="9973" max="9973" width="4.42578125" style="292" bestFit="1" customWidth="1"/>
    <col min="9974" max="9974" width="18.28515625" style="292" bestFit="1" customWidth="1"/>
    <col min="9975" max="9975" width="19" style="292" bestFit="1" customWidth="1"/>
    <col min="9976" max="9976" width="15.42578125" style="292" bestFit="1" customWidth="1"/>
    <col min="9977" max="9978" width="12.42578125" style="292" bestFit="1" customWidth="1"/>
    <col min="9979" max="9979" width="7.140625" style="292" bestFit="1" customWidth="1"/>
    <col min="9980" max="9980" width="10.140625" style="292" bestFit="1" customWidth="1"/>
    <col min="9981" max="9981" width="15.85546875" style="292" bestFit="1" customWidth="1"/>
    <col min="9982" max="9982" width="15.140625" style="292" bestFit="1" customWidth="1"/>
    <col min="9983" max="9983" width="18.28515625" style="292" bestFit="1" customWidth="1"/>
    <col min="9984" max="9984" width="13.28515625" style="292" bestFit="1" customWidth="1"/>
    <col min="9985" max="9985" width="19.28515625" style="292" customWidth="1"/>
    <col min="9986" max="9986" width="15.140625" style="292" customWidth="1"/>
    <col min="9987" max="9987" width="21" style="292" bestFit="1" customWidth="1"/>
    <col min="9988" max="9988" width="17.140625" style="292" bestFit="1" customWidth="1"/>
    <col min="9989" max="9989" width="16.85546875" style="292" bestFit="1" customWidth="1"/>
    <col min="9990" max="9990" width="16.7109375" style="292" bestFit="1" customWidth="1"/>
    <col min="9991" max="9991" width="15.7109375" style="292" bestFit="1" customWidth="1"/>
    <col min="9992" max="9992" width="16.28515625" style="292" bestFit="1" customWidth="1"/>
    <col min="9993" max="9993" width="17.28515625" style="292" customWidth="1"/>
    <col min="9994" max="9994" width="23.42578125" style="292" bestFit="1" customWidth="1"/>
    <col min="9995" max="9995" width="31.85546875" style="292" bestFit="1" customWidth="1"/>
    <col min="9996" max="9996" width="7.85546875" style="292" bestFit="1" customWidth="1"/>
    <col min="9997" max="9997" width="5.7109375" style="292" bestFit="1" customWidth="1"/>
    <col min="9998" max="9998" width="9.140625" style="292" bestFit="1" customWidth="1"/>
    <col min="9999" max="9999" width="13.5703125" style="292" bestFit="1" customWidth="1"/>
    <col min="10000" max="10228" width="9.140625" style="292"/>
    <col min="10229" max="10229" width="4.42578125" style="292" bestFit="1" customWidth="1"/>
    <col min="10230" max="10230" width="18.28515625" style="292" bestFit="1" customWidth="1"/>
    <col min="10231" max="10231" width="19" style="292" bestFit="1" customWidth="1"/>
    <col min="10232" max="10232" width="15.42578125" style="292" bestFit="1" customWidth="1"/>
    <col min="10233" max="10234" width="12.42578125" style="292" bestFit="1" customWidth="1"/>
    <col min="10235" max="10235" width="7.140625" style="292" bestFit="1" customWidth="1"/>
    <col min="10236" max="10236" width="10.140625" style="292" bestFit="1" customWidth="1"/>
    <col min="10237" max="10237" width="15.85546875" style="292" bestFit="1" customWidth="1"/>
    <col min="10238" max="10238" width="15.140625" style="292" bestFit="1" customWidth="1"/>
    <col min="10239" max="10239" width="18.28515625" style="292" bestFit="1" customWidth="1"/>
    <col min="10240" max="10240" width="13.28515625" style="292" bestFit="1" customWidth="1"/>
    <col min="10241" max="10241" width="19.28515625" style="292" customWidth="1"/>
    <col min="10242" max="10242" width="15.140625" style="292" customWidth="1"/>
    <col min="10243" max="10243" width="21" style="292" bestFit="1" customWidth="1"/>
    <col min="10244" max="10244" width="17.140625" style="292" bestFit="1" customWidth="1"/>
    <col min="10245" max="10245" width="16.85546875" style="292" bestFit="1" customWidth="1"/>
    <col min="10246" max="10246" width="16.7109375" style="292" bestFit="1" customWidth="1"/>
    <col min="10247" max="10247" width="15.7109375" style="292" bestFit="1" customWidth="1"/>
    <col min="10248" max="10248" width="16.28515625" style="292" bestFit="1" customWidth="1"/>
    <col min="10249" max="10249" width="17.28515625" style="292" customWidth="1"/>
    <col min="10250" max="10250" width="23.42578125" style="292" bestFit="1" customWidth="1"/>
    <col min="10251" max="10251" width="31.85546875" style="292" bestFit="1" customWidth="1"/>
    <col min="10252" max="10252" width="7.85546875" style="292" bestFit="1" customWidth="1"/>
    <col min="10253" max="10253" width="5.7109375" style="292" bestFit="1" customWidth="1"/>
    <col min="10254" max="10254" width="9.140625" style="292" bestFit="1" customWidth="1"/>
    <col min="10255" max="10255" width="13.5703125" style="292" bestFit="1" customWidth="1"/>
    <col min="10256" max="10484" width="9.140625" style="292"/>
    <col min="10485" max="10485" width="4.42578125" style="292" bestFit="1" customWidth="1"/>
    <col min="10486" max="10486" width="18.28515625" style="292" bestFit="1" customWidth="1"/>
    <col min="10487" max="10487" width="19" style="292" bestFit="1" customWidth="1"/>
    <col min="10488" max="10488" width="15.42578125" style="292" bestFit="1" customWidth="1"/>
    <col min="10489" max="10490" width="12.42578125" style="292" bestFit="1" customWidth="1"/>
    <col min="10491" max="10491" width="7.140625" style="292" bestFit="1" customWidth="1"/>
    <col min="10492" max="10492" width="10.140625" style="292" bestFit="1" customWidth="1"/>
    <col min="10493" max="10493" width="15.85546875" style="292" bestFit="1" customWidth="1"/>
    <col min="10494" max="10494" width="15.140625" style="292" bestFit="1" customWidth="1"/>
    <col min="10495" max="10495" width="18.28515625" style="292" bestFit="1" customWidth="1"/>
    <col min="10496" max="10496" width="13.28515625" style="292" bestFit="1" customWidth="1"/>
    <col min="10497" max="10497" width="19.28515625" style="292" customWidth="1"/>
    <col min="10498" max="10498" width="15.140625" style="292" customWidth="1"/>
    <col min="10499" max="10499" width="21" style="292" bestFit="1" customWidth="1"/>
    <col min="10500" max="10500" width="17.140625" style="292" bestFit="1" customWidth="1"/>
    <col min="10501" max="10501" width="16.85546875" style="292" bestFit="1" customWidth="1"/>
    <col min="10502" max="10502" width="16.7109375" style="292" bestFit="1" customWidth="1"/>
    <col min="10503" max="10503" width="15.7109375" style="292" bestFit="1" customWidth="1"/>
    <col min="10504" max="10504" width="16.28515625" style="292" bestFit="1" customWidth="1"/>
    <col min="10505" max="10505" width="17.28515625" style="292" customWidth="1"/>
    <col min="10506" max="10506" width="23.42578125" style="292" bestFit="1" customWidth="1"/>
    <col min="10507" max="10507" width="31.85546875" style="292" bestFit="1" customWidth="1"/>
    <col min="10508" max="10508" width="7.85546875" style="292" bestFit="1" customWidth="1"/>
    <col min="10509" max="10509" width="5.7109375" style="292" bestFit="1" customWidth="1"/>
    <col min="10510" max="10510" width="9.140625" style="292" bestFit="1" customWidth="1"/>
    <col min="10511" max="10511" width="13.5703125" style="292" bestFit="1" customWidth="1"/>
    <col min="10512" max="10740" width="9.140625" style="292"/>
    <col min="10741" max="10741" width="4.42578125" style="292" bestFit="1" customWidth="1"/>
    <col min="10742" max="10742" width="18.28515625" style="292" bestFit="1" customWidth="1"/>
    <col min="10743" max="10743" width="19" style="292" bestFit="1" customWidth="1"/>
    <col min="10744" max="10744" width="15.42578125" style="292" bestFit="1" customWidth="1"/>
    <col min="10745" max="10746" width="12.42578125" style="292" bestFit="1" customWidth="1"/>
    <col min="10747" max="10747" width="7.140625" style="292" bestFit="1" customWidth="1"/>
    <col min="10748" max="10748" width="10.140625" style="292" bestFit="1" customWidth="1"/>
    <col min="10749" max="10749" width="15.85546875" style="292" bestFit="1" customWidth="1"/>
    <col min="10750" max="10750" width="15.140625" style="292" bestFit="1" customWidth="1"/>
    <col min="10751" max="10751" width="18.28515625" style="292" bestFit="1" customWidth="1"/>
    <col min="10752" max="10752" width="13.28515625" style="292" bestFit="1" customWidth="1"/>
    <col min="10753" max="10753" width="19.28515625" style="292" customWidth="1"/>
    <col min="10754" max="10754" width="15.140625" style="292" customWidth="1"/>
    <col min="10755" max="10755" width="21" style="292" bestFit="1" customWidth="1"/>
    <col min="10756" max="10756" width="17.140625" style="292" bestFit="1" customWidth="1"/>
    <col min="10757" max="10757" width="16.85546875" style="292" bestFit="1" customWidth="1"/>
    <col min="10758" max="10758" width="16.7109375" style="292" bestFit="1" customWidth="1"/>
    <col min="10759" max="10759" width="15.7109375" style="292" bestFit="1" customWidth="1"/>
    <col min="10760" max="10760" width="16.28515625" style="292" bestFit="1" customWidth="1"/>
    <col min="10761" max="10761" width="17.28515625" style="292" customWidth="1"/>
    <col min="10762" max="10762" width="23.42578125" style="292" bestFit="1" customWidth="1"/>
    <col min="10763" max="10763" width="31.85546875" style="292" bestFit="1" customWidth="1"/>
    <col min="10764" max="10764" width="7.85546875" style="292" bestFit="1" customWidth="1"/>
    <col min="10765" max="10765" width="5.7109375" style="292" bestFit="1" customWidth="1"/>
    <col min="10766" max="10766" width="9.140625" style="292" bestFit="1" customWidth="1"/>
    <col min="10767" max="10767" width="13.5703125" style="292" bestFit="1" customWidth="1"/>
    <col min="10768" max="10996" width="9.140625" style="292"/>
    <col min="10997" max="10997" width="4.42578125" style="292" bestFit="1" customWidth="1"/>
    <col min="10998" max="10998" width="18.28515625" style="292" bestFit="1" customWidth="1"/>
    <col min="10999" max="10999" width="19" style="292" bestFit="1" customWidth="1"/>
    <col min="11000" max="11000" width="15.42578125" style="292" bestFit="1" customWidth="1"/>
    <col min="11001" max="11002" width="12.42578125" style="292" bestFit="1" customWidth="1"/>
    <col min="11003" max="11003" width="7.140625" style="292" bestFit="1" customWidth="1"/>
    <col min="11004" max="11004" width="10.140625" style="292" bestFit="1" customWidth="1"/>
    <col min="11005" max="11005" width="15.85546875" style="292" bestFit="1" customWidth="1"/>
    <col min="11006" max="11006" width="15.140625" style="292" bestFit="1" customWidth="1"/>
    <col min="11007" max="11007" width="18.28515625" style="292" bestFit="1" customWidth="1"/>
    <col min="11008" max="11008" width="13.28515625" style="292" bestFit="1" customWidth="1"/>
    <col min="11009" max="11009" width="19.28515625" style="292" customWidth="1"/>
    <col min="11010" max="11010" width="15.140625" style="292" customWidth="1"/>
    <col min="11011" max="11011" width="21" style="292" bestFit="1" customWidth="1"/>
    <col min="11012" max="11012" width="17.140625" style="292" bestFit="1" customWidth="1"/>
    <col min="11013" max="11013" width="16.85546875" style="292" bestFit="1" customWidth="1"/>
    <col min="11014" max="11014" width="16.7109375" style="292" bestFit="1" customWidth="1"/>
    <col min="11015" max="11015" width="15.7109375" style="292" bestFit="1" customWidth="1"/>
    <col min="11016" max="11016" width="16.28515625" style="292" bestFit="1" customWidth="1"/>
    <col min="11017" max="11017" width="17.28515625" style="292" customWidth="1"/>
    <col min="11018" max="11018" width="23.42578125" style="292" bestFit="1" customWidth="1"/>
    <col min="11019" max="11019" width="31.85546875" style="292" bestFit="1" customWidth="1"/>
    <col min="11020" max="11020" width="7.85546875" style="292" bestFit="1" customWidth="1"/>
    <col min="11021" max="11021" width="5.7109375" style="292" bestFit="1" customWidth="1"/>
    <col min="11022" max="11022" width="9.140625" style="292" bestFit="1" customWidth="1"/>
    <col min="11023" max="11023" width="13.5703125" style="292" bestFit="1" customWidth="1"/>
    <col min="11024" max="11252" width="9.140625" style="292"/>
    <col min="11253" max="11253" width="4.42578125" style="292" bestFit="1" customWidth="1"/>
    <col min="11254" max="11254" width="18.28515625" style="292" bestFit="1" customWidth="1"/>
    <col min="11255" max="11255" width="19" style="292" bestFit="1" customWidth="1"/>
    <col min="11256" max="11256" width="15.42578125" style="292" bestFit="1" customWidth="1"/>
    <col min="11257" max="11258" width="12.42578125" style="292" bestFit="1" customWidth="1"/>
    <col min="11259" max="11259" width="7.140625" style="292" bestFit="1" customWidth="1"/>
    <col min="11260" max="11260" width="10.140625" style="292" bestFit="1" customWidth="1"/>
    <col min="11261" max="11261" width="15.85546875" style="292" bestFit="1" customWidth="1"/>
    <col min="11262" max="11262" width="15.140625" style="292" bestFit="1" customWidth="1"/>
    <col min="11263" max="11263" width="18.28515625" style="292" bestFit="1" customWidth="1"/>
    <col min="11264" max="11264" width="13.28515625" style="292" bestFit="1" customWidth="1"/>
    <col min="11265" max="11265" width="19.28515625" style="292" customWidth="1"/>
    <col min="11266" max="11266" width="15.140625" style="292" customWidth="1"/>
    <col min="11267" max="11267" width="21" style="292" bestFit="1" customWidth="1"/>
    <col min="11268" max="11268" width="17.140625" style="292" bestFit="1" customWidth="1"/>
    <col min="11269" max="11269" width="16.85546875" style="292" bestFit="1" customWidth="1"/>
    <col min="11270" max="11270" width="16.7109375" style="292" bestFit="1" customWidth="1"/>
    <col min="11271" max="11271" width="15.7109375" style="292" bestFit="1" customWidth="1"/>
    <col min="11272" max="11272" width="16.28515625" style="292" bestFit="1" customWidth="1"/>
    <col min="11273" max="11273" width="17.28515625" style="292" customWidth="1"/>
    <col min="11274" max="11274" width="23.42578125" style="292" bestFit="1" customWidth="1"/>
    <col min="11275" max="11275" width="31.85546875" style="292" bestFit="1" customWidth="1"/>
    <col min="11276" max="11276" width="7.85546875" style="292" bestFit="1" customWidth="1"/>
    <col min="11277" max="11277" width="5.7109375" style="292" bestFit="1" customWidth="1"/>
    <col min="11278" max="11278" width="9.140625" style="292" bestFit="1" customWidth="1"/>
    <col min="11279" max="11279" width="13.5703125" style="292" bestFit="1" customWidth="1"/>
    <col min="11280" max="11508" width="9.140625" style="292"/>
    <col min="11509" max="11509" width="4.42578125" style="292" bestFit="1" customWidth="1"/>
    <col min="11510" max="11510" width="18.28515625" style="292" bestFit="1" customWidth="1"/>
    <col min="11511" max="11511" width="19" style="292" bestFit="1" customWidth="1"/>
    <col min="11512" max="11512" width="15.42578125" style="292" bestFit="1" customWidth="1"/>
    <col min="11513" max="11514" width="12.42578125" style="292" bestFit="1" customWidth="1"/>
    <col min="11515" max="11515" width="7.140625" style="292" bestFit="1" customWidth="1"/>
    <col min="11516" max="11516" width="10.140625" style="292" bestFit="1" customWidth="1"/>
    <col min="11517" max="11517" width="15.85546875" style="292" bestFit="1" customWidth="1"/>
    <col min="11518" max="11518" width="15.140625" style="292" bestFit="1" customWidth="1"/>
    <col min="11519" max="11519" width="18.28515625" style="292" bestFit="1" customWidth="1"/>
    <col min="11520" max="11520" width="13.28515625" style="292" bestFit="1" customWidth="1"/>
    <col min="11521" max="11521" width="19.28515625" style="292" customWidth="1"/>
    <col min="11522" max="11522" width="15.140625" style="292" customWidth="1"/>
    <col min="11523" max="11523" width="21" style="292" bestFit="1" customWidth="1"/>
    <col min="11524" max="11524" width="17.140625" style="292" bestFit="1" customWidth="1"/>
    <col min="11525" max="11525" width="16.85546875" style="292" bestFit="1" customWidth="1"/>
    <col min="11526" max="11526" width="16.7109375" style="292" bestFit="1" customWidth="1"/>
    <col min="11527" max="11527" width="15.7109375" style="292" bestFit="1" customWidth="1"/>
    <col min="11528" max="11528" width="16.28515625" style="292" bestFit="1" customWidth="1"/>
    <col min="11529" max="11529" width="17.28515625" style="292" customWidth="1"/>
    <col min="11530" max="11530" width="23.42578125" style="292" bestFit="1" customWidth="1"/>
    <col min="11531" max="11531" width="31.85546875" style="292" bestFit="1" customWidth="1"/>
    <col min="11532" max="11532" width="7.85546875" style="292" bestFit="1" customWidth="1"/>
    <col min="11533" max="11533" width="5.7109375" style="292" bestFit="1" customWidth="1"/>
    <col min="11534" max="11534" width="9.140625" style="292" bestFit="1" customWidth="1"/>
    <col min="11535" max="11535" width="13.5703125" style="292" bestFit="1" customWidth="1"/>
    <col min="11536" max="11764" width="9.140625" style="292"/>
    <col min="11765" max="11765" width="4.42578125" style="292" bestFit="1" customWidth="1"/>
    <col min="11766" max="11766" width="18.28515625" style="292" bestFit="1" customWidth="1"/>
    <col min="11767" max="11767" width="19" style="292" bestFit="1" customWidth="1"/>
    <col min="11768" max="11768" width="15.42578125" style="292" bestFit="1" customWidth="1"/>
    <col min="11769" max="11770" width="12.42578125" style="292" bestFit="1" customWidth="1"/>
    <col min="11771" max="11771" width="7.140625" style="292" bestFit="1" customWidth="1"/>
    <col min="11772" max="11772" width="10.140625" style="292" bestFit="1" customWidth="1"/>
    <col min="11773" max="11773" width="15.85546875" style="292" bestFit="1" customWidth="1"/>
    <col min="11774" max="11774" width="15.140625" style="292" bestFit="1" customWidth="1"/>
    <col min="11775" max="11775" width="18.28515625" style="292" bestFit="1" customWidth="1"/>
    <col min="11776" max="11776" width="13.28515625" style="292" bestFit="1" customWidth="1"/>
    <col min="11777" max="11777" width="19.28515625" style="292" customWidth="1"/>
    <col min="11778" max="11778" width="15.140625" style="292" customWidth="1"/>
    <col min="11779" max="11779" width="21" style="292" bestFit="1" customWidth="1"/>
    <col min="11780" max="11780" width="17.140625" style="292" bestFit="1" customWidth="1"/>
    <col min="11781" max="11781" width="16.85546875" style="292" bestFit="1" customWidth="1"/>
    <col min="11782" max="11782" width="16.7109375" style="292" bestFit="1" customWidth="1"/>
    <col min="11783" max="11783" width="15.7109375" style="292" bestFit="1" customWidth="1"/>
    <col min="11784" max="11784" width="16.28515625" style="292" bestFit="1" customWidth="1"/>
    <col min="11785" max="11785" width="17.28515625" style="292" customWidth="1"/>
    <col min="11786" max="11786" width="23.42578125" style="292" bestFit="1" customWidth="1"/>
    <col min="11787" max="11787" width="31.85546875" style="292" bestFit="1" customWidth="1"/>
    <col min="11788" max="11788" width="7.85546875" style="292" bestFit="1" customWidth="1"/>
    <col min="11789" max="11789" width="5.7109375" style="292" bestFit="1" customWidth="1"/>
    <col min="11790" max="11790" width="9.140625" style="292" bestFit="1" customWidth="1"/>
    <col min="11791" max="11791" width="13.5703125" style="292" bestFit="1" customWidth="1"/>
    <col min="11792" max="12020" width="9.140625" style="292"/>
    <col min="12021" max="12021" width="4.42578125" style="292" bestFit="1" customWidth="1"/>
    <col min="12022" max="12022" width="18.28515625" style="292" bestFit="1" customWidth="1"/>
    <col min="12023" max="12023" width="19" style="292" bestFit="1" customWidth="1"/>
    <col min="12024" max="12024" width="15.42578125" style="292" bestFit="1" customWidth="1"/>
    <col min="12025" max="12026" width="12.42578125" style="292" bestFit="1" customWidth="1"/>
    <col min="12027" max="12027" width="7.140625" style="292" bestFit="1" customWidth="1"/>
    <col min="12028" max="12028" width="10.140625" style="292" bestFit="1" customWidth="1"/>
    <col min="12029" max="12029" width="15.85546875" style="292" bestFit="1" customWidth="1"/>
    <col min="12030" max="12030" width="15.140625" style="292" bestFit="1" customWidth="1"/>
    <col min="12031" max="12031" width="18.28515625" style="292" bestFit="1" customWidth="1"/>
    <col min="12032" max="12032" width="13.28515625" style="292" bestFit="1" customWidth="1"/>
    <col min="12033" max="12033" width="19.28515625" style="292" customWidth="1"/>
    <col min="12034" max="12034" width="15.140625" style="292" customWidth="1"/>
    <col min="12035" max="12035" width="21" style="292" bestFit="1" customWidth="1"/>
    <col min="12036" max="12036" width="17.140625" style="292" bestFit="1" customWidth="1"/>
    <col min="12037" max="12037" width="16.85546875" style="292" bestFit="1" customWidth="1"/>
    <col min="12038" max="12038" width="16.7109375" style="292" bestFit="1" customWidth="1"/>
    <col min="12039" max="12039" width="15.7109375" style="292" bestFit="1" customWidth="1"/>
    <col min="12040" max="12040" width="16.28515625" style="292" bestFit="1" customWidth="1"/>
    <col min="12041" max="12041" width="17.28515625" style="292" customWidth="1"/>
    <col min="12042" max="12042" width="23.42578125" style="292" bestFit="1" customWidth="1"/>
    <col min="12043" max="12043" width="31.85546875" style="292" bestFit="1" customWidth="1"/>
    <col min="12044" max="12044" width="7.85546875" style="292" bestFit="1" customWidth="1"/>
    <col min="12045" max="12045" width="5.7109375" style="292" bestFit="1" customWidth="1"/>
    <col min="12046" max="12046" width="9.140625" style="292" bestFit="1" customWidth="1"/>
    <col min="12047" max="12047" width="13.5703125" style="292" bestFit="1" customWidth="1"/>
    <col min="12048" max="12276" width="9.140625" style="292"/>
    <col min="12277" max="12277" width="4.42578125" style="292" bestFit="1" customWidth="1"/>
    <col min="12278" max="12278" width="18.28515625" style="292" bestFit="1" customWidth="1"/>
    <col min="12279" max="12279" width="19" style="292" bestFit="1" customWidth="1"/>
    <col min="12280" max="12280" width="15.42578125" style="292" bestFit="1" customWidth="1"/>
    <col min="12281" max="12282" width="12.42578125" style="292" bestFit="1" customWidth="1"/>
    <col min="12283" max="12283" width="7.140625" style="292" bestFit="1" customWidth="1"/>
    <col min="12284" max="12284" width="10.140625" style="292" bestFit="1" customWidth="1"/>
    <col min="12285" max="12285" width="15.85546875" style="292" bestFit="1" customWidth="1"/>
    <col min="12286" max="12286" width="15.140625" style="292" bestFit="1" customWidth="1"/>
    <col min="12287" max="12287" width="18.28515625" style="292" bestFit="1" customWidth="1"/>
    <col min="12288" max="12288" width="13.28515625" style="292" bestFit="1" customWidth="1"/>
    <col min="12289" max="12289" width="19.28515625" style="292" customWidth="1"/>
    <col min="12290" max="12290" width="15.140625" style="292" customWidth="1"/>
    <col min="12291" max="12291" width="21" style="292" bestFit="1" customWidth="1"/>
    <col min="12292" max="12292" width="17.140625" style="292" bestFit="1" customWidth="1"/>
    <col min="12293" max="12293" width="16.85546875" style="292" bestFit="1" customWidth="1"/>
    <col min="12294" max="12294" width="16.7109375" style="292" bestFit="1" customWidth="1"/>
    <col min="12295" max="12295" width="15.7109375" style="292" bestFit="1" customWidth="1"/>
    <col min="12296" max="12296" width="16.28515625" style="292" bestFit="1" customWidth="1"/>
    <col min="12297" max="12297" width="17.28515625" style="292" customWidth="1"/>
    <col min="12298" max="12298" width="23.42578125" style="292" bestFit="1" customWidth="1"/>
    <col min="12299" max="12299" width="31.85546875" style="292" bestFit="1" customWidth="1"/>
    <col min="12300" max="12300" width="7.85546875" style="292" bestFit="1" customWidth="1"/>
    <col min="12301" max="12301" width="5.7109375" style="292" bestFit="1" customWidth="1"/>
    <col min="12302" max="12302" width="9.140625" style="292" bestFit="1" customWidth="1"/>
    <col min="12303" max="12303" width="13.5703125" style="292" bestFit="1" customWidth="1"/>
    <col min="12304" max="12532" width="9.140625" style="292"/>
    <col min="12533" max="12533" width="4.42578125" style="292" bestFit="1" customWidth="1"/>
    <col min="12534" max="12534" width="18.28515625" style="292" bestFit="1" customWidth="1"/>
    <col min="12535" max="12535" width="19" style="292" bestFit="1" customWidth="1"/>
    <col min="12536" max="12536" width="15.42578125" style="292" bestFit="1" customWidth="1"/>
    <col min="12537" max="12538" width="12.42578125" style="292" bestFit="1" customWidth="1"/>
    <col min="12539" max="12539" width="7.140625" style="292" bestFit="1" customWidth="1"/>
    <col min="12540" max="12540" width="10.140625" style="292" bestFit="1" customWidth="1"/>
    <col min="12541" max="12541" width="15.85546875" style="292" bestFit="1" customWidth="1"/>
    <col min="12542" max="12542" width="15.140625" style="292" bestFit="1" customWidth="1"/>
    <col min="12543" max="12543" width="18.28515625" style="292" bestFit="1" customWidth="1"/>
    <col min="12544" max="12544" width="13.28515625" style="292" bestFit="1" customWidth="1"/>
    <col min="12545" max="12545" width="19.28515625" style="292" customWidth="1"/>
    <col min="12546" max="12546" width="15.140625" style="292" customWidth="1"/>
    <col min="12547" max="12547" width="21" style="292" bestFit="1" customWidth="1"/>
    <col min="12548" max="12548" width="17.140625" style="292" bestFit="1" customWidth="1"/>
    <col min="12549" max="12549" width="16.85546875" style="292" bestFit="1" customWidth="1"/>
    <col min="12550" max="12550" width="16.7109375" style="292" bestFit="1" customWidth="1"/>
    <col min="12551" max="12551" width="15.7109375" style="292" bestFit="1" customWidth="1"/>
    <col min="12552" max="12552" width="16.28515625" style="292" bestFit="1" customWidth="1"/>
    <col min="12553" max="12553" width="17.28515625" style="292" customWidth="1"/>
    <col min="12554" max="12554" width="23.42578125" style="292" bestFit="1" customWidth="1"/>
    <col min="12555" max="12555" width="31.85546875" style="292" bestFit="1" customWidth="1"/>
    <col min="12556" max="12556" width="7.85546875" style="292" bestFit="1" customWidth="1"/>
    <col min="12557" max="12557" width="5.7109375" style="292" bestFit="1" customWidth="1"/>
    <col min="12558" max="12558" width="9.140625" style="292" bestFit="1" customWidth="1"/>
    <col min="12559" max="12559" width="13.5703125" style="292" bestFit="1" customWidth="1"/>
    <col min="12560" max="12788" width="9.140625" style="292"/>
    <col min="12789" max="12789" width="4.42578125" style="292" bestFit="1" customWidth="1"/>
    <col min="12790" max="12790" width="18.28515625" style="292" bestFit="1" customWidth="1"/>
    <col min="12791" max="12791" width="19" style="292" bestFit="1" customWidth="1"/>
    <col min="12792" max="12792" width="15.42578125" style="292" bestFit="1" customWidth="1"/>
    <col min="12793" max="12794" width="12.42578125" style="292" bestFit="1" customWidth="1"/>
    <col min="12795" max="12795" width="7.140625" style="292" bestFit="1" customWidth="1"/>
    <col min="12796" max="12796" width="10.140625" style="292" bestFit="1" customWidth="1"/>
    <col min="12797" max="12797" width="15.85546875" style="292" bestFit="1" customWidth="1"/>
    <col min="12798" max="12798" width="15.140625" style="292" bestFit="1" customWidth="1"/>
    <col min="12799" max="12799" width="18.28515625" style="292" bestFit="1" customWidth="1"/>
    <col min="12800" max="12800" width="13.28515625" style="292" bestFit="1" customWidth="1"/>
    <col min="12801" max="12801" width="19.28515625" style="292" customWidth="1"/>
    <col min="12802" max="12802" width="15.140625" style="292" customWidth="1"/>
    <col min="12803" max="12803" width="21" style="292" bestFit="1" customWidth="1"/>
    <col min="12804" max="12804" width="17.140625" style="292" bestFit="1" customWidth="1"/>
    <col min="12805" max="12805" width="16.85546875" style="292" bestFit="1" customWidth="1"/>
    <col min="12806" max="12806" width="16.7109375" style="292" bestFit="1" customWidth="1"/>
    <col min="12807" max="12807" width="15.7109375" style="292" bestFit="1" customWidth="1"/>
    <col min="12808" max="12808" width="16.28515625" style="292" bestFit="1" customWidth="1"/>
    <col min="12809" max="12809" width="17.28515625" style="292" customWidth="1"/>
    <col min="12810" max="12810" width="23.42578125" style="292" bestFit="1" customWidth="1"/>
    <col min="12811" max="12811" width="31.85546875" style="292" bestFit="1" customWidth="1"/>
    <col min="12812" max="12812" width="7.85546875" style="292" bestFit="1" customWidth="1"/>
    <col min="12813" max="12813" width="5.7109375" style="292" bestFit="1" customWidth="1"/>
    <col min="12814" max="12814" width="9.140625" style="292" bestFit="1" customWidth="1"/>
    <col min="12815" max="12815" width="13.5703125" style="292" bestFit="1" customWidth="1"/>
    <col min="12816" max="13044" width="9.140625" style="292"/>
    <col min="13045" max="13045" width="4.42578125" style="292" bestFit="1" customWidth="1"/>
    <col min="13046" max="13046" width="18.28515625" style="292" bestFit="1" customWidth="1"/>
    <col min="13047" max="13047" width="19" style="292" bestFit="1" customWidth="1"/>
    <col min="13048" max="13048" width="15.42578125" style="292" bestFit="1" customWidth="1"/>
    <col min="13049" max="13050" width="12.42578125" style="292" bestFit="1" customWidth="1"/>
    <col min="13051" max="13051" width="7.140625" style="292" bestFit="1" customWidth="1"/>
    <col min="13052" max="13052" width="10.140625" style="292" bestFit="1" customWidth="1"/>
    <col min="13053" max="13053" width="15.85546875" style="292" bestFit="1" customWidth="1"/>
    <col min="13054" max="13054" width="15.140625" style="292" bestFit="1" customWidth="1"/>
    <col min="13055" max="13055" width="18.28515625" style="292" bestFit="1" customWidth="1"/>
    <col min="13056" max="13056" width="13.28515625" style="292" bestFit="1" customWidth="1"/>
    <col min="13057" max="13057" width="19.28515625" style="292" customWidth="1"/>
    <col min="13058" max="13058" width="15.140625" style="292" customWidth="1"/>
    <col min="13059" max="13059" width="21" style="292" bestFit="1" customWidth="1"/>
    <col min="13060" max="13060" width="17.140625" style="292" bestFit="1" customWidth="1"/>
    <col min="13061" max="13061" width="16.85546875" style="292" bestFit="1" customWidth="1"/>
    <col min="13062" max="13062" width="16.7109375" style="292" bestFit="1" customWidth="1"/>
    <col min="13063" max="13063" width="15.7109375" style="292" bestFit="1" customWidth="1"/>
    <col min="13064" max="13064" width="16.28515625" style="292" bestFit="1" customWidth="1"/>
    <col min="13065" max="13065" width="17.28515625" style="292" customWidth="1"/>
    <col min="13066" max="13066" width="23.42578125" style="292" bestFit="1" customWidth="1"/>
    <col min="13067" max="13067" width="31.85546875" style="292" bestFit="1" customWidth="1"/>
    <col min="13068" max="13068" width="7.85546875" style="292" bestFit="1" customWidth="1"/>
    <col min="13069" max="13069" width="5.7109375" style="292" bestFit="1" customWidth="1"/>
    <col min="13070" max="13070" width="9.140625" style="292" bestFit="1" customWidth="1"/>
    <col min="13071" max="13071" width="13.5703125" style="292" bestFit="1" customWidth="1"/>
    <col min="13072" max="13300" width="9.140625" style="292"/>
    <col min="13301" max="13301" width="4.42578125" style="292" bestFit="1" customWidth="1"/>
    <col min="13302" max="13302" width="18.28515625" style="292" bestFit="1" customWidth="1"/>
    <col min="13303" max="13303" width="19" style="292" bestFit="1" customWidth="1"/>
    <col min="13304" max="13304" width="15.42578125" style="292" bestFit="1" customWidth="1"/>
    <col min="13305" max="13306" width="12.42578125" style="292" bestFit="1" customWidth="1"/>
    <col min="13307" max="13307" width="7.140625" style="292" bestFit="1" customWidth="1"/>
    <col min="13308" max="13308" width="10.140625" style="292" bestFit="1" customWidth="1"/>
    <col min="13309" max="13309" width="15.85546875" style="292" bestFit="1" customWidth="1"/>
    <col min="13310" max="13310" width="15.140625" style="292" bestFit="1" customWidth="1"/>
    <col min="13311" max="13311" width="18.28515625" style="292" bestFit="1" customWidth="1"/>
    <col min="13312" max="13312" width="13.28515625" style="292" bestFit="1" customWidth="1"/>
    <col min="13313" max="13313" width="19.28515625" style="292" customWidth="1"/>
    <col min="13314" max="13314" width="15.140625" style="292" customWidth="1"/>
    <col min="13315" max="13315" width="21" style="292" bestFit="1" customWidth="1"/>
    <col min="13316" max="13316" width="17.140625" style="292" bestFit="1" customWidth="1"/>
    <col min="13317" max="13317" width="16.85546875" style="292" bestFit="1" customWidth="1"/>
    <col min="13318" max="13318" width="16.7109375" style="292" bestFit="1" customWidth="1"/>
    <col min="13319" max="13319" width="15.7109375" style="292" bestFit="1" customWidth="1"/>
    <col min="13320" max="13320" width="16.28515625" style="292" bestFit="1" customWidth="1"/>
    <col min="13321" max="13321" width="17.28515625" style="292" customWidth="1"/>
    <col min="13322" max="13322" width="23.42578125" style="292" bestFit="1" customWidth="1"/>
    <col min="13323" max="13323" width="31.85546875" style="292" bestFit="1" customWidth="1"/>
    <col min="13324" max="13324" width="7.85546875" style="292" bestFit="1" customWidth="1"/>
    <col min="13325" max="13325" width="5.7109375" style="292" bestFit="1" customWidth="1"/>
    <col min="13326" max="13326" width="9.140625" style="292" bestFit="1" customWidth="1"/>
    <col min="13327" max="13327" width="13.5703125" style="292" bestFit="1" customWidth="1"/>
    <col min="13328" max="13556" width="9.140625" style="292"/>
    <col min="13557" max="13557" width="4.42578125" style="292" bestFit="1" customWidth="1"/>
    <col min="13558" max="13558" width="18.28515625" style="292" bestFit="1" customWidth="1"/>
    <col min="13559" max="13559" width="19" style="292" bestFit="1" customWidth="1"/>
    <col min="13560" max="13560" width="15.42578125" style="292" bestFit="1" customWidth="1"/>
    <col min="13561" max="13562" width="12.42578125" style="292" bestFit="1" customWidth="1"/>
    <col min="13563" max="13563" width="7.140625" style="292" bestFit="1" customWidth="1"/>
    <col min="13564" max="13564" width="10.140625" style="292" bestFit="1" customWidth="1"/>
    <col min="13565" max="13565" width="15.85546875" style="292" bestFit="1" customWidth="1"/>
    <col min="13566" max="13566" width="15.140625" style="292" bestFit="1" customWidth="1"/>
    <col min="13567" max="13567" width="18.28515625" style="292" bestFit="1" customWidth="1"/>
    <col min="13568" max="13568" width="13.28515625" style="292" bestFit="1" customWidth="1"/>
    <col min="13569" max="13569" width="19.28515625" style="292" customWidth="1"/>
    <col min="13570" max="13570" width="15.140625" style="292" customWidth="1"/>
    <col min="13571" max="13571" width="21" style="292" bestFit="1" customWidth="1"/>
    <col min="13572" max="13572" width="17.140625" style="292" bestFit="1" customWidth="1"/>
    <col min="13573" max="13573" width="16.85546875" style="292" bestFit="1" customWidth="1"/>
    <col min="13574" max="13574" width="16.7109375" style="292" bestFit="1" customWidth="1"/>
    <col min="13575" max="13575" width="15.7109375" style="292" bestFit="1" customWidth="1"/>
    <col min="13576" max="13576" width="16.28515625" style="292" bestFit="1" customWidth="1"/>
    <col min="13577" max="13577" width="17.28515625" style="292" customWidth="1"/>
    <col min="13578" max="13578" width="23.42578125" style="292" bestFit="1" customWidth="1"/>
    <col min="13579" max="13579" width="31.85546875" style="292" bestFit="1" customWidth="1"/>
    <col min="13580" max="13580" width="7.85546875" style="292" bestFit="1" customWidth="1"/>
    <col min="13581" max="13581" width="5.7109375" style="292" bestFit="1" customWidth="1"/>
    <col min="13582" max="13582" width="9.140625" style="292" bestFit="1" customWidth="1"/>
    <col min="13583" max="13583" width="13.5703125" style="292" bestFit="1" customWidth="1"/>
    <col min="13584" max="13812" width="9.140625" style="292"/>
    <col min="13813" max="13813" width="4.42578125" style="292" bestFit="1" customWidth="1"/>
    <col min="13814" max="13814" width="18.28515625" style="292" bestFit="1" customWidth="1"/>
    <col min="13815" max="13815" width="19" style="292" bestFit="1" customWidth="1"/>
    <col min="13816" max="13816" width="15.42578125" style="292" bestFit="1" customWidth="1"/>
    <col min="13817" max="13818" width="12.42578125" style="292" bestFit="1" customWidth="1"/>
    <col min="13819" max="13819" width="7.140625" style="292" bestFit="1" customWidth="1"/>
    <col min="13820" max="13820" width="10.140625" style="292" bestFit="1" customWidth="1"/>
    <col min="13821" max="13821" width="15.85546875" style="292" bestFit="1" customWidth="1"/>
    <col min="13822" max="13822" width="15.140625" style="292" bestFit="1" customWidth="1"/>
    <col min="13823" max="13823" width="18.28515625" style="292" bestFit="1" customWidth="1"/>
    <col min="13824" max="13824" width="13.28515625" style="292" bestFit="1" customWidth="1"/>
    <col min="13825" max="13825" width="19.28515625" style="292" customWidth="1"/>
    <col min="13826" max="13826" width="15.140625" style="292" customWidth="1"/>
    <col min="13827" max="13827" width="21" style="292" bestFit="1" customWidth="1"/>
    <col min="13828" max="13828" width="17.140625" style="292" bestFit="1" customWidth="1"/>
    <col min="13829" max="13829" width="16.85546875" style="292" bestFit="1" customWidth="1"/>
    <col min="13830" max="13830" width="16.7109375" style="292" bestFit="1" customWidth="1"/>
    <col min="13831" max="13831" width="15.7109375" style="292" bestFit="1" customWidth="1"/>
    <col min="13832" max="13832" width="16.28515625" style="292" bestFit="1" customWidth="1"/>
    <col min="13833" max="13833" width="17.28515625" style="292" customWidth="1"/>
    <col min="13834" max="13834" width="23.42578125" style="292" bestFit="1" customWidth="1"/>
    <col min="13835" max="13835" width="31.85546875" style="292" bestFit="1" customWidth="1"/>
    <col min="13836" max="13836" width="7.85546875" style="292" bestFit="1" customWidth="1"/>
    <col min="13837" max="13837" width="5.7109375" style="292" bestFit="1" customWidth="1"/>
    <col min="13838" max="13838" width="9.140625" style="292" bestFit="1" customWidth="1"/>
    <col min="13839" max="13839" width="13.5703125" style="292" bestFit="1" customWidth="1"/>
    <col min="13840" max="14068" width="9.140625" style="292"/>
    <col min="14069" max="14069" width="4.42578125" style="292" bestFit="1" customWidth="1"/>
    <col min="14070" max="14070" width="18.28515625" style="292" bestFit="1" customWidth="1"/>
    <col min="14071" max="14071" width="19" style="292" bestFit="1" customWidth="1"/>
    <col min="14072" max="14072" width="15.42578125" style="292" bestFit="1" customWidth="1"/>
    <col min="14073" max="14074" width="12.42578125" style="292" bestFit="1" customWidth="1"/>
    <col min="14075" max="14075" width="7.140625" style="292" bestFit="1" customWidth="1"/>
    <col min="14076" max="14076" width="10.140625" style="292" bestFit="1" customWidth="1"/>
    <col min="14077" max="14077" width="15.85546875" style="292" bestFit="1" customWidth="1"/>
    <col min="14078" max="14078" width="15.140625" style="292" bestFit="1" customWidth="1"/>
    <col min="14079" max="14079" width="18.28515625" style="292" bestFit="1" customWidth="1"/>
    <col min="14080" max="14080" width="13.28515625" style="292" bestFit="1" customWidth="1"/>
    <col min="14081" max="14081" width="19.28515625" style="292" customWidth="1"/>
    <col min="14082" max="14082" width="15.140625" style="292" customWidth="1"/>
    <col min="14083" max="14083" width="21" style="292" bestFit="1" customWidth="1"/>
    <col min="14084" max="14084" width="17.140625" style="292" bestFit="1" customWidth="1"/>
    <col min="14085" max="14085" width="16.85546875" style="292" bestFit="1" customWidth="1"/>
    <col min="14086" max="14086" width="16.7109375" style="292" bestFit="1" customWidth="1"/>
    <col min="14087" max="14087" width="15.7109375" style="292" bestFit="1" customWidth="1"/>
    <col min="14088" max="14088" width="16.28515625" style="292" bestFit="1" customWidth="1"/>
    <col min="14089" max="14089" width="17.28515625" style="292" customWidth="1"/>
    <col min="14090" max="14090" width="23.42578125" style="292" bestFit="1" customWidth="1"/>
    <col min="14091" max="14091" width="31.85546875" style="292" bestFit="1" customWidth="1"/>
    <col min="14092" max="14092" width="7.85546875" style="292" bestFit="1" customWidth="1"/>
    <col min="14093" max="14093" width="5.7109375" style="292" bestFit="1" customWidth="1"/>
    <col min="14094" max="14094" width="9.140625" style="292" bestFit="1" customWidth="1"/>
    <col min="14095" max="14095" width="13.5703125" style="292" bestFit="1" customWidth="1"/>
    <col min="14096" max="14324" width="9.140625" style="292"/>
    <col min="14325" max="14325" width="4.42578125" style="292" bestFit="1" customWidth="1"/>
    <col min="14326" max="14326" width="18.28515625" style="292" bestFit="1" customWidth="1"/>
    <col min="14327" max="14327" width="19" style="292" bestFit="1" customWidth="1"/>
    <col min="14328" max="14328" width="15.42578125" style="292" bestFit="1" customWidth="1"/>
    <col min="14329" max="14330" width="12.42578125" style="292" bestFit="1" customWidth="1"/>
    <col min="14331" max="14331" width="7.140625" style="292" bestFit="1" customWidth="1"/>
    <col min="14332" max="14332" width="10.140625" style="292" bestFit="1" customWidth="1"/>
    <col min="14333" max="14333" width="15.85546875" style="292" bestFit="1" customWidth="1"/>
    <col min="14334" max="14334" width="15.140625" style="292" bestFit="1" customWidth="1"/>
    <col min="14335" max="14335" width="18.28515625" style="292" bestFit="1" customWidth="1"/>
    <col min="14336" max="14336" width="13.28515625" style="292" bestFit="1" customWidth="1"/>
    <col min="14337" max="14337" width="19.28515625" style="292" customWidth="1"/>
    <col min="14338" max="14338" width="15.140625" style="292" customWidth="1"/>
    <col min="14339" max="14339" width="21" style="292" bestFit="1" customWidth="1"/>
    <col min="14340" max="14340" width="17.140625" style="292" bestFit="1" customWidth="1"/>
    <col min="14341" max="14341" width="16.85546875" style="292" bestFit="1" customWidth="1"/>
    <col min="14342" max="14342" width="16.7109375" style="292" bestFit="1" customWidth="1"/>
    <col min="14343" max="14343" width="15.7109375" style="292" bestFit="1" customWidth="1"/>
    <col min="14344" max="14344" width="16.28515625" style="292" bestFit="1" customWidth="1"/>
    <col min="14345" max="14345" width="17.28515625" style="292" customWidth="1"/>
    <col min="14346" max="14346" width="23.42578125" style="292" bestFit="1" customWidth="1"/>
    <col min="14347" max="14347" width="31.85546875" style="292" bestFit="1" customWidth="1"/>
    <col min="14348" max="14348" width="7.85546875" style="292" bestFit="1" customWidth="1"/>
    <col min="14349" max="14349" width="5.7109375" style="292" bestFit="1" customWidth="1"/>
    <col min="14350" max="14350" width="9.140625" style="292" bestFit="1" customWidth="1"/>
    <col min="14351" max="14351" width="13.5703125" style="292" bestFit="1" customWidth="1"/>
    <col min="14352" max="14580" width="9.140625" style="292"/>
    <col min="14581" max="14581" width="4.42578125" style="292" bestFit="1" customWidth="1"/>
    <col min="14582" max="14582" width="18.28515625" style="292" bestFit="1" customWidth="1"/>
    <col min="14583" max="14583" width="19" style="292" bestFit="1" customWidth="1"/>
    <col min="14584" max="14584" width="15.42578125" style="292" bestFit="1" customWidth="1"/>
    <col min="14585" max="14586" width="12.42578125" style="292" bestFit="1" customWidth="1"/>
    <col min="14587" max="14587" width="7.140625" style="292" bestFit="1" customWidth="1"/>
    <col min="14588" max="14588" width="10.140625" style="292" bestFit="1" customWidth="1"/>
    <col min="14589" max="14589" width="15.85546875" style="292" bestFit="1" customWidth="1"/>
    <col min="14590" max="14590" width="15.140625" style="292" bestFit="1" customWidth="1"/>
    <col min="14591" max="14591" width="18.28515625" style="292" bestFit="1" customWidth="1"/>
    <col min="14592" max="14592" width="13.28515625" style="292" bestFit="1" customWidth="1"/>
    <col min="14593" max="14593" width="19.28515625" style="292" customWidth="1"/>
    <col min="14594" max="14594" width="15.140625" style="292" customWidth="1"/>
    <col min="14595" max="14595" width="21" style="292" bestFit="1" customWidth="1"/>
    <col min="14596" max="14596" width="17.140625" style="292" bestFit="1" customWidth="1"/>
    <col min="14597" max="14597" width="16.85546875" style="292" bestFit="1" customWidth="1"/>
    <col min="14598" max="14598" width="16.7109375" style="292" bestFit="1" customWidth="1"/>
    <col min="14599" max="14599" width="15.7109375" style="292" bestFit="1" customWidth="1"/>
    <col min="14600" max="14600" width="16.28515625" style="292" bestFit="1" customWidth="1"/>
    <col min="14601" max="14601" width="17.28515625" style="292" customWidth="1"/>
    <col min="14602" max="14602" width="23.42578125" style="292" bestFit="1" customWidth="1"/>
    <col min="14603" max="14603" width="31.85546875" style="292" bestFit="1" customWidth="1"/>
    <col min="14604" max="14604" width="7.85546875" style="292" bestFit="1" customWidth="1"/>
    <col min="14605" max="14605" width="5.7109375" style="292" bestFit="1" customWidth="1"/>
    <col min="14606" max="14606" width="9.140625" style="292" bestFit="1" customWidth="1"/>
    <col min="14607" max="14607" width="13.5703125" style="292" bestFit="1" customWidth="1"/>
    <col min="14608" max="14836" width="9.140625" style="292"/>
    <col min="14837" max="14837" width="4.42578125" style="292" bestFit="1" customWidth="1"/>
    <col min="14838" max="14838" width="18.28515625" style="292" bestFit="1" customWidth="1"/>
    <col min="14839" max="14839" width="19" style="292" bestFit="1" customWidth="1"/>
    <col min="14840" max="14840" width="15.42578125" style="292" bestFit="1" customWidth="1"/>
    <col min="14841" max="14842" width="12.42578125" style="292" bestFit="1" customWidth="1"/>
    <col min="14843" max="14843" width="7.140625" style="292" bestFit="1" customWidth="1"/>
    <col min="14844" max="14844" width="10.140625" style="292" bestFit="1" customWidth="1"/>
    <col min="14845" max="14845" width="15.85546875" style="292" bestFit="1" customWidth="1"/>
    <col min="14846" max="14846" width="15.140625" style="292" bestFit="1" customWidth="1"/>
    <col min="14847" max="14847" width="18.28515625" style="292" bestFit="1" customWidth="1"/>
    <col min="14848" max="14848" width="13.28515625" style="292" bestFit="1" customWidth="1"/>
    <col min="14849" max="14849" width="19.28515625" style="292" customWidth="1"/>
    <col min="14850" max="14850" width="15.140625" style="292" customWidth="1"/>
    <col min="14851" max="14851" width="21" style="292" bestFit="1" customWidth="1"/>
    <col min="14852" max="14852" width="17.140625" style="292" bestFit="1" customWidth="1"/>
    <col min="14853" max="14853" width="16.85546875" style="292" bestFit="1" customWidth="1"/>
    <col min="14854" max="14854" width="16.7109375" style="292" bestFit="1" customWidth="1"/>
    <col min="14855" max="14855" width="15.7109375" style="292" bestFit="1" customWidth="1"/>
    <col min="14856" max="14856" width="16.28515625" style="292" bestFit="1" customWidth="1"/>
    <col min="14857" max="14857" width="17.28515625" style="292" customWidth="1"/>
    <col min="14858" max="14858" width="23.42578125" style="292" bestFit="1" customWidth="1"/>
    <col min="14859" max="14859" width="31.85546875" style="292" bestFit="1" customWidth="1"/>
    <col min="14860" max="14860" width="7.85546875" style="292" bestFit="1" customWidth="1"/>
    <col min="14861" max="14861" width="5.7109375" style="292" bestFit="1" customWidth="1"/>
    <col min="14862" max="14862" width="9.140625" style="292" bestFit="1" customWidth="1"/>
    <col min="14863" max="14863" width="13.5703125" style="292" bestFit="1" customWidth="1"/>
    <col min="14864" max="15092" width="9.140625" style="292"/>
    <col min="15093" max="15093" width="4.42578125" style="292" bestFit="1" customWidth="1"/>
    <col min="15094" max="15094" width="18.28515625" style="292" bestFit="1" customWidth="1"/>
    <col min="15095" max="15095" width="19" style="292" bestFit="1" customWidth="1"/>
    <col min="15096" max="15096" width="15.42578125" style="292" bestFit="1" customWidth="1"/>
    <col min="15097" max="15098" width="12.42578125" style="292" bestFit="1" customWidth="1"/>
    <col min="15099" max="15099" width="7.140625" style="292" bestFit="1" customWidth="1"/>
    <col min="15100" max="15100" width="10.140625" style="292" bestFit="1" customWidth="1"/>
    <col min="15101" max="15101" width="15.85546875" style="292" bestFit="1" customWidth="1"/>
    <col min="15102" max="15102" width="15.140625" style="292" bestFit="1" customWidth="1"/>
    <col min="15103" max="15103" width="18.28515625" style="292" bestFit="1" customWidth="1"/>
    <col min="15104" max="15104" width="13.28515625" style="292" bestFit="1" customWidth="1"/>
    <col min="15105" max="15105" width="19.28515625" style="292" customWidth="1"/>
    <col min="15106" max="15106" width="15.140625" style="292" customWidth="1"/>
    <col min="15107" max="15107" width="21" style="292" bestFit="1" customWidth="1"/>
    <col min="15108" max="15108" width="17.140625" style="292" bestFit="1" customWidth="1"/>
    <col min="15109" max="15109" width="16.85546875" style="292" bestFit="1" customWidth="1"/>
    <col min="15110" max="15110" width="16.7109375" style="292" bestFit="1" customWidth="1"/>
    <col min="15111" max="15111" width="15.7109375" style="292" bestFit="1" customWidth="1"/>
    <col min="15112" max="15112" width="16.28515625" style="292" bestFit="1" customWidth="1"/>
    <col min="15113" max="15113" width="17.28515625" style="292" customWidth="1"/>
    <col min="15114" max="15114" width="23.42578125" style="292" bestFit="1" customWidth="1"/>
    <col min="15115" max="15115" width="31.85546875" style="292" bestFit="1" customWidth="1"/>
    <col min="15116" max="15116" width="7.85546875" style="292" bestFit="1" customWidth="1"/>
    <col min="15117" max="15117" width="5.7109375" style="292" bestFit="1" customWidth="1"/>
    <col min="15118" max="15118" width="9.140625" style="292" bestFit="1" customWidth="1"/>
    <col min="15119" max="15119" width="13.5703125" style="292" bestFit="1" customWidth="1"/>
    <col min="15120" max="15348" width="9.140625" style="292"/>
    <col min="15349" max="15349" width="4.42578125" style="292" bestFit="1" customWidth="1"/>
    <col min="15350" max="15350" width="18.28515625" style="292" bestFit="1" customWidth="1"/>
    <col min="15351" max="15351" width="19" style="292" bestFit="1" customWidth="1"/>
    <col min="15352" max="15352" width="15.42578125" style="292" bestFit="1" customWidth="1"/>
    <col min="15353" max="15354" width="12.42578125" style="292" bestFit="1" customWidth="1"/>
    <col min="15355" max="15355" width="7.140625" style="292" bestFit="1" customWidth="1"/>
    <col min="15356" max="15356" width="10.140625" style="292" bestFit="1" customWidth="1"/>
    <col min="15357" max="15357" width="15.85546875" style="292" bestFit="1" customWidth="1"/>
    <col min="15358" max="15358" width="15.140625" style="292" bestFit="1" customWidth="1"/>
    <col min="15359" max="15359" width="18.28515625" style="292" bestFit="1" customWidth="1"/>
    <col min="15360" max="15360" width="13.28515625" style="292" bestFit="1" customWidth="1"/>
    <col min="15361" max="15361" width="19.28515625" style="292" customWidth="1"/>
    <col min="15362" max="15362" width="15.140625" style="292" customWidth="1"/>
    <col min="15363" max="15363" width="21" style="292" bestFit="1" customWidth="1"/>
    <col min="15364" max="15364" width="17.140625" style="292" bestFit="1" customWidth="1"/>
    <col min="15365" max="15365" width="16.85546875" style="292" bestFit="1" customWidth="1"/>
    <col min="15366" max="15366" width="16.7109375" style="292" bestFit="1" customWidth="1"/>
    <col min="15367" max="15367" width="15.7109375" style="292" bestFit="1" customWidth="1"/>
    <col min="15368" max="15368" width="16.28515625" style="292" bestFit="1" customWidth="1"/>
    <col min="15369" max="15369" width="17.28515625" style="292" customWidth="1"/>
    <col min="15370" max="15370" width="23.42578125" style="292" bestFit="1" customWidth="1"/>
    <col min="15371" max="15371" width="31.85546875" style="292" bestFit="1" customWidth="1"/>
    <col min="15372" max="15372" width="7.85546875" style="292" bestFit="1" customWidth="1"/>
    <col min="15373" max="15373" width="5.7109375" style="292" bestFit="1" customWidth="1"/>
    <col min="15374" max="15374" width="9.140625" style="292" bestFit="1" customWidth="1"/>
    <col min="15375" max="15375" width="13.5703125" style="292" bestFit="1" customWidth="1"/>
    <col min="15376" max="15604" width="9.140625" style="292"/>
    <col min="15605" max="15605" width="4.42578125" style="292" bestFit="1" customWidth="1"/>
    <col min="15606" max="15606" width="18.28515625" style="292" bestFit="1" customWidth="1"/>
    <col min="15607" max="15607" width="19" style="292" bestFit="1" customWidth="1"/>
    <col min="15608" max="15608" width="15.42578125" style="292" bestFit="1" customWidth="1"/>
    <col min="15609" max="15610" width="12.42578125" style="292" bestFit="1" customWidth="1"/>
    <col min="15611" max="15611" width="7.140625" style="292" bestFit="1" customWidth="1"/>
    <col min="15612" max="15612" width="10.140625" style="292" bestFit="1" customWidth="1"/>
    <col min="15613" max="15613" width="15.85546875" style="292" bestFit="1" customWidth="1"/>
    <col min="15614" max="15614" width="15.140625" style="292" bestFit="1" customWidth="1"/>
    <col min="15615" max="15615" width="18.28515625" style="292" bestFit="1" customWidth="1"/>
    <col min="15616" max="15616" width="13.28515625" style="292" bestFit="1" customWidth="1"/>
    <col min="15617" max="15617" width="19.28515625" style="292" customWidth="1"/>
    <col min="15618" max="15618" width="15.140625" style="292" customWidth="1"/>
    <col min="15619" max="15619" width="21" style="292" bestFit="1" customWidth="1"/>
    <col min="15620" max="15620" width="17.140625" style="292" bestFit="1" customWidth="1"/>
    <col min="15621" max="15621" width="16.85546875" style="292" bestFit="1" customWidth="1"/>
    <col min="15622" max="15622" width="16.7109375" style="292" bestFit="1" customWidth="1"/>
    <col min="15623" max="15623" width="15.7109375" style="292" bestFit="1" customWidth="1"/>
    <col min="15624" max="15624" width="16.28515625" style="292" bestFit="1" customWidth="1"/>
    <col min="15625" max="15625" width="17.28515625" style="292" customWidth="1"/>
    <col min="15626" max="15626" width="23.42578125" style="292" bestFit="1" customWidth="1"/>
    <col min="15627" max="15627" width="31.85546875" style="292" bestFit="1" customWidth="1"/>
    <col min="15628" max="15628" width="7.85546875" style="292" bestFit="1" customWidth="1"/>
    <col min="15629" max="15629" width="5.7109375" style="292" bestFit="1" customWidth="1"/>
    <col min="15630" max="15630" width="9.140625" style="292" bestFit="1" customWidth="1"/>
    <col min="15631" max="15631" width="13.5703125" style="292" bestFit="1" customWidth="1"/>
    <col min="15632" max="15860" width="9.140625" style="292"/>
    <col min="15861" max="15861" width="4.42578125" style="292" bestFit="1" customWidth="1"/>
    <col min="15862" max="15862" width="18.28515625" style="292" bestFit="1" customWidth="1"/>
    <col min="15863" max="15863" width="19" style="292" bestFit="1" customWidth="1"/>
    <col min="15864" max="15864" width="15.42578125" style="292" bestFit="1" customWidth="1"/>
    <col min="15865" max="15866" width="12.42578125" style="292" bestFit="1" customWidth="1"/>
    <col min="15867" max="15867" width="7.140625" style="292" bestFit="1" customWidth="1"/>
    <col min="15868" max="15868" width="10.140625" style="292" bestFit="1" customWidth="1"/>
    <col min="15869" max="15869" width="15.85546875" style="292" bestFit="1" customWidth="1"/>
    <col min="15870" max="15870" width="15.140625" style="292" bestFit="1" customWidth="1"/>
    <col min="15871" max="15871" width="18.28515625" style="292" bestFit="1" customWidth="1"/>
    <col min="15872" max="15872" width="13.28515625" style="292" bestFit="1" customWidth="1"/>
    <col min="15873" max="15873" width="19.28515625" style="292" customWidth="1"/>
    <col min="15874" max="15874" width="15.140625" style="292" customWidth="1"/>
    <col min="15875" max="15875" width="21" style="292" bestFit="1" customWidth="1"/>
    <col min="15876" max="15876" width="17.140625" style="292" bestFit="1" customWidth="1"/>
    <col min="15877" max="15877" width="16.85546875" style="292" bestFit="1" customWidth="1"/>
    <col min="15878" max="15878" width="16.7109375" style="292" bestFit="1" customWidth="1"/>
    <col min="15879" max="15879" width="15.7109375" style="292" bestFit="1" customWidth="1"/>
    <col min="15880" max="15880" width="16.28515625" style="292" bestFit="1" customWidth="1"/>
    <col min="15881" max="15881" width="17.28515625" style="292" customWidth="1"/>
    <col min="15882" max="15882" width="23.42578125" style="292" bestFit="1" customWidth="1"/>
    <col min="15883" max="15883" width="31.85546875" style="292" bestFit="1" customWidth="1"/>
    <col min="15884" max="15884" width="7.85546875" style="292" bestFit="1" customWidth="1"/>
    <col min="15885" max="15885" width="5.7109375" style="292" bestFit="1" customWidth="1"/>
    <col min="15886" max="15886" width="9.140625" style="292" bestFit="1" customWidth="1"/>
    <col min="15887" max="15887" width="13.5703125" style="292" bestFit="1" customWidth="1"/>
    <col min="15888" max="16116" width="9.140625" style="292"/>
    <col min="16117" max="16117" width="4.42578125" style="292" bestFit="1" customWidth="1"/>
    <col min="16118" max="16118" width="18.28515625" style="292" bestFit="1" customWidth="1"/>
    <col min="16119" max="16119" width="19" style="292" bestFit="1" customWidth="1"/>
    <col min="16120" max="16120" width="15.42578125" style="292" bestFit="1" customWidth="1"/>
    <col min="16121" max="16122" width="12.42578125" style="292" bestFit="1" customWidth="1"/>
    <col min="16123" max="16123" width="7.140625" style="292" bestFit="1" customWidth="1"/>
    <col min="16124" max="16124" width="10.140625" style="292" bestFit="1" customWidth="1"/>
    <col min="16125" max="16125" width="15.85546875" style="292" bestFit="1" customWidth="1"/>
    <col min="16126" max="16126" width="15.140625" style="292" bestFit="1" customWidth="1"/>
    <col min="16127" max="16127" width="18.28515625" style="292" bestFit="1" customWidth="1"/>
    <col min="16128" max="16128" width="13.28515625" style="292" bestFit="1" customWidth="1"/>
    <col min="16129" max="16129" width="19.28515625" style="292" customWidth="1"/>
    <col min="16130" max="16130" width="15.140625" style="292" customWidth="1"/>
    <col min="16131" max="16131" width="21" style="292" bestFit="1" customWidth="1"/>
    <col min="16132" max="16132" width="17.140625" style="292" bestFit="1" customWidth="1"/>
    <col min="16133" max="16133" width="16.85546875" style="292" bestFit="1" customWidth="1"/>
    <col min="16134" max="16134" width="16.7109375" style="292" bestFit="1" customWidth="1"/>
    <col min="16135" max="16135" width="15.7109375" style="292" bestFit="1" customWidth="1"/>
    <col min="16136" max="16136" width="16.28515625" style="292" bestFit="1" customWidth="1"/>
    <col min="16137" max="16137" width="17.28515625" style="292" customWidth="1"/>
    <col min="16138" max="16138" width="23.42578125" style="292" bestFit="1" customWidth="1"/>
    <col min="16139" max="16139" width="31.85546875" style="292" bestFit="1" customWidth="1"/>
    <col min="16140" max="16140" width="7.85546875" style="292" bestFit="1" customWidth="1"/>
    <col min="16141" max="16141" width="5.7109375" style="292" bestFit="1" customWidth="1"/>
    <col min="16142" max="16142" width="9.140625" style="292" bestFit="1" customWidth="1"/>
    <col min="16143" max="16143" width="13.5703125" style="292" bestFit="1" customWidth="1"/>
    <col min="16144" max="16384" width="9.140625" style="292"/>
  </cols>
  <sheetData>
    <row r="1" spans="1:32" ht="18.75" x14ac:dyDescent="0.25">
      <c r="L1" s="295" t="s">
        <v>627</v>
      </c>
    </row>
    <row r="2" spans="1:32" ht="18.75" x14ac:dyDescent="0.3">
      <c r="L2" s="296" t="s">
        <v>1</v>
      </c>
    </row>
    <row r="3" spans="1:32" ht="18.75" x14ac:dyDescent="0.3">
      <c r="L3" s="296" t="s">
        <v>320</v>
      </c>
    </row>
    <row r="4" spans="1:32" ht="16.5" x14ac:dyDescent="0.25">
      <c r="B4" s="1388" t="s">
        <v>628</v>
      </c>
      <c r="C4" s="1388"/>
      <c r="D4" s="1388"/>
      <c r="E4" s="1388"/>
      <c r="F4" s="1388"/>
      <c r="G4" s="1388"/>
      <c r="H4" s="1388"/>
      <c r="I4" s="1388"/>
      <c r="J4" s="1388"/>
      <c r="K4" s="1388"/>
      <c r="L4" s="1388"/>
    </row>
    <row r="5" spans="1:32" x14ac:dyDescent="0.25">
      <c r="C5" s="292"/>
      <c r="D5" s="292"/>
      <c r="E5" s="292"/>
      <c r="F5" s="292"/>
      <c r="G5" s="292"/>
      <c r="H5" s="292"/>
      <c r="I5" s="292"/>
      <c r="J5" s="292"/>
      <c r="K5" s="292"/>
      <c r="L5" s="292"/>
      <c r="M5" s="297"/>
      <c r="N5" s="297"/>
    </row>
    <row r="6" spans="1:32" ht="15.75" x14ac:dyDescent="0.25">
      <c r="B6" s="1325" t="str">
        <f>'С № 1 (2023)'!B7:AY7</f>
        <v>Инвестиционная программа  ГУП НАО "Нарьян-Марская электростанция"</v>
      </c>
      <c r="C6" s="1325"/>
      <c r="D6" s="1325"/>
      <c r="E6" s="1325"/>
      <c r="F6" s="1325"/>
      <c r="G6" s="1325"/>
      <c r="H6" s="1325"/>
      <c r="I6" s="1325"/>
      <c r="J6" s="1325"/>
      <c r="K6" s="1325"/>
      <c r="L6" s="1325"/>
      <c r="M6" s="298"/>
      <c r="N6" s="298"/>
      <c r="O6" s="298"/>
      <c r="P6" s="298"/>
      <c r="Q6" s="298"/>
      <c r="R6" s="298"/>
      <c r="S6" s="298"/>
      <c r="T6" s="298"/>
      <c r="U6" s="298"/>
      <c r="V6" s="298"/>
      <c r="W6" s="298"/>
      <c r="X6" s="298"/>
      <c r="Y6" s="298"/>
      <c r="Z6" s="298"/>
      <c r="AA6" s="298"/>
      <c r="AB6" s="298"/>
      <c r="AC6" s="298"/>
      <c r="AD6" s="298"/>
      <c r="AE6" s="298"/>
      <c r="AF6" s="298"/>
    </row>
    <row r="7" spans="1:32" ht="15.75" x14ac:dyDescent="0.25">
      <c r="B7" s="1389" t="s">
        <v>4</v>
      </c>
      <c r="C7" s="1389"/>
      <c r="D7" s="1389"/>
      <c r="E7" s="1389"/>
      <c r="F7" s="1389"/>
      <c r="G7" s="1389"/>
      <c r="H7" s="1389"/>
      <c r="I7" s="1389"/>
      <c r="J7" s="1389"/>
      <c r="K7" s="1389"/>
      <c r="L7" s="1389"/>
      <c r="M7" s="299"/>
      <c r="N7" s="299"/>
      <c r="O7" s="299"/>
      <c r="P7" s="299"/>
      <c r="Q7" s="299"/>
      <c r="R7" s="299"/>
      <c r="S7" s="299"/>
      <c r="T7" s="299"/>
      <c r="U7" s="299"/>
      <c r="V7" s="299"/>
      <c r="W7" s="299"/>
      <c r="X7" s="299"/>
      <c r="Y7" s="299"/>
      <c r="Z7" s="299"/>
      <c r="AA7" s="299"/>
      <c r="AB7" s="299"/>
      <c r="AC7" s="299"/>
      <c r="AD7" s="299"/>
      <c r="AE7" s="299"/>
      <c r="AF7" s="299"/>
    </row>
    <row r="8" spans="1:32" ht="16.5" x14ac:dyDescent="0.25">
      <c r="B8" s="1395" t="str">
        <f>'С № 1 (2023)'!B12:AY12</f>
        <v>Утвержденные плановые значения показателей приведены в соответствии с:  "решение об утверждении инвестиционной программы отсутствует"</v>
      </c>
      <c r="C8" s="1395"/>
      <c r="D8" s="1395"/>
      <c r="E8" s="1395"/>
      <c r="F8" s="1395"/>
      <c r="G8" s="1395"/>
      <c r="H8" s="1395"/>
      <c r="I8" s="1395"/>
      <c r="J8" s="1395"/>
      <c r="K8" s="1395"/>
      <c r="L8" s="1395"/>
      <c r="M8" s="300"/>
      <c r="N8" s="300"/>
      <c r="O8" s="300"/>
      <c r="P8" s="300"/>
      <c r="Q8" s="300"/>
      <c r="R8" s="300"/>
      <c r="S8" s="300"/>
      <c r="T8" s="300"/>
      <c r="U8" s="300"/>
      <c r="V8" s="300"/>
      <c r="W8" s="300"/>
      <c r="X8" s="300"/>
      <c r="Y8" s="300"/>
      <c r="Z8" s="300"/>
      <c r="AA8" s="300"/>
      <c r="AB8" s="300"/>
      <c r="AC8" s="300"/>
      <c r="AD8" s="300"/>
      <c r="AE8" s="300"/>
      <c r="AF8" s="300"/>
    </row>
    <row r="9" spans="1:32" ht="15.75" x14ac:dyDescent="0.25">
      <c r="B9" s="1197" t="s">
        <v>1594</v>
      </c>
      <c r="C9" s="1198"/>
      <c r="D9" s="1198"/>
      <c r="E9" s="1198"/>
      <c r="F9" s="1198"/>
      <c r="G9" s="1198"/>
      <c r="H9" s="1198"/>
      <c r="I9" s="1198"/>
      <c r="J9" s="1198"/>
      <c r="K9" s="1198"/>
      <c r="L9" s="1198"/>
      <c r="M9" s="297"/>
      <c r="N9" s="297"/>
    </row>
    <row r="10" spans="1:32" ht="15.75" thickBot="1" x14ac:dyDescent="0.3">
      <c r="B10" s="301"/>
      <c r="C10" s="302"/>
      <c r="D10" s="302"/>
      <c r="E10" s="302"/>
      <c r="F10" s="302"/>
      <c r="G10" s="302"/>
      <c r="H10" s="302"/>
      <c r="I10" s="302"/>
      <c r="J10" s="302"/>
      <c r="M10" s="297"/>
      <c r="N10" s="297"/>
    </row>
    <row r="11" spans="1:32" s="294" customFormat="1" ht="81.75" customHeight="1" thickBot="1" x14ac:dyDescent="0.3">
      <c r="A11" s="216"/>
      <c r="B11" s="1384" t="s">
        <v>7</v>
      </c>
      <c r="C11" s="1384" t="s">
        <v>8</v>
      </c>
      <c r="D11" s="1390" t="s">
        <v>9</v>
      </c>
      <c r="E11" s="1384" t="s">
        <v>629</v>
      </c>
      <c r="F11" s="1392" t="s">
        <v>630</v>
      </c>
      <c r="G11" s="1153" t="s">
        <v>631</v>
      </c>
      <c r="H11" s="1382" t="s">
        <v>632</v>
      </c>
      <c r="I11" s="1383"/>
      <c r="J11" s="1384" t="s">
        <v>633</v>
      </c>
      <c r="K11" s="1386" t="s">
        <v>602</v>
      </c>
      <c r="L11" s="1387"/>
      <c r="M11" s="303"/>
      <c r="N11" s="293"/>
      <c r="O11" s="293"/>
      <c r="P11" s="292"/>
      <c r="Q11" s="292"/>
      <c r="R11" s="292"/>
      <c r="S11" s="292"/>
      <c r="T11" s="292"/>
      <c r="U11" s="292"/>
      <c r="V11" s="292"/>
      <c r="W11" s="292"/>
      <c r="X11" s="292"/>
      <c r="Y11" s="292"/>
    </row>
    <row r="12" spans="1:32" s="294" customFormat="1" ht="237" thickBot="1" x14ac:dyDescent="0.3">
      <c r="A12" s="216"/>
      <c r="B12" s="1385"/>
      <c r="C12" s="1385"/>
      <c r="D12" s="1391"/>
      <c r="E12" s="1385"/>
      <c r="F12" s="1393"/>
      <c r="G12" s="1394"/>
      <c r="H12" s="218" t="s">
        <v>634</v>
      </c>
      <c r="I12" s="304" t="s">
        <v>635</v>
      </c>
      <c r="J12" s="1385"/>
      <c r="K12" s="305" t="s">
        <v>613</v>
      </c>
      <c r="L12" s="306" t="s">
        <v>614</v>
      </c>
      <c r="M12" s="303"/>
      <c r="N12" s="293"/>
      <c r="O12" s="293"/>
      <c r="P12" s="292"/>
      <c r="R12" s="292"/>
      <c r="S12" s="292"/>
      <c r="T12" s="292"/>
      <c r="U12" s="292"/>
      <c r="V12" s="292"/>
      <c r="W12" s="292"/>
      <c r="X12" s="292"/>
      <c r="Y12" s="292"/>
    </row>
    <row r="13" spans="1:32" s="294" customFormat="1" ht="15.75" x14ac:dyDescent="0.25">
      <c r="A13" s="216"/>
      <c r="B13" s="540">
        <v>1</v>
      </c>
      <c r="C13" s="541">
        <v>2</v>
      </c>
      <c r="D13" s="542">
        <v>3</v>
      </c>
      <c r="E13" s="541">
        <v>4</v>
      </c>
      <c r="F13" s="542">
        <v>5</v>
      </c>
      <c r="G13" s="541">
        <v>6</v>
      </c>
      <c r="H13" s="542">
        <v>7</v>
      </c>
      <c r="I13" s="541">
        <v>8</v>
      </c>
      <c r="J13" s="542">
        <v>9</v>
      </c>
      <c r="K13" s="541">
        <v>10</v>
      </c>
      <c r="L13" s="543">
        <v>11</v>
      </c>
      <c r="M13" s="303"/>
      <c r="N13" s="293"/>
      <c r="O13" s="293"/>
      <c r="P13" s="292"/>
      <c r="Q13" s="292"/>
      <c r="R13" s="292"/>
      <c r="S13" s="292"/>
      <c r="T13" s="292"/>
      <c r="U13" s="292"/>
      <c r="V13" s="292"/>
      <c r="W13" s="292"/>
      <c r="X13" s="292"/>
      <c r="Y13" s="292"/>
    </row>
    <row r="14" spans="1:32" s="294" customFormat="1" ht="48" customHeight="1" x14ac:dyDescent="0.25">
      <c r="A14" s="216"/>
      <c r="B14" s="382" t="s">
        <v>106</v>
      </c>
      <c r="C14" s="570" t="s">
        <v>107</v>
      </c>
      <c r="D14" s="428" t="s">
        <v>93</v>
      </c>
      <c r="E14" s="428" t="s">
        <v>190</v>
      </c>
      <c r="F14" s="428" t="s">
        <v>190</v>
      </c>
      <c r="G14" s="428" t="s">
        <v>190</v>
      </c>
      <c r="H14" s="428" t="s">
        <v>190</v>
      </c>
      <c r="I14" s="428" t="s">
        <v>190</v>
      </c>
      <c r="J14" s="428" t="s">
        <v>190</v>
      </c>
      <c r="K14" s="428" t="s">
        <v>190</v>
      </c>
      <c r="L14" s="428" t="s">
        <v>190</v>
      </c>
      <c r="M14" s="303"/>
      <c r="N14" s="293"/>
      <c r="O14" s="293"/>
      <c r="P14" s="292"/>
      <c r="Q14" s="292"/>
      <c r="R14" s="292"/>
      <c r="S14" s="292"/>
      <c r="T14" s="292"/>
      <c r="U14" s="292"/>
      <c r="V14" s="292"/>
      <c r="W14" s="292"/>
      <c r="X14" s="292"/>
      <c r="Y14" s="292"/>
    </row>
    <row r="15" spans="1:32" s="294" customFormat="1" ht="48" customHeight="1" x14ac:dyDescent="0.25">
      <c r="A15" s="216"/>
      <c r="B15" s="544" t="s">
        <v>108</v>
      </c>
      <c r="C15" s="571" t="s">
        <v>109</v>
      </c>
      <c r="D15" s="428" t="s">
        <v>93</v>
      </c>
      <c r="E15" s="428" t="s">
        <v>190</v>
      </c>
      <c r="F15" s="428" t="s">
        <v>190</v>
      </c>
      <c r="G15" s="428" t="s">
        <v>190</v>
      </c>
      <c r="H15" s="428" t="s">
        <v>190</v>
      </c>
      <c r="I15" s="428" t="s">
        <v>190</v>
      </c>
      <c r="J15" s="428" t="s">
        <v>190</v>
      </c>
      <c r="K15" s="428" t="s">
        <v>190</v>
      </c>
      <c r="L15" s="428" t="s">
        <v>190</v>
      </c>
      <c r="M15" s="303"/>
      <c r="N15" s="293"/>
      <c r="O15" s="293"/>
      <c r="P15" s="292"/>
      <c r="Q15" s="292"/>
      <c r="R15" s="292"/>
      <c r="S15" s="292"/>
      <c r="T15" s="292"/>
      <c r="U15" s="292"/>
      <c r="V15" s="292"/>
      <c r="W15" s="292"/>
      <c r="X15" s="292"/>
      <c r="Y15" s="292"/>
    </row>
    <row r="16" spans="1:32" s="294" customFormat="1" ht="48" customHeight="1" x14ac:dyDescent="0.25">
      <c r="A16" s="216"/>
      <c r="B16" s="545" t="s">
        <v>110</v>
      </c>
      <c r="C16" s="571" t="s">
        <v>111</v>
      </c>
      <c r="D16" s="428" t="s">
        <v>93</v>
      </c>
      <c r="E16" s="428" t="s">
        <v>190</v>
      </c>
      <c r="F16" s="428" t="s">
        <v>190</v>
      </c>
      <c r="G16" s="428" t="s">
        <v>190</v>
      </c>
      <c r="H16" s="428" t="s">
        <v>190</v>
      </c>
      <c r="I16" s="428" t="s">
        <v>190</v>
      </c>
      <c r="J16" s="428" t="s">
        <v>190</v>
      </c>
      <c r="K16" s="428" t="s">
        <v>190</v>
      </c>
      <c r="L16" s="428" t="s">
        <v>190</v>
      </c>
      <c r="M16" s="303"/>
      <c r="N16" s="293"/>
      <c r="O16" s="293"/>
      <c r="P16" s="292"/>
      <c r="Q16" s="292"/>
      <c r="R16" s="292"/>
      <c r="S16" s="292"/>
      <c r="T16" s="292"/>
      <c r="U16" s="292"/>
      <c r="V16" s="292"/>
      <c r="W16" s="292"/>
      <c r="X16" s="292"/>
      <c r="Y16" s="292"/>
    </row>
    <row r="17" spans="1:25" s="294" customFormat="1" ht="42" customHeight="1" x14ac:dyDescent="0.25">
      <c r="A17" s="216"/>
      <c r="B17" s="546" t="s">
        <v>112</v>
      </c>
      <c r="C17" s="572" t="s">
        <v>113</v>
      </c>
      <c r="D17" s="548" t="s">
        <v>93</v>
      </c>
      <c r="E17" s="548" t="s">
        <v>190</v>
      </c>
      <c r="F17" s="548" t="s">
        <v>190</v>
      </c>
      <c r="G17" s="548" t="s">
        <v>190</v>
      </c>
      <c r="H17" s="548" t="s">
        <v>190</v>
      </c>
      <c r="I17" s="548" t="s">
        <v>190</v>
      </c>
      <c r="J17" s="548" t="s">
        <v>190</v>
      </c>
      <c r="K17" s="548" t="s">
        <v>190</v>
      </c>
      <c r="L17" s="548" t="s">
        <v>190</v>
      </c>
      <c r="M17" s="303"/>
      <c r="N17" s="293"/>
      <c r="O17" s="293"/>
      <c r="P17" s="292"/>
      <c r="Q17" s="292"/>
      <c r="R17" s="292"/>
      <c r="S17" s="292"/>
      <c r="T17" s="292"/>
      <c r="U17" s="292"/>
      <c r="V17" s="292"/>
      <c r="W17" s="292"/>
      <c r="X17" s="292"/>
      <c r="Y17" s="292"/>
    </row>
    <row r="18" spans="1:25" s="294" customFormat="1" ht="42" customHeight="1" x14ac:dyDescent="0.25">
      <c r="A18" s="216"/>
      <c r="B18" s="547" t="s">
        <v>114</v>
      </c>
      <c r="C18" s="572" t="s">
        <v>115</v>
      </c>
      <c r="D18" s="549" t="s">
        <v>93</v>
      </c>
      <c r="E18" s="549" t="s">
        <v>190</v>
      </c>
      <c r="F18" s="549" t="s">
        <v>190</v>
      </c>
      <c r="G18" s="549" t="s">
        <v>190</v>
      </c>
      <c r="H18" s="549" t="s">
        <v>190</v>
      </c>
      <c r="I18" s="546" t="s">
        <v>190</v>
      </c>
      <c r="J18" s="547" t="s">
        <v>190</v>
      </c>
      <c r="K18" s="549" t="s">
        <v>190</v>
      </c>
      <c r="L18" s="549" t="s">
        <v>190</v>
      </c>
      <c r="M18" s="303"/>
      <c r="N18" s="293"/>
      <c r="O18" s="293"/>
      <c r="P18" s="292"/>
      <c r="Q18" s="292"/>
      <c r="R18" s="292"/>
      <c r="S18" s="292"/>
      <c r="T18" s="292"/>
      <c r="U18" s="292"/>
      <c r="V18" s="292"/>
      <c r="W18" s="292"/>
      <c r="X18" s="292"/>
      <c r="Y18" s="292"/>
    </row>
    <row r="19" spans="1:25" s="294" customFormat="1" ht="42" customHeight="1" x14ac:dyDescent="0.25">
      <c r="A19" s="216"/>
      <c r="B19" s="546" t="s">
        <v>116</v>
      </c>
      <c r="C19" s="572" t="s">
        <v>117</v>
      </c>
      <c r="D19" s="549" t="s">
        <v>93</v>
      </c>
      <c r="E19" s="549" t="s">
        <v>190</v>
      </c>
      <c r="F19" s="549" t="s">
        <v>190</v>
      </c>
      <c r="G19" s="549" t="s">
        <v>190</v>
      </c>
      <c r="H19" s="549" t="s">
        <v>190</v>
      </c>
      <c r="I19" s="546" t="s">
        <v>190</v>
      </c>
      <c r="J19" s="547" t="s">
        <v>190</v>
      </c>
      <c r="K19" s="549" t="s">
        <v>190</v>
      </c>
      <c r="L19" s="549" t="s">
        <v>190</v>
      </c>
      <c r="M19" s="303"/>
      <c r="N19" s="293"/>
      <c r="O19" s="293"/>
      <c r="P19" s="292"/>
      <c r="Q19" s="292"/>
      <c r="R19" s="292"/>
      <c r="S19" s="292"/>
      <c r="T19" s="292"/>
      <c r="U19" s="292"/>
      <c r="V19" s="292"/>
      <c r="W19" s="292"/>
      <c r="X19" s="292"/>
      <c r="Y19" s="292"/>
    </row>
    <row r="20" spans="1:25" s="294" customFormat="1" ht="48" customHeight="1" x14ac:dyDescent="0.25">
      <c r="A20" s="216"/>
      <c r="B20" s="550" t="s">
        <v>124</v>
      </c>
      <c r="C20" s="573" t="s">
        <v>125</v>
      </c>
      <c r="D20" s="550" t="s">
        <v>93</v>
      </c>
      <c r="E20" s="550" t="s">
        <v>190</v>
      </c>
      <c r="F20" s="550" t="s">
        <v>190</v>
      </c>
      <c r="G20" s="550" t="s">
        <v>190</v>
      </c>
      <c r="H20" s="550" t="s">
        <v>190</v>
      </c>
      <c r="I20" s="550" t="s">
        <v>190</v>
      </c>
      <c r="J20" s="550" t="s">
        <v>190</v>
      </c>
      <c r="K20" s="550" t="s">
        <v>190</v>
      </c>
      <c r="L20" s="550" t="s">
        <v>190</v>
      </c>
      <c r="M20" s="303"/>
      <c r="N20" s="293"/>
      <c r="O20" s="293"/>
      <c r="P20" s="292"/>
      <c r="Q20" s="292"/>
      <c r="R20" s="292"/>
      <c r="S20" s="292"/>
      <c r="T20" s="292"/>
      <c r="U20" s="292"/>
      <c r="V20" s="292"/>
      <c r="W20" s="292"/>
      <c r="X20" s="292"/>
      <c r="Y20" s="292"/>
    </row>
    <row r="21" spans="1:25" s="294" customFormat="1" ht="48" customHeight="1" x14ac:dyDescent="0.25">
      <c r="A21" s="216"/>
      <c r="B21" s="551" t="s">
        <v>126</v>
      </c>
      <c r="C21" s="573" t="s">
        <v>127</v>
      </c>
      <c r="D21" s="550" t="s">
        <v>93</v>
      </c>
      <c r="E21" s="551" t="s">
        <v>190</v>
      </c>
      <c r="F21" s="550" t="s">
        <v>190</v>
      </c>
      <c r="G21" s="552" t="s">
        <v>190</v>
      </c>
      <c r="H21" s="552" t="s">
        <v>190</v>
      </c>
      <c r="I21" s="552" t="s">
        <v>190</v>
      </c>
      <c r="J21" s="552" t="s">
        <v>190</v>
      </c>
      <c r="K21" s="552" t="s">
        <v>190</v>
      </c>
      <c r="L21" s="552" t="s">
        <v>190</v>
      </c>
      <c r="M21" s="303"/>
      <c r="N21" s="293"/>
      <c r="O21" s="293"/>
      <c r="P21" s="292"/>
      <c r="Q21" s="292"/>
      <c r="R21" s="292"/>
      <c r="S21" s="292"/>
      <c r="T21" s="292"/>
      <c r="U21" s="292"/>
      <c r="V21" s="292"/>
      <c r="W21" s="292"/>
      <c r="X21" s="292"/>
      <c r="Y21" s="292"/>
    </row>
    <row r="22" spans="1:25" s="294" customFormat="1" ht="42" customHeight="1" x14ac:dyDescent="0.25">
      <c r="A22" s="216"/>
      <c r="B22" s="553" t="s">
        <v>277</v>
      </c>
      <c r="C22" s="574" t="s">
        <v>278</v>
      </c>
      <c r="D22" s="554" t="s">
        <v>93</v>
      </c>
      <c r="E22" s="553" t="s">
        <v>190</v>
      </c>
      <c r="F22" s="554" t="s">
        <v>190</v>
      </c>
      <c r="G22" s="555" t="s">
        <v>190</v>
      </c>
      <c r="H22" s="555" t="s">
        <v>190</v>
      </c>
      <c r="I22" s="555" t="s">
        <v>190</v>
      </c>
      <c r="J22" s="555" t="s">
        <v>190</v>
      </c>
      <c r="K22" s="555" t="s">
        <v>190</v>
      </c>
      <c r="L22" s="555" t="s">
        <v>190</v>
      </c>
      <c r="M22" s="303"/>
      <c r="N22" s="293"/>
      <c r="O22" s="293"/>
      <c r="P22" s="292"/>
      <c r="Q22" s="292"/>
      <c r="R22" s="292"/>
      <c r="S22" s="292"/>
      <c r="T22" s="292"/>
      <c r="U22" s="292"/>
      <c r="V22" s="292"/>
      <c r="W22" s="292"/>
      <c r="X22" s="292"/>
      <c r="Y22" s="292"/>
    </row>
    <row r="23" spans="1:25" s="294" customFormat="1" ht="42" customHeight="1" x14ac:dyDescent="0.25">
      <c r="A23" s="216"/>
      <c r="B23" s="408" t="s">
        <v>128</v>
      </c>
      <c r="C23" s="409" t="s">
        <v>129</v>
      </c>
      <c r="D23" s="431" t="s">
        <v>93</v>
      </c>
      <c r="E23" s="431" t="s">
        <v>190</v>
      </c>
      <c r="F23" s="557" t="s">
        <v>190</v>
      </c>
      <c r="G23" s="557" t="s">
        <v>190</v>
      </c>
      <c r="H23" s="557" t="s">
        <v>190</v>
      </c>
      <c r="I23" s="557" t="s">
        <v>190</v>
      </c>
      <c r="J23" s="557" t="s">
        <v>190</v>
      </c>
      <c r="K23" s="557" t="s">
        <v>190</v>
      </c>
      <c r="L23" s="557" t="s">
        <v>190</v>
      </c>
      <c r="M23" s="303"/>
      <c r="N23" s="293"/>
      <c r="O23" s="293"/>
      <c r="P23" s="292"/>
      <c r="Q23" s="292"/>
      <c r="R23" s="292"/>
      <c r="S23" s="292"/>
      <c r="T23" s="292"/>
      <c r="U23" s="292"/>
      <c r="V23" s="292"/>
      <c r="W23" s="292"/>
      <c r="X23" s="292"/>
      <c r="Y23" s="292"/>
    </row>
    <row r="24" spans="1:25" s="294" customFormat="1" ht="48" customHeight="1" x14ac:dyDescent="0.25">
      <c r="A24" s="216"/>
      <c r="B24" s="382" t="s">
        <v>130</v>
      </c>
      <c r="C24" s="383" t="s">
        <v>131</v>
      </c>
      <c r="D24" s="428" t="s">
        <v>93</v>
      </c>
      <c r="E24" s="428" t="s">
        <v>190</v>
      </c>
      <c r="F24" s="558" t="s">
        <v>190</v>
      </c>
      <c r="G24" s="558" t="s">
        <v>190</v>
      </c>
      <c r="H24" s="558" t="s">
        <v>190</v>
      </c>
      <c r="I24" s="558" t="s">
        <v>190</v>
      </c>
      <c r="J24" s="558" t="s">
        <v>190</v>
      </c>
      <c r="K24" s="558" t="s">
        <v>190</v>
      </c>
      <c r="L24" s="558" t="s">
        <v>190</v>
      </c>
      <c r="M24" s="303"/>
      <c r="N24" s="293"/>
      <c r="O24" s="293"/>
      <c r="P24" s="292"/>
      <c r="Q24" s="292"/>
      <c r="R24" s="292"/>
      <c r="S24" s="292"/>
      <c r="T24" s="292"/>
      <c r="U24" s="292"/>
      <c r="V24" s="292"/>
      <c r="W24" s="292"/>
      <c r="X24" s="292"/>
      <c r="Y24" s="292"/>
    </row>
    <row r="25" spans="1:25" s="294" customFormat="1" ht="48" customHeight="1" x14ac:dyDescent="0.25">
      <c r="A25" s="216"/>
      <c r="B25" s="382" t="s">
        <v>132</v>
      </c>
      <c r="C25" s="383" t="s">
        <v>133</v>
      </c>
      <c r="D25" s="382" t="s">
        <v>93</v>
      </c>
      <c r="E25" s="385" t="s">
        <v>190</v>
      </c>
      <c r="F25" s="382" t="s">
        <v>190</v>
      </c>
      <c r="G25" s="382" t="s">
        <v>190</v>
      </c>
      <c r="H25" s="382" t="s">
        <v>190</v>
      </c>
      <c r="I25" s="382" t="s">
        <v>190</v>
      </c>
      <c r="J25" s="382" t="s">
        <v>190</v>
      </c>
      <c r="K25" s="382" t="s">
        <v>190</v>
      </c>
      <c r="L25" s="382" t="s">
        <v>190</v>
      </c>
      <c r="M25" s="303"/>
      <c r="N25" s="293"/>
      <c r="O25" s="293"/>
      <c r="P25" s="292"/>
      <c r="Q25" s="292"/>
      <c r="R25" s="292"/>
      <c r="S25" s="292"/>
      <c r="T25" s="292"/>
      <c r="U25" s="292"/>
      <c r="V25" s="292"/>
      <c r="W25" s="292"/>
      <c r="X25" s="292"/>
      <c r="Y25" s="292"/>
    </row>
    <row r="26" spans="1:25" s="294" customFormat="1" ht="42" customHeight="1" x14ac:dyDescent="0.25">
      <c r="A26" s="216"/>
      <c r="B26" s="411" t="s">
        <v>134</v>
      </c>
      <c r="C26" s="412" t="s">
        <v>135</v>
      </c>
      <c r="D26" s="411" t="s">
        <v>93</v>
      </c>
      <c r="E26" s="411" t="s">
        <v>190</v>
      </c>
      <c r="F26" s="411" t="s">
        <v>190</v>
      </c>
      <c r="G26" s="411" t="s">
        <v>190</v>
      </c>
      <c r="H26" s="411" t="s">
        <v>190</v>
      </c>
      <c r="I26" s="411" t="s">
        <v>190</v>
      </c>
      <c r="J26" s="411" t="s">
        <v>190</v>
      </c>
      <c r="K26" s="411" t="s">
        <v>190</v>
      </c>
      <c r="L26" s="411" t="s">
        <v>190</v>
      </c>
      <c r="M26" s="303"/>
      <c r="N26" s="293"/>
      <c r="O26" s="293"/>
      <c r="P26" s="292"/>
      <c r="Q26" s="292"/>
      <c r="R26" s="292"/>
      <c r="S26" s="292"/>
      <c r="T26" s="292"/>
      <c r="U26" s="292"/>
      <c r="V26" s="292"/>
      <c r="W26" s="292"/>
      <c r="X26" s="292"/>
      <c r="Y26" s="292"/>
    </row>
    <row r="27" spans="1:25" s="294" customFormat="1" ht="27" hidden="1" customHeight="1" thickBot="1" x14ac:dyDescent="0.3">
      <c r="A27" s="216"/>
      <c r="B27" s="400"/>
      <c r="C27" s="521"/>
      <c r="D27" s="369"/>
      <c r="E27" s="400"/>
      <c r="F27" s="400"/>
      <c r="G27" s="559"/>
      <c r="H27" s="559"/>
      <c r="I27" s="559"/>
      <c r="J27" s="559"/>
      <c r="K27" s="559"/>
      <c r="L27" s="559"/>
      <c r="M27" s="303"/>
      <c r="N27" s="293"/>
      <c r="O27" s="293"/>
      <c r="P27" s="292"/>
      <c r="Q27" s="292"/>
      <c r="R27" s="292"/>
      <c r="S27" s="292"/>
      <c r="T27" s="292"/>
      <c r="U27" s="292"/>
      <c r="V27" s="292"/>
      <c r="W27" s="292"/>
      <c r="X27" s="292"/>
      <c r="Y27" s="292"/>
    </row>
    <row r="28" spans="1:25" s="294" customFormat="1" ht="42" customHeight="1" x14ac:dyDescent="0.25">
      <c r="A28" s="216"/>
      <c r="B28" s="416" t="s">
        <v>139</v>
      </c>
      <c r="C28" s="417" t="s">
        <v>140</v>
      </c>
      <c r="D28" s="416" t="s">
        <v>93</v>
      </c>
      <c r="E28" s="416" t="s">
        <v>190</v>
      </c>
      <c r="F28" s="416" t="s">
        <v>190</v>
      </c>
      <c r="G28" s="416" t="s">
        <v>190</v>
      </c>
      <c r="H28" s="416" t="s">
        <v>190</v>
      </c>
      <c r="I28" s="416" t="s">
        <v>190</v>
      </c>
      <c r="J28" s="416" t="s">
        <v>190</v>
      </c>
      <c r="K28" s="416" t="s">
        <v>190</v>
      </c>
      <c r="L28" s="416" t="s">
        <v>190</v>
      </c>
      <c r="M28" s="303"/>
      <c r="N28" s="293"/>
      <c r="O28" s="293"/>
      <c r="P28" s="292"/>
      <c r="Q28" s="292"/>
      <c r="R28" s="292"/>
      <c r="S28" s="292"/>
      <c r="T28" s="292"/>
      <c r="U28" s="292"/>
      <c r="V28" s="292"/>
      <c r="W28" s="292"/>
      <c r="X28" s="292"/>
      <c r="Y28" s="292"/>
    </row>
    <row r="29" spans="1:25" s="212" customFormat="1" ht="33" customHeight="1" x14ac:dyDescent="0.25">
      <c r="B29" s="76" t="s">
        <v>139</v>
      </c>
      <c r="C29" s="387" t="s">
        <v>1551</v>
      </c>
      <c r="D29" s="76" t="s">
        <v>1658</v>
      </c>
      <c r="E29" s="976" t="str">
        <f>'С № 2'!G49</f>
        <v>2024</v>
      </c>
      <c r="F29" s="976" t="str">
        <f>'С № 2'!G49</f>
        <v>2024</v>
      </c>
      <c r="G29" s="76" t="s">
        <v>190</v>
      </c>
      <c r="H29" s="76" t="s">
        <v>190</v>
      </c>
      <c r="I29" s="76" t="s">
        <v>190</v>
      </c>
      <c r="J29" s="388" t="s">
        <v>624</v>
      </c>
      <c r="K29" s="76" t="s">
        <v>190</v>
      </c>
      <c r="L29" s="76" t="s">
        <v>190</v>
      </c>
      <c r="M29" s="302"/>
      <c r="N29" s="302"/>
      <c r="O29" s="302"/>
      <c r="P29" s="301"/>
      <c r="Q29" s="301"/>
      <c r="R29" s="301"/>
      <c r="S29" s="301"/>
      <c r="T29" s="301"/>
      <c r="U29" s="301"/>
      <c r="V29" s="301"/>
      <c r="W29" s="301"/>
      <c r="X29" s="301"/>
      <c r="Y29" s="301"/>
    </row>
    <row r="30" spans="1:25" s="212" customFormat="1" ht="33" customHeight="1" x14ac:dyDescent="0.25">
      <c r="B30" s="76" t="s">
        <v>139</v>
      </c>
      <c r="C30" s="387" t="s">
        <v>692</v>
      </c>
      <c r="D30" s="76" t="s">
        <v>1616</v>
      </c>
      <c r="E30" s="976" t="str">
        <f>'С № 2'!G50</f>
        <v>2024</v>
      </c>
      <c r="F30" s="976" t="str">
        <f>'С № 2'!G50</f>
        <v>2024</v>
      </c>
      <c r="G30" s="76" t="s">
        <v>190</v>
      </c>
      <c r="H30" s="76" t="s">
        <v>190</v>
      </c>
      <c r="I30" s="76" t="s">
        <v>190</v>
      </c>
      <c r="J30" s="388" t="s">
        <v>624</v>
      </c>
      <c r="K30" s="76" t="s">
        <v>190</v>
      </c>
      <c r="L30" s="76" t="s">
        <v>190</v>
      </c>
      <c r="M30" s="302"/>
      <c r="N30" s="302"/>
      <c r="O30" s="302"/>
      <c r="P30" s="301"/>
      <c r="Q30" s="301"/>
      <c r="R30" s="301"/>
      <c r="S30" s="301"/>
      <c r="T30" s="301"/>
      <c r="U30" s="301"/>
      <c r="V30" s="301"/>
      <c r="W30" s="301"/>
      <c r="X30" s="301"/>
      <c r="Y30" s="301"/>
    </row>
    <row r="31" spans="1:25" s="212" customFormat="1" ht="33" customHeight="1" x14ac:dyDescent="0.25">
      <c r="B31" s="76" t="s">
        <v>139</v>
      </c>
      <c r="C31" s="387" t="s">
        <v>1527</v>
      </c>
      <c r="D31" s="76" t="s">
        <v>1603</v>
      </c>
      <c r="E31" s="976" t="str">
        <f>'С № 2'!G51</f>
        <v>2023</v>
      </c>
      <c r="F31" s="976" t="str">
        <f>'С № 2'!G51</f>
        <v>2023</v>
      </c>
      <c r="G31" s="76" t="s">
        <v>190</v>
      </c>
      <c r="H31" s="76" t="s">
        <v>190</v>
      </c>
      <c r="I31" s="76" t="s">
        <v>190</v>
      </c>
      <c r="J31" s="388" t="s">
        <v>624</v>
      </c>
      <c r="K31" s="76" t="s">
        <v>190</v>
      </c>
      <c r="L31" s="76" t="s">
        <v>190</v>
      </c>
      <c r="M31" s="302"/>
      <c r="N31" s="302"/>
      <c r="O31" s="302"/>
      <c r="P31" s="301"/>
      <c r="Q31" s="301"/>
      <c r="R31" s="301"/>
      <c r="S31" s="301"/>
      <c r="T31" s="301"/>
      <c r="U31" s="301"/>
      <c r="V31" s="301"/>
      <c r="W31" s="301"/>
      <c r="X31" s="301"/>
      <c r="Y31" s="301"/>
    </row>
    <row r="32" spans="1:25" s="212" customFormat="1" ht="33" customHeight="1" x14ac:dyDescent="0.25">
      <c r="B32" s="76" t="s">
        <v>139</v>
      </c>
      <c r="C32" s="387" t="s">
        <v>1552</v>
      </c>
      <c r="D32" s="76" t="s">
        <v>1604</v>
      </c>
      <c r="E32" s="976" t="str">
        <f>'С № 2'!G52</f>
        <v>2023</v>
      </c>
      <c r="F32" s="976" t="str">
        <f>'С № 2'!G52</f>
        <v>2023</v>
      </c>
      <c r="G32" s="76" t="s">
        <v>190</v>
      </c>
      <c r="H32" s="76" t="s">
        <v>190</v>
      </c>
      <c r="I32" s="76" t="s">
        <v>190</v>
      </c>
      <c r="J32" s="388" t="s">
        <v>624</v>
      </c>
      <c r="K32" s="76" t="s">
        <v>190</v>
      </c>
      <c r="L32" s="76" t="s">
        <v>190</v>
      </c>
      <c r="M32" s="302"/>
      <c r="N32" s="302"/>
      <c r="O32" s="302"/>
      <c r="P32" s="301"/>
      <c r="Q32" s="301"/>
      <c r="R32" s="301"/>
      <c r="S32" s="301"/>
      <c r="T32" s="301"/>
      <c r="U32" s="301"/>
      <c r="V32" s="301"/>
      <c r="W32" s="301"/>
      <c r="X32" s="301"/>
      <c r="Y32" s="301"/>
    </row>
    <row r="33" spans="1:25" s="212" customFormat="1" ht="33" customHeight="1" x14ac:dyDescent="0.25">
      <c r="B33" s="76" t="s">
        <v>139</v>
      </c>
      <c r="C33" s="387" t="s">
        <v>1553</v>
      </c>
      <c r="D33" s="76" t="s">
        <v>1660</v>
      </c>
      <c r="E33" s="976" t="str">
        <f>'С № 2'!G53</f>
        <v>2024</v>
      </c>
      <c r="F33" s="976" t="str">
        <f>'С № 2'!G53</f>
        <v>2024</v>
      </c>
      <c r="G33" s="76" t="s">
        <v>190</v>
      </c>
      <c r="H33" s="76" t="s">
        <v>190</v>
      </c>
      <c r="I33" s="76" t="s">
        <v>190</v>
      </c>
      <c r="J33" s="388" t="s">
        <v>624</v>
      </c>
      <c r="K33" s="76" t="s">
        <v>190</v>
      </c>
      <c r="L33" s="76" t="s">
        <v>190</v>
      </c>
      <c r="M33" s="302"/>
      <c r="N33" s="302"/>
      <c r="O33" s="302"/>
      <c r="P33" s="301"/>
      <c r="Q33" s="301"/>
      <c r="R33" s="301"/>
      <c r="S33" s="301"/>
      <c r="T33" s="301"/>
      <c r="U33" s="301"/>
      <c r="V33" s="301"/>
      <c r="W33" s="301"/>
      <c r="X33" s="301"/>
      <c r="Y33" s="301"/>
    </row>
    <row r="34" spans="1:25" s="212" customFormat="1" ht="33" customHeight="1" x14ac:dyDescent="0.25">
      <c r="B34" s="76" t="s">
        <v>139</v>
      </c>
      <c r="C34" s="387" t="s">
        <v>1554</v>
      </c>
      <c r="D34" s="76" t="s">
        <v>1659</v>
      </c>
      <c r="E34" s="976" t="str">
        <f>'С № 2'!G54</f>
        <v>2024</v>
      </c>
      <c r="F34" s="976" t="str">
        <f>'С № 2'!G54</f>
        <v>2024</v>
      </c>
      <c r="G34" s="76" t="s">
        <v>190</v>
      </c>
      <c r="H34" s="76" t="s">
        <v>190</v>
      </c>
      <c r="I34" s="76" t="s">
        <v>190</v>
      </c>
      <c r="J34" s="388" t="s">
        <v>624</v>
      </c>
      <c r="K34" s="76" t="s">
        <v>190</v>
      </c>
      <c r="L34" s="76" t="s">
        <v>190</v>
      </c>
      <c r="M34" s="302"/>
      <c r="N34" s="302"/>
      <c r="O34" s="302"/>
      <c r="P34" s="301"/>
      <c r="Q34" s="301"/>
      <c r="R34" s="301"/>
      <c r="S34" s="301"/>
      <c r="T34" s="301"/>
      <c r="U34" s="301"/>
      <c r="V34" s="301"/>
      <c r="W34" s="301"/>
      <c r="X34" s="301"/>
      <c r="Y34" s="301"/>
    </row>
    <row r="35" spans="1:25" s="212" customFormat="1" ht="33" customHeight="1" x14ac:dyDescent="0.25">
      <c r="B35" s="76" t="s">
        <v>139</v>
      </c>
      <c r="C35" s="387" t="s">
        <v>1555</v>
      </c>
      <c r="D35" s="76" t="s">
        <v>1661</v>
      </c>
      <c r="E35" s="976" t="str">
        <f>'С № 2'!G55</f>
        <v>2025</v>
      </c>
      <c r="F35" s="976" t="str">
        <f>'С № 2'!G55</f>
        <v>2025</v>
      </c>
      <c r="G35" s="76" t="s">
        <v>190</v>
      </c>
      <c r="H35" s="76" t="s">
        <v>190</v>
      </c>
      <c r="I35" s="76" t="s">
        <v>190</v>
      </c>
      <c r="J35" s="388" t="s">
        <v>624</v>
      </c>
      <c r="K35" s="76" t="s">
        <v>190</v>
      </c>
      <c r="L35" s="76" t="s">
        <v>190</v>
      </c>
      <c r="M35" s="302"/>
      <c r="N35" s="302"/>
      <c r="O35" s="302"/>
      <c r="P35" s="301"/>
      <c r="Q35" s="301"/>
      <c r="R35" s="301"/>
      <c r="S35" s="301"/>
      <c r="T35" s="301"/>
      <c r="U35" s="301"/>
      <c r="V35" s="301"/>
      <c r="W35" s="301"/>
      <c r="X35" s="301"/>
      <c r="Y35" s="301"/>
    </row>
    <row r="36" spans="1:25" s="212" customFormat="1" ht="33" customHeight="1" x14ac:dyDescent="0.25">
      <c r="B36" s="76" t="s">
        <v>139</v>
      </c>
      <c r="C36" s="387" t="s">
        <v>1556</v>
      </c>
      <c r="D36" s="76" t="s">
        <v>1662</v>
      </c>
      <c r="E36" s="976" t="str">
        <f>'С № 2'!G56</f>
        <v>2025</v>
      </c>
      <c r="F36" s="976" t="str">
        <f>'С № 2'!G56</f>
        <v>2025</v>
      </c>
      <c r="G36" s="76" t="s">
        <v>190</v>
      </c>
      <c r="H36" s="76" t="s">
        <v>190</v>
      </c>
      <c r="I36" s="76" t="s">
        <v>190</v>
      </c>
      <c r="J36" s="388" t="s">
        <v>624</v>
      </c>
      <c r="K36" s="76" t="s">
        <v>190</v>
      </c>
      <c r="L36" s="76" t="s">
        <v>190</v>
      </c>
      <c r="M36" s="302"/>
      <c r="N36" s="302"/>
      <c r="O36" s="302"/>
      <c r="P36" s="301"/>
      <c r="Q36" s="301"/>
      <c r="R36" s="301"/>
      <c r="S36" s="301"/>
      <c r="T36" s="301"/>
      <c r="U36" s="301"/>
      <c r="V36" s="301"/>
      <c r="W36" s="301"/>
      <c r="X36" s="301"/>
      <c r="Y36" s="301"/>
    </row>
    <row r="37" spans="1:25" s="212" customFormat="1" ht="33" customHeight="1" x14ac:dyDescent="0.25">
      <c r="B37" s="76" t="s">
        <v>139</v>
      </c>
      <c r="C37" s="387" t="s">
        <v>1557</v>
      </c>
      <c r="D37" s="76" t="s">
        <v>1663</v>
      </c>
      <c r="E37" s="976" t="str">
        <f>'С № 2'!G57</f>
        <v>2026</v>
      </c>
      <c r="F37" s="976" t="str">
        <f>'С № 2'!G57</f>
        <v>2026</v>
      </c>
      <c r="G37" s="76" t="s">
        <v>190</v>
      </c>
      <c r="H37" s="76" t="s">
        <v>190</v>
      </c>
      <c r="I37" s="76" t="s">
        <v>190</v>
      </c>
      <c r="J37" s="388" t="s">
        <v>624</v>
      </c>
      <c r="K37" s="76" t="s">
        <v>190</v>
      </c>
      <c r="L37" s="76" t="s">
        <v>190</v>
      </c>
      <c r="M37" s="302"/>
      <c r="N37" s="302"/>
      <c r="O37" s="302"/>
      <c r="P37" s="301"/>
      <c r="Q37" s="301"/>
      <c r="R37" s="301"/>
      <c r="S37" s="301"/>
      <c r="T37" s="301"/>
      <c r="U37" s="301"/>
      <c r="V37" s="301"/>
      <c r="W37" s="301"/>
      <c r="X37" s="301"/>
      <c r="Y37" s="301"/>
    </row>
    <row r="38" spans="1:25" s="212" customFormat="1" ht="33" customHeight="1" x14ac:dyDescent="0.25">
      <c r="B38" s="76" t="s">
        <v>139</v>
      </c>
      <c r="C38" s="387" t="s">
        <v>1558</v>
      </c>
      <c r="D38" s="76" t="s">
        <v>1664</v>
      </c>
      <c r="E38" s="976" t="str">
        <f>'С № 2'!G58</f>
        <v>2026</v>
      </c>
      <c r="F38" s="976" t="str">
        <f>'С № 2'!G58</f>
        <v>2026</v>
      </c>
      <c r="G38" s="76" t="s">
        <v>190</v>
      </c>
      <c r="H38" s="76" t="s">
        <v>190</v>
      </c>
      <c r="I38" s="76" t="s">
        <v>190</v>
      </c>
      <c r="J38" s="388" t="s">
        <v>624</v>
      </c>
      <c r="K38" s="76" t="s">
        <v>190</v>
      </c>
      <c r="L38" s="76" t="s">
        <v>190</v>
      </c>
      <c r="M38" s="302"/>
      <c r="N38" s="302"/>
      <c r="O38" s="302"/>
      <c r="P38" s="301"/>
      <c r="Q38" s="301"/>
      <c r="R38" s="301"/>
      <c r="S38" s="301"/>
      <c r="T38" s="301"/>
      <c r="U38" s="301"/>
      <c r="V38" s="301"/>
      <c r="W38" s="301"/>
      <c r="X38" s="301"/>
      <c r="Y38" s="301"/>
    </row>
    <row r="39" spans="1:25" s="212" customFormat="1" ht="33" customHeight="1" x14ac:dyDescent="0.25">
      <c r="B39" s="76" t="s">
        <v>139</v>
      </c>
      <c r="C39" s="387" t="s">
        <v>1559</v>
      </c>
      <c r="D39" s="76" t="s">
        <v>1665</v>
      </c>
      <c r="E39" s="976" t="str">
        <f>'С № 2'!G59</f>
        <v>2027</v>
      </c>
      <c r="F39" s="976" t="str">
        <f>'С № 2'!G59</f>
        <v>2027</v>
      </c>
      <c r="G39" s="76" t="s">
        <v>190</v>
      </c>
      <c r="H39" s="76" t="s">
        <v>190</v>
      </c>
      <c r="I39" s="76" t="s">
        <v>190</v>
      </c>
      <c r="J39" s="388" t="s">
        <v>624</v>
      </c>
      <c r="K39" s="76" t="s">
        <v>190</v>
      </c>
      <c r="L39" s="76" t="s">
        <v>190</v>
      </c>
      <c r="M39" s="302"/>
      <c r="N39" s="302"/>
      <c r="O39" s="302"/>
      <c r="P39" s="301"/>
      <c r="Q39" s="301"/>
      <c r="R39" s="301"/>
      <c r="S39" s="301"/>
      <c r="T39" s="301"/>
      <c r="U39" s="301"/>
      <c r="V39" s="301"/>
      <c r="W39" s="301"/>
      <c r="X39" s="301"/>
      <c r="Y39" s="301"/>
    </row>
    <row r="40" spans="1:25" s="294" customFormat="1" ht="48" customHeight="1" x14ac:dyDescent="0.25">
      <c r="A40" s="216"/>
      <c r="B40" s="382" t="s">
        <v>141</v>
      </c>
      <c r="C40" s="383" t="s">
        <v>142</v>
      </c>
      <c r="D40" s="382" t="s">
        <v>93</v>
      </c>
      <c r="E40" s="382" t="s">
        <v>190</v>
      </c>
      <c r="F40" s="382" t="s">
        <v>190</v>
      </c>
      <c r="G40" s="382" t="s">
        <v>190</v>
      </c>
      <c r="H40" s="382" t="s">
        <v>190</v>
      </c>
      <c r="I40" s="382" t="s">
        <v>190</v>
      </c>
      <c r="J40" s="382" t="s">
        <v>190</v>
      </c>
      <c r="K40" s="382" t="s">
        <v>190</v>
      </c>
      <c r="L40" s="382" t="s">
        <v>190</v>
      </c>
      <c r="M40" s="303"/>
      <c r="N40" s="293"/>
      <c r="O40" s="293"/>
      <c r="P40" s="292"/>
      <c r="Q40" s="292"/>
      <c r="R40" s="292"/>
      <c r="S40" s="292"/>
      <c r="T40" s="292"/>
      <c r="U40" s="292"/>
      <c r="V40" s="292"/>
      <c r="W40" s="292"/>
      <c r="X40" s="292"/>
      <c r="Y40" s="292"/>
    </row>
    <row r="41" spans="1:25" s="294" customFormat="1" ht="42" customHeight="1" x14ac:dyDescent="0.25">
      <c r="A41" s="216"/>
      <c r="B41" s="411" t="s">
        <v>143</v>
      </c>
      <c r="C41" s="412" t="s">
        <v>144</v>
      </c>
      <c r="D41" s="411" t="s">
        <v>93</v>
      </c>
      <c r="E41" s="411" t="s">
        <v>190</v>
      </c>
      <c r="F41" s="411" t="s">
        <v>190</v>
      </c>
      <c r="G41" s="411" t="s">
        <v>190</v>
      </c>
      <c r="H41" s="411" t="s">
        <v>190</v>
      </c>
      <c r="I41" s="411" t="s">
        <v>190</v>
      </c>
      <c r="J41" s="411" t="s">
        <v>190</v>
      </c>
      <c r="K41" s="411" t="s">
        <v>190</v>
      </c>
      <c r="L41" s="411" t="s">
        <v>190</v>
      </c>
      <c r="M41" s="303"/>
      <c r="N41" s="293"/>
      <c r="O41" s="293"/>
      <c r="P41" s="292"/>
      <c r="Q41" s="292"/>
      <c r="R41" s="292"/>
      <c r="S41" s="292"/>
      <c r="T41" s="292"/>
      <c r="U41" s="292"/>
      <c r="V41" s="292"/>
      <c r="W41" s="292"/>
      <c r="X41" s="292"/>
      <c r="Y41" s="292"/>
    </row>
    <row r="42" spans="1:25" s="294" customFormat="1" ht="42" customHeight="1" x14ac:dyDescent="0.25">
      <c r="A42" s="216"/>
      <c r="B42" s="411" t="s">
        <v>148</v>
      </c>
      <c r="C42" s="412" t="s">
        <v>149</v>
      </c>
      <c r="D42" s="411" t="s">
        <v>93</v>
      </c>
      <c r="E42" s="411" t="s">
        <v>190</v>
      </c>
      <c r="F42" s="411" t="s">
        <v>190</v>
      </c>
      <c r="G42" s="411" t="s">
        <v>190</v>
      </c>
      <c r="H42" s="411" t="s">
        <v>190</v>
      </c>
      <c r="I42" s="411" t="s">
        <v>190</v>
      </c>
      <c r="J42" s="411" t="s">
        <v>190</v>
      </c>
      <c r="K42" s="411" t="s">
        <v>190</v>
      </c>
      <c r="L42" s="411" t="s">
        <v>190</v>
      </c>
      <c r="M42" s="303"/>
      <c r="N42" s="293"/>
      <c r="O42" s="293"/>
      <c r="P42" s="292"/>
      <c r="Q42" s="292"/>
      <c r="R42" s="292"/>
      <c r="S42" s="292"/>
      <c r="T42" s="292"/>
      <c r="U42" s="292"/>
      <c r="V42" s="292"/>
      <c r="W42" s="292"/>
      <c r="X42" s="292"/>
      <c r="Y42" s="292"/>
    </row>
    <row r="43" spans="1:25" s="294" customFormat="1" ht="48" customHeight="1" x14ac:dyDescent="0.25">
      <c r="A43" s="216"/>
      <c r="B43" s="382" t="s">
        <v>150</v>
      </c>
      <c r="C43" s="383" t="s">
        <v>151</v>
      </c>
      <c r="D43" s="382" t="s">
        <v>93</v>
      </c>
      <c r="E43" s="382" t="s">
        <v>190</v>
      </c>
      <c r="F43" s="382" t="s">
        <v>190</v>
      </c>
      <c r="G43" s="382" t="s">
        <v>190</v>
      </c>
      <c r="H43" s="382" t="s">
        <v>190</v>
      </c>
      <c r="I43" s="382" t="s">
        <v>190</v>
      </c>
      <c r="J43" s="382" t="s">
        <v>190</v>
      </c>
      <c r="K43" s="382" t="s">
        <v>190</v>
      </c>
      <c r="L43" s="382" t="s">
        <v>190</v>
      </c>
      <c r="M43" s="303"/>
      <c r="N43" s="293"/>
      <c r="O43" s="293"/>
      <c r="P43" s="292"/>
      <c r="Q43" s="292"/>
      <c r="R43" s="292"/>
      <c r="S43" s="292"/>
      <c r="T43" s="292"/>
      <c r="U43" s="292"/>
      <c r="V43" s="292"/>
      <c r="W43" s="292"/>
      <c r="X43" s="292"/>
      <c r="Y43" s="292"/>
    </row>
    <row r="44" spans="1:25" s="294" customFormat="1" ht="42" customHeight="1" x14ac:dyDescent="0.25">
      <c r="A44" s="216"/>
      <c r="B44" s="560" t="s">
        <v>152</v>
      </c>
      <c r="C44" s="576" t="s">
        <v>153</v>
      </c>
      <c r="D44" s="408" t="s">
        <v>93</v>
      </c>
      <c r="E44" s="408" t="s">
        <v>190</v>
      </c>
      <c r="F44" s="408" t="s">
        <v>190</v>
      </c>
      <c r="G44" s="408" t="s">
        <v>190</v>
      </c>
      <c r="H44" s="408" t="s">
        <v>190</v>
      </c>
      <c r="I44" s="408" t="s">
        <v>190</v>
      </c>
      <c r="J44" s="408" t="s">
        <v>190</v>
      </c>
      <c r="K44" s="408" t="s">
        <v>190</v>
      </c>
      <c r="L44" s="408" t="s">
        <v>190</v>
      </c>
      <c r="M44" s="303"/>
      <c r="N44" s="293"/>
      <c r="O44" s="293"/>
      <c r="P44" s="292"/>
      <c r="Q44" s="292"/>
      <c r="R44" s="292"/>
      <c r="S44" s="292"/>
      <c r="T44" s="292"/>
      <c r="U44" s="292"/>
      <c r="V44" s="292"/>
      <c r="W44" s="292"/>
      <c r="X44" s="292"/>
      <c r="Y44" s="292"/>
    </row>
    <row r="45" spans="1:25" s="294" customFormat="1" ht="42" customHeight="1" x14ac:dyDescent="0.25">
      <c r="A45" s="216"/>
      <c r="B45" s="560" t="s">
        <v>154</v>
      </c>
      <c r="C45" s="576" t="s">
        <v>155</v>
      </c>
      <c r="D45" s="408" t="s">
        <v>93</v>
      </c>
      <c r="E45" s="408" t="s">
        <v>190</v>
      </c>
      <c r="F45" s="408" t="s">
        <v>190</v>
      </c>
      <c r="G45" s="408" t="s">
        <v>190</v>
      </c>
      <c r="H45" s="408" t="s">
        <v>190</v>
      </c>
      <c r="I45" s="408" t="s">
        <v>190</v>
      </c>
      <c r="J45" s="408" t="s">
        <v>190</v>
      </c>
      <c r="K45" s="408" t="s">
        <v>190</v>
      </c>
      <c r="L45" s="408" t="s">
        <v>190</v>
      </c>
      <c r="M45" s="303"/>
      <c r="N45" s="293"/>
      <c r="O45" s="293"/>
      <c r="P45" s="292"/>
      <c r="Q45" s="292"/>
      <c r="R45" s="292"/>
      <c r="S45" s="292"/>
      <c r="T45" s="292"/>
      <c r="U45" s="292"/>
      <c r="V45" s="292"/>
      <c r="W45" s="292"/>
      <c r="X45" s="292"/>
      <c r="Y45" s="292"/>
    </row>
    <row r="46" spans="1:25" s="294" customFormat="1" ht="42" customHeight="1" x14ac:dyDescent="0.25">
      <c r="A46" s="216"/>
      <c r="B46" s="408" t="s">
        <v>156</v>
      </c>
      <c r="C46" s="409" t="s">
        <v>157</v>
      </c>
      <c r="D46" s="408" t="s">
        <v>93</v>
      </c>
      <c r="E46" s="408" t="s">
        <v>190</v>
      </c>
      <c r="F46" s="408" t="s">
        <v>190</v>
      </c>
      <c r="G46" s="408" t="s">
        <v>190</v>
      </c>
      <c r="H46" s="408" t="s">
        <v>190</v>
      </c>
      <c r="I46" s="408" t="s">
        <v>190</v>
      </c>
      <c r="J46" s="408" t="s">
        <v>190</v>
      </c>
      <c r="K46" s="408" t="s">
        <v>190</v>
      </c>
      <c r="L46" s="408" t="s">
        <v>190</v>
      </c>
      <c r="M46" s="303"/>
      <c r="N46" s="293"/>
      <c r="O46" s="293"/>
      <c r="P46" s="292"/>
      <c r="Q46" s="292"/>
      <c r="R46" s="292"/>
      <c r="S46" s="292"/>
      <c r="T46" s="292"/>
      <c r="U46" s="292"/>
      <c r="V46" s="292"/>
      <c r="W46" s="292"/>
      <c r="X46" s="292"/>
      <c r="Y46" s="292"/>
    </row>
    <row r="47" spans="1:25" s="294" customFormat="1" ht="42" customHeight="1" x14ac:dyDescent="0.25">
      <c r="A47" s="216"/>
      <c r="B47" s="408" t="s">
        <v>158</v>
      </c>
      <c r="C47" s="409" t="s">
        <v>159</v>
      </c>
      <c r="D47" s="408" t="s">
        <v>93</v>
      </c>
      <c r="E47" s="408" t="s">
        <v>190</v>
      </c>
      <c r="F47" s="408" t="s">
        <v>190</v>
      </c>
      <c r="G47" s="408" t="s">
        <v>190</v>
      </c>
      <c r="H47" s="408" t="s">
        <v>190</v>
      </c>
      <c r="I47" s="408" t="s">
        <v>190</v>
      </c>
      <c r="J47" s="408" t="s">
        <v>190</v>
      </c>
      <c r="K47" s="408" t="s">
        <v>190</v>
      </c>
      <c r="L47" s="408" t="s">
        <v>190</v>
      </c>
      <c r="M47" s="303"/>
      <c r="N47" s="293"/>
      <c r="O47" s="293"/>
      <c r="P47" s="292"/>
      <c r="Q47" s="292"/>
      <c r="R47" s="292"/>
      <c r="S47" s="292"/>
      <c r="T47" s="292"/>
      <c r="U47" s="292"/>
      <c r="V47" s="292"/>
      <c r="W47" s="292"/>
      <c r="X47" s="292"/>
      <c r="Y47" s="292"/>
    </row>
    <row r="48" spans="1:25" s="294" customFormat="1" ht="42" customHeight="1" x14ac:dyDescent="0.25">
      <c r="A48" s="216"/>
      <c r="B48" s="408" t="s">
        <v>160</v>
      </c>
      <c r="C48" s="409" t="s">
        <v>161</v>
      </c>
      <c r="D48" s="408" t="s">
        <v>93</v>
      </c>
      <c r="E48" s="408" t="s">
        <v>190</v>
      </c>
      <c r="F48" s="408" t="s">
        <v>190</v>
      </c>
      <c r="G48" s="408" t="s">
        <v>190</v>
      </c>
      <c r="H48" s="408" t="s">
        <v>190</v>
      </c>
      <c r="I48" s="408" t="s">
        <v>190</v>
      </c>
      <c r="J48" s="408" t="s">
        <v>190</v>
      </c>
      <c r="K48" s="408" t="s">
        <v>190</v>
      </c>
      <c r="L48" s="408" t="s">
        <v>190</v>
      </c>
      <c r="M48" s="303"/>
      <c r="N48" s="293"/>
      <c r="O48" s="293"/>
      <c r="P48" s="292"/>
      <c r="Q48" s="292"/>
      <c r="R48" s="292"/>
      <c r="S48" s="292"/>
      <c r="T48" s="292"/>
      <c r="U48" s="292"/>
      <c r="V48" s="292"/>
      <c r="W48" s="292"/>
      <c r="X48" s="292"/>
      <c r="Y48" s="292"/>
    </row>
    <row r="49" spans="1:25" s="294" customFormat="1" ht="42" customHeight="1" x14ac:dyDescent="0.25">
      <c r="A49" s="216"/>
      <c r="B49" s="408" t="s">
        <v>165</v>
      </c>
      <c r="C49" s="409" t="s">
        <v>166</v>
      </c>
      <c r="D49" s="408" t="s">
        <v>93</v>
      </c>
      <c r="E49" s="408" t="s">
        <v>190</v>
      </c>
      <c r="F49" s="408" t="s">
        <v>190</v>
      </c>
      <c r="G49" s="408" t="s">
        <v>190</v>
      </c>
      <c r="H49" s="408" t="s">
        <v>190</v>
      </c>
      <c r="I49" s="408" t="s">
        <v>190</v>
      </c>
      <c r="J49" s="408" t="s">
        <v>190</v>
      </c>
      <c r="K49" s="408" t="s">
        <v>190</v>
      </c>
      <c r="L49" s="408" t="s">
        <v>190</v>
      </c>
      <c r="M49" s="303"/>
      <c r="N49" s="293"/>
      <c r="O49" s="293"/>
      <c r="P49" s="292"/>
      <c r="Q49" s="292"/>
      <c r="R49" s="292"/>
      <c r="S49" s="292"/>
      <c r="T49" s="292"/>
      <c r="U49" s="292"/>
      <c r="V49" s="292"/>
      <c r="W49" s="292"/>
      <c r="X49" s="292"/>
      <c r="Y49" s="292"/>
    </row>
    <row r="50" spans="1:25" s="294" customFormat="1" ht="42" customHeight="1" x14ac:dyDescent="0.25">
      <c r="A50" s="216"/>
      <c r="B50" s="561" t="s">
        <v>167</v>
      </c>
      <c r="C50" s="577" t="s">
        <v>168</v>
      </c>
      <c r="D50" s="408" t="s">
        <v>93</v>
      </c>
      <c r="E50" s="408" t="s">
        <v>190</v>
      </c>
      <c r="F50" s="408" t="s">
        <v>190</v>
      </c>
      <c r="G50" s="408" t="s">
        <v>190</v>
      </c>
      <c r="H50" s="408" t="s">
        <v>190</v>
      </c>
      <c r="I50" s="408" t="s">
        <v>190</v>
      </c>
      <c r="J50" s="408" t="s">
        <v>190</v>
      </c>
      <c r="K50" s="408" t="s">
        <v>190</v>
      </c>
      <c r="L50" s="408" t="s">
        <v>190</v>
      </c>
      <c r="M50" s="303"/>
      <c r="N50" s="293"/>
      <c r="O50" s="293"/>
      <c r="P50" s="292"/>
      <c r="Q50" s="292"/>
      <c r="R50" s="292"/>
      <c r="S50" s="292"/>
      <c r="T50" s="292"/>
      <c r="U50" s="292"/>
      <c r="V50" s="292"/>
      <c r="W50" s="292"/>
      <c r="X50" s="292"/>
      <c r="Y50" s="292"/>
    </row>
    <row r="51" spans="1:25" s="294" customFormat="1" ht="42" customHeight="1" x14ac:dyDescent="0.25">
      <c r="A51" s="216"/>
      <c r="B51" s="561" t="s">
        <v>169</v>
      </c>
      <c r="C51" s="577" t="s">
        <v>170</v>
      </c>
      <c r="D51" s="408" t="s">
        <v>93</v>
      </c>
      <c r="E51" s="408" t="s">
        <v>190</v>
      </c>
      <c r="F51" s="408" t="s">
        <v>190</v>
      </c>
      <c r="G51" s="408" t="s">
        <v>190</v>
      </c>
      <c r="H51" s="408" t="s">
        <v>190</v>
      </c>
      <c r="I51" s="408" t="s">
        <v>190</v>
      </c>
      <c r="J51" s="408" t="s">
        <v>190</v>
      </c>
      <c r="K51" s="408" t="s">
        <v>190</v>
      </c>
      <c r="L51" s="408" t="s">
        <v>190</v>
      </c>
      <c r="M51" s="303"/>
      <c r="N51" s="293"/>
      <c r="O51" s="293"/>
      <c r="P51" s="292"/>
      <c r="Q51" s="292"/>
      <c r="R51" s="292"/>
      <c r="S51" s="292"/>
      <c r="T51" s="292"/>
      <c r="U51" s="292"/>
      <c r="V51" s="292"/>
      <c r="W51" s="292"/>
      <c r="X51" s="292"/>
      <c r="Y51" s="292"/>
    </row>
    <row r="52" spans="1:25" s="294" customFormat="1" ht="48" customHeight="1" x14ac:dyDescent="0.25">
      <c r="A52" s="216"/>
      <c r="B52" s="382" t="s">
        <v>171</v>
      </c>
      <c r="C52" s="383" t="s">
        <v>172</v>
      </c>
      <c r="D52" s="382" t="s">
        <v>93</v>
      </c>
      <c r="E52" s="382" t="s">
        <v>190</v>
      </c>
      <c r="F52" s="382" t="s">
        <v>190</v>
      </c>
      <c r="G52" s="382" t="s">
        <v>190</v>
      </c>
      <c r="H52" s="382" t="s">
        <v>190</v>
      </c>
      <c r="I52" s="382" t="s">
        <v>190</v>
      </c>
      <c r="J52" s="382" t="s">
        <v>190</v>
      </c>
      <c r="K52" s="382" t="s">
        <v>190</v>
      </c>
      <c r="L52" s="382" t="s">
        <v>190</v>
      </c>
      <c r="M52" s="303"/>
      <c r="N52" s="293"/>
      <c r="O52" s="293"/>
      <c r="P52" s="292"/>
      <c r="Q52" s="292"/>
      <c r="R52" s="292"/>
      <c r="S52" s="292"/>
      <c r="T52" s="292"/>
      <c r="U52" s="292"/>
      <c r="V52" s="292"/>
      <c r="W52" s="292"/>
      <c r="X52" s="292"/>
      <c r="Y52" s="292"/>
    </row>
    <row r="53" spans="1:25" s="294" customFormat="1" ht="42" customHeight="1" x14ac:dyDescent="0.25">
      <c r="A53" s="216"/>
      <c r="B53" s="408" t="s">
        <v>173</v>
      </c>
      <c r="C53" s="409" t="s">
        <v>174</v>
      </c>
      <c r="D53" s="408" t="s">
        <v>93</v>
      </c>
      <c r="E53" s="408" t="s">
        <v>190</v>
      </c>
      <c r="F53" s="408" t="s">
        <v>190</v>
      </c>
      <c r="G53" s="408" t="s">
        <v>190</v>
      </c>
      <c r="H53" s="408" t="s">
        <v>190</v>
      </c>
      <c r="I53" s="408" t="s">
        <v>190</v>
      </c>
      <c r="J53" s="408" t="s">
        <v>190</v>
      </c>
      <c r="K53" s="408" t="s">
        <v>190</v>
      </c>
      <c r="L53" s="408" t="s">
        <v>190</v>
      </c>
      <c r="M53" s="303"/>
      <c r="N53" s="293"/>
      <c r="O53" s="293"/>
      <c r="P53" s="292"/>
      <c r="Q53" s="292"/>
      <c r="R53" s="292"/>
      <c r="S53" s="292"/>
      <c r="T53" s="292"/>
      <c r="U53" s="292"/>
      <c r="V53" s="292"/>
      <c r="W53" s="292"/>
      <c r="X53" s="292"/>
      <c r="Y53" s="292"/>
    </row>
    <row r="54" spans="1:25" s="294" customFormat="1" ht="42" customHeight="1" x14ac:dyDescent="0.25">
      <c r="A54" s="216"/>
      <c r="B54" s="408" t="s">
        <v>175</v>
      </c>
      <c r="C54" s="409" t="s">
        <v>176</v>
      </c>
      <c r="D54" s="408" t="s">
        <v>93</v>
      </c>
      <c r="E54" s="408" t="s">
        <v>190</v>
      </c>
      <c r="F54" s="408" t="s">
        <v>190</v>
      </c>
      <c r="G54" s="408" t="s">
        <v>190</v>
      </c>
      <c r="H54" s="408" t="s">
        <v>190</v>
      </c>
      <c r="I54" s="408" t="s">
        <v>190</v>
      </c>
      <c r="J54" s="408" t="s">
        <v>190</v>
      </c>
      <c r="K54" s="408" t="s">
        <v>190</v>
      </c>
      <c r="L54" s="408" t="s">
        <v>190</v>
      </c>
      <c r="M54" s="303"/>
      <c r="N54" s="293"/>
      <c r="O54" s="293"/>
      <c r="P54" s="292"/>
      <c r="Q54" s="292"/>
      <c r="R54" s="292"/>
      <c r="S54" s="292"/>
      <c r="T54" s="292"/>
      <c r="U54" s="292"/>
      <c r="V54" s="292"/>
      <c r="W54" s="292"/>
      <c r="X54" s="292"/>
      <c r="Y54" s="292"/>
    </row>
    <row r="55" spans="1:25" s="294" customFormat="1" ht="48" customHeight="1" x14ac:dyDescent="0.25">
      <c r="A55" s="216"/>
      <c r="B55" s="382" t="s">
        <v>177</v>
      </c>
      <c r="C55" s="383" t="s">
        <v>178</v>
      </c>
      <c r="D55" s="562" t="s">
        <v>93</v>
      </c>
      <c r="E55" s="563" t="s">
        <v>190</v>
      </c>
      <c r="F55" s="563" t="s">
        <v>190</v>
      </c>
      <c r="G55" s="564" t="s">
        <v>190</v>
      </c>
      <c r="H55" s="564" t="s">
        <v>190</v>
      </c>
      <c r="I55" s="564" t="s">
        <v>190</v>
      </c>
      <c r="J55" s="564" t="s">
        <v>190</v>
      </c>
      <c r="K55" s="564" t="s">
        <v>190</v>
      </c>
      <c r="L55" s="564" t="s">
        <v>190</v>
      </c>
      <c r="M55" s="303"/>
      <c r="N55" s="293"/>
      <c r="O55" s="293"/>
      <c r="P55" s="292"/>
      <c r="Q55" s="292"/>
      <c r="R55" s="292"/>
      <c r="S55" s="292"/>
      <c r="T55" s="292"/>
      <c r="U55" s="292"/>
      <c r="V55" s="292"/>
      <c r="W55" s="292"/>
      <c r="X55" s="292"/>
      <c r="Y55" s="292"/>
    </row>
    <row r="56" spans="1:25" s="294" customFormat="1" ht="42" customHeight="1" x14ac:dyDescent="0.25">
      <c r="A56" s="216"/>
      <c r="B56" s="408" t="s">
        <v>179</v>
      </c>
      <c r="C56" s="409" t="s">
        <v>180</v>
      </c>
      <c r="D56" s="408" t="s">
        <v>93</v>
      </c>
      <c r="E56" s="561" t="s">
        <v>190</v>
      </c>
      <c r="F56" s="408" t="s">
        <v>190</v>
      </c>
      <c r="G56" s="408" t="s">
        <v>190</v>
      </c>
      <c r="H56" s="565" t="s">
        <v>190</v>
      </c>
      <c r="I56" s="565" t="s">
        <v>190</v>
      </c>
      <c r="J56" s="565" t="s">
        <v>190</v>
      </c>
      <c r="K56" s="565" t="s">
        <v>190</v>
      </c>
      <c r="L56" s="565" t="s">
        <v>190</v>
      </c>
      <c r="M56" s="303"/>
      <c r="N56" s="293"/>
      <c r="O56" s="293"/>
      <c r="P56" s="292"/>
      <c r="Q56" s="292"/>
      <c r="R56" s="292"/>
      <c r="S56" s="292"/>
      <c r="T56" s="292"/>
      <c r="U56" s="292"/>
      <c r="V56" s="292"/>
      <c r="W56" s="292"/>
      <c r="X56" s="292"/>
      <c r="Y56" s="292"/>
    </row>
    <row r="57" spans="1:25" s="294" customFormat="1" ht="42" customHeight="1" x14ac:dyDescent="0.25">
      <c r="A57" s="216"/>
      <c r="B57" s="408" t="s">
        <v>181</v>
      </c>
      <c r="C57" s="409" t="s">
        <v>182</v>
      </c>
      <c r="D57" s="408" t="s">
        <v>93</v>
      </c>
      <c r="E57" s="561" t="s">
        <v>190</v>
      </c>
      <c r="F57" s="408" t="s">
        <v>190</v>
      </c>
      <c r="G57" s="408" t="s">
        <v>190</v>
      </c>
      <c r="H57" s="565" t="s">
        <v>190</v>
      </c>
      <c r="I57" s="565" t="s">
        <v>190</v>
      </c>
      <c r="J57" s="565" t="s">
        <v>190</v>
      </c>
      <c r="K57" s="565" t="s">
        <v>190</v>
      </c>
      <c r="L57" s="565" t="s">
        <v>190</v>
      </c>
      <c r="M57" s="303"/>
      <c r="N57" s="293"/>
      <c r="O57" s="293"/>
      <c r="P57" s="292"/>
      <c r="Q57" s="292"/>
      <c r="R57" s="292"/>
      <c r="S57" s="292"/>
      <c r="T57" s="292"/>
      <c r="U57" s="292"/>
      <c r="V57" s="292"/>
      <c r="W57" s="292"/>
      <c r="X57" s="292"/>
      <c r="Y57" s="292"/>
    </row>
    <row r="58" spans="1:25" s="212" customFormat="1" ht="33" customHeight="1" x14ac:dyDescent="0.25">
      <c r="B58" s="76" t="s">
        <v>181</v>
      </c>
      <c r="C58" s="387" t="s">
        <v>1576</v>
      </c>
      <c r="D58" s="76" t="s">
        <v>1666</v>
      </c>
      <c r="E58" s="966" t="str">
        <f>'С № 2'!G79</f>
        <v>2024</v>
      </c>
      <c r="F58" s="976" t="str">
        <f>'С № 2'!G79</f>
        <v>2024</v>
      </c>
      <c r="G58" s="76" t="s">
        <v>190</v>
      </c>
      <c r="H58" s="569" t="s">
        <v>190</v>
      </c>
      <c r="I58" s="569" t="s">
        <v>190</v>
      </c>
      <c r="J58" s="566" t="s">
        <v>624</v>
      </c>
      <c r="K58" s="569" t="s">
        <v>190</v>
      </c>
      <c r="L58" s="569" t="s">
        <v>190</v>
      </c>
      <c r="M58" s="302"/>
      <c r="N58" s="302"/>
      <c r="O58" s="302"/>
      <c r="P58" s="301"/>
      <c r="Q58" s="301"/>
      <c r="R58" s="301"/>
      <c r="S58" s="301"/>
      <c r="T58" s="301"/>
      <c r="U58" s="301"/>
      <c r="V58" s="301"/>
      <c r="W58" s="301"/>
      <c r="X58" s="301"/>
      <c r="Y58" s="301"/>
    </row>
    <row r="59" spans="1:25" s="221" customFormat="1" ht="48" customHeight="1" x14ac:dyDescent="0.25">
      <c r="A59" s="216"/>
      <c r="B59" s="382" t="s">
        <v>183</v>
      </c>
      <c r="C59" s="383" t="s">
        <v>184</v>
      </c>
      <c r="D59" s="382" t="s">
        <v>93</v>
      </c>
      <c r="E59" s="563" t="s">
        <v>190</v>
      </c>
      <c r="F59" s="382" t="s">
        <v>190</v>
      </c>
      <c r="G59" s="382" t="s">
        <v>190</v>
      </c>
      <c r="H59" s="564" t="s">
        <v>190</v>
      </c>
      <c r="I59" s="564" t="s">
        <v>190</v>
      </c>
      <c r="J59" s="564" t="s">
        <v>190</v>
      </c>
      <c r="K59" s="564" t="s">
        <v>190</v>
      </c>
      <c r="L59" s="564" t="s">
        <v>190</v>
      </c>
      <c r="M59" s="303"/>
      <c r="N59" s="307"/>
      <c r="O59" s="307"/>
      <c r="P59" s="308"/>
      <c r="Q59" s="308"/>
      <c r="R59" s="308"/>
      <c r="S59" s="308"/>
      <c r="T59" s="308"/>
      <c r="U59" s="308"/>
      <c r="V59" s="308"/>
      <c r="W59" s="308"/>
      <c r="X59" s="308"/>
      <c r="Y59" s="308"/>
    </row>
    <row r="60" spans="1:25" s="212" customFormat="1" ht="33" customHeight="1" x14ac:dyDescent="0.25">
      <c r="B60" s="76" t="s">
        <v>183</v>
      </c>
      <c r="C60" s="387" t="s">
        <v>1575</v>
      </c>
      <c r="D60" s="76" t="s">
        <v>1667</v>
      </c>
      <c r="E60" s="567" t="str">
        <f>'С № 2'!G81</f>
        <v>2027</v>
      </c>
      <c r="F60" s="568" t="str">
        <f>'С № 2'!G81</f>
        <v>2027</v>
      </c>
      <c r="G60" s="76" t="s">
        <v>190</v>
      </c>
      <c r="H60" s="569" t="s">
        <v>190</v>
      </c>
      <c r="I60" s="569" t="s">
        <v>190</v>
      </c>
      <c r="J60" s="566" t="s">
        <v>624</v>
      </c>
      <c r="K60" s="569" t="s">
        <v>190</v>
      </c>
      <c r="L60" s="569" t="s">
        <v>190</v>
      </c>
      <c r="M60" s="302"/>
      <c r="N60" s="302"/>
      <c r="O60" s="302"/>
      <c r="P60" s="301"/>
      <c r="Q60" s="301"/>
      <c r="R60" s="301"/>
      <c r="S60" s="301"/>
      <c r="T60" s="301"/>
      <c r="U60" s="301"/>
      <c r="V60" s="301"/>
      <c r="W60" s="301"/>
      <c r="X60" s="301"/>
      <c r="Y60" s="301"/>
    </row>
    <row r="61" spans="1:25" s="212" customFormat="1" ht="33" customHeight="1" x14ac:dyDescent="0.25">
      <c r="B61" s="76" t="s">
        <v>183</v>
      </c>
      <c r="C61" s="387" t="s">
        <v>1590</v>
      </c>
      <c r="D61" s="76" t="s">
        <v>1668</v>
      </c>
      <c r="E61" s="567" t="str">
        <f>'С № 2'!G82</f>
        <v>2026</v>
      </c>
      <c r="F61" s="568" t="str">
        <f>'С № 2'!G82</f>
        <v>2026</v>
      </c>
      <c r="G61" s="76" t="s">
        <v>190</v>
      </c>
      <c r="H61" s="569" t="s">
        <v>190</v>
      </c>
      <c r="I61" s="569" t="s">
        <v>190</v>
      </c>
      <c r="J61" s="566" t="s">
        <v>624</v>
      </c>
      <c r="K61" s="569" t="s">
        <v>190</v>
      </c>
      <c r="L61" s="569" t="s">
        <v>190</v>
      </c>
      <c r="M61" s="302"/>
      <c r="N61" s="302"/>
      <c r="O61" s="302"/>
      <c r="P61" s="301"/>
      <c r="Q61" s="301"/>
      <c r="R61" s="301"/>
      <c r="S61" s="301"/>
      <c r="T61" s="301"/>
      <c r="U61" s="301"/>
      <c r="V61" s="301"/>
      <c r="W61" s="301"/>
      <c r="X61" s="301"/>
      <c r="Y61" s="301"/>
    </row>
    <row r="62" spans="1:25" s="212" customFormat="1" ht="33" customHeight="1" x14ac:dyDescent="0.25">
      <c r="B62" s="76" t="s">
        <v>183</v>
      </c>
      <c r="C62" s="387" t="s">
        <v>1577</v>
      </c>
      <c r="D62" s="76" t="s">
        <v>1669</v>
      </c>
      <c r="E62" s="567" t="str">
        <f>'С № 2'!G83</f>
        <v>2023</v>
      </c>
      <c r="F62" s="568" t="str">
        <f>'С № 2'!G83</f>
        <v>2023</v>
      </c>
      <c r="G62" s="76" t="s">
        <v>190</v>
      </c>
      <c r="H62" s="569" t="s">
        <v>190</v>
      </c>
      <c r="I62" s="569" t="s">
        <v>190</v>
      </c>
      <c r="J62" s="566" t="s">
        <v>624</v>
      </c>
      <c r="K62" s="569" t="s">
        <v>190</v>
      </c>
      <c r="L62" s="569" t="s">
        <v>190</v>
      </c>
      <c r="M62" s="302"/>
      <c r="N62" s="302"/>
      <c r="O62" s="302"/>
      <c r="P62" s="301"/>
      <c r="Q62" s="301"/>
      <c r="R62" s="301"/>
      <c r="S62" s="301"/>
      <c r="T62" s="301"/>
      <c r="U62" s="301"/>
      <c r="V62" s="301"/>
      <c r="W62" s="301"/>
      <c r="X62" s="301"/>
      <c r="Y62" s="301"/>
    </row>
    <row r="63" spans="1:25" s="212" customFormat="1" ht="33" customHeight="1" x14ac:dyDescent="0.25">
      <c r="B63" s="76" t="s">
        <v>183</v>
      </c>
      <c r="C63" s="575" t="s">
        <v>1578</v>
      </c>
      <c r="D63" s="778" t="s">
        <v>1670</v>
      </c>
      <c r="E63" s="567">
        <f>'С № 2'!G84</f>
        <v>2025</v>
      </c>
      <c r="F63" s="568">
        <f>'С № 2'!G84</f>
        <v>2025</v>
      </c>
      <c r="G63" s="556" t="s">
        <v>190</v>
      </c>
      <c r="H63" s="556" t="s">
        <v>190</v>
      </c>
      <c r="I63" s="556" t="s">
        <v>190</v>
      </c>
      <c r="J63" s="556" t="s">
        <v>624</v>
      </c>
      <c r="K63" s="556" t="s">
        <v>190</v>
      </c>
      <c r="L63" s="556" t="s">
        <v>190</v>
      </c>
      <c r="M63" s="302"/>
      <c r="N63" s="302"/>
      <c r="O63" s="302"/>
      <c r="P63" s="301"/>
      <c r="Q63" s="301"/>
      <c r="R63" s="301"/>
      <c r="S63" s="301"/>
      <c r="T63" s="301"/>
      <c r="U63" s="301"/>
      <c r="V63" s="301"/>
      <c r="W63" s="301"/>
      <c r="X63" s="301"/>
      <c r="Y63" s="301"/>
    </row>
    <row r="64" spans="1:25" s="212" customFormat="1" ht="33" customHeight="1" x14ac:dyDescent="0.25">
      <c r="B64" s="76" t="s">
        <v>183</v>
      </c>
      <c r="C64" s="575" t="s">
        <v>1560</v>
      </c>
      <c r="D64" s="778" t="s">
        <v>1671</v>
      </c>
      <c r="E64" s="567">
        <f>'С № 2'!G85</f>
        <v>2026</v>
      </c>
      <c r="F64" s="568">
        <f>'С № 2'!G85</f>
        <v>2026</v>
      </c>
      <c r="G64" s="556" t="s">
        <v>190</v>
      </c>
      <c r="H64" s="556" t="s">
        <v>190</v>
      </c>
      <c r="I64" s="556" t="s">
        <v>190</v>
      </c>
      <c r="J64" s="556" t="s">
        <v>624</v>
      </c>
      <c r="K64" s="556" t="s">
        <v>190</v>
      </c>
      <c r="L64" s="556" t="s">
        <v>190</v>
      </c>
      <c r="M64" s="302"/>
      <c r="N64" s="302"/>
      <c r="O64" s="302"/>
      <c r="P64" s="301"/>
      <c r="Q64" s="301"/>
      <c r="R64" s="301"/>
      <c r="S64" s="301"/>
      <c r="T64" s="301"/>
      <c r="U64" s="301"/>
      <c r="V64" s="301"/>
      <c r="W64" s="301"/>
      <c r="X64" s="301"/>
      <c r="Y64" s="301"/>
    </row>
    <row r="65" spans="1:25" s="212" customFormat="1" ht="33" customHeight="1" x14ac:dyDescent="0.25">
      <c r="B65" s="76" t="s">
        <v>183</v>
      </c>
      <c r="C65" s="387" t="s">
        <v>1579</v>
      </c>
      <c r="D65" s="76" t="s">
        <v>1672</v>
      </c>
      <c r="E65" s="567" t="str">
        <f>'С № 2'!G86</f>
        <v>2026</v>
      </c>
      <c r="F65" s="568" t="str">
        <f>'С № 2'!G86</f>
        <v>2026</v>
      </c>
      <c r="G65" s="76" t="s">
        <v>190</v>
      </c>
      <c r="H65" s="569" t="s">
        <v>190</v>
      </c>
      <c r="I65" s="569" t="s">
        <v>190</v>
      </c>
      <c r="J65" s="566" t="s">
        <v>624</v>
      </c>
      <c r="K65" s="569" t="s">
        <v>190</v>
      </c>
      <c r="L65" s="569" t="s">
        <v>190</v>
      </c>
      <c r="M65" s="302"/>
      <c r="N65" s="302"/>
      <c r="O65" s="302"/>
      <c r="P65" s="301"/>
      <c r="Q65" s="301"/>
      <c r="R65" s="301"/>
      <c r="S65" s="301"/>
      <c r="T65" s="301"/>
      <c r="U65" s="301"/>
      <c r="V65" s="301"/>
      <c r="W65" s="301"/>
      <c r="X65" s="301"/>
      <c r="Y65" s="301"/>
    </row>
    <row r="66" spans="1:25" s="212" customFormat="1" ht="33" customHeight="1" x14ac:dyDescent="0.25">
      <c r="B66" s="76" t="s">
        <v>183</v>
      </c>
      <c r="C66" s="387" t="s">
        <v>1580</v>
      </c>
      <c r="D66" s="76" t="s">
        <v>1673</v>
      </c>
      <c r="E66" s="567" t="str">
        <f>'С № 2'!G87</f>
        <v>2027</v>
      </c>
      <c r="F66" s="568" t="str">
        <f>'С № 2'!G87</f>
        <v>2027</v>
      </c>
      <c r="G66" s="76" t="s">
        <v>190</v>
      </c>
      <c r="H66" s="569" t="s">
        <v>190</v>
      </c>
      <c r="I66" s="569" t="s">
        <v>190</v>
      </c>
      <c r="J66" s="566" t="s">
        <v>624</v>
      </c>
      <c r="K66" s="569" t="s">
        <v>190</v>
      </c>
      <c r="L66" s="569" t="s">
        <v>190</v>
      </c>
      <c r="M66" s="302"/>
      <c r="N66" s="302"/>
      <c r="O66" s="302"/>
      <c r="P66" s="301"/>
      <c r="Q66" s="301"/>
      <c r="R66" s="301"/>
      <c r="S66" s="301"/>
      <c r="T66" s="301"/>
      <c r="U66" s="301"/>
      <c r="V66" s="301"/>
      <c r="W66" s="301"/>
      <c r="X66" s="301"/>
      <c r="Y66" s="301"/>
    </row>
    <row r="67" spans="1:25" s="212" customFormat="1" ht="33" customHeight="1" x14ac:dyDescent="0.25">
      <c r="B67" s="76" t="s">
        <v>183</v>
      </c>
      <c r="C67" s="387" t="s">
        <v>1581</v>
      </c>
      <c r="D67" s="76" t="s">
        <v>1674</v>
      </c>
      <c r="E67" s="567" t="str">
        <f>'С № 2'!G88</f>
        <v>2027</v>
      </c>
      <c r="F67" s="568" t="str">
        <f>'С № 2'!G88</f>
        <v>2027</v>
      </c>
      <c r="G67" s="76" t="s">
        <v>190</v>
      </c>
      <c r="H67" s="569" t="s">
        <v>190</v>
      </c>
      <c r="I67" s="569" t="s">
        <v>190</v>
      </c>
      <c r="J67" s="566" t="s">
        <v>624</v>
      </c>
      <c r="K67" s="569" t="s">
        <v>190</v>
      </c>
      <c r="L67" s="569" t="s">
        <v>190</v>
      </c>
      <c r="M67" s="302"/>
      <c r="N67" s="302"/>
      <c r="O67" s="302"/>
      <c r="P67" s="301"/>
      <c r="Q67" s="301"/>
      <c r="R67" s="301"/>
      <c r="S67" s="301"/>
      <c r="T67" s="301"/>
      <c r="U67" s="301"/>
      <c r="V67" s="301"/>
      <c r="W67" s="301"/>
      <c r="X67" s="301"/>
      <c r="Y67" s="301"/>
    </row>
    <row r="68" spans="1:25" s="221" customFormat="1" ht="48" customHeight="1" x14ac:dyDescent="0.25">
      <c r="A68" s="216"/>
      <c r="B68" s="382" t="s">
        <v>185</v>
      </c>
      <c r="C68" s="383" t="s">
        <v>186</v>
      </c>
      <c r="D68" s="382" t="s">
        <v>93</v>
      </c>
      <c r="E68" s="563" t="s">
        <v>190</v>
      </c>
      <c r="F68" s="382" t="s">
        <v>190</v>
      </c>
      <c r="G68" s="382" t="s">
        <v>190</v>
      </c>
      <c r="H68" s="564" t="s">
        <v>190</v>
      </c>
      <c r="I68" s="564" t="s">
        <v>190</v>
      </c>
      <c r="J68" s="564" t="s">
        <v>190</v>
      </c>
      <c r="K68" s="564" t="s">
        <v>190</v>
      </c>
      <c r="L68" s="564" t="s">
        <v>190</v>
      </c>
      <c r="M68" s="303"/>
      <c r="N68" s="307"/>
      <c r="O68" s="307"/>
      <c r="P68" s="308"/>
      <c r="Q68" s="308"/>
      <c r="R68" s="308"/>
      <c r="S68" s="308"/>
      <c r="T68" s="308"/>
      <c r="U68" s="308"/>
      <c r="V68" s="308"/>
      <c r="W68" s="308"/>
      <c r="X68" s="308"/>
      <c r="Y68" s="308"/>
    </row>
    <row r="69" spans="1:25" s="221" customFormat="1" ht="48" customHeight="1" x14ac:dyDescent="0.25">
      <c r="A69" s="216"/>
      <c r="B69" s="382" t="s">
        <v>187</v>
      </c>
      <c r="C69" s="383" t="s">
        <v>188</v>
      </c>
      <c r="D69" s="382" t="s">
        <v>93</v>
      </c>
      <c r="E69" s="563" t="s">
        <v>190</v>
      </c>
      <c r="F69" s="382" t="s">
        <v>190</v>
      </c>
      <c r="G69" s="382" t="s">
        <v>190</v>
      </c>
      <c r="H69" s="564" t="s">
        <v>190</v>
      </c>
      <c r="I69" s="564" t="s">
        <v>190</v>
      </c>
      <c r="J69" s="564" t="s">
        <v>190</v>
      </c>
      <c r="K69" s="564" t="s">
        <v>190</v>
      </c>
      <c r="L69" s="564" t="s">
        <v>190</v>
      </c>
      <c r="M69" s="303"/>
      <c r="N69" s="307"/>
      <c r="O69" s="307"/>
      <c r="P69" s="308"/>
      <c r="Q69" s="308"/>
      <c r="R69" s="308"/>
      <c r="S69" s="308"/>
      <c r="T69" s="308"/>
      <c r="U69" s="308"/>
      <c r="V69" s="308"/>
      <c r="W69" s="308"/>
      <c r="X69" s="308"/>
      <c r="Y69" s="308"/>
    </row>
    <row r="70" spans="1:25" s="212" customFormat="1" ht="33" customHeight="1" x14ac:dyDescent="0.25">
      <c r="B70" s="76" t="s">
        <v>187</v>
      </c>
      <c r="C70" s="387" t="s">
        <v>684</v>
      </c>
      <c r="D70" s="603" t="s">
        <v>1675</v>
      </c>
      <c r="E70" s="76" t="s">
        <v>190</v>
      </c>
      <c r="F70" s="76" t="s">
        <v>190</v>
      </c>
      <c r="G70" s="522" t="s">
        <v>190</v>
      </c>
      <c r="H70" s="522" t="s">
        <v>190</v>
      </c>
      <c r="I70" s="522" t="s">
        <v>190</v>
      </c>
      <c r="J70" s="522" t="s">
        <v>624</v>
      </c>
      <c r="K70" s="522" t="s">
        <v>190</v>
      </c>
      <c r="L70" s="522" t="s">
        <v>190</v>
      </c>
      <c r="M70" s="302"/>
      <c r="N70" s="302"/>
      <c r="O70" s="302"/>
      <c r="P70" s="301"/>
      <c r="Q70" s="301"/>
      <c r="R70" s="301"/>
      <c r="S70" s="301"/>
      <c r="T70" s="301"/>
      <c r="U70" s="301"/>
      <c r="V70" s="301"/>
      <c r="W70" s="301"/>
      <c r="X70" s="301"/>
      <c r="Y70" s="301"/>
    </row>
    <row r="71" spans="1:25" s="212" customFormat="1" ht="33" customHeight="1" x14ac:dyDescent="0.25">
      <c r="B71" s="76" t="s">
        <v>187</v>
      </c>
      <c r="C71" s="387" t="s">
        <v>1586</v>
      </c>
      <c r="D71" s="603" t="s">
        <v>1676</v>
      </c>
      <c r="E71" s="76" t="s">
        <v>190</v>
      </c>
      <c r="F71" s="76" t="s">
        <v>190</v>
      </c>
      <c r="G71" s="522" t="s">
        <v>190</v>
      </c>
      <c r="H71" s="522" t="s">
        <v>190</v>
      </c>
      <c r="I71" s="522" t="s">
        <v>190</v>
      </c>
      <c r="J71" s="522" t="s">
        <v>624</v>
      </c>
      <c r="K71" s="522" t="s">
        <v>190</v>
      </c>
      <c r="L71" s="522" t="s">
        <v>190</v>
      </c>
      <c r="M71" s="302"/>
      <c r="N71" s="302"/>
      <c r="O71" s="302"/>
      <c r="P71" s="301"/>
      <c r="Q71" s="301"/>
      <c r="R71" s="301"/>
      <c r="S71" s="301"/>
      <c r="T71" s="301"/>
      <c r="U71" s="301"/>
      <c r="V71" s="301"/>
      <c r="W71" s="301"/>
      <c r="X71" s="301"/>
      <c r="Y71" s="301"/>
    </row>
    <row r="72" spans="1:25" s="212" customFormat="1" ht="33" customHeight="1" x14ac:dyDescent="0.25">
      <c r="B72" s="76" t="s">
        <v>187</v>
      </c>
      <c r="C72" s="387" t="s">
        <v>1587</v>
      </c>
      <c r="D72" s="603" t="s">
        <v>1677</v>
      </c>
      <c r="E72" s="76" t="s">
        <v>190</v>
      </c>
      <c r="F72" s="76" t="s">
        <v>190</v>
      </c>
      <c r="G72" s="522" t="s">
        <v>190</v>
      </c>
      <c r="H72" s="522" t="s">
        <v>190</v>
      </c>
      <c r="I72" s="522" t="s">
        <v>190</v>
      </c>
      <c r="J72" s="522" t="s">
        <v>624</v>
      </c>
      <c r="K72" s="522" t="s">
        <v>190</v>
      </c>
      <c r="L72" s="522" t="s">
        <v>190</v>
      </c>
      <c r="M72" s="302"/>
      <c r="N72" s="302"/>
      <c r="O72" s="302"/>
      <c r="P72" s="301"/>
      <c r="Q72" s="301"/>
      <c r="R72" s="301"/>
      <c r="S72" s="301"/>
      <c r="T72" s="301"/>
      <c r="U72" s="301"/>
      <c r="V72" s="301"/>
      <c r="W72" s="301"/>
      <c r="X72" s="301"/>
      <c r="Y72" s="301"/>
    </row>
    <row r="73" spans="1:25" s="212" customFormat="1" ht="33" customHeight="1" x14ac:dyDescent="0.25">
      <c r="B73" s="76" t="s">
        <v>187</v>
      </c>
      <c r="C73" s="387" t="s">
        <v>1588</v>
      </c>
      <c r="D73" s="603" t="s">
        <v>1683</v>
      </c>
      <c r="E73" s="76" t="s">
        <v>190</v>
      </c>
      <c r="F73" s="76" t="s">
        <v>190</v>
      </c>
      <c r="G73" s="522" t="s">
        <v>190</v>
      </c>
      <c r="H73" s="522" t="s">
        <v>190</v>
      </c>
      <c r="I73" s="522" t="s">
        <v>190</v>
      </c>
      <c r="J73" s="522" t="s">
        <v>624</v>
      </c>
      <c r="K73" s="522" t="s">
        <v>190</v>
      </c>
      <c r="L73" s="522" t="s">
        <v>190</v>
      </c>
      <c r="M73" s="302"/>
      <c r="N73" s="302"/>
      <c r="O73" s="302"/>
      <c r="P73" s="301"/>
      <c r="Q73" s="301"/>
      <c r="R73" s="301"/>
      <c r="S73" s="301"/>
      <c r="T73" s="301"/>
      <c r="U73" s="301"/>
      <c r="V73" s="301"/>
      <c r="W73" s="301"/>
      <c r="X73" s="301"/>
      <c r="Y73" s="301"/>
    </row>
    <row r="74" spans="1:25" s="212" customFormat="1" ht="33" customHeight="1" x14ac:dyDescent="0.25">
      <c r="B74" s="76" t="s">
        <v>187</v>
      </c>
      <c r="C74" s="387" t="s">
        <v>1589</v>
      </c>
      <c r="D74" s="603" t="s">
        <v>1684</v>
      </c>
      <c r="E74" s="76" t="s">
        <v>190</v>
      </c>
      <c r="F74" s="76" t="s">
        <v>190</v>
      </c>
      <c r="G74" s="522" t="s">
        <v>190</v>
      </c>
      <c r="H74" s="522" t="s">
        <v>190</v>
      </c>
      <c r="I74" s="522" t="s">
        <v>190</v>
      </c>
      <c r="J74" s="522" t="s">
        <v>624</v>
      </c>
      <c r="K74" s="522" t="s">
        <v>190</v>
      </c>
      <c r="L74" s="522" t="s">
        <v>190</v>
      </c>
      <c r="M74" s="302"/>
      <c r="N74" s="302"/>
      <c r="O74" s="302"/>
      <c r="P74" s="301"/>
      <c r="Q74" s="301"/>
      <c r="R74" s="301"/>
      <c r="S74" s="301"/>
      <c r="T74" s="301"/>
      <c r="U74" s="301"/>
      <c r="V74" s="301"/>
      <c r="W74" s="301"/>
      <c r="X74" s="301"/>
      <c r="Y74" s="301"/>
    </row>
    <row r="75" spans="1:25" s="212" customFormat="1" ht="33" customHeight="1" x14ac:dyDescent="0.25">
      <c r="B75" s="76" t="s">
        <v>187</v>
      </c>
      <c r="C75" s="387" t="s">
        <v>1541</v>
      </c>
      <c r="D75" s="603" t="s">
        <v>1685</v>
      </c>
      <c r="E75" s="76" t="s">
        <v>190</v>
      </c>
      <c r="F75" s="76" t="s">
        <v>190</v>
      </c>
      <c r="G75" s="522" t="s">
        <v>190</v>
      </c>
      <c r="H75" s="522" t="s">
        <v>190</v>
      </c>
      <c r="I75" s="522" t="s">
        <v>190</v>
      </c>
      <c r="J75" s="522" t="s">
        <v>624</v>
      </c>
      <c r="K75" s="522" t="s">
        <v>190</v>
      </c>
      <c r="L75" s="522" t="s">
        <v>190</v>
      </c>
      <c r="M75" s="302"/>
      <c r="N75" s="302"/>
      <c r="O75" s="302"/>
      <c r="P75" s="301"/>
      <c r="Q75" s="301"/>
      <c r="R75" s="301"/>
      <c r="S75" s="301"/>
      <c r="T75" s="301"/>
      <c r="U75" s="301"/>
      <c r="V75" s="301"/>
      <c r="W75" s="301"/>
      <c r="X75" s="301"/>
      <c r="Y75" s="301"/>
    </row>
    <row r="76" spans="1:25" s="301" customFormat="1" ht="33" customHeight="1" x14ac:dyDescent="0.25">
      <c r="B76" s="76" t="s">
        <v>187</v>
      </c>
      <c r="C76" s="394" t="s">
        <v>1561</v>
      </c>
      <c r="D76" s="535" t="s">
        <v>1686</v>
      </c>
      <c r="E76" s="76" t="s">
        <v>190</v>
      </c>
      <c r="F76" s="76" t="s">
        <v>190</v>
      </c>
      <c r="G76" s="522" t="s">
        <v>190</v>
      </c>
      <c r="H76" s="522" t="s">
        <v>190</v>
      </c>
      <c r="I76" s="522" t="s">
        <v>190</v>
      </c>
      <c r="J76" s="522" t="s">
        <v>624</v>
      </c>
      <c r="K76" s="522" t="s">
        <v>190</v>
      </c>
      <c r="L76" s="522" t="s">
        <v>190</v>
      </c>
      <c r="M76" s="302"/>
      <c r="N76" s="302"/>
      <c r="O76" s="302"/>
    </row>
  </sheetData>
  <sheetProtection formatCells="0" formatColumns="0" formatRows="0" insertColumns="0" insertRows="0" insertHyperlinks="0" deleteColumns="0" deleteRows="0" sort="0" autoFilter="0" pivotTables="0"/>
  <mergeCells count="14">
    <mergeCell ref="H11:I11"/>
    <mergeCell ref="J11:J12"/>
    <mergeCell ref="K11:L11"/>
    <mergeCell ref="B4:L4"/>
    <mergeCell ref="B6:L6"/>
    <mergeCell ref="B7:L7"/>
    <mergeCell ref="B9:L9"/>
    <mergeCell ref="B11:B12"/>
    <mergeCell ref="C11:C12"/>
    <mergeCell ref="D11:D12"/>
    <mergeCell ref="E11:E12"/>
    <mergeCell ref="F11:F12"/>
    <mergeCell ref="G11:G12"/>
    <mergeCell ref="B8:L8"/>
  </mergeCells>
  <phoneticPr fontId="69" type="noConversion"/>
  <conditionalFormatting sqref="B59:D62 B27 B63:B64 C75:C76 B65:D75">
    <cfRule type="containsText" dxfId="63" priority="24" operator="containsText" text="Наименование инвестиционного проекта">
      <formula>NOT(ISERROR(SEARCH("Наименование инвестиционного проекта",B27)))</formula>
    </cfRule>
  </conditionalFormatting>
  <conditionalFormatting sqref="B27 C76">
    <cfRule type="cellIs" dxfId="62" priority="21" operator="equal">
      <formula>0</formula>
    </cfRule>
  </conditionalFormatting>
  <conditionalFormatting sqref="B76">
    <cfRule type="containsText" dxfId="61" priority="18" operator="containsText" text="Наименование инвестиционного проекта">
      <formula>NOT(ISERROR(SEARCH("Наименование инвестиционного проекта",B76)))</formula>
    </cfRule>
  </conditionalFormatting>
  <conditionalFormatting sqref="B76">
    <cfRule type="cellIs" dxfId="60" priority="17" operator="equal">
      <formula>0</formula>
    </cfRule>
  </conditionalFormatting>
  <conditionalFormatting sqref="C27">
    <cfRule type="cellIs" dxfId="59" priority="15" operator="equal">
      <formula>0</formula>
    </cfRule>
  </conditionalFormatting>
  <conditionalFormatting sqref="D27">
    <cfRule type="containsText" dxfId="58" priority="14" operator="containsText" text="Наименование инвестиционного проекта">
      <formula>NOT(ISERROR(SEARCH("Наименование инвестиционного проекта",D27)))</formula>
    </cfRule>
  </conditionalFormatting>
  <conditionalFormatting sqref="D40:D41">
    <cfRule type="containsText" dxfId="57" priority="13" operator="containsText" text="Наименование инвестиционного проекта">
      <formula>NOT(ISERROR(SEARCH("Наименование инвестиционного проекта",D40)))</formula>
    </cfRule>
  </conditionalFormatting>
  <conditionalFormatting sqref="D40:D41">
    <cfRule type="cellIs" dxfId="56" priority="12" operator="equal">
      <formula>0</formula>
    </cfRule>
  </conditionalFormatting>
  <conditionalFormatting sqref="D27">
    <cfRule type="cellIs" dxfId="55" priority="11" operator="equal">
      <formula>0</formula>
    </cfRule>
  </conditionalFormatting>
  <conditionalFormatting sqref="D76">
    <cfRule type="containsText" dxfId="54" priority="10" operator="containsText" text="Наименование инвестиционного проекта">
      <formula>NOT(ISERROR(SEARCH("Наименование инвестиционного проекта",D76)))</formula>
    </cfRule>
  </conditionalFormatting>
  <conditionalFormatting sqref="D76">
    <cfRule type="cellIs" dxfId="53" priority="9" operator="equal">
      <formula>0</formula>
    </cfRule>
  </conditionalFormatting>
  <pageMargins left="0.70866141732283472" right="0.70866141732283472" top="0.74803149606299213" bottom="0.74803149606299213" header="0.31496062992125984" footer="0.31496062992125984"/>
  <pageSetup paperSize="8" scale="2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V91"/>
  <sheetViews>
    <sheetView zoomScale="85" zoomScaleNormal="85" zoomScaleSheetLayoutView="70" workbookViewId="0">
      <pane xSplit="3" ySplit="15" topLeftCell="D16" activePane="bottomRight" state="frozen"/>
      <selection activeCell="A11" sqref="A11"/>
      <selection pane="topRight" activeCell="D11" sqref="D11"/>
      <selection pane="bottomLeft" activeCell="A16" sqref="A16"/>
      <selection pane="bottomRight" activeCell="O45" sqref="O45"/>
    </sheetView>
  </sheetViews>
  <sheetFormatPr defaultRowHeight="20.25" x14ac:dyDescent="0.25"/>
  <cols>
    <col min="1" max="1" width="6.28515625" style="212" customWidth="1"/>
    <col min="2" max="2" width="11.85546875" style="212" customWidth="1"/>
    <col min="3" max="3" width="116.140625" style="212" customWidth="1"/>
    <col min="4" max="4" width="27.5703125" style="212" customWidth="1"/>
    <col min="5" max="5" width="15.28515625" style="212" customWidth="1"/>
    <col min="6" max="6" width="17.85546875" style="212" customWidth="1"/>
    <col min="7" max="7" width="19.85546875" style="212" customWidth="1"/>
    <col min="8" max="8" width="14.7109375" style="212" customWidth="1"/>
    <col min="9" max="9" width="11" style="212" customWidth="1"/>
    <col min="10" max="10" width="22.42578125" style="212" customWidth="1"/>
    <col min="11" max="11" width="12.5703125" style="212" customWidth="1"/>
    <col min="12" max="12" width="21.5703125" style="212" customWidth="1"/>
    <col min="13" max="13" width="20.85546875" style="212" customWidth="1"/>
    <col min="14" max="14" width="20.28515625" style="212" customWidth="1"/>
    <col min="15" max="15" width="66.28515625" style="212" customWidth="1"/>
    <col min="16" max="16" width="20.42578125" style="212" customWidth="1"/>
    <col min="17" max="17" width="14" style="212" customWidth="1"/>
    <col min="18" max="18" width="14.140625" style="212" customWidth="1"/>
    <col min="19" max="19" width="12.5703125" style="212" customWidth="1"/>
    <col min="20" max="20" width="13" style="212" customWidth="1"/>
    <col min="21" max="21" width="17.7109375" style="309" customWidth="1"/>
    <col min="22" max="22" width="18.42578125" style="212" customWidth="1"/>
    <col min="23" max="248" width="9.140625" style="212"/>
    <col min="249" max="249" width="4.42578125" style="212" bestFit="1" customWidth="1"/>
    <col min="250" max="250" width="18.28515625" style="212" bestFit="1" customWidth="1"/>
    <col min="251" max="251" width="19" style="212" bestFit="1" customWidth="1"/>
    <col min="252" max="252" width="15.42578125" style="212" bestFit="1" customWidth="1"/>
    <col min="253" max="254" width="12.42578125" style="212" bestFit="1" customWidth="1"/>
    <col min="255" max="255" width="7.140625" style="212" bestFit="1" customWidth="1"/>
    <col min="256" max="256" width="10.140625" style="212" bestFit="1" customWidth="1"/>
    <col min="257" max="257" width="15.85546875" style="212" bestFit="1" customWidth="1"/>
    <col min="258" max="258" width="15.140625" style="212" bestFit="1" customWidth="1"/>
    <col min="259" max="259" width="18.28515625" style="212" bestFit="1" customWidth="1"/>
    <col min="260" max="260" width="13.28515625" style="212" bestFit="1" customWidth="1"/>
    <col min="261" max="261" width="19.28515625" style="212" customWidth="1"/>
    <col min="262" max="262" width="15.140625" style="212" customWidth="1"/>
    <col min="263" max="263" width="21" style="212" bestFit="1" customWidth="1"/>
    <col min="264" max="264" width="17.140625" style="212" bestFit="1" customWidth="1"/>
    <col min="265" max="265" width="16.85546875" style="212" bestFit="1" customWidth="1"/>
    <col min="266" max="266" width="16.7109375" style="212" bestFit="1" customWidth="1"/>
    <col min="267" max="267" width="15.7109375" style="212" bestFit="1" customWidth="1"/>
    <col min="268" max="268" width="16.28515625" style="212" bestFit="1" customWidth="1"/>
    <col min="269" max="269" width="17.28515625" style="212" customWidth="1"/>
    <col min="270" max="270" width="23.42578125" style="212" bestFit="1" customWidth="1"/>
    <col min="271" max="271" width="31.85546875" style="212" bestFit="1" customWidth="1"/>
    <col min="272" max="272" width="7.85546875" style="212" bestFit="1" customWidth="1"/>
    <col min="273" max="273" width="5.7109375" style="212" bestFit="1" customWidth="1"/>
    <col min="274" max="274" width="9.140625" style="212" bestFit="1" customWidth="1"/>
    <col min="275" max="275" width="13.5703125" style="212" bestFit="1" customWidth="1"/>
    <col min="276" max="504" width="9.140625" style="212"/>
    <col min="505" max="505" width="4.42578125" style="212" bestFit="1" customWidth="1"/>
    <col min="506" max="506" width="18.28515625" style="212" bestFit="1" customWidth="1"/>
    <col min="507" max="507" width="19" style="212" bestFit="1" customWidth="1"/>
    <col min="508" max="508" width="15.42578125" style="212" bestFit="1" customWidth="1"/>
    <col min="509" max="510" width="12.42578125" style="212" bestFit="1" customWidth="1"/>
    <col min="511" max="511" width="7.140625" style="212" bestFit="1" customWidth="1"/>
    <col min="512" max="512" width="10.140625" style="212" bestFit="1" customWidth="1"/>
    <col min="513" max="513" width="15.85546875" style="212" bestFit="1" customWidth="1"/>
    <col min="514" max="514" width="15.140625" style="212" bestFit="1" customWidth="1"/>
    <col min="515" max="515" width="18.28515625" style="212" bestFit="1" customWidth="1"/>
    <col min="516" max="516" width="13.28515625" style="212" bestFit="1" customWidth="1"/>
    <col min="517" max="517" width="19.28515625" style="212" customWidth="1"/>
    <col min="518" max="518" width="15.140625" style="212" customWidth="1"/>
    <col min="519" max="519" width="21" style="212" bestFit="1" customWidth="1"/>
    <col min="520" max="520" width="17.140625" style="212" bestFit="1" customWidth="1"/>
    <col min="521" max="521" width="16.85546875" style="212" bestFit="1" customWidth="1"/>
    <col min="522" max="522" width="16.7109375" style="212" bestFit="1" customWidth="1"/>
    <col min="523" max="523" width="15.7109375" style="212" bestFit="1" customWidth="1"/>
    <col min="524" max="524" width="16.28515625" style="212" bestFit="1" customWidth="1"/>
    <col min="525" max="525" width="17.28515625" style="212" customWidth="1"/>
    <col min="526" max="526" width="23.42578125" style="212" bestFit="1" customWidth="1"/>
    <col min="527" max="527" width="31.85546875" style="212" bestFit="1" customWidth="1"/>
    <col min="528" max="528" width="7.85546875" style="212" bestFit="1" customWidth="1"/>
    <col min="529" max="529" width="5.7109375" style="212" bestFit="1" customWidth="1"/>
    <col min="530" max="530" width="9.140625" style="212" bestFit="1" customWidth="1"/>
    <col min="531" max="531" width="13.5703125" style="212" bestFit="1" customWidth="1"/>
    <col min="532" max="760" width="9.140625" style="212"/>
    <col min="761" max="761" width="4.42578125" style="212" bestFit="1" customWidth="1"/>
    <col min="762" max="762" width="18.28515625" style="212" bestFit="1" customWidth="1"/>
    <col min="763" max="763" width="19" style="212" bestFit="1" customWidth="1"/>
    <col min="764" max="764" width="15.42578125" style="212" bestFit="1" customWidth="1"/>
    <col min="765" max="766" width="12.42578125" style="212" bestFit="1" customWidth="1"/>
    <col min="767" max="767" width="7.140625" style="212" bestFit="1" customWidth="1"/>
    <col min="768" max="768" width="10.140625" style="212" bestFit="1" customWidth="1"/>
    <col min="769" max="769" width="15.85546875" style="212" bestFit="1" customWidth="1"/>
    <col min="770" max="770" width="15.140625" style="212" bestFit="1" customWidth="1"/>
    <col min="771" max="771" width="18.28515625" style="212" bestFit="1" customWidth="1"/>
    <col min="772" max="772" width="13.28515625" style="212" bestFit="1" customWidth="1"/>
    <col min="773" max="773" width="19.28515625" style="212" customWidth="1"/>
    <col min="774" max="774" width="15.140625" style="212" customWidth="1"/>
    <col min="775" max="775" width="21" style="212" bestFit="1" customWidth="1"/>
    <col min="776" max="776" width="17.140625" style="212" bestFit="1" customWidth="1"/>
    <col min="777" max="777" width="16.85546875" style="212" bestFit="1" customWidth="1"/>
    <col min="778" max="778" width="16.7109375" style="212" bestFit="1" customWidth="1"/>
    <col min="779" max="779" width="15.7109375" style="212" bestFit="1" customWidth="1"/>
    <col min="780" max="780" width="16.28515625" style="212" bestFit="1" customWidth="1"/>
    <col min="781" max="781" width="17.28515625" style="212" customWidth="1"/>
    <col min="782" max="782" width="23.42578125" style="212" bestFit="1" customWidth="1"/>
    <col min="783" max="783" width="31.85546875" style="212" bestFit="1" customWidth="1"/>
    <col min="784" max="784" width="7.85546875" style="212" bestFit="1" customWidth="1"/>
    <col min="785" max="785" width="5.7109375" style="212" bestFit="1" customWidth="1"/>
    <col min="786" max="786" width="9.140625" style="212" bestFit="1" customWidth="1"/>
    <col min="787" max="787" width="13.5703125" style="212" bestFit="1" customWidth="1"/>
    <col min="788" max="1016" width="9.140625" style="212"/>
    <col min="1017" max="1017" width="4.42578125" style="212" bestFit="1" customWidth="1"/>
    <col min="1018" max="1018" width="18.28515625" style="212" bestFit="1" customWidth="1"/>
    <col min="1019" max="1019" width="19" style="212" bestFit="1" customWidth="1"/>
    <col min="1020" max="1020" width="15.42578125" style="212" bestFit="1" customWidth="1"/>
    <col min="1021" max="1022" width="12.42578125" style="212" bestFit="1" customWidth="1"/>
    <col min="1023" max="1023" width="7.140625" style="212" bestFit="1" customWidth="1"/>
    <col min="1024" max="1024" width="10.140625" style="212" bestFit="1" customWidth="1"/>
    <col min="1025" max="1025" width="15.85546875" style="212" bestFit="1" customWidth="1"/>
    <col min="1026" max="1026" width="15.140625" style="212" bestFit="1" customWidth="1"/>
    <col min="1027" max="1027" width="18.28515625" style="212" bestFit="1" customWidth="1"/>
    <col min="1028" max="1028" width="13.28515625" style="212" bestFit="1" customWidth="1"/>
    <col min="1029" max="1029" width="19.28515625" style="212" customWidth="1"/>
    <col min="1030" max="1030" width="15.140625" style="212" customWidth="1"/>
    <col min="1031" max="1031" width="21" style="212" bestFit="1" customWidth="1"/>
    <col min="1032" max="1032" width="17.140625" style="212" bestFit="1" customWidth="1"/>
    <col min="1033" max="1033" width="16.85546875" style="212" bestFit="1" customWidth="1"/>
    <col min="1034" max="1034" width="16.7109375" style="212" bestFit="1" customWidth="1"/>
    <col min="1035" max="1035" width="15.7109375" style="212" bestFit="1" customWidth="1"/>
    <col min="1036" max="1036" width="16.28515625" style="212" bestFit="1" customWidth="1"/>
    <col min="1037" max="1037" width="17.28515625" style="212" customWidth="1"/>
    <col min="1038" max="1038" width="23.42578125" style="212" bestFit="1" customWidth="1"/>
    <col min="1039" max="1039" width="31.85546875" style="212" bestFit="1" customWidth="1"/>
    <col min="1040" max="1040" width="7.85546875" style="212" bestFit="1" customWidth="1"/>
    <col min="1041" max="1041" width="5.7109375" style="212" bestFit="1" customWidth="1"/>
    <col min="1042" max="1042" width="9.140625" style="212" bestFit="1" customWidth="1"/>
    <col min="1043" max="1043" width="13.5703125" style="212" bestFit="1" customWidth="1"/>
    <col min="1044" max="1272" width="9.140625" style="212"/>
    <col min="1273" max="1273" width="4.42578125" style="212" bestFit="1" customWidth="1"/>
    <col min="1274" max="1274" width="18.28515625" style="212" bestFit="1" customWidth="1"/>
    <col min="1275" max="1275" width="19" style="212" bestFit="1" customWidth="1"/>
    <col min="1276" max="1276" width="15.42578125" style="212" bestFit="1" customWidth="1"/>
    <col min="1277" max="1278" width="12.42578125" style="212" bestFit="1" customWidth="1"/>
    <col min="1279" max="1279" width="7.140625" style="212" bestFit="1" customWidth="1"/>
    <col min="1280" max="1280" width="10.140625" style="212" bestFit="1" customWidth="1"/>
    <col min="1281" max="1281" width="15.85546875" style="212" bestFit="1" customWidth="1"/>
    <col min="1282" max="1282" width="15.140625" style="212" bestFit="1" customWidth="1"/>
    <col min="1283" max="1283" width="18.28515625" style="212" bestFit="1" customWidth="1"/>
    <col min="1284" max="1284" width="13.28515625" style="212" bestFit="1" customWidth="1"/>
    <col min="1285" max="1285" width="19.28515625" style="212" customWidth="1"/>
    <col min="1286" max="1286" width="15.140625" style="212" customWidth="1"/>
    <col min="1287" max="1287" width="21" style="212" bestFit="1" customWidth="1"/>
    <col min="1288" max="1288" width="17.140625" style="212" bestFit="1" customWidth="1"/>
    <col min="1289" max="1289" width="16.85546875" style="212" bestFit="1" customWidth="1"/>
    <col min="1290" max="1290" width="16.7109375" style="212" bestFit="1" customWidth="1"/>
    <col min="1291" max="1291" width="15.7109375" style="212" bestFit="1" customWidth="1"/>
    <col min="1292" max="1292" width="16.28515625" style="212" bestFit="1" customWidth="1"/>
    <col min="1293" max="1293" width="17.28515625" style="212" customWidth="1"/>
    <col min="1294" max="1294" width="23.42578125" style="212" bestFit="1" customWidth="1"/>
    <col min="1295" max="1295" width="31.85546875" style="212" bestFit="1" customWidth="1"/>
    <col min="1296" max="1296" width="7.85546875" style="212" bestFit="1" customWidth="1"/>
    <col min="1297" max="1297" width="5.7109375" style="212" bestFit="1" customWidth="1"/>
    <col min="1298" max="1298" width="9.140625" style="212" bestFit="1" customWidth="1"/>
    <col min="1299" max="1299" width="13.5703125" style="212" bestFit="1" customWidth="1"/>
    <col min="1300" max="1528" width="9.140625" style="212"/>
    <col min="1529" max="1529" width="4.42578125" style="212" bestFit="1" customWidth="1"/>
    <col min="1530" max="1530" width="18.28515625" style="212" bestFit="1" customWidth="1"/>
    <col min="1531" max="1531" width="19" style="212" bestFit="1" customWidth="1"/>
    <col min="1532" max="1532" width="15.42578125" style="212" bestFit="1" customWidth="1"/>
    <col min="1533" max="1534" width="12.42578125" style="212" bestFit="1" customWidth="1"/>
    <col min="1535" max="1535" width="7.140625" style="212" bestFit="1" customWidth="1"/>
    <col min="1536" max="1536" width="10.140625" style="212" bestFit="1" customWidth="1"/>
    <col min="1537" max="1537" width="15.85546875" style="212" bestFit="1" customWidth="1"/>
    <col min="1538" max="1538" width="15.140625" style="212" bestFit="1" customWidth="1"/>
    <col min="1539" max="1539" width="18.28515625" style="212" bestFit="1" customWidth="1"/>
    <col min="1540" max="1540" width="13.28515625" style="212" bestFit="1" customWidth="1"/>
    <col min="1541" max="1541" width="19.28515625" style="212" customWidth="1"/>
    <col min="1542" max="1542" width="15.140625" style="212" customWidth="1"/>
    <col min="1543" max="1543" width="21" style="212" bestFit="1" customWidth="1"/>
    <col min="1544" max="1544" width="17.140625" style="212" bestFit="1" customWidth="1"/>
    <col min="1545" max="1545" width="16.85546875" style="212" bestFit="1" customWidth="1"/>
    <col min="1546" max="1546" width="16.7109375" style="212" bestFit="1" customWidth="1"/>
    <col min="1547" max="1547" width="15.7109375" style="212" bestFit="1" customWidth="1"/>
    <col min="1548" max="1548" width="16.28515625" style="212" bestFit="1" customWidth="1"/>
    <col min="1549" max="1549" width="17.28515625" style="212" customWidth="1"/>
    <col min="1550" max="1550" width="23.42578125" style="212" bestFit="1" customWidth="1"/>
    <col min="1551" max="1551" width="31.85546875" style="212" bestFit="1" customWidth="1"/>
    <col min="1552" max="1552" width="7.85546875" style="212" bestFit="1" customWidth="1"/>
    <col min="1553" max="1553" width="5.7109375" style="212" bestFit="1" customWidth="1"/>
    <col min="1554" max="1554" width="9.140625" style="212" bestFit="1" customWidth="1"/>
    <col min="1555" max="1555" width="13.5703125" style="212" bestFit="1" customWidth="1"/>
    <col min="1556" max="1784" width="9.140625" style="212"/>
    <col min="1785" max="1785" width="4.42578125" style="212" bestFit="1" customWidth="1"/>
    <col min="1786" max="1786" width="18.28515625" style="212" bestFit="1" customWidth="1"/>
    <col min="1787" max="1787" width="19" style="212" bestFit="1" customWidth="1"/>
    <col min="1788" max="1788" width="15.42578125" style="212" bestFit="1" customWidth="1"/>
    <col min="1789" max="1790" width="12.42578125" style="212" bestFit="1" customWidth="1"/>
    <col min="1791" max="1791" width="7.140625" style="212" bestFit="1" customWidth="1"/>
    <col min="1792" max="1792" width="10.140625" style="212" bestFit="1" customWidth="1"/>
    <col min="1793" max="1793" width="15.85546875" style="212" bestFit="1" customWidth="1"/>
    <col min="1794" max="1794" width="15.140625" style="212" bestFit="1" customWidth="1"/>
    <col min="1795" max="1795" width="18.28515625" style="212" bestFit="1" customWidth="1"/>
    <col min="1796" max="1796" width="13.28515625" style="212" bestFit="1" customWidth="1"/>
    <col min="1797" max="1797" width="19.28515625" style="212" customWidth="1"/>
    <col min="1798" max="1798" width="15.140625" style="212" customWidth="1"/>
    <col min="1799" max="1799" width="21" style="212" bestFit="1" customWidth="1"/>
    <col min="1800" max="1800" width="17.140625" style="212" bestFit="1" customWidth="1"/>
    <col min="1801" max="1801" width="16.85546875" style="212" bestFit="1" customWidth="1"/>
    <col min="1802" max="1802" width="16.7109375" style="212" bestFit="1" customWidth="1"/>
    <col min="1803" max="1803" width="15.7109375" style="212" bestFit="1" customWidth="1"/>
    <col min="1804" max="1804" width="16.28515625" style="212" bestFit="1" customWidth="1"/>
    <col min="1805" max="1805" width="17.28515625" style="212" customWidth="1"/>
    <col min="1806" max="1806" width="23.42578125" style="212" bestFit="1" customWidth="1"/>
    <col min="1807" max="1807" width="31.85546875" style="212" bestFit="1" customWidth="1"/>
    <col min="1808" max="1808" width="7.85546875" style="212" bestFit="1" customWidth="1"/>
    <col min="1809" max="1809" width="5.7109375" style="212" bestFit="1" customWidth="1"/>
    <col min="1810" max="1810" width="9.140625" style="212" bestFit="1" customWidth="1"/>
    <col min="1811" max="1811" width="13.5703125" style="212" bestFit="1" customWidth="1"/>
    <col min="1812" max="2040" width="9.140625" style="212"/>
    <col min="2041" max="2041" width="4.42578125" style="212" bestFit="1" customWidth="1"/>
    <col min="2042" max="2042" width="18.28515625" style="212" bestFit="1" customWidth="1"/>
    <col min="2043" max="2043" width="19" style="212" bestFit="1" customWidth="1"/>
    <col min="2044" max="2044" width="15.42578125" style="212" bestFit="1" customWidth="1"/>
    <col min="2045" max="2046" width="12.42578125" style="212" bestFit="1" customWidth="1"/>
    <col min="2047" max="2047" width="7.140625" style="212" bestFit="1" customWidth="1"/>
    <col min="2048" max="2048" width="10.140625" style="212" bestFit="1" customWidth="1"/>
    <col min="2049" max="2049" width="15.85546875" style="212" bestFit="1" customWidth="1"/>
    <col min="2050" max="2050" width="15.140625" style="212" bestFit="1" customWidth="1"/>
    <col min="2051" max="2051" width="18.28515625" style="212" bestFit="1" customWidth="1"/>
    <col min="2052" max="2052" width="13.28515625" style="212" bestFit="1" customWidth="1"/>
    <col min="2053" max="2053" width="19.28515625" style="212" customWidth="1"/>
    <col min="2054" max="2054" width="15.140625" style="212" customWidth="1"/>
    <col min="2055" max="2055" width="21" style="212" bestFit="1" customWidth="1"/>
    <col min="2056" max="2056" width="17.140625" style="212" bestFit="1" customWidth="1"/>
    <col min="2057" max="2057" width="16.85546875" style="212" bestFit="1" customWidth="1"/>
    <col min="2058" max="2058" width="16.7109375" style="212" bestFit="1" customWidth="1"/>
    <col min="2059" max="2059" width="15.7109375" style="212" bestFit="1" customWidth="1"/>
    <col min="2060" max="2060" width="16.28515625" style="212" bestFit="1" customWidth="1"/>
    <col min="2061" max="2061" width="17.28515625" style="212" customWidth="1"/>
    <col min="2062" max="2062" width="23.42578125" style="212" bestFit="1" customWidth="1"/>
    <col min="2063" max="2063" width="31.85546875" style="212" bestFit="1" customWidth="1"/>
    <col min="2064" max="2064" width="7.85546875" style="212" bestFit="1" customWidth="1"/>
    <col min="2065" max="2065" width="5.7109375" style="212" bestFit="1" customWidth="1"/>
    <col min="2066" max="2066" width="9.140625" style="212" bestFit="1" customWidth="1"/>
    <col min="2067" max="2067" width="13.5703125" style="212" bestFit="1" customWidth="1"/>
    <col min="2068" max="2296" width="9.140625" style="212"/>
    <col min="2297" max="2297" width="4.42578125" style="212" bestFit="1" customWidth="1"/>
    <col min="2298" max="2298" width="18.28515625" style="212" bestFit="1" customWidth="1"/>
    <col min="2299" max="2299" width="19" style="212" bestFit="1" customWidth="1"/>
    <col min="2300" max="2300" width="15.42578125" style="212" bestFit="1" customWidth="1"/>
    <col min="2301" max="2302" width="12.42578125" style="212" bestFit="1" customWidth="1"/>
    <col min="2303" max="2303" width="7.140625" style="212" bestFit="1" customWidth="1"/>
    <col min="2304" max="2304" width="10.140625" style="212" bestFit="1" customWidth="1"/>
    <col min="2305" max="2305" width="15.85546875" style="212" bestFit="1" customWidth="1"/>
    <col min="2306" max="2306" width="15.140625" style="212" bestFit="1" customWidth="1"/>
    <col min="2307" max="2307" width="18.28515625" style="212" bestFit="1" customWidth="1"/>
    <col min="2308" max="2308" width="13.28515625" style="212" bestFit="1" customWidth="1"/>
    <col min="2309" max="2309" width="19.28515625" style="212" customWidth="1"/>
    <col min="2310" max="2310" width="15.140625" style="212" customWidth="1"/>
    <col min="2311" max="2311" width="21" style="212" bestFit="1" customWidth="1"/>
    <col min="2312" max="2312" width="17.140625" style="212" bestFit="1" customWidth="1"/>
    <col min="2313" max="2313" width="16.85546875" style="212" bestFit="1" customWidth="1"/>
    <col min="2314" max="2314" width="16.7109375" style="212" bestFit="1" customWidth="1"/>
    <col min="2315" max="2315" width="15.7109375" style="212" bestFit="1" customWidth="1"/>
    <col min="2316" max="2316" width="16.28515625" style="212" bestFit="1" customWidth="1"/>
    <col min="2317" max="2317" width="17.28515625" style="212" customWidth="1"/>
    <col min="2318" max="2318" width="23.42578125" style="212" bestFit="1" customWidth="1"/>
    <col min="2319" max="2319" width="31.85546875" style="212" bestFit="1" customWidth="1"/>
    <col min="2320" max="2320" width="7.85546875" style="212" bestFit="1" customWidth="1"/>
    <col min="2321" max="2321" width="5.7109375" style="212" bestFit="1" customWidth="1"/>
    <col min="2322" max="2322" width="9.140625" style="212" bestFit="1" customWidth="1"/>
    <col min="2323" max="2323" width="13.5703125" style="212" bestFit="1" customWidth="1"/>
    <col min="2324" max="2552" width="9.140625" style="212"/>
    <col min="2553" max="2553" width="4.42578125" style="212" bestFit="1" customWidth="1"/>
    <col min="2554" max="2554" width="18.28515625" style="212" bestFit="1" customWidth="1"/>
    <col min="2555" max="2555" width="19" style="212" bestFit="1" customWidth="1"/>
    <col min="2556" max="2556" width="15.42578125" style="212" bestFit="1" customWidth="1"/>
    <col min="2557" max="2558" width="12.42578125" style="212" bestFit="1" customWidth="1"/>
    <col min="2559" max="2559" width="7.140625" style="212" bestFit="1" customWidth="1"/>
    <col min="2560" max="2560" width="10.140625" style="212" bestFit="1" customWidth="1"/>
    <col min="2561" max="2561" width="15.85546875" style="212" bestFit="1" customWidth="1"/>
    <col min="2562" max="2562" width="15.140625" style="212" bestFit="1" customWidth="1"/>
    <col min="2563" max="2563" width="18.28515625" style="212" bestFit="1" customWidth="1"/>
    <col min="2564" max="2564" width="13.28515625" style="212" bestFit="1" customWidth="1"/>
    <col min="2565" max="2565" width="19.28515625" style="212" customWidth="1"/>
    <col min="2566" max="2566" width="15.140625" style="212" customWidth="1"/>
    <col min="2567" max="2567" width="21" style="212" bestFit="1" customWidth="1"/>
    <col min="2568" max="2568" width="17.140625" style="212" bestFit="1" customWidth="1"/>
    <col min="2569" max="2569" width="16.85546875" style="212" bestFit="1" customWidth="1"/>
    <col min="2570" max="2570" width="16.7109375" style="212" bestFit="1" customWidth="1"/>
    <col min="2571" max="2571" width="15.7109375" style="212" bestFit="1" customWidth="1"/>
    <col min="2572" max="2572" width="16.28515625" style="212" bestFit="1" customWidth="1"/>
    <col min="2573" max="2573" width="17.28515625" style="212" customWidth="1"/>
    <col min="2574" max="2574" width="23.42578125" style="212" bestFit="1" customWidth="1"/>
    <col min="2575" max="2575" width="31.85546875" style="212" bestFit="1" customWidth="1"/>
    <col min="2576" max="2576" width="7.85546875" style="212" bestFit="1" customWidth="1"/>
    <col min="2577" max="2577" width="5.7109375" style="212" bestFit="1" customWidth="1"/>
    <col min="2578" max="2578" width="9.140625" style="212" bestFit="1" customWidth="1"/>
    <col min="2579" max="2579" width="13.5703125" style="212" bestFit="1" customWidth="1"/>
    <col min="2580" max="2808" width="9.140625" style="212"/>
    <col min="2809" max="2809" width="4.42578125" style="212" bestFit="1" customWidth="1"/>
    <col min="2810" max="2810" width="18.28515625" style="212" bestFit="1" customWidth="1"/>
    <col min="2811" max="2811" width="19" style="212" bestFit="1" customWidth="1"/>
    <col min="2812" max="2812" width="15.42578125" style="212" bestFit="1" customWidth="1"/>
    <col min="2813" max="2814" width="12.42578125" style="212" bestFit="1" customWidth="1"/>
    <col min="2815" max="2815" width="7.140625" style="212" bestFit="1" customWidth="1"/>
    <col min="2816" max="2816" width="10.140625" style="212" bestFit="1" customWidth="1"/>
    <col min="2817" max="2817" width="15.85546875" style="212" bestFit="1" customWidth="1"/>
    <col min="2818" max="2818" width="15.140625" style="212" bestFit="1" customWidth="1"/>
    <col min="2819" max="2819" width="18.28515625" style="212" bestFit="1" customWidth="1"/>
    <col min="2820" max="2820" width="13.28515625" style="212" bestFit="1" customWidth="1"/>
    <col min="2821" max="2821" width="19.28515625" style="212" customWidth="1"/>
    <col min="2822" max="2822" width="15.140625" style="212" customWidth="1"/>
    <col min="2823" max="2823" width="21" style="212" bestFit="1" customWidth="1"/>
    <col min="2824" max="2824" width="17.140625" style="212" bestFit="1" customWidth="1"/>
    <col min="2825" max="2825" width="16.85546875" style="212" bestFit="1" customWidth="1"/>
    <col min="2826" max="2826" width="16.7109375" style="212" bestFit="1" customWidth="1"/>
    <col min="2827" max="2827" width="15.7109375" style="212" bestFit="1" customWidth="1"/>
    <col min="2828" max="2828" width="16.28515625" style="212" bestFit="1" customWidth="1"/>
    <col min="2829" max="2829" width="17.28515625" style="212" customWidth="1"/>
    <col min="2830" max="2830" width="23.42578125" style="212" bestFit="1" customWidth="1"/>
    <col min="2831" max="2831" width="31.85546875" style="212" bestFit="1" customWidth="1"/>
    <col min="2832" max="2832" width="7.85546875" style="212" bestFit="1" customWidth="1"/>
    <col min="2833" max="2833" width="5.7109375" style="212" bestFit="1" customWidth="1"/>
    <col min="2834" max="2834" width="9.140625" style="212" bestFit="1" customWidth="1"/>
    <col min="2835" max="2835" width="13.5703125" style="212" bestFit="1" customWidth="1"/>
    <col min="2836" max="3064" width="9.140625" style="212"/>
    <col min="3065" max="3065" width="4.42578125" style="212" bestFit="1" customWidth="1"/>
    <col min="3066" max="3066" width="18.28515625" style="212" bestFit="1" customWidth="1"/>
    <col min="3067" max="3067" width="19" style="212" bestFit="1" customWidth="1"/>
    <col min="3068" max="3068" width="15.42578125" style="212" bestFit="1" customWidth="1"/>
    <col min="3069" max="3070" width="12.42578125" style="212" bestFit="1" customWidth="1"/>
    <col min="3071" max="3071" width="7.140625" style="212" bestFit="1" customWidth="1"/>
    <col min="3072" max="3072" width="10.140625" style="212" bestFit="1" customWidth="1"/>
    <col min="3073" max="3073" width="15.85546875" style="212" bestFit="1" customWidth="1"/>
    <col min="3074" max="3074" width="15.140625" style="212" bestFit="1" customWidth="1"/>
    <col min="3075" max="3075" width="18.28515625" style="212" bestFit="1" customWidth="1"/>
    <col min="3076" max="3076" width="13.28515625" style="212" bestFit="1" customWidth="1"/>
    <col min="3077" max="3077" width="19.28515625" style="212" customWidth="1"/>
    <col min="3078" max="3078" width="15.140625" style="212" customWidth="1"/>
    <col min="3079" max="3079" width="21" style="212" bestFit="1" customWidth="1"/>
    <col min="3080" max="3080" width="17.140625" style="212" bestFit="1" customWidth="1"/>
    <col min="3081" max="3081" width="16.85546875" style="212" bestFit="1" customWidth="1"/>
    <col min="3082" max="3082" width="16.7109375" style="212" bestFit="1" customWidth="1"/>
    <col min="3083" max="3083" width="15.7109375" style="212" bestFit="1" customWidth="1"/>
    <col min="3084" max="3084" width="16.28515625" style="212" bestFit="1" customWidth="1"/>
    <col min="3085" max="3085" width="17.28515625" style="212" customWidth="1"/>
    <col min="3086" max="3086" width="23.42578125" style="212" bestFit="1" customWidth="1"/>
    <col min="3087" max="3087" width="31.85546875" style="212" bestFit="1" customWidth="1"/>
    <col min="3088" max="3088" width="7.85546875" style="212" bestFit="1" customWidth="1"/>
    <col min="3089" max="3089" width="5.7109375" style="212" bestFit="1" customWidth="1"/>
    <col min="3090" max="3090" width="9.140625" style="212" bestFit="1" customWidth="1"/>
    <col min="3091" max="3091" width="13.5703125" style="212" bestFit="1" customWidth="1"/>
    <col min="3092" max="3320" width="9.140625" style="212"/>
    <col min="3321" max="3321" width="4.42578125" style="212" bestFit="1" customWidth="1"/>
    <col min="3322" max="3322" width="18.28515625" style="212" bestFit="1" customWidth="1"/>
    <col min="3323" max="3323" width="19" style="212" bestFit="1" customWidth="1"/>
    <col min="3324" max="3324" width="15.42578125" style="212" bestFit="1" customWidth="1"/>
    <col min="3325" max="3326" width="12.42578125" style="212" bestFit="1" customWidth="1"/>
    <col min="3327" max="3327" width="7.140625" style="212" bestFit="1" customWidth="1"/>
    <col min="3328" max="3328" width="10.140625" style="212" bestFit="1" customWidth="1"/>
    <col min="3329" max="3329" width="15.85546875" style="212" bestFit="1" customWidth="1"/>
    <col min="3330" max="3330" width="15.140625" style="212" bestFit="1" customWidth="1"/>
    <col min="3331" max="3331" width="18.28515625" style="212" bestFit="1" customWidth="1"/>
    <col min="3332" max="3332" width="13.28515625" style="212" bestFit="1" customWidth="1"/>
    <col min="3333" max="3333" width="19.28515625" style="212" customWidth="1"/>
    <col min="3334" max="3334" width="15.140625" style="212" customWidth="1"/>
    <col min="3335" max="3335" width="21" style="212" bestFit="1" customWidth="1"/>
    <col min="3336" max="3336" width="17.140625" style="212" bestFit="1" customWidth="1"/>
    <col min="3337" max="3337" width="16.85546875" style="212" bestFit="1" customWidth="1"/>
    <col min="3338" max="3338" width="16.7109375" style="212" bestFit="1" customWidth="1"/>
    <col min="3339" max="3339" width="15.7109375" style="212" bestFit="1" customWidth="1"/>
    <col min="3340" max="3340" width="16.28515625" style="212" bestFit="1" customWidth="1"/>
    <col min="3341" max="3341" width="17.28515625" style="212" customWidth="1"/>
    <col min="3342" max="3342" width="23.42578125" style="212" bestFit="1" customWidth="1"/>
    <col min="3343" max="3343" width="31.85546875" style="212" bestFit="1" customWidth="1"/>
    <col min="3344" max="3344" width="7.85546875" style="212" bestFit="1" customWidth="1"/>
    <col min="3345" max="3345" width="5.7109375" style="212" bestFit="1" customWidth="1"/>
    <col min="3346" max="3346" width="9.140625" style="212" bestFit="1" customWidth="1"/>
    <col min="3347" max="3347" width="13.5703125" style="212" bestFit="1" customWidth="1"/>
    <col min="3348" max="3576" width="9.140625" style="212"/>
    <col min="3577" max="3577" width="4.42578125" style="212" bestFit="1" customWidth="1"/>
    <col min="3578" max="3578" width="18.28515625" style="212" bestFit="1" customWidth="1"/>
    <col min="3579" max="3579" width="19" style="212" bestFit="1" customWidth="1"/>
    <col min="3580" max="3580" width="15.42578125" style="212" bestFit="1" customWidth="1"/>
    <col min="3581" max="3582" width="12.42578125" style="212" bestFit="1" customWidth="1"/>
    <col min="3583" max="3583" width="7.140625" style="212" bestFit="1" customWidth="1"/>
    <col min="3584" max="3584" width="10.140625" style="212" bestFit="1" customWidth="1"/>
    <col min="3585" max="3585" width="15.85546875" style="212" bestFit="1" customWidth="1"/>
    <col min="3586" max="3586" width="15.140625" style="212" bestFit="1" customWidth="1"/>
    <col min="3587" max="3587" width="18.28515625" style="212" bestFit="1" customWidth="1"/>
    <col min="3588" max="3588" width="13.28515625" style="212" bestFit="1" customWidth="1"/>
    <col min="3589" max="3589" width="19.28515625" style="212" customWidth="1"/>
    <col min="3590" max="3590" width="15.140625" style="212" customWidth="1"/>
    <col min="3591" max="3591" width="21" style="212" bestFit="1" customWidth="1"/>
    <col min="3592" max="3592" width="17.140625" style="212" bestFit="1" customWidth="1"/>
    <col min="3593" max="3593" width="16.85546875" style="212" bestFit="1" customWidth="1"/>
    <col min="3594" max="3594" width="16.7109375" style="212" bestFit="1" customWidth="1"/>
    <col min="3595" max="3595" width="15.7109375" style="212" bestFit="1" customWidth="1"/>
    <col min="3596" max="3596" width="16.28515625" style="212" bestFit="1" customWidth="1"/>
    <col min="3597" max="3597" width="17.28515625" style="212" customWidth="1"/>
    <col min="3598" max="3598" width="23.42578125" style="212" bestFit="1" customWidth="1"/>
    <col min="3599" max="3599" width="31.85546875" style="212" bestFit="1" customWidth="1"/>
    <col min="3600" max="3600" width="7.85546875" style="212" bestFit="1" customWidth="1"/>
    <col min="3601" max="3601" width="5.7109375" style="212" bestFit="1" customWidth="1"/>
    <col min="3602" max="3602" width="9.140625" style="212" bestFit="1" customWidth="1"/>
    <col min="3603" max="3603" width="13.5703125" style="212" bestFit="1" customWidth="1"/>
    <col min="3604" max="3832" width="9.140625" style="212"/>
    <col min="3833" max="3833" width="4.42578125" style="212" bestFit="1" customWidth="1"/>
    <col min="3834" max="3834" width="18.28515625" style="212" bestFit="1" customWidth="1"/>
    <col min="3835" max="3835" width="19" style="212" bestFit="1" customWidth="1"/>
    <col min="3836" max="3836" width="15.42578125" style="212" bestFit="1" customWidth="1"/>
    <col min="3837" max="3838" width="12.42578125" style="212" bestFit="1" customWidth="1"/>
    <col min="3839" max="3839" width="7.140625" style="212" bestFit="1" customWidth="1"/>
    <col min="3840" max="3840" width="10.140625" style="212" bestFit="1" customWidth="1"/>
    <col min="3841" max="3841" width="15.85546875" style="212" bestFit="1" customWidth="1"/>
    <col min="3842" max="3842" width="15.140625" style="212" bestFit="1" customWidth="1"/>
    <col min="3843" max="3843" width="18.28515625" style="212" bestFit="1" customWidth="1"/>
    <col min="3844" max="3844" width="13.28515625" style="212" bestFit="1" customWidth="1"/>
    <col min="3845" max="3845" width="19.28515625" style="212" customWidth="1"/>
    <col min="3846" max="3846" width="15.140625" style="212" customWidth="1"/>
    <col min="3847" max="3847" width="21" style="212" bestFit="1" customWidth="1"/>
    <col min="3848" max="3848" width="17.140625" style="212" bestFit="1" customWidth="1"/>
    <col min="3849" max="3849" width="16.85546875" style="212" bestFit="1" customWidth="1"/>
    <col min="3850" max="3850" width="16.7109375" style="212" bestFit="1" customWidth="1"/>
    <col min="3851" max="3851" width="15.7109375" style="212" bestFit="1" customWidth="1"/>
    <col min="3852" max="3852" width="16.28515625" style="212" bestFit="1" customWidth="1"/>
    <col min="3853" max="3853" width="17.28515625" style="212" customWidth="1"/>
    <col min="3854" max="3854" width="23.42578125" style="212" bestFit="1" customWidth="1"/>
    <col min="3855" max="3855" width="31.85546875" style="212" bestFit="1" customWidth="1"/>
    <col min="3856" max="3856" width="7.85546875" style="212" bestFit="1" customWidth="1"/>
    <col min="3857" max="3857" width="5.7109375" style="212" bestFit="1" customWidth="1"/>
    <col min="3858" max="3858" width="9.140625" style="212" bestFit="1" customWidth="1"/>
    <col min="3859" max="3859" width="13.5703125" style="212" bestFit="1" customWidth="1"/>
    <col min="3860" max="4088" width="9.140625" style="212"/>
    <col min="4089" max="4089" width="4.42578125" style="212" bestFit="1" customWidth="1"/>
    <col min="4090" max="4090" width="18.28515625" style="212" bestFit="1" customWidth="1"/>
    <col min="4091" max="4091" width="19" style="212" bestFit="1" customWidth="1"/>
    <col min="4092" max="4092" width="15.42578125" style="212" bestFit="1" customWidth="1"/>
    <col min="4093" max="4094" width="12.42578125" style="212" bestFit="1" customWidth="1"/>
    <col min="4095" max="4095" width="7.140625" style="212" bestFit="1" customWidth="1"/>
    <col min="4096" max="4096" width="10.140625" style="212" bestFit="1" customWidth="1"/>
    <col min="4097" max="4097" width="15.85546875" style="212" bestFit="1" customWidth="1"/>
    <col min="4098" max="4098" width="15.140625" style="212" bestFit="1" customWidth="1"/>
    <col min="4099" max="4099" width="18.28515625" style="212" bestFit="1" customWidth="1"/>
    <col min="4100" max="4100" width="13.28515625" style="212" bestFit="1" customWidth="1"/>
    <col min="4101" max="4101" width="19.28515625" style="212" customWidth="1"/>
    <col min="4102" max="4102" width="15.140625" style="212" customWidth="1"/>
    <col min="4103" max="4103" width="21" style="212" bestFit="1" customWidth="1"/>
    <col min="4104" max="4104" width="17.140625" style="212" bestFit="1" customWidth="1"/>
    <col min="4105" max="4105" width="16.85546875" style="212" bestFit="1" customWidth="1"/>
    <col min="4106" max="4106" width="16.7109375" style="212" bestFit="1" customWidth="1"/>
    <col min="4107" max="4107" width="15.7109375" style="212" bestFit="1" customWidth="1"/>
    <col min="4108" max="4108" width="16.28515625" style="212" bestFit="1" customWidth="1"/>
    <col min="4109" max="4109" width="17.28515625" style="212" customWidth="1"/>
    <col min="4110" max="4110" width="23.42578125" style="212" bestFit="1" customWidth="1"/>
    <col min="4111" max="4111" width="31.85546875" style="212" bestFit="1" customWidth="1"/>
    <col min="4112" max="4112" width="7.85546875" style="212" bestFit="1" customWidth="1"/>
    <col min="4113" max="4113" width="5.7109375" style="212" bestFit="1" customWidth="1"/>
    <col min="4114" max="4114" width="9.140625" style="212" bestFit="1" customWidth="1"/>
    <col min="4115" max="4115" width="13.5703125" style="212" bestFit="1" customWidth="1"/>
    <col min="4116" max="4344" width="9.140625" style="212"/>
    <col min="4345" max="4345" width="4.42578125" style="212" bestFit="1" customWidth="1"/>
    <col min="4346" max="4346" width="18.28515625" style="212" bestFit="1" customWidth="1"/>
    <col min="4347" max="4347" width="19" style="212" bestFit="1" customWidth="1"/>
    <col min="4348" max="4348" width="15.42578125" style="212" bestFit="1" customWidth="1"/>
    <col min="4349" max="4350" width="12.42578125" style="212" bestFit="1" customWidth="1"/>
    <col min="4351" max="4351" width="7.140625" style="212" bestFit="1" customWidth="1"/>
    <col min="4352" max="4352" width="10.140625" style="212" bestFit="1" customWidth="1"/>
    <col min="4353" max="4353" width="15.85546875" style="212" bestFit="1" customWidth="1"/>
    <col min="4354" max="4354" width="15.140625" style="212" bestFit="1" customWidth="1"/>
    <col min="4355" max="4355" width="18.28515625" style="212" bestFit="1" customWidth="1"/>
    <col min="4356" max="4356" width="13.28515625" style="212" bestFit="1" customWidth="1"/>
    <col min="4357" max="4357" width="19.28515625" style="212" customWidth="1"/>
    <col min="4358" max="4358" width="15.140625" style="212" customWidth="1"/>
    <col min="4359" max="4359" width="21" style="212" bestFit="1" customWidth="1"/>
    <col min="4360" max="4360" width="17.140625" style="212" bestFit="1" customWidth="1"/>
    <col min="4361" max="4361" width="16.85546875" style="212" bestFit="1" customWidth="1"/>
    <col min="4362" max="4362" width="16.7109375" style="212" bestFit="1" customWidth="1"/>
    <col min="4363" max="4363" width="15.7109375" style="212" bestFit="1" customWidth="1"/>
    <col min="4364" max="4364" width="16.28515625" style="212" bestFit="1" customWidth="1"/>
    <col min="4365" max="4365" width="17.28515625" style="212" customWidth="1"/>
    <col min="4366" max="4366" width="23.42578125" style="212" bestFit="1" customWidth="1"/>
    <col min="4367" max="4367" width="31.85546875" style="212" bestFit="1" customWidth="1"/>
    <col min="4368" max="4368" width="7.85546875" style="212" bestFit="1" customWidth="1"/>
    <col min="4369" max="4369" width="5.7109375" style="212" bestFit="1" customWidth="1"/>
    <col min="4370" max="4370" width="9.140625" style="212" bestFit="1" customWidth="1"/>
    <col min="4371" max="4371" width="13.5703125" style="212" bestFit="1" customWidth="1"/>
    <col min="4372" max="4600" width="9.140625" style="212"/>
    <col min="4601" max="4601" width="4.42578125" style="212" bestFit="1" customWidth="1"/>
    <col min="4602" max="4602" width="18.28515625" style="212" bestFit="1" customWidth="1"/>
    <col min="4603" max="4603" width="19" style="212" bestFit="1" customWidth="1"/>
    <col min="4604" max="4604" width="15.42578125" style="212" bestFit="1" customWidth="1"/>
    <col min="4605" max="4606" width="12.42578125" style="212" bestFit="1" customWidth="1"/>
    <col min="4607" max="4607" width="7.140625" style="212" bestFit="1" customWidth="1"/>
    <col min="4608" max="4608" width="10.140625" style="212" bestFit="1" customWidth="1"/>
    <col min="4609" max="4609" width="15.85546875" style="212" bestFit="1" customWidth="1"/>
    <col min="4610" max="4610" width="15.140625" style="212" bestFit="1" customWidth="1"/>
    <col min="4611" max="4611" width="18.28515625" style="212" bestFit="1" customWidth="1"/>
    <col min="4612" max="4612" width="13.28515625" style="212" bestFit="1" customWidth="1"/>
    <col min="4613" max="4613" width="19.28515625" style="212" customWidth="1"/>
    <col min="4614" max="4614" width="15.140625" style="212" customWidth="1"/>
    <col min="4615" max="4615" width="21" style="212" bestFit="1" customWidth="1"/>
    <col min="4616" max="4616" width="17.140625" style="212" bestFit="1" customWidth="1"/>
    <col min="4617" max="4617" width="16.85546875" style="212" bestFit="1" customWidth="1"/>
    <col min="4618" max="4618" width="16.7109375" style="212" bestFit="1" customWidth="1"/>
    <col min="4619" max="4619" width="15.7109375" style="212" bestFit="1" customWidth="1"/>
    <col min="4620" max="4620" width="16.28515625" style="212" bestFit="1" customWidth="1"/>
    <col min="4621" max="4621" width="17.28515625" style="212" customWidth="1"/>
    <col min="4622" max="4622" width="23.42578125" style="212" bestFit="1" customWidth="1"/>
    <col min="4623" max="4623" width="31.85546875" style="212" bestFit="1" customWidth="1"/>
    <col min="4624" max="4624" width="7.85546875" style="212" bestFit="1" customWidth="1"/>
    <col min="4625" max="4625" width="5.7109375" style="212" bestFit="1" customWidth="1"/>
    <col min="4626" max="4626" width="9.140625" style="212" bestFit="1" customWidth="1"/>
    <col min="4627" max="4627" width="13.5703125" style="212" bestFit="1" customWidth="1"/>
    <col min="4628" max="4856" width="9.140625" style="212"/>
    <col min="4857" max="4857" width="4.42578125" style="212" bestFit="1" customWidth="1"/>
    <col min="4858" max="4858" width="18.28515625" style="212" bestFit="1" customWidth="1"/>
    <col min="4859" max="4859" width="19" style="212" bestFit="1" customWidth="1"/>
    <col min="4860" max="4860" width="15.42578125" style="212" bestFit="1" customWidth="1"/>
    <col min="4861" max="4862" width="12.42578125" style="212" bestFit="1" customWidth="1"/>
    <col min="4863" max="4863" width="7.140625" style="212" bestFit="1" customWidth="1"/>
    <col min="4864" max="4864" width="10.140625" style="212" bestFit="1" customWidth="1"/>
    <col min="4865" max="4865" width="15.85546875" style="212" bestFit="1" customWidth="1"/>
    <col min="4866" max="4866" width="15.140625" style="212" bestFit="1" customWidth="1"/>
    <col min="4867" max="4867" width="18.28515625" style="212" bestFit="1" customWidth="1"/>
    <col min="4868" max="4868" width="13.28515625" style="212" bestFit="1" customWidth="1"/>
    <col min="4869" max="4869" width="19.28515625" style="212" customWidth="1"/>
    <col min="4870" max="4870" width="15.140625" style="212" customWidth="1"/>
    <col min="4871" max="4871" width="21" style="212" bestFit="1" customWidth="1"/>
    <col min="4872" max="4872" width="17.140625" style="212" bestFit="1" customWidth="1"/>
    <col min="4873" max="4873" width="16.85546875" style="212" bestFit="1" customWidth="1"/>
    <col min="4874" max="4874" width="16.7109375" style="212" bestFit="1" customWidth="1"/>
    <col min="4875" max="4875" width="15.7109375" style="212" bestFit="1" customWidth="1"/>
    <col min="4876" max="4876" width="16.28515625" style="212" bestFit="1" customWidth="1"/>
    <col min="4877" max="4877" width="17.28515625" style="212" customWidth="1"/>
    <col min="4878" max="4878" width="23.42578125" style="212" bestFit="1" customWidth="1"/>
    <col min="4879" max="4879" width="31.85546875" style="212" bestFit="1" customWidth="1"/>
    <col min="4880" max="4880" width="7.85546875" style="212" bestFit="1" customWidth="1"/>
    <col min="4881" max="4881" width="5.7109375" style="212" bestFit="1" customWidth="1"/>
    <col min="4882" max="4882" width="9.140625" style="212" bestFit="1" customWidth="1"/>
    <col min="4883" max="4883" width="13.5703125" style="212" bestFit="1" customWidth="1"/>
    <col min="4884" max="5112" width="9.140625" style="212"/>
    <col min="5113" max="5113" width="4.42578125" style="212" bestFit="1" customWidth="1"/>
    <col min="5114" max="5114" width="18.28515625" style="212" bestFit="1" customWidth="1"/>
    <col min="5115" max="5115" width="19" style="212" bestFit="1" customWidth="1"/>
    <col min="5116" max="5116" width="15.42578125" style="212" bestFit="1" customWidth="1"/>
    <col min="5117" max="5118" width="12.42578125" style="212" bestFit="1" customWidth="1"/>
    <col min="5119" max="5119" width="7.140625" style="212" bestFit="1" customWidth="1"/>
    <col min="5120" max="5120" width="10.140625" style="212" bestFit="1" customWidth="1"/>
    <col min="5121" max="5121" width="15.85546875" style="212" bestFit="1" customWidth="1"/>
    <col min="5122" max="5122" width="15.140625" style="212" bestFit="1" customWidth="1"/>
    <col min="5123" max="5123" width="18.28515625" style="212" bestFit="1" customWidth="1"/>
    <col min="5124" max="5124" width="13.28515625" style="212" bestFit="1" customWidth="1"/>
    <col min="5125" max="5125" width="19.28515625" style="212" customWidth="1"/>
    <col min="5126" max="5126" width="15.140625" style="212" customWidth="1"/>
    <col min="5127" max="5127" width="21" style="212" bestFit="1" customWidth="1"/>
    <col min="5128" max="5128" width="17.140625" style="212" bestFit="1" customWidth="1"/>
    <col min="5129" max="5129" width="16.85546875" style="212" bestFit="1" customWidth="1"/>
    <col min="5130" max="5130" width="16.7109375" style="212" bestFit="1" customWidth="1"/>
    <col min="5131" max="5131" width="15.7109375" style="212" bestFit="1" customWidth="1"/>
    <col min="5132" max="5132" width="16.28515625" style="212" bestFit="1" customWidth="1"/>
    <col min="5133" max="5133" width="17.28515625" style="212" customWidth="1"/>
    <col min="5134" max="5134" width="23.42578125" style="212" bestFit="1" customWidth="1"/>
    <col min="5135" max="5135" width="31.85546875" style="212" bestFit="1" customWidth="1"/>
    <col min="5136" max="5136" width="7.85546875" style="212" bestFit="1" customWidth="1"/>
    <col min="5137" max="5137" width="5.7109375" style="212" bestFit="1" customWidth="1"/>
    <col min="5138" max="5138" width="9.140625" style="212" bestFit="1" customWidth="1"/>
    <col min="5139" max="5139" width="13.5703125" style="212" bestFit="1" customWidth="1"/>
    <col min="5140" max="5368" width="9.140625" style="212"/>
    <col min="5369" max="5369" width="4.42578125" style="212" bestFit="1" customWidth="1"/>
    <col min="5370" max="5370" width="18.28515625" style="212" bestFit="1" customWidth="1"/>
    <col min="5371" max="5371" width="19" style="212" bestFit="1" customWidth="1"/>
    <col min="5372" max="5372" width="15.42578125" style="212" bestFit="1" customWidth="1"/>
    <col min="5373" max="5374" width="12.42578125" style="212" bestFit="1" customWidth="1"/>
    <col min="5375" max="5375" width="7.140625" style="212" bestFit="1" customWidth="1"/>
    <col min="5376" max="5376" width="10.140625" style="212" bestFit="1" customWidth="1"/>
    <col min="5377" max="5377" width="15.85546875" style="212" bestFit="1" customWidth="1"/>
    <col min="5378" max="5378" width="15.140625" style="212" bestFit="1" customWidth="1"/>
    <col min="5379" max="5379" width="18.28515625" style="212" bestFit="1" customWidth="1"/>
    <col min="5380" max="5380" width="13.28515625" style="212" bestFit="1" customWidth="1"/>
    <col min="5381" max="5381" width="19.28515625" style="212" customWidth="1"/>
    <col min="5382" max="5382" width="15.140625" style="212" customWidth="1"/>
    <col min="5383" max="5383" width="21" style="212" bestFit="1" customWidth="1"/>
    <col min="5384" max="5384" width="17.140625" style="212" bestFit="1" customWidth="1"/>
    <col min="5385" max="5385" width="16.85546875" style="212" bestFit="1" customWidth="1"/>
    <col min="5386" max="5386" width="16.7109375" style="212" bestFit="1" customWidth="1"/>
    <col min="5387" max="5387" width="15.7109375" style="212" bestFit="1" customWidth="1"/>
    <col min="5388" max="5388" width="16.28515625" style="212" bestFit="1" customWidth="1"/>
    <col min="5389" max="5389" width="17.28515625" style="212" customWidth="1"/>
    <col min="5390" max="5390" width="23.42578125" style="212" bestFit="1" customWidth="1"/>
    <col min="5391" max="5391" width="31.85546875" style="212" bestFit="1" customWidth="1"/>
    <col min="5392" max="5392" width="7.85546875" style="212" bestFit="1" customWidth="1"/>
    <col min="5393" max="5393" width="5.7109375" style="212" bestFit="1" customWidth="1"/>
    <col min="5394" max="5394" width="9.140625" style="212" bestFit="1" customWidth="1"/>
    <col min="5395" max="5395" width="13.5703125" style="212" bestFit="1" customWidth="1"/>
    <col min="5396" max="5624" width="9.140625" style="212"/>
    <col min="5625" max="5625" width="4.42578125" style="212" bestFit="1" customWidth="1"/>
    <col min="5626" max="5626" width="18.28515625" style="212" bestFit="1" customWidth="1"/>
    <col min="5627" max="5627" width="19" style="212" bestFit="1" customWidth="1"/>
    <col min="5628" max="5628" width="15.42578125" style="212" bestFit="1" customWidth="1"/>
    <col min="5629" max="5630" width="12.42578125" style="212" bestFit="1" customWidth="1"/>
    <col min="5631" max="5631" width="7.140625" style="212" bestFit="1" customWidth="1"/>
    <col min="5632" max="5632" width="10.140625" style="212" bestFit="1" customWidth="1"/>
    <col min="5633" max="5633" width="15.85546875" style="212" bestFit="1" customWidth="1"/>
    <col min="5634" max="5634" width="15.140625" style="212" bestFit="1" customWidth="1"/>
    <col min="5635" max="5635" width="18.28515625" style="212" bestFit="1" customWidth="1"/>
    <col min="5636" max="5636" width="13.28515625" style="212" bestFit="1" customWidth="1"/>
    <col min="5637" max="5637" width="19.28515625" style="212" customWidth="1"/>
    <col min="5638" max="5638" width="15.140625" style="212" customWidth="1"/>
    <col min="5639" max="5639" width="21" style="212" bestFit="1" customWidth="1"/>
    <col min="5640" max="5640" width="17.140625" style="212" bestFit="1" customWidth="1"/>
    <col min="5641" max="5641" width="16.85546875" style="212" bestFit="1" customWidth="1"/>
    <col min="5642" max="5642" width="16.7109375" style="212" bestFit="1" customWidth="1"/>
    <col min="5643" max="5643" width="15.7109375" style="212" bestFit="1" customWidth="1"/>
    <col min="5644" max="5644" width="16.28515625" style="212" bestFit="1" customWidth="1"/>
    <col min="5645" max="5645" width="17.28515625" style="212" customWidth="1"/>
    <col min="5646" max="5646" width="23.42578125" style="212" bestFit="1" customWidth="1"/>
    <col min="5647" max="5647" width="31.85546875" style="212" bestFit="1" customWidth="1"/>
    <col min="5648" max="5648" width="7.85546875" style="212" bestFit="1" customWidth="1"/>
    <col min="5649" max="5649" width="5.7109375" style="212" bestFit="1" customWidth="1"/>
    <col min="5650" max="5650" width="9.140625" style="212" bestFit="1" customWidth="1"/>
    <col min="5651" max="5651" width="13.5703125" style="212" bestFit="1" customWidth="1"/>
    <col min="5652" max="5880" width="9.140625" style="212"/>
    <col min="5881" max="5881" width="4.42578125" style="212" bestFit="1" customWidth="1"/>
    <col min="5882" max="5882" width="18.28515625" style="212" bestFit="1" customWidth="1"/>
    <col min="5883" max="5883" width="19" style="212" bestFit="1" customWidth="1"/>
    <col min="5884" max="5884" width="15.42578125" style="212" bestFit="1" customWidth="1"/>
    <col min="5885" max="5886" width="12.42578125" style="212" bestFit="1" customWidth="1"/>
    <col min="5887" max="5887" width="7.140625" style="212" bestFit="1" customWidth="1"/>
    <col min="5888" max="5888" width="10.140625" style="212" bestFit="1" customWidth="1"/>
    <col min="5889" max="5889" width="15.85546875" style="212" bestFit="1" customWidth="1"/>
    <col min="5890" max="5890" width="15.140625" style="212" bestFit="1" customWidth="1"/>
    <col min="5891" max="5891" width="18.28515625" style="212" bestFit="1" customWidth="1"/>
    <col min="5892" max="5892" width="13.28515625" style="212" bestFit="1" customWidth="1"/>
    <col min="5893" max="5893" width="19.28515625" style="212" customWidth="1"/>
    <col min="5894" max="5894" width="15.140625" style="212" customWidth="1"/>
    <col min="5895" max="5895" width="21" style="212" bestFit="1" customWidth="1"/>
    <col min="5896" max="5896" width="17.140625" style="212" bestFit="1" customWidth="1"/>
    <col min="5897" max="5897" width="16.85546875" style="212" bestFit="1" customWidth="1"/>
    <col min="5898" max="5898" width="16.7109375" style="212" bestFit="1" customWidth="1"/>
    <col min="5899" max="5899" width="15.7109375" style="212" bestFit="1" customWidth="1"/>
    <col min="5900" max="5900" width="16.28515625" style="212" bestFit="1" customWidth="1"/>
    <col min="5901" max="5901" width="17.28515625" style="212" customWidth="1"/>
    <col min="5902" max="5902" width="23.42578125" style="212" bestFit="1" customWidth="1"/>
    <col min="5903" max="5903" width="31.85546875" style="212" bestFit="1" customWidth="1"/>
    <col min="5904" max="5904" width="7.85546875" style="212" bestFit="1" customWidth="1"/>
    <col min="5905" max="5905" width="5.7109375" style="212" bestFit="1" customWidth="1"/>
    <col min="5906" max="5906" width="9.140625" style="212" bestFit="1" customWidth="1"/>
    <col min="5907" max="5907" width="13.5703125" style="212" bestFit="1" customWidth="1"/>
    <col min="5908" max="6136" width="9.140625" style="212"/>
    <col min="6137" max="6137" width="4.42578125" style="212" bestFit="1" customWidth="1"/>
    <col min="6138" max="6138" width="18.28515625" style="212" bestFit="1" customWidth="1"/>
    <col min="6139" max="6139" width="19" style="212" bestFit="1" customWidth="1"/>
    <col min="6140" max="6140" width="15.42578125" style="212" bestFit="1" customWidth="1"/>
    <col min="6141" max="6142" width="12.42578125" style="212" bestFit="1" customWidth="1"/>
    <col min="6143" max="6143" width="7.140625" style="212" bestFit="1" customWidth="1"/>
    <col min="6144" max="6144" width="10.140625" style="212" bestFit="1" customWidth="1"/>
    <col min="6145" max="6145" width="15.85546875" style="212" bestFit="1" customWidth="1"/>
    <col min="6146" max="6146" width="15.140625" style="212" bestFit="1" customWidth="1"/>
    <col min="6147" max="6147" width="18.28515625" style="212" bestFit="1" customWidth="1"/>
    <col min="6148" max="6148" width="13.28515625" style="212" bestFit="1" customWidth="1"/>
    <col min="6149" max="6149" width="19.28515625" style="212" customWidth="1"/>
    <col min="6150" max="6150" width="15.140625" style="212" customWidth="1"/>
    <col min="6151" max="6151" width="21" style="212" bestFit="1" customWidth="1"/>
    <col min="6152" max="6152" width="17.140625" style="212" bestFit="1" customWidth="1"/>
    <col min="6153" max="6153" width="16.85546875" style="212" bestFit="1" customWidth="1"/>
    <col min="6154" max="6154" width="16.7109375" style="212" bestFit="1" customWidth="1"/>
    <col min="6155" max="6155" width="15.7109375" style="212" bestFit="1" customWidth="1"/>
    <col min="6156" max="6156" width="16.28515625" style="212" bestFit="1" customWidth="1"/>
    <col min="6157" max="6157" width="17.28515625" style="212" customWidth="1"/>
    <col min="6158" max="6158" width="23.42578125" style="212" bestFit="1" customWidth="1"/>
    <col min="6159" max="6159" width="31.85546875" style="212" bestFit="1" customWidth="1"/>
    <col min="6160" max="6160" width="7.85546875" style="212" bestFit="1" customWidth="1"/>
    <col min="6161" max="6161" width="5.7109375" style="212" bestFit="1" customWidth="1"/>
    <col min="6162" max="6162" width="9.140625" style="212" bestFit="1" customWidth="1"/>
    <col min="6163" max="6163" width="13.5703125" style="212" bestFit="1" customWidth="1"/>
    <col min="6164" max="6392" width="9.140625" style="212"/>
    <col min="6393" max="6393" width="4.42578125" style="212" bestFit="1" customWidth="1"/>
    <col min="6394" max="6394" width="18.28515625" style="212" bestFit="1" customWidth="1"/>
    <col min="6395" max="6395" width="19" style="212" bestFit="1" customWidth="1"/>
    <col min="6396" max="6396" width="15.42578125" style="212" bestFit="1" customWidth="1"/>
    <col min="6397" max="6398" width="12.42578125" style="212" bestFit="1" customWidth="1"/>
    <col min="6399" max="6399" width="7.140625" style="212" bestFit="1" customWidth="1"/>
    <col min="6400" max="6400" width="10.140625" style="212" bestFit="1" customWidth="1"/>
    <col min="6401" max="6401" width="15.85546875" style="212" bestFit="1" customWidth="1"/>
    <col min="6402" max="6402" width="15.140625" style="212" bestFit="1" customWidth="1"/>
    <col min="6403" max="6403" width="18.28515625" style="212" bestFit="1" customWidth="1"/>
    <col min="6404" max="6404" width="13.28515625" style="212" bestFit="1" customWidth="1"/>
    <col min="6405" max="6405" width="19.28515625" style="212" customWidth="1"/>
    <col min="6406" max="6406" width="15.140625" style="212" customWidth="1"/>
    <col min="6407" max="6407" width="21" style="212" bestFit="1" customWidth="1"/>
    <col min="6408" max="6408" width="17.140625" style="212" bestFit="1" customWidth="1"/>
    <col min="6409" max="6409" width="16.85546875" style="212" bestFit="1" customWidth="1"/>
    <col min="6410" max="6410" width="16.7109375" style="212" bestFit="1" customWidth="1"/>
    <col min="6411" max="6411" width="15.7109375" style="212" bestFit="1" customWidth="1"/>
    <col min="6412" max="6412" width="16.28515625" style="212" bestFit="1" customWidth="1"/>
    <col min="6413" max="6413" width="17.28515625" style="212" customWidth="1"/>
    <col min="6414" max="6414" width="23.42578125" style="212" bestFit="1" customWidth="1"/>
    <col min="6415" max="6415" width="31.85546875" style="212" bestFit="1" customWidth="1"/>
    <col min="6416" max="6416" width="7.85546875" style="212" bestFit="1" customWidth="1"/>
    <col min="6417" max="6417" width="5.7109375" style="212" bestFit="1" customWidth="1"/>
    <col min="6418" max="6418" width="9.140625" style="212" bestFit="1" customWidth="1"/>
    <col min="6419" max="6419" width="13.5703125" style="212" bestFit="1" customWidth="1"/>
    <col min="6420" max="6648" width="9.140625" style="212"/>
    <col min="6649" max="6649" width="4.42578125" style="212" bestFit="1" customWidth="1"/>
    <col min="6650" max="6650" width="18.28515625" style="212" bestFit="1" customWidth="1"/>
    <col min="6651" max="6651" width="19" style="212" bestFit="1" customWidth="1"/>
    <col min="6652" max="6652" width="15.42578125" style="212" bestFit="1" customWidth="1"/>
    <col min="6653" max="6654" width="12.42578125" style="212" bestFit="1" customWidth="1"/>
    <col min="6655" max="6655" width="7.140625" style="212" bestFit="1" customWidth="1"/>
    <col min="6656" max="6656" width="10.140625" style="212" bestFit="1" customWidth="1"/>
    <col min="6657" max="6657" width="15.85546875" style="212" bestFit="1" customWidth="1"/>
    <col min="6658" max="6658" width="15.140625" style="212" bestFit="1" customWidth="1"/>
    <col min="6659" max="6659" width="18.28515625" style="212" bestFit="1" customWidth="1"/>
    <col min="6660" max="6660" width="13.28515625" style="212" bestFit="1" customWidth="1"/>
    <col min="6661" max="6661" width="19.28515625" style="212" customWidth="1"/>
    <col min="6662" max="6662" width="15.140625" style="212" customWidth="1"/>
    <col min="6663" max="6663" width="21" style="212" bestFit="1" customWidth="1"/>
    <col min="6664" max="6664" width="17.140625" style="212" bestFit="1" customWidth="1"/>
    <col min="6665" max="6665" width="16.85546875" style="212" bestFit="1" customWidth="1"/>
    <col min="6666" max="6666" width="16.7109375" style="212" bestFit="1" customWidth="1"/>
    <col min="6667" max="6667" width="15.7109375" style="212" bestFit="1" customWidth="1"/>
    <col min="6668" max="6668" width="16.28515625" style="212" bestFit="1" customWidth="1"/>
    <col min="6669" max="6669" width="17.28515625" style="212" customWidth="1"/>
    <col min="6670" max="6670" width="23.42578125" style="212" bestFit="1" customWidth="1"/>
    <col min="6671" max="6671" width="31.85546875" style="212" bestFit="1" customWidth="1"/>
    <col min="6672" max="6672" width="7.85546875" style="212" bestFit="1" customWidth="1"/>
    <col min="6673" max="6673" width="5.7109375" style="212" bestFit="1" customWidth="1"/>
    <col min="6674" max="6674" width="9.140625" style="212" bestFit="1" customWidth="1"/>
    <col min="6675" max="6675" width="13.5703125" style="212" bestFit="1" customWidth="1"/>
    <col min="6676" max="6904" width="9.140625" style="212"/>
    <col min="6905" max="6905" width="4.42578125" style="212" bestFit="1" customWidth="1"/>
    <col min="6906" max="6906" width="18.28515625" style="212" bestFit="1" customWidth="1"/>
    <col min="6907" max="6907" width="19" style="212" bestFit="1" customWidth="1"/>
    <col min="6908" max="6908" width="15.42578125" style="212" bestFit="1" customWidth="1"/>
    <col min="6909" max="6910" width="12.42578125" style="212" bestFit="1" customWidth="1"/>
    <col min="6911" max="6911" width="7.140625" style="212" bestFit="1" customWidth="1"/>
    <col min="6912" max="6912" width="10.140625" style="212" bestFit="1" customWidth="1"/>
    <col min="6913" max="6913" width="15.85546875" style="212" bestFit="1" customWidth="1"/>
    <col min="6914" max="6914" width="15.140625" style="212" bestFit="1" customWidth="1"/>
    <col min="6915" max="6915" width="18.28515625" style="212" bestFit="1" customWidth="1"/>
    <col min="6916" max="6916" width="13.28515625" style="212" bestFit="1" customWidth="1"/>
    <col min="6917" max="6917" width="19.28515625" style="212" customWidth="1"/>
    <col min="6918" max="6918" width="15.140625" style="212" customWidth="1"/>
    <col min="6919" max="6919" width="21" style="212" bestFit="1" customWidth="1"/>
    <col min="6920" max="6920" width="17.140625" style="212" bestFit="1" customWidth="1"/>
    <col min="6921" max="6921" width="16.85546875" style="212" bestFit="1" customWidth="1"/>
    <col min="6922" max="6922" width="16.7109375" style="212" bestFit="1" customWidth="1"/>
    <col min="6923" max="6923" width="15.7109375" style="212" bestFit="1" customWidth="1"/>
    <col min="6924" max="6924" width="16.28515625" style="212" bestFit="1" customWidth="1"/>
    <col min="6925" max="6925" width="17.28515625" style="212" customWidth="1"/>
    <col min="6926" max="6926" width="23.42578125" style="212" bestFit="1" customWidth="1"/>
    <col min="6927" max="6927" width="31.85546875" style="212" bestFit="1" customWidth="1"/>
    <col min="6928" max="6928" width="7.85546875" style="212" bestFit="1" customWidth="1"/>
    <col min="6929" max="6929" width="5.7109375" style="212" bestFit="1" customWidth="1"/>
    <col min="6930" max="6930" width="9.140625" style="212" bestFit="1" customWidth="1"/>
    <col min="6931" max="6931" width="13.5703125" style="212" bestFit="1" customWidth="1"/>
    <col min="6932" max="7160" width="9.140625" style="212"/>
    <col min="7161" max="7161" width="4.42578125" style="212" bestFit="1" customWidth="1"/>
    <col min="7162" max="7162" width="18.28515625" style="212" bestFit="1" customWidth="1"/>
    <col min="7163" max="7163" width="19" style="212" bestFit="1" customWidth="1"/>
    <col min="7164" max="7164" width="15.42578125" style="212" bestFit="1" customWidth="1"/>
    <col min="7165" max="7166" width="12.42578125" style="212" bestFit="1" customWidth="1"/>
    <col min="7167" max="7167" width="7.140625" style="212" bestFit="1" customWidth="1"/>
    <col min="7168" max="7168" width="10.140625" style="212" bestFit="1" customWidth="1"/>
    <col min="7169" max="7169" width="15.85546875" style="212" bestFit="1" customWidth="1"/>
    <col min="7170" max="7170" width="15.140625" style="212" bestFit="1" customWidth="1"/>
    <col min="7171" max="7171" width="18.28515625" style="212" bestFit="1" customWidth="1"/>
    <col min="7172" max="7172" width="13.28515625" style="212" bestFit="1" customWidth="1"/>
    <col min="7173" max="7173" width="19.28515625" style="212" customWidth="1"/>
    <col min="7174" max="7174" width="15.140625" style="212" customWidth="1"/>
    <col min="7175" max="7175" width="21" style="212" bestFit="1" customWidth="1"/>
    <col min="7176" max="7176" width="17.140625" style="212" bestFit="1" customWidth="1"/>
    <col min="7177" max="7177" width="16.85546875" style="212" bestFit="1" customWidth="1"/>
    <col min="7178" max="7178" width="16.7109375" style="212" bestFit="1" customWidth="1"/>
    <col min="7179" max="7179" width="15.7109375" style="212" bestFit="1" customWidth="1"/>
    <col min="7180" max="7180" width="16.28515625" style="212" bestFit="1" customWidth="1"/>
    <col min="7181" max="7181" width="17.28515625" style="212" customWidth="1"/>
    <col min="7182" max="7182" width="23.42578125" style="212" bestFit="1" customWidth="1"/>
    <col min="7183" max="7183" width="31.85546875" style="212" bestFit="1" customWidth="1"/>
    <col min="7184" max="7184" width="7.85546875" style="212" bestFit="1" customWidth="1"/>
    <col min="7185" max="7185" width="5.7109375" style="212" bestFit="1" customWidth="1"/>
    <col min="7186" max="7186" width="9.140625" style="212" bestFit="1" customWidth="1"/>
    <col min="7187" max="7187" width="13.5703125" style="212" bestFit="1" customWidth="1"/>
    <col min="7188" max="7416" width="9.140625" style="212"/>
    <col min="7417" max="7417" width="4.42578125" style="212" bestFit="1" customWidth="1"/>
    <col min="7418" max="7418" width="18.28515625" style="212" bestFit="1" customWidth="1"/>
    <col min="7419" max="7419" width="19" style="212" bestFit="1" customWidth="1"/>
    <col min="7420" max="7420" width="15.42578125" style="212" bestFit="1" customWidth="1"/>
    <col min="7421" max="7422" width="12.42578125" style="212" bestFit="1" customWidth="1"/>
    <col min="7423" max="7423" width="7.140625" style="212" bestFit="1" customWidth="1"/>
    <col min="7424" max="7424" width="10.140625" style="212" bestFit="1" customWidth="1"/>
    <col min="7425" max="7425" width="15.85546875" style="212" bestFit="1" customWidth="1"/>
    <col min="7426" max="7426" width="15.140625" style="212" bestFit="1" customWidth="1"/>
    <col min="7427" max="7427" width="18.28515625" style="212" bestFit="1" customWidth="1"/>
    <col min="7428" max="7428" width="13.28515625" style="212" bestFit="1" customWidth="1"/>
    <col min="7429" max="7429" width="19.28515625" style="212" customWidth="1"/>
    <col min="7430" max="7430" width="15.140625" style="212" customWidth="1"/>
    <col min="7431" max="7431" width="21" style="212" bestFit="1" customWidth="1"/>
    <col min="7432" max="7432" width="17.140625" style="212" bestFit="1" customWidth="1"/>
    <col min="7433" max="7433" width="16.85546875" style="212" bestFit="1" customWidth="1"/>
    <col min="7434" max="7434" width="16.7109375" style="212" bestFit="1" customWidth="1"/>
    <col min="7435" max="7435" width="15.7109375" style="212" bestFit="1" customWidth="1"/>
    <col min="7436" max="7436" width="16.28515625" style="212" bestFit="1" customWidth="1"/>
    <col min="7437" max="7437" width="17.28515625" style="212" customWidth="1"/>
    <col min="7438" max="7438" width="23.42578125" style="212" bestFit="1" customWidth="1"/>
    <col min="7439" max="7439" width="31.85546875" style="212" bestFit="1" customWidth="1"/>
    <col min="7440" max="7440" width="7.85546875" style="212" bestFit="1" customWidth="1"/>
    <col min="7441" max="7441" width="5.7109375" style="212" bestFit="1" customWidth="1"/>
    <col min="7442" max="7442" width="9.140625" style="212" bestFit="1" customWidth="1"/>
    <col min="7443" max="7443" width="13.5703125" style="212" bestFit="1" customWidth="1"/>
    <col min="7444" max="7672" width="9.140625" style="212"/>
    <col min="7673" max="7673" width="4.42578125" style="212" bestFit="1" customWidth="1"/>
    <col min="7674" max="7674" width="18.28515625" style="212" bestFit="1" customWidth="1"/>
    <col min="7675" max="7675" width="19" style="212" bestFit="1" customWidth="1"/>
    <col min="7676" max="7676" width="15.42578125" style="212" bestFit="1" customWidth="1"/>
    <col min="7677" max="7678" width="12.42578125" style="212" bestFit="1" customWidth="1"/>
    <col min="7679" max="7679" width="7.140625" style="212" bestFit="1" customWidth="1"/>
    <col min="7680" max="7680" width="10.140625" style="212" bestFit="1" customWidth="1"/>
    <col min="7681" max="7681" width="15.85546875" style="212" bestFit="1" customWidth="1"/>
    <col min="7682" max="7682" width="15.140625" style="212" bestFit="1" customWidth="1"/>
    <col min="7683" max="7683" width="18.28515625" style="212" bestFit="1" customWidth="1"/>
    <col min="7684" max="7684" width="13.28515625" style="212" bestFit="1" customWidth="1"/>
    <col min="7685" max="7685" width="19.28515625" style="212" customWidth="1"/>
    <col min="7686" max="7686" width="15.140625" style="212" customWidth="1"/>
    <col min="7687" max="7687" width="21" style="212" bestFit="1" customWidth="1"/>
    <col min="7688" max="7688" width="17.140625" style="212" bestFit="1" customWidth="1"/>
    <col min="7689" max="7689" width="16.85546875" style="212" bestFit="1" customWidth="1"/>
    <col min="7690" max="7690" width="16.7109375" style="212" bestFit="1" customWidth="1"/>
    <col min="7691" max="7691" width="15.7109375" style="212" bestFit="1" customWidth="1"/>
    <col min="7692" max="7692" width="16.28515625" style="212" bestFit="1" customWidth="1"/>
    <col min="7693" max="7693" width="17.28515625" style="212" customWidth="1"/>
    <col min="7694" max="7694" width="23.42578125" style="212" bestFit="1" customWidth="1"/>
    <col min="7695" max="7695" width="31.85546875" style="212" bestFit="1" customWidth="1"/>
    <col min="7696" max="7696" width="7.85546875" style="212" bestFit="1" customWidth="1"/>
    <col min="7697" max="7697" width="5.7109375" style="212" bestFit="1" customWidth="1"/>
    <col min="7698" max="7698" width="9.140625" style="212" bestFit="1" customWidth="1"/>
    <col min="7699" max="7699" width="13.5703125" style="212" bestFit="1" customWidth="1"/>
    <col min="7700" max="7928" width="9.140625" style="212"/>
    <col min="7929" max="7929" width="4.42578125" style="212" bestFit="1" customWidth="1"/>
    <col min="7930" max="7930" width="18.28515625" style="212" bestFit="1" customWidth="1"/>
    <col min="7931" max="7931" width="19" style="212" bestFit="1" customWidth="1"/>
    <col min="7932" max="7932" width="15.42578125" style="212" bestFit="1" customWidth="1"/>
    <col min="7933" max="7934" width="12.42578125" style="212" bestFit="1" customWidth="1"/>
    <col min="7935" max="7935" width="7.140625" style="212" bestFit="1" customWidth="1"/>
    <col min="7936" max="7936" width="10.140625" style="212" bestFit="1" customWidth="1"/>
    <col min="7937" max="7937" width="15.85546875" style="212" bestFit="1" customWidth="1"/>
    <col min="7938" max="7938" width="15.140625" style="212" bestFit="1" customWidth="1"/>
    <col min="7939" max="7939" width="18.28515625" style="212" bestFit="1" customWidth="1"/>
    <col min="7940" max="7940" width="13.28515625" style="212" bestFit="1" customWidth="1"/>
    <col min="7941" max="7941" width="19.28515625" style="212" customWidth="1"/>
    <col min="7942" max="7942" width="15.140625" style="212" customWidth="1"/>
    <col min="7943" max="7943" width="21" style="212" bestFit="1" customWidth="1"/>
    <col min="7944" max="7944" width="17.140625" style="212" bestFit="1" customWidth="1"/>
    <col min="7945" max="7945" width="16.85546875" style="212" bestFit="1" customWidth="1"/>
    <col min="7946" max="7946" width="16.7109375" style="212" bestFit="1" customWidth="1"/>
    <col min="7947" max="7947" width="15.7109375" style="212" bestFit="1" customWidth="1"/>
    <col min="7948" max="7948" width="16.28515625" style="212" bestFit="1" customWidth="1"/>
    <col min="7949" max="7949" width="17.28515625" style="212" customWidth="1"/>
    <col min="7950" max="7950" width="23.42578125" style="212" bestFit="1" customWidth="1"/>
    <col min="7951" max="7951" width="31.85546875" style="212" bestFit="1" customWidth="1"/>
    <col min="7952" max="7952" width="7.85546875" style="212" bestFit="1" customWidth="1"/>
    <col min="7953" max="7953" width="5.7109375" style="212" bestFit="1" customWidth="1"/>
    <col min="7954" max="7954" width="9.140625" style="212" bestFit="1" customWidth="1"/>
    <col min="7955" max="7955" width="13.5703125" style="212" bestFit="1" customWidth="1"/>
    <col min="7956" max="8184" width="9.140625" style="212"/>
    <col min="8185" max="8185" width="4.42578125" style="212" bestFit="1" customWidth="1"/>
    <col min="8186" max="8186" width="18.28515625" style="212" bestFit="1" customWidth="1"/>
    <col min="8187" max="8187" width="19" style="212" bestFit="1" customWidth="1"/>
    <col min="8188" max="8188" width="15.42578125" style="212" bestFit="1" customWidth="1"/>
    <col min="8189" max="8190" width="12.42578125" style="212" bestFit="1" customWidth="1"/>
    <col min="8191" max="8191" width="7.140625" style="212" bestFit="1" customWidth="1"/>
    <col min="8192" max="8192" width="10.140625" style="212" bestFit="1" customWidth="1"/>
    <col min="8193" max="8193" width="15.85546875" style="212" bestFit="1" customWidth="1"/>
    <col min="8194" max="8194" width="15.140625" style="212" bestFit="1" customWidth="1"/>
    <col min="8195" max="8195" width="18.28515625" style="212" bestFit="1" customWidth="1"/>
    <col min="8196" max="8196" width="13.28515625" style="212" bestFit="1" customWidth="1"/>
    <col min="8197" max="8197" width="19.28515625" style="212" customWidth="1"/>
    <col min="8198" max="8198" width="15.140625" style="212" customWidth="1"/>
    <col min="8199" max="8199" width="21" style="212" bestFit="1" customWidth="1"/>
    <col min="8200" max="8200" width="17.140625" style="212" bestFit="1" customWidth="1"/>
    <col min="8201" max="8201" width="16.85546875" style="212" bestFit="1" customWidth="1"/>
    <col min="8202" max="8202" width="16.7109375" style="212" bestFit="1" customWidth="1"/>
    <col min="8203" max="8203" width="15.7109375" style="212" bestFit="1" customWidth="1"/>
    <col min="8204" max="8204" width="16.28515625" style="212" bestFit="1" customWidth="1"/>
    <col min="8205" max="8205" width="17.28515625" style="212" customWidth="1"/>
    <col min="8206" max="8206" width="23.42578125" style="212" bestFit="1" customWidth="1"/>
    <col min="8207" max="8207" width="31.85546875" style="212" bestFit="1" customWidth="1"/>
    <col min="8208" max="8208" width="7.85546875" style="212" bestFit="1" customWidth="1"/>
    <col min="8209" max="8209" width="5.7109375" style="212" bestFit="1" customWidth="1"/>
    <col min="8210" max="8210" width="9.140625" style="212" bestFit="1" customWidth="1"/>
    <col min="8211" max="8211" width="13.5703125" style="212" bestFit="1" customWidth="1"/>
    <col min="8212" max="8440" width="9.140625" style="212"/>
    <col min="8441" max="8441" width="4.42578125" style="212" bestFit="1" customWidth="1"/>
    <col min="8442" max="8442" width="18.28515625" style="212" bestFit="1" customWidth="1"/>
    <col min="8443" max="8443" width="19" style="212" bestFit="1" customWidth="1"/>
    <col min="8444" max="8444" width="15.42578125" style="212" bestFit="1" customWidth="1"/>
    <col min="8445" max="8446" width="12.42578125" style="212" bestFit="1" customWidth="1"/>
    <col min="8447" max="8447" width="7.140625" style="212" bestFit="1" customWidth="1"/>
    <col min="8448" max="8448" width="10.140625" style="212" bestFit="1" customWidth="1"/>
    <col min="8449" max="8449" width="15.85546875" style="212" bestFit="1" customWidth="1"/>
    <col min="8450" max="8450" width="15.140625" style="212" bestFit="1" customWidth="1"/>
    <col min="8451" max="8451" width="18.28515625" style="212" bestFit="1" customWidth="1"/>
    <col min="8452" max="8452" width="13.28515625" style="212" bestFit="1" customWidth="1"/>
    <col min="8453" max="8453" width="19.28515625" style="212" customWidth="1"/>
    <col min="8454" max="8454" width="15.140625" style="212" customWidth="1"/>
    <col min="8455" max="8455" width="21" style="212" bestFit="1" customWidth="1"/>
    <col min="8456" max="8456" width="17.140625" style="212" bestFit="1" customWidth="1"/>
    <col min="8457" max="8457" width="16.85546875" style="212" bestFit="1" customWidth="1"/>
    <col min="8458" max="8458" width="16.7109375" style="212" bestFit="1" customWidth="1"/>
    <col min="8459" max="8459" width="15.7109375" style="212" bestFit="1" customWidth="1"/>
    <col min="8460" max="8460" width="16.28515625" style="212" bestFit="1" customWidth="1"/>
    <col min="8461" max="8461" width="17.28515625" style="212" customWidth="1"/>
    <col min="8462" max="8462" width="23.42578125" style="212" bestFit="1" customWidth="1"/>
    <col min="8463" max="8463" width="31.85546875" style="212" bestFit="1" customWidth="1"/>
    <col min="8464" max="8464" width="7.85546875" style="212" bestFit="1" customWidth="1"/>
    <col min="8465" max="8465" width="5.7109375" style="212" bestFit="1" customWidth="1"/>
    <col min="8466" max="8466" width="9.140625" style="212" bestFit="1" customWidth="1"/>
    <col min="8467" max="8467" width="13.5703125" style="212" bestFit="1" customWidth="1"/>
    <col min="8468" max="8696" width="9.140625" style="212"/>
    <col min="8697" max="8697" width="4.42578125" style="212" bestFit="1" customWidth="1"/>
    <col min="8698" max="8698" width="18.28515625" style="212" bestFit="1" customWidth="1"/>
    <col min="8699" max="8699" width="19" style="212" bestFit="1" customWidth="1"/>
    <col min="8700" max="8700" width="15.42578125" style="212" bestFit="1" customWidth="1"/>
    <col min="8701" max="8702" width="12.42578125" style="212" bestFit="1" customWidth="1"/>
    <col min="8703" max="8703" width="7.140625" style="212" bestFit="1" customWidth="1"/>
    <col min="8704" max="8704" width="10.140625" style="212" bestFit="1" customWidth="1"/>
    <col min="8705" max="8705" width="15.85546875" style="212" bestFit="1" customWidth="1"/>
    <col min="8706" max="8706" width="15.140625" style="212" bestFit="1" customWidth="1"/>
    <col min="8707" max="8707" width="18.28515625" style="212" bestFit="1" customWidth="1"/>
    <col min="8708" max="8708" width="13.28515625" style="212" bestFit="1" customWidth="1"/>
    <col min="8709" max="8709" width="19.28515625" style="212" customWidth="1"/>
    <col min="8710" max="8710" width="15.140625" style="212" customWidth="1"/>
    <col min="8711" max="8711" width="21" style="212" bestFit="1" customWidth="1"/>
    <col min="8712" max="8712" width="17.140625" style="212" bestFit="1" customWidth="1"/>
    <col min="8713" max="8713" width="16.85546875" style="212" bestFit="1" customWidth="1"/>
    <col min="8714" max="8714" width="16.7109375" style="212" bestFit="1" customWidth="1"/>
    <col min="8715" max="8715" width="15.7109375" style="212" bestFit="1" customWidth="1"/>
    <col min="8716" max="8716" width="16.28515625" style="212" bestFit="1" customWidth="1"/>
    <col min="8717" max="8717" width="17.28515625" style="212" customWidth="1"/>
    <col min="8718" max="8718" width="23.42578125" style="212" bestFit="1" customWidth="1"/>
    <col min="8719" max="8719" width="31.85546875" style="212" bestFit="1" customWidth="1"/>
    <col min="8720" max="8720" width="7.85546875" style="212" bestFit="1" customWidth="1"/>
    <col min="8721" max="8721" width="5.7109375" style="212" bestFit="1" customWidth="1"/>
    <col min="8722" max="8722" width="9.140625" style="212" bestFit="1" customWidth="1"/>
    <col min="8723" max="8723" width="13.5703125" style="212" bestFit="1" customWidth="1"/>
    <col min="8724" max="8952" width="9.140625" style="212"/>
    <col min="8953" max="8953" width="4.42578125" style="212" bestFit="1" customWidth="1"/>
    <col min="8954" max="8954" width="18.28515625" style="212" bestFit="1" customWidth="1"/>
    <col min="8955" max="8955" width="19" style="212" bestFit="1" customWidth="1"/>
    <col min="8956" max="8956" width="15.42578125" style="212" bestFit="1" customWidth="1"/>
    <col min="8957" max="8958" width="12.42578125" style="212" bestFit="1" customWidth="1"/>
    <col min="8959" max="8959" width="7.140625" style="212" bestFit="1" customWidth="1"/>
    <col min="8960" max="8960" width="10.140625" style="212" bestFit="1" customWidth="1"/>
    <col min="8961" max="8961" width="15.85546875" style="212" bestFit="1" customWidth="1"/>
    <col min="8962" max="8962" width="15.140625" style="212" bestFit="1" customWidth="1"/>
    <col min="8963" max="8963" width="18.28515625" style="212" bestFit="1" customWidth="1"/>
    <col min="8964" max="8964" width="13.28515625" style="212" bestFit="1" customWidth="1"/>
    <col min="8965" max="8965" width="19.28515625" style="212" customWidth="1"/>
    <col min="8966" max="8966" width="15.140625" style="212" customWidth="1"/>
    <col min="8967" max="8967" width="21" style="212" bestFit="1" customWidth="1"/>
    <col min="8968" max="8968" width="17.140625" style="212" bestFit="1" customWidth="1"/>
    <col min="8969" max="8969" width="16.85546875" style="212" bestFit="1" customWidth="1"/>
    <col min="8970" max="8970" width="16.7109375" style="212" bestFit="1" customWidth="1"/>
    <col min="8971" max="8971" width="15.7109375" style="212" bestFit="1" customWidth="1"/>
    <col min="8972" max="8972" width="16.28515625" style="212" bestFit="1" customWidth="1"/>
    <col min="8973" max="8973" width="17.28515625" style="212" customWidth="1"/>
    <col min="8974" max="8974" width="23.42578125" style="212" bestFit="1" customWidth="1"/>
    <col min="8975" max="8975" width="31.85546875" style="212" bestFit="1" customWidth="1"/>
    <col min="8976" max="8976" width="7.85546875" style="212" bestFit="1" customWidth="1"/>
    <col min="8977" max="8977" width="5.7109375" style="212" bestFit="1" customWidth="1"/>
    <col min="8978" max="8978" width="9.140625" style="212" bestFit="1" customWidth="1"/>
    <col min="8979" max="8979" width="13.5703125" style="212" bestFit="1" customWidth="1"/>
    <col min="8980" max="9208" width="9.140625" style="212"/>
    <col min="9209" max="9209" width="4.42578125" style="212" bestFit="1" customWidth="1"/>
    <col min="9210" max="9210" width="18.28515625" style="212" bestFit="1" customWidth="1"/>
    <col min="9211" max="9211" width="19" style="212" bestFit="1" customWidth="1"/>
    <col min="9212" max="9212" width="15.42578125" style="212" bestFit="1" customWidth="1"/>
    <col min="9213" max="9214" width="12.42578125" style="212" bestFit="1" customWidth="1"/>
    <col min="9215" max="9215" width="7.140625" style="212" bestFit="1" customWidth="1"/>
    <col min="9216" max="9216" width="10.140625" style="212" bestFit="1" customWidth="1"/>
    <col min="9217" max="9217" width="15.85546875" style="212" bestFit="1" customWidth="1"/>
    <col min="9218" max="9218" width="15.140625" style="212" bestFit="1" customWidth="1"/>
    <col min="9219" max="9219" width="18.28515625" style="212" bestFit="1" customWidth="1"/>
    <col min="9220" max="9220" width="13.28515625" style="212" bestFit="1" customWidth="1"/>
    <col min="9221" max="9221" width="19.28515625" style="212" customWidth="1"/>
    <col min="9222" max="9222" width="15.140625" style="212" customWidth="1"/>
    <col min="9223" max="9223" width="21" style="212" bestFit="1" customWidth="1"/>
    <col min="9224" max="9224" width="17.140625" style="212" bestFit="1" customWidth="1"/>
    <col min="9225" max="9225" width="16.85546875" style="212" bestFit="1" customWidth="1"/>
    <col min="9226" max="9226" width="16.7109375" style="212" bestFit="1" customWidth="1"/>
    <col min="9227" max="9227" width="15.7109375" style="212" bestFit="1" customWidth="1"/>
    <col min="9228" max="9228" width="16.28515625" style="212" bestFit="1" customWidth="1"/>
    <col min="9229" max="9229" width="17.28515625" style="212" customWidth="1"/>
    <col min="9230" max="9230" width="23.42578125" style="212" bestFit="1" customWidth="1"/>
    <col min="9231" max="9231" width="31.85546875" style="212" bestFit="1" customWidth="1"/>
    <col min="9232" max="9232" width="7.85546875" style="212" bestFit="1" customWidth="1"/>
    <col min="9233" max="9233" width="5.7109375" style="212" bestFit="1" customWidth="1"/>
    <col min="9234" max="9234" width="9.140625" style="212" bestFit="1" customWidth="1"/>
    <col min="9235" max="9235" width="13.5703125" style="212" bestFit="1" customWidth="1"/>
    <col min="9236" max="9464" width="9.140625" style="212"/>
    <col min="9465" max="9465" width="4.42578125" style="212" bestFit="1" customWidth="1"/>
    <col min="9466" max="9466" width="18.28515625" style="212" bestFit="1" customWidth="1"/>
    <col min="9467" max="9467" width="19" style="212" bestFit="1" customWidth="1"/>
    <col min="9468" max="9468" width="15.42578125" style="212" bestFit="1" customWidth="1"/>
    <col min="9469" max="9470" width="12.42578125" style="212" bestFit="1" customWidth="1"/>
    <col min="9471" max="9471" width="7.140625" style="212" bestFit="1" customWidth="1"/>
    <col min="9472" max="9472" width="10.140625" style="212" bestFit="1" customWidth="1"/>
    <col min="9473" max="9473" width="15.85546875" style="212" bestFit="1" customWidth="1"/>
    <col min="9474" max="9474" width="15.140625" style="212" bestFit="1" customWidth="1"/>
    <col min="9475" max="9475" width="18.28515625" style="212" bestFit="1" customWidth="1"/>
    <col min="9476" max="9476" width="13.28515625" style="212" bestFit="1" customWidth="1"/>
    <col min="9477" max="9477" width="19.28515625" style="212" customWidth="1"/>
    <col min="9478" max="9478" width="15.140625" style="212" customWidth="1"/>
    <col min="9479" max="9479" width="21" style="212" bestFit="1" customWidth="1"/>
    <col min="9480" max="9480" width="17.140625" style="212" bestFit="1" customWidth="1"/>
    <col min="9481" max="9481" width="16.85546875" style="212" bestFit="1" customWidth="1"/>
    <col min="9482" max="9482" width="16.7109375" style="212" bestFit="1" customWidth="1"/>
    <col min="9483" max="9483" width="15.7109375" style="212" bestFit="1" customWidth="1"/>
    <col min="9484" max="9484" width="16.28515625" style="212" bestFit="1" customWidth="1"/>
    <col min="9485" max="9485" width="17.28515625" style="212" customWidth="1"/>
    <col min="9486" max="9486" width="23.42578125" style="212" bestFit="1" customWidth="1"/>
    <col min="9487" max="9487" width="31.85546875" style="212" bestFit="1" customWidth="1"/>
    <col min="9488" max="9488" width="7.85546875" style="212" bestFit="1" customWidth="1"/>
    <col min="9489" max="9489" width="5.7109375" style="212" bestFit="1" customWidth="1"/>
    <col min="9490" max="9490" width="9.140625" style="212" bestFit="1" customWidth="1"/>
    <col min="9491" max="9491" width="13.5703125" style="212" bestFit="1" customWidth="1"/>
    <col min="9492" max="9720" width="9.140625" style="212"/>
    <col min="9721" max="9721" width="4.42578125" style="212" bestFit="1" customWidth="1"/>
    <col min="9722" max="9722" width="18.28515625" style="212" bestFit="1" customWidth="1"/>
    <col min="9723" max="9723" width="19" style="212" bestFit="1" customWidth="1"/>
    <col min="9724" max="9724" width="15.42578125" style="212" bestFit="1" customWidth="1"/>
    <col min="9725" max="9726" width="12.42578125" style="212" bestFit="1" customWidth="1"/>
    <col min="9727" max="9727" width="7.140625" style="212" bestFit="1" customWidth="1"/>
    <col min="9728" max="9728" width="10.140625" style="212" bestFit="1" customWidth="1"/>
    <col min="9729" max="9729" width="15.85546875" style="212" bestFit="1" customWidth="1"/>
    <col min="9730" max="9730" width="15.140625" style="212" bestFit="1" customWidth="1"/>
    <col min="9731" max="9731" width="18.28515625" style="212" bestFit="1" customWidth="1"/>
    <col min="9732" max="9732" width="13.28515625" style="212" bestFit="1" customWidth="1"/>
    <col min="9733" max="9733" width="19.28515625" style="212" customWidth="1"/>
    <col min="9734" max="9734" width="15.140625" style="212" customWidth="1"/>
    <col min="9735" max="9735" width="21" style="212" bestFit="1" customWidth="1"/>
    <col min="9736" max="9736" width="17.140625" style="212" bestFit="1" customWidth="1"/>
    <col min="9737" max="9737" width="16.85546875" style="212" bestFit="1" customWidth="1"/>
    <col min="9738" max="9738" width="16.7109375" style="212" bestFit="1" customWidth="1"/>
    <col min="9739" max="9739" width="15.7109375" style="212" bestFit="1" customWidth="1"/>
    <col min="9740" max="9740" width="16.28515625" style="212" bestFit="1" customWidth="1"/>
    <col min="9741" max="9741" width="17.28515625" style="212" customWidth="1"/>
    <col min="9742" max="9742" width="23.42578125" style="212" bestFit="1" customWidth="1"/>
    <col min="9743" max="9743" width="31.85546875" style="212" bestFit="1" customWidth="1"/>
    <col min="9744" max="9744" width="7.85546875" style="212" bestFit="1" customWidth="1"/>
    <col min="9745" max="9745" width="5.7109375" style="212" bestFit="1" customWidth="1"/>
    <col min="9746" max="9746" width="9.140625" style="212" bestFit="1" customWidth="1"/>
    <col min="9747" max="9747" width="13.5703125" style="212" bestFit="1" customWidth="1"/>
    <col min="9748" max="9976" width="9.140625" style="212"/>
    <col min="9977" max="9977" width="4.42578125" style="212" bestFit="1" customWidth="1"/>
    <col min="9978" max="9978" width="18.28515625" style="212" bestFit="1" customWidth="1"/>
    <col min="9979" max="9979" width="19" style="212" bestFit="1" customWidth="1"/>
    <col min="9980" max="9980" width="15.42578125" style="212" bestFit="1" customWidth="1"/>
    <col min="9981" max="9982" width="12.42578125" style="212" bestFit="1" customWidth="1"/>
    <col min="9983" max="9983" width="7.140625" style="212" bestFit="1" customWidth="1"/>
    <col min="9984" max="9984" width="10.140625" style="212" bestFit="1" customWidth="1"/>
    <col min="9985" max="9985" width="15.85546875" style="212" bestFit="1" customWidth="1"/>
    <col min="9986" max="9986" width="15.140625" style="212" bestFit="1" customWidth="1"/>
    <col min="9987" max="9987" width="18.28515625" style="212" bestFit="1" customWidth="1"/>
    <col min="9988" max="9988" width="13.28515625" style="212" bestFit="1" customWidth="1"/>
    <col min="9989" max="9989" width="19.28515625" style="212" customWidth="1"/>
    <col min="9990" max="9990" width="15.140625" style="212" customWidth="1"/>
    <col min="9991" max="9991" width="21" style="212" bestFit="1" customWidth="1"/>
    <col min="9992" max="9992" width="17.140625" style="212" bestFit="1" customWidth="1"/>
    <col min="9993" max="9993" width="16.85546875" style="212" bestFit="1" customWidth="1"/>
    <col min="9994" max="9994" width="16.7109375" style="212" bestFit="1" customWidth="1"/>
    <col min="9995" max="9995" width="15.7109375" style="212" bestFit="1" customWidth="1"/>
    <col min="9996" max="9996" width="16.28515625" style="212" bestFit="1" customWidth="1"/>
    <col min="9997" max="9997" width="17.28515625" style="212" customWidth="1"/>
    <col min="9998" max="9998" width="23.42578125" style="212" bestFit="1" customWidth="1"/>
    <col min="9999" max="9999" width="31.85546875" style="212" bestFit="1" customWidth="1"/>
    <col min="10000" max="10000" width="7.85546875" style="212" bestFit="1" customWidth="1"/>
    <col min="10001" max="10001" width="5.7109375" style="212" bestFit="1" customWidth="1"/>
    <col min="10002" max="10002" width="9.140625" style="212" bestFit="1" customWidth="1"/>
    <col min="10003" max="10003" width="13.5703125" style="212" bestFit="1" customWidth="1"/>
    <col min="10004" max="10232" width="9.140625" style="212"/>
    <col min="10233" max="10233" width="4.42578125" style="212" bestFit="1" customWidth="1"/>
    <col min="10234" max="10234" width="18.28515625" style="212" bestFit="1" customWidth="1"/>
    <col min="10235" max="10235" width="19" style="212" bestFit="1" customWidth="1"/>
    <col min="10236" max="10236" width="15.42578125" style="212" bestFit="1" customWidth="1"/>
    <col min="10237" max="10238" width="12.42578125" style="212" bestFit="1" customWidth="1"/>
    <col min="10239" max="10239" width="7.140625" style="212" bestFit="1" customWidth="1"/>
    <col min="10240" max="10240" width="10.140625" style="212" bestFit="1" customWidth="1"/>
    <col min="10241" max="10241" width="15.85546875" style="212" bestFit="1" customWidth="1"/>
    <col min="10242" max="10242" width="15.140625" style="212" bestFit="1" customWidth="1"/>
    <col min="10243" max="10243" width="18.28515625" style="212" bestFit="1" customWidth="1"/>
    <col min="10244" max="10244" width="13.28515625" style="212" bestFit="1" customWidth="1"/>
    <col min="10245" max="10245" width="19.28515625" style="212" customWidth="1"/>
    <col min="10246" max="10246" width="15.140625" style="212" customWidth="1"/>
    <col min="10247" max="10247" width="21" style="212" bestFit="1" customWidth="1"/>
    <col min="10248" max="10248" width="17.140625" style="212" bestFit="1" customWidth="1"/>
    <col min="10249" max="10249" width="16.85546875" style="212" bestFit="1" customWidth="1"/>
    <col min="10250" max="10250" width="16.7109375" style="212" bestFit="1" customWidth="1"/>
    <col min="10251" max="10251" width="15.7109375" style="212" bestFit="1" customWidth="1"/>
    <col min="10252" max="10252" width="16.28515625" style="212" bestFit="1" customWidth="1"/>
    <col min="10253" max="10253" width="17.28515625" style="212" customWidth="1"/>
    <col min="10254" max="10254" width="23.42578125" style="212" bestFit="1" customWidth="1"/>
    <col min="10255" max="10255" width="31.85546875" style="212" bestFit="1" customWidth="1"/>
    <col min="10256" max="10256" width="7.85546875" style="212" bestFit="1" customWidth="1"/>
    <col min="10257" max="10257" width="5.7109375" style="212" bestFit="1" customWidth="1"/>
    <col min="10258" max="10258" width="9.140625" style="212" bestFit="1" customWidth="1"/>
    <col min="10259" max="10259" width="13.5703125" style="212" bestFit="1" customWidth="1"/>
    <col min="10260" max="10488" width="9.140625" style="212"/>
    <col min="10489" max="10489" width="4.42578125" style="212" bestFit="1" customWidth="1"/>
    <col min="10490" max="10490" width="18.28515625" style="212" bestFit="1" customWidth="1"/>
    <col min="10491" max="10491" width="19" style="212" bestFit="1" customWidth="1"/>
    <col min="10492" max="10492" width="15.42578125" style="212" bestFit="1" customWidth="1"/>
    <col min="10493" max="10494" width="12.42578125" style="212" bestFit="1" customWidth="1"/>
    <col min="10495" max="10495" width="7.140625" style="212" bestFit="1" customWidth="1"/>
    <col min="10496" max="10496" width="10.140625" style="212" bestFit="1" customWidth="1"/>
    <col min="10497" max="10497" width="15.85546875" style="212" bestFit="1" customWidth="1"/>
    <col min="10498" max="10498" width="15.140625" style="212" bestFit="1" customWidth="1"/>
    <col min="10499" max="10499" width="18.28515625" style="212" bestFit="1" customWidth="1"/>
    <col min="10500" max="10500" width="13.28515625" style="212" bestFit="1" customWidth="1"/>
    <col min="10501" max="10501" width="19.28515625" style="212" customWidth="1"/>
    <col min="10502" max="10502" width="15.140625" style="212" customWidth="1"/>
    <col min="10503" max="10503" width="21" style="212" bestFit="1" customWidth="1"/>
    <col min="10504" max="10504" width="17.140625" style="212" bestFit="1" customWidth="1"/>
    <col min="10505" max="10505" width="16.85546875" style="212" bestFit="1" customWidth="1"/>
    <col min="10506" max="10506" width="16.7109375" style="212" bestFit="1" customWidth="1"/>
    <col min="10507" max="10507" width="15.7109375" style="212" bestFit="1" customWidth="1"/>
    <col min="10508" max="10508" width="16.28515625" style="212" bestFit="1" customWidth="1"/>
    <col min="10509" max="10509" width="17.28515625" style="212" customWidth="1"/>
    <col min="10510" max="10510" width="23.42578125" style="212" bestFit="1" customWidth="1"/>
    <col min="10511" max="10511" width="31.85546875" style="212" bestFit="1" customWidth="1"/>
    <col min="10512" max="10512" width="7.85546875" style="212" bestFit="1" customWidth="1"/>
    <col min="10513" max="10513" width="5.7109375" style="212" bestFit="1" customWidth="1"/>
    <col min="10514" max="10514" width="9.140625" style="212" bestFit="1" customWidth="1"/>
    <col min="10515" max="10515" width="13.5703125" style="212" bestFit="1" customWidth="1"/>
    <col min="10516" max="10744" width="9.140625" style="212"/>
    <col min="10745" max="10745" width="4.42578125" style="212" bestFit="1" customWidth="1"/>
    <col min="10746" max="10746" width="18.28515625" style="212" bestFit="1" customWidth="1"/>
    <col min="10747" max="10747" width="19" style="212" bestFit="1" customWidth="1"/>
    <col min="10748" max="10748" width="15.42578125" style="212" bestFit="1" customWidth="1"/>
    <col min="10749" max="10750" width="12.42578125" style="212" bestFit="1" customWidth="1"/>
    <col min="10751" max="10751" width="7.140625" style="212" bestFit="1" customWidth="1"/>
    <col min="10752" max="10752" width="10.140625" style="212" bestFit="1" customWidth="1"/>
    <col min="10753" max="10753" width="15.85546875" style="212" bestFit="1" customWidth="1"/>
    <col min="10754" max="10754" width="15.140625" style="212" bestFit="1" customWidth="1"/>
    <col min="10755" max="10755" width="18.28515625" style="212" bestFit="1" customWidth="1"/>
    <col min="10756" max="10756" width="13.28515625" style="212" bestFit="1" customWidth="1"/>
    <col min="10757" max="10757" width="19.28515625" style="212" customWidth="1"/>
    <col min="10758" max="10758" width="15.140625" style="212" customWidth="1"/>
    <col min="10759" max="10759" width="21" style="212" bestFit="1" customWidth="1"/>
    <col min="10760" max="10760" width="17.140625" style="212" bestFit="1" customWidth="1"/>
    <col min="10761" max="10761" width="16.85546875" style="212" bestFit="1" customWidth="1"/>
    <col min="10762" max="10762" width="16.7109375" style="212" bestFit="1" customWidth="1"/>
    <col min="10763" max="10763" width="15.7109375" style="212" bestFit="1" customWidth="1"/>
    <col min="10764" max="10764" width="16.28515625" style="212" bestFit="1" customWidth="1"/>
    <col min="10765" max="10765" width="17.28515625" style="212" customWidth="1"/>
    <col min="10766" max="10766" width="23.42578125" style="212" bestFit="1" customWidth="1"/>
    <col min="10767" max="10767" width="31.85546875" style="212" bestFit="1" customWidth="1"/>
    <col min="10768" max="10768" width="7.85546875" style="212" bestFit="1" customWidth="1"/>
    <col min="10769" max="10769" width="5.7109375" style="212" bestFit="1" customWidth="1"/>
    <col min="10770" max="10770" width="9.140625" style="212" bestFit="1" customWidth="1"/>
    <col min="10771" max="10771" width="13.5703125" style="212" bestFit="1" customWidth="1"/>
    <col min="10772" max="11000" width="9.140625" style="212"/>
    <col min="11001" max="11001" width="4.42578125" style="212" bestFit="1" customWidth="1"/>
    <col min="11002" max="11002" width="18.28515625" style="212" bestFit="1" customWidth="1"/>
    <col min="11003" max="11003" width="19" style="212" bestFit="1" customWidth="1"/>
    <col min="11004" max="11004" width="15.42578125" style="212" bestFit="1" customWidth="1"/>
    <col min="11005" max="11006" width="12.42578125" style="212" bestFit="1" customWidth="1"/>
    <col min="11007" max="11007" width="7.140625" style="212" bestFit="1" customWidth="1"/>
    <col min="11008" max="11008" width="10.140625" style="212" bestFit="1" customWidth="1"/>
    <col min="11009" max="11009" width="15.85546875" style="212" bestFit="1" customWidth="1"/>
    <col min="11010" max="11010" width="15.140625" style="212" bestFit="1" customWidth="1"/>
    <col min="11011" max="11011" width="18.28515625" style="212" bestFit="1" customWidth="1"/>
    <col min="11012" max="11012" width="13.28515625" style="212" bestFit="1" customWidth="1"/>
    <col min="11013" max="11013" width="19.28515625" style="212" customWidth="1"/>
    <col min="11014" max="11014" width="15.140625" style="212" customWidth="1"/>
    <col min="11015" max="11015" width="21" style="212" bestFit="1" customWidth="1"/>
    <col min="11016" max="11016" width="17.140625" style="212" bestFit="1" customWidth="1"/>
    <col min="11017" max="11017" width="16.85546875" style="212" bestFit="1" customWidth="1"/>
    <col min="11018" max="11018" width="16.7109375" style="212" bestFit="1" customWidth="1"/>
    <col min="11019" max="11019" width="15.7109375" style="212" bestFit="1" customWidth="1"/>
    <col min="11020" max="11020" width="16.28515625" style="212" bestFit="1" customWidth="1"/>
    <col min="11021" max="11021" width="17.28515625" style="212" customWidth="1"/>
    <col min="11022" max="11022" width="23.42578125" style="212" bestFit="1" customWidth="1"/>
    <col min="11023" max="11023" width="31.85546875" style="212" bestFit="1" customWidth="1"/>
    <col min="11024" max="11024" width="7.85546875" style="212" bestFit="1" customWidth="1"/>
    <col min="11025" max="11025" width="5.7109375" style="212" bestFit="1" customWidth="1"/>
    <col min="11026" max="11026" width="9.140625" style="212" bestFit="1" customWidth="1"/>
    <col min="11027" max="11027" width="13.5703125" style="212" bestFit="1" customWidth="1"/>
    <col min="11028" max="11256" width="9.140625" style="212"/>
    <col min="11257" max="11257" width="4.42578125" style="212" bestFit="1" customWidth="1"/>
    <col min="11258" max="11258" width="18.28515625" style="212" bestFit="1" customWidth="1"/>
    <col min="11259" max="11259" width="19" style="212" bestFit="1" customWidth="1"/>
    <col min="11260" max="11260" width="15.42578125" style="212" bestFit="1" customWidth="1"/>
    <col min="11261" max="11262" width="12.42578125" style="212" bestFit="1" customWidth="1"/>
    <col min="11263" max="11263" width="7.140625" style="212" bestFit="1" customWidth="1"/>
    <col min="11264" max="11264" width="10.140625" style="212" bestFit="1" customWidth="1"/>
    <col min="11265" max="11265" width="15.85546875" style="212" bestFit="1" customWidth="1"/>
    <col min="11266" max="11266" width="15.140625" style="212" bestFit="1" customWidth="1"/>
    <col min="11267" max="11267" width="18.28515625" style="212" bestFit="1" customWidth="1"/>
    <col min="11268" max="11268" width="13.28515625" style="212" bestFit="1" customWidth="1"/>
    <col min="11269" max="11269" width="19.28515625" style="212" customWidth="1"/>
    <col min="11270" max="11270" width="15.140625" style="212" customWidth="1"/>
    <col min="11271" max="11271" width="21" style="212" bestFit="1" customWidth="1"/>
    <col min="11272" max="11272" width="17.140625" style="212" bestFit="1" customWidth="1"/>
    <col min="11273" max="11273" width="16.85546875" style="212" bestFit="1" customWidth="1"/>
    <col min="11274" max="11274" width="16.7109375" style="212" bestFit="1" customWidth="1"/>
    <col min="11275" max="11275" width="15.7109375" style="212" bestFit="1" customWidth="1"/>
    <col min="11276" max="11276" width="16.28515625" style="212" bestFit="1" customWidth="1"/>
    <col min="11277" max="11277" width="17.28515625" style="212" customWidth="1"/>
    <col min="11278" max="11278" width="23.42578125" style="212" bestFit="1" customWidth="1"/>
    <col min="11279" max="11279" width="31.85546875" style="212" bestFit="1" customWidth="1"/>
    <col min="11280" max="11280" width="7.85546875" style="212" bestFit="1" customWidth="1"/>
    <col min="11281" max="11281" width="5.7109375" style="212" bestFit="1" customWidth="1"/>
    <col min="11282" max="11282" width="9.140625" style="212" bestFit="1" customWidth="1"/>
    <col min="11283" max="11283" width="13.5703125" style="212" bestFit="1" customWidth="1"/>
    <col min="11284" max="11512" width="9.140625" style="212"/>
    <col min="11513" max="11513" width="4.42578125" style="212" bestFit="1" customWidth="1"/>
    <col min="11514" max="11514" width="18.28515625" style="212" bestFit="1" customWidth="1"/>
    <col min="11515" max="11515" width="19" style="212" bestFit="1" customWidth="1"/>
    <col min="11516" max="11516" width="15.42578125" style="212" bestFit="1" customWidth="1"/>
    <col min="11517" max="11518" width="12.42578125" style="212" bestFit="1" customWidth="1"/>
    <col min="11519" max="11519" width="7.140625" style="212" bestFit="1" customWidth="1"/>
    <col min="11520" max="11520" width="10.140625" style="212" bestFit="1" customWidth="1"/>
    <col min="11521" max="11521" width="15.85546875" style="212" bestFit="1" customWidth="1"/>
    <col min="11522" max="11522" width="15.140625" style="212" bestFit="1" customWidth="1"/>
    <col min="11523" max="11523" width="18.28515625" style="212" bestFit="1" customWidth="1"/>
    <col min="11524" max="11524" width="13.28515625" style="212" bestFit="1" customWidth="1"/>
    <col min="11525" max="11525" width="19.28515625" style="212" customWidth="1"/>
    <col min="11526" max="11526" width="15.140625" style="212" customWidth="1"/>
    <col min="11527" max="11527" width="21" style="212" bestFit="1" customWidth="1"/>
    <col min="11528" max="11528" width="17.140625" style="212" bestFit="1" customWidth="1"/>
    <col min="11529" max="11529" width="16.85546875" style="212" bestFit="1" customWidth="1"/>
    <col min="11530" max="11530" width="16.7109375" style="212" bestFit="1" customWidth="1"/>
    <col min="11531" max="11531" width="15.7109375" style="212" bestFit="1" customWidth="1"/>
    <col min="11532" max="11532" width="16.28515625" style="212" bestFit="1" customWidth="1"/>
    <col min="11533" max="11533" width="17.28515625" style="212" customWidth="1"/>
    <col min="11534" max="11534" width="23.42578125" style="212" bestFit="1" customWidth="1"/>
    <col min="11535" max="11535" width="31.85546875" style="212" bestFit="1" customWidth="1"/>
    <col min="11536" max="11536" width="7.85546875" style="212" bestFit="1" customWidth="1"/>
    <col min="11537" max="11537" width="5.7109375" style="212" bestFit="1" customWidth="1"/>
    <col min="11538" max="11538" width="9.140625" style="212" bestFit="1" customWidth="1"/>
    <col min="11539" max="11539" width="13.5703125" style="212" bestFit="1" customWidth="1"/>
    <col min="11540" max="11768" width="9.140625" style="212"/>
    <col min="11769" max="11769" width="4.42578125" style="212" bestFit="1" customWidth="1"/>
    <col min="11770" max="11770" width="18.28515625" style="212" bestFit="1" customWidth="1"/>
    <col min="11771" max="11771" width="19" style="212" bestFit="1" customWidth="1"/>
    <col min="11772" max="11772" width="15.42578125" style="212" bestFit="1" customWidth="1"/>
    <col min="11773" max="11774" width="12.42578125" style="212" bestFit="1" customWidth="1"/>
    <col min="11775" max="11775" width="7.140625" style="212" bestFit="1" customWidth="1"/>
    <col min="11776" max="11776" width="10.140625" style="212" bestFit="1" customWidth="1"/>
    <col min="11777" max="11777" width="15.85546875" style="212" bestFit="1" customWidth="1"/>
    <col min="11778" max="11778" width="15.140625" style="212" bestFit="1" customWidth="1"/>
    <col min="11779" max="11779" width="18.28515625" style="212" bestFit="1" customWidth="1"/>
    <col min="11780" max="11780" width="13.28515625" style="212" bestFit="1" customWidth="1"/>
    <col min="11781" max="11781" width="19.28515625" style="212" customWidth="1"/>
    <col min="11782" max="11782" width="15.140625" style="212" customWidth="1"/>
    <col min="11783" max="11783" width="21" style="212" bestFit="1" customWidth="1"/>
    <col min="11784" max="11784" width="17.140625" style="212" bestFit="1" customWidth="1"/>
    <col min="11785" max="11785" width="16.85546875" style="212" bestFit="1" customWidth="1"/>
    <col min="11786" max="11786" width="16.7109375" style="212" bestFit="1" customWidth="1"/>
    <col min="11787" max="11787" width="15.7109375" style="212" bestFit="1" customWidth="1"/>
    <col min="11788" max="11788" width="16.28515625" style="212" bestFit="1" customWidth="1"/>
    <col min="11789" max="11789" width="17.28515625" style="212" customWidth="1"/>
    <col min="11790" max="11790" width="23.42578125" style="212" bestFit="1" customWidth="1"/>
    <col min="11791" max="11791" width="31.85546875" style="212" bestFit="1" customWidth="1"/>
    <col min="11792" max="11792" width="7.85546875" style="212" bestFit="1" customWidth="1"/>
    <col min="11793" max="11793" width="5.7109375" style="212" bestFit="1" customWidth="1"/>
    <col min="11794" max="11794" width="9.140625" style="212" bestFit="1" customWidth="1"/>
    <col min="11795" max="11795" width="13.5703125" style="212" bestFit="1" customWidth="1"/>
    <col min="11796" max="12024" width="9.140625" style="212"/>
    <col min="12025" max="12025" width="4.42578125" style="212" bestFit="1" customWidth="1"/>
    <col min="12026" max="12026" width="18.28515625" style="212" bestFit="1" customWidth="1"/>
    <col min="12027" max="12027" width="19" style="212" bestFit="1" customWidth="1"/>
    <col min="12028" max="12028" width="15.42578125" style="212" bestFit="1" customWidth="1"/>
    <col min="12029" max="12030" width="12.42578125" style="212" bestFit="1" customWidth="1"/>
    <col min="12031" max="12031" width="7.140625" style="212" bestFit="1" customWidth="1"/>
    <col min="12032" max="12032" width="10.140625" style="212" bestFit="1" customWidth="1"/>
    <col min="12033" max="12033" width="15.85546875" style="212" bestFit="1" customWidth="1"/>
    <col min="12034" max="12034" width="15.140625" style="212" bestFit="1" customWidth="1"/>
    <col min="12035" max="12035" width="18.28515625" style="212" bestFit="1" customWidth="1"/>
    <col min="12036" max="12036" width="13.28515625" style="212" bestFit="1" customWidth="1"/>
    <col min="12037" max="12037" width="19.28515625" style="212" customWidth="1"/>
    <col min="12038" max="12038" width="15.140625" style="212" customWidth="1"/>
    <col min="12039" max="12039" width="21" style="212" bestFit="1" customWidth="1"/>
    <col min="12040" max="12040" width="17.140625" style="212" bestFit="1" customWidth="1"/>
    <col min="12041" max="12041" width="16.85546875" style="212" bestFit="1" customWidth="1"/>
    <col min="12042" max="12042" width="16.7109375" style="212" bestFit="1" customWidth="1"/>
    <col min="12043" max="12043" width="15.7109375" style="212" bestFit="1" customWidth="1"/>
    <col min="12044" max="12044" width="16.28515625" style="212" bestFit="1" customWidth="1"/>
    <col min="12045" max="12045" width="17.28515625" style="212" customWidth="1"/>
    <col min="12046" max="12046" width="23.42578125" style="212" bestFit="1" customWidth="1"/>
    <col min="12047" max="12047" width="31.85546875" style="212" bestFit="1" customWidth="1"/>
    <col min="12048" max="12048" width="7.85546875" style="212" bestFit="1" customWidth="1"/>
    <col min="12049" max="12049" width="5.7109375" style="212" bestFit="1" customWidth="1"/>
    <col min="12050" max="12050" width="9.140625" style="212" bestFit="1" customWidth="1"/>
    <col min="12051" max="12051" width="13.5703125" style="212" bestFit="1" customWidth="1"/>
    <col min="12052" max="12280" width="9.140625" style="212"/>
    <col min="12281" max="12281" width="4.42578125" style="212" bestFit="1" customWidth="1"/>
    <col min="12282" max="12282" width="18.28515625" style="212" bestFit="1" customWidth="1"/>
    <col min="12283" max="12283" width="19" style="212" bestFit="1" customWidth="1"/>
    <col min="12284" max="12284" width="15.42578125" style="212" bestFit="1" customWidth="1"/>
    <col min="12285" max="12286" width="12.42578125" style="212" bestFit="1" customWidth="1"/>
    <col min="12287" max="12287" width="7.140625" style="212" bestFit="1" customWidth="1"/>
    <col min="12288" max="12288" width="10.140625" style="212" bestFit="1" customWidth="1"/>
    <col min="12289" max="12289" width="15.85546875" style="212" bestFit="1" customWidth="1"/>
    <col min="12290" max="12290" width="15.140625" style="212" bestFit="1" customWidth="1"/>
    <col min="12291" max="12291" width="18.28515625" style="212" bestFit="1" customWidth="1"/>
    <col min="12292" max="12292" width="13.28515625" style="212" bestFit="1" customWidth="1"/>
    <col min="12293" max="12293" width="19.28515625" style="212" customWidth="1"/>
    <col min="12294" max="12294" width="15.140625" style="212" customWidth="1"/>
    <col min="12295" max="12295" width="21" style="212" bestFit="1" customWidth="1"/>
    <col min="12296" max="12296" width="17.140625" style="212" bestFit="1" customWidth="1"/>
    <col min="12297" max="12297" width="16.85546875" style="212" bestFit="1" customWidth="1"/>
    <col min="12298" max="12298" width="16.7109375" style="212" bestFit="1" customWidth="1"/>
    <col min="12299" max="12299" width="15.7109375" style="212" bestFit="1" customWidth="1"/>
    <col min="12300" max="12300" width="16.28515625" style="212" bestFit="1" customWidth="1"/>
    <col min="12301" max="12301" width="17.28515625" style="212" customWidth="1"/>
    <col min="12302" max="12302" width="23.42578125" style="212" bestFit="1" customWidth="1"/>
    <col min="12303" max="12303" width="31.85546875" style="212" bestFit="1" customWidth="1"/>
    <col min="12304" max="12304" width="7.85546875" style="212" bestFit="1" customWidth="1"/>
    <col min="12305" max="12305" width="5.7109375" style="212" bestFit="1" customWidth="1"/>
    <col min="12306" max="12306" width="9.140625" style="212" bestFit="1" customWidth="1"/>
    <col min="12307" max="12307" width="13.5703125" style="212" bestFit="1" customWidth="1"/>
    <col min="12308" max="12536" width="9.140625" style="212"/>
    <col min="12537" max="12537" width="4.42578125" style="212" bestFit="1" customWidth="1"/>
    <col min="12538" max="12538" width="18.28515625" style="212" bestFit="1" customWidth="1"/>
    <col min="12539" max="12539" width="19" style="212" bestFit="1" customWidth="1"/>
    <col min="12540" max="12540" width="15.42578125" style="212" bestFit="1" customWidth="1"/>
    <col min="12541" max="12542" width="12.42578125" style="212" bestFit="1" customWidth="1"/>
    <col min="12543" max="12543" width="7.140625" style="212" bestFit="1" customWidth="1"/>
    <col min="12544" max="12544" width="10.140625" style="212" bestFit="1" customWidth="1"/>
    <col min="12545" max="12545" width="15.85546875" style="212" bestFit="1" customWidth="1"/>
    <col min="12546" max="12546" width="15.140625" style="212" bestFit="1" customWidth="1"/>
    <col min="12547" max="12547" width="18.28515625" style="212" bestFit="1" customWidth="1"/>
    <col min="12548" max="12548" width="13.28515625" style="212" bestFit="1" customWidth="1"/>
    <col min="12549" max="12549" width="19.28515625" style="212" customWidth="1"/>
    <col min="12550" max="12550" width="15.140625" style="212" customWidth="1"/>
    <col min="12551" max="12551" width="21" style="212" bestFit="1" customWidth="1"/>
    <col min="12552" max="12552" width="17.140625" style="212" bestFit="1" customWidth="1"/>
    <col min="12553" max="12553" width="16.85546875" style="212" bestFit="1" customWidth="1"/>
    <col min="12554" max="12554" width="16.7109375" style="212" bestFit="1" customWidth="1"/>
    <col min="12555" max="12555" width="15.7109375" style="212" bestFit="1" customWidth="1"/>
    <col min="12556" max="12556" width="16.28515625" style="212" bestFit="1" customWidth="1"/>
    <col min="12557" max="12557" width="17.28515625" style="212" customWidth="1"/>
    <col min="12558" max="12558" width="23.42578125" style="212" bestFit="1" customWidth="1"/>
    <col min="12559" max="12559" width="31.85546875" style="212" bestFit="1" customWidth="1"/>
    <col min="12560" max="12560" width="7.85546875" style="212" bestFit="1" customWidth="1"/>
    <col min="12561" max="12561" width="5.7109375" style="212" bestFit="1" customWidth="1"/>
    <col min="12562" max="12562" width="9.140625" style="212" bestFit="1" customWidth="1"/>
    <col min="12563" max="12563" width="13.5703125" style="212" bestFit="1" customWidth="1"/>
    <col min="12564" max="12792" width="9.140625" style="212"/>
    <col min="12793" max="12793" width="4.42578125" style="212" bestFit="1" customWidth="1"/>
    <col min="12794" max="12794" width="18.28515625" style="212" bestFit="1" customWidth="1"/>
    <col min="12795" max="12795" width="19" style="212" bestFit="1" customWidth="1"/>
    <col min="12796" max="12796" width="15.42578125" style="212" bestFit="1" customWidth="1"/>
    <col min="12797" max="12798" width="12.42578125" style="212" bestFit="1" customWidth="1"/>
    <col min="12799" max="12799" width="7.140625" style="212" bestFit="1" customWidth="1"/>
    <col min="12800" max="12800" width="10.140625" style="212" bestFit="1" customWidth="1"/>
    <col min="12801" max="12801" width="15.85546875" style="212" bestFit="1" customWidth="1"/>
    <col min="12802" max="12802" width="15.140625" style="212" bestFit="1" customWidth="1"/>
    <col min="12803" max="12803" width="18.28515625" style="212" bestFit="1" customWidth="1"/>
    <col min="12804" max="12804" width="13.28515625" style="212" bestFit="1" customWidth="1"/>
    <col min="12805" max="12805" width="19.28515625" style="212" customWidth="1"/>
    <col min="12806" max="12806" width="15.140625" style="212" customWidth="1"/>
    <col min="12807" max="12807" width="21" style="212" bestFit="1" customWidth="1"/>
    <col min="12808" max="12808" width="17.140625" style="212" bestFit="1" customWidth="1"/>
    <col min="12809" max="12809" width="16.85546875" style="212" bestFit="1" customWidth="1"/>
    <col min="12810" max="12810" width="16.7109375" style="212" bestFit="1" customWidth="1"/>
    <col min="12811" max="12811" width="15.7109375" style="212" bestFit="1" customWidth="1"/>
    <col min="12812" max="12812" width="16.28515625" style="212" bestFit="1" customWidth="1"/>
    <col min="12813" max="12813" width="17.28515625" style="212" customWidth="1"/>
    <col min="12814" max="12814" width="23.42578125" style="212" bestFit="1" customWidth="1"/>
    <col min="12815" max="12815" width="31.85546875" style="212" bestFit="1" customWidth="1"/>
    <col min="12816" max="12816" width="7.85546875" style="212" bestFit="1" customWidth="1"/>
    <col min="12817" max="12817" width="5.7109375" style="212" bestFit="1" customWidth="1"/>
    <col min="12818" max="12818" width="9.140625" style="212" bestFit="1" customWidth="1"/>
    <col min="12819" max="12819" width="13.5703125" style="212" bestFit="1" customWidth="1"/>
    <col min="12820" max="13048" width="9.140625" style="212"/>
    <col min="13049" max="13049" width="4.42578125" style="212" bestFit="1" customWidth="1"/>
    <col min="13050" max="13050" width="18.28515625" style="212" bestFit="1" customWidth="1"/>
    <col min="13051" max="13051" width="19" style="212" bestFit="1" customWidth="1"/>
    <col min="13052" max="13052" width="15.42578125" style="212" bestFit="1" customWidth="1"/>
    <col min="13053" max="13054" width="12.42578125" style="212" bestFit="1" customWidth="1"/>
    <col min="13055" max="13055" width="7.140625" style="212" bestFit="1" customWidth="1"/>
    <col min="13056" max="13056" width="10.140625" style="212" bestFit="1" customWidth="1"/>
    <col min="13057" max="13057" width="15.85546875" style="212" bestFit="1" customWidth="1"/>
    <col min="13058" max="13058" width="15.140625" style="212" bestFit="1" customWidth="1"/>
    <col min="13059" max="13059" width="18.28515625" style="212" bestFit="1" customWidth="1"/>
    <col min="13060" max="13060" width="13.28515625" style="212" bestFit="1" customWidth="1"/>
    <col min="13061" max="13061" width="19.28515625" style="212" customWidth="1"/>
    <col min="13062" max="13062" width="15.140625" style="212" customWidth="1"/>
    <col min="13063" max="13063" width="21" style="212" bestFit="1" customWidth="1"/>
    <col min="13064" max="13064" width="17.140625" style="212" bestFit="1" customWidth="1"/>
    <col min="13065" max="13065" width="16.85546875" style="212" bestFit="1" customWidth="1"/>
    <col min="13066" max="13066" width="16.7109375" style="212" bestFit="1" customWidth="1"/>
    <col min="13067" max="13067" width="15.7109375" style="212" bestFit="1" customWidth="1"/>
    <col min="13068" max="13068" width="16.28515625" style="212" bestFit="1" customWidth="1"/>
    <col min="13069" max="13069" width="17.28515625" style="212" customWidth="1"/>
    <col min="13070" max="13070" width="23.42578125" style="212" bestFit="1" customWidth="1"/>
    <col min="13071" max="13071" width="31.85546875" style="212" bestFit="1" customWidth="1"/>
    <col min="13072" max="13072" width="7.85546875" style="212" bestFit="1" customWidth="1"/>
    <col min="13073" max="13073" width="5.7109375" style="212" bestFit="1" customWidth="1"/>
    <col min="13074" max="13074" width="9.140625" style="212" bestFit="1" customWidth="1"/>
    <col min="13075" max="13075" width="13.5703125" style="212" bestFit="1" customWidth="1"/>
    <col min="13076" max="13304" width="9.140625" style="212"/>
    <col min="13305" max="13305" width="4.42578125" style="212" bestFit="1" customWidth="1"/>
    <col min="13306" max="13306" width="18.28515625" style="212" bestFit="1" customWidth="1"/>
    <col min="13307" max="13307" width="19" style="212" bestFit="1" customWidth="1"/>
    <col min="13308" max="13308" width="15.42578125" style="212" bestFit="1" customWidth="1"/>
    <col min="13309" max="13310" width="12.42578125" style="212" bestFit="1" customWidth="1"/>
    <col min="13311" max="13311" width="7.140625" style="212" bestFit="1" customWidth="1"/>
    <col min="13312" max="13312" width="10.140625" style="212" bestFit="1" customWidth="1"/>
    <col min="13313" max="13313" width="15.85546875" style="212" bestFit="1" customWidth="1"/>
    <col min="13314" max="13314" width="15.140625" style="212" bestFit="1" customWidth="1"/>
    <col min="13315" max="13315" width="18.28515625" style="212" bestFit="1" customWidth="1"/>
    <col min="13316" max="13316" width="13.28515625" style="212" bestFit="1" customWidth="1"/>
    <col min="13317" max="13317" width="19.28515625" style="212" customWidth="1"/>
    <col min="13318" max="13318" width="15.140625" style="212" customWidth="1"/>
    <col min="13319" max="13319" width="21" style="212" bestFit="1" customWidth="1"/>
    <col min="13320" max="13320" width="17.140625" style="212" bestFit="1" customWidth="1"/>
    <col min="13321" max="13321" width="16.85546875" style="212" bestFit="1" customWidth="1"/>
    <col min="13322" max="13322" width="16.7109375" style="212" bestFit="1" customWidth="1"/>
    <col min="13323" max="13323" width="15.7109375" style="212" bestFit="1" customWidth="1"/>
    <col min="13324" max="13324" width="16.28515625" style="212" bestFit="1" customWidth="1"/>
    <col min="13325" max="13325" width="17.28515625" style="212" customWidth="1"/>
    <col min="13326" max="13326" width="23.42578125" style="212" bestFit="1" customWidth="1"/>
    <col min="13327" max="13327" width="31.85546875" style="212" bestFit="1" customWidth="1"/>
    <col min="13328" max="13328" width="7.85546875" style="212" bestFit="1" customWidth="1"/>
    <col min="13329" max="13329" width="5.7109375" style="212" bestFit="1" customWidth="1"/>
    <col min="13330" max="13330" width="9.140625" style="212" bestFit="1" customWidth="1"/>
    <col min="13331" max="13331" width="13.5703125" style="212" bestFit="1" customWidth="1"/>
    <col min="13332" max="13560" width="9.140625" style="212"/>
    <col min="13561" max="13561" width="4.42578125" style="212" bestFit="1" customWidth="1"/>
    <col min="13562" max="13562" width="18.28515625" style="212" bestFit="1" customWidth="1"/>
    <col min="13563" max="13563" width="19" style="212" bestFit="1" customWidth="1"/>
    <col min="13564" max="13564" width="15.42578125" style="212" bestFit="1" customWidth="1"/>
    <col min="13565" max="13566" width="12.42578125" style="212" bestFit="1" customWidth="1"/>
    <col min="13567" max="13567" width="7.140625" style="212" bestFit="1" customWidth="1"/>
    <col min="13568" max="13568" width="10.140625" style="212" bestFit="1" customWidth="1"/>
    <col min="13569" max="13569" width="15.85546875" style="212" bestFit="1" customWidth="1"/>
    <col min="13570" max="13570" width="15.140625" style="212" bestFit="1" customWidth="1"/>
    <col min="13571" max="13571" width="18.28515625" style="212" bestFit="1" customWidth="1"/>
    <col min="13572" max="13572" width="13.28515625" style="212" bestFit="1" customWidth="1"/>
    <col min="13573" max="13573" width="19.28515625" style="212" customWidth="1"/>
    <col min="13574" max="13574" width="15.140625" style="212" customWidth="1"/>
    <col min="13575" max="13575" width="21" style="212" bestFit="1" customWidth="1"/>
    <col min="13576" max="13576" width="17.140625" style="212" bestFit="1" customWidth="1"/>
    <col min="13577" max="13577" width="16.85546875" style="212" bestFit="1" customWidth="1"/>
    <col min="13578" max="13578" width="16.7109375" style="212" bestFit="1" customWidth="1"/>
    <col min="13579" max="13579" width="15.7109375" style="212" bestFit="1" customWidth="1"/>
    <col min="13580" max="13580" width="16.28515625" style="212" bestFit="1" customWidth="1"/>
    <col min="13581" max="13581" width="17.28515625" style="212" customWidth="1"/>
    <col min="13582" max="13582" width="23.42578125" style="212" bestFit="1" customWidth="1"/>
    <col min="13583" max="13583" width="31.85546875" style="212" bestFit="1" customWidth="1"/>
    <col min="13584" max="13584" width="7.85546875" style="212" bestFit="1" customWidth="1"/>
    <col min="13585" max="13585" width="5.7109375" style="212" bestFit="1" customWidth="1"/>
    <col min="13586" max="13586" width="9.140625" style="212" bestFit="1" customWidth="1"/>
    <col min="13587" max="13587" width="13.5703125" style="212" bestFit="1" customWidth="1"/>
    <col min="13588" max="13816" width="9.140625" style="212"/>
    <col min="13817" max="13817" width="4.42578125" style="212" bestFit="1" customWidth="1"/>
    <col min="13818" max="13818" width="18.28515625" style="212" bestFit="1" customWidth="1"/>
    <col min="13819" max="13819" width="19" style="212" bestFit="1" customWidth="1"/>
    <col min="13820" max="13820" width="15.42578125" style="212" bestFit="1" customWidth="1"/>
    <col min="13821" max="13822" width="12.42578125" style="212" bestFit="1" customWidth="1"/>
    <col min="13823" max="13823" width="7.140625" style="212" bestFit="1" customWidth="1"/>
    <col min="13824" max="13824" width="10.140625" style="212" bestFit="1" customWidth="1"/>
    <col min="13825" max="13825" width="15.85546875" style="212" bestFit="1" customWidth="1"/>
    <col min="13826" max="13826" width="15.140625" style="212" bestFit="1" customWidth="1"/>
    <col min="13827" max="13827" width="18.28515625" style="212" bestFit="1" customWidth="1"/>
    <col min="13828" max="13828" width="13.28515625" style="212" bestFit="1" customWidth="1"/>
    <col min="13829" max="13829" width="19.28515625" style="212" customWidth="1"/>
    <col min="13830" max="13830" width="15.140625" style="212" customWidth="1"/>
    <col min="13831" max="13831" width="21" style="212" bestFit="1" customWidth="1"/>
    <col min="13832" max="13832" width="17.140625" style="212" bestFit="1" customWidth="1"/>
    <col min="13833" max="13833" width="16.85546875" style="212" bestFit="1" customWidth="1"/>
    <col min="13834" max="13834" width="16.7109375" style="212" bestFit="1" customWidth="1"/>
    <col min="13835" max="13835" width="15.7109375" style="212" bestFit="1" customWidth="1"/>
    <col min="13836" max="13836" width="16.28515625" style="212" bestFit="1" customWidth="1"/>
    <col min="13837" max="13837" width="17.28515625" style="212" customWidth="1"/>
    <col min="13838" max="13838" width="23.42578125" style="212" bestFit="1" customWidth="1"/>
    <col min="13839" max="13839" width="31.85546875" style="212" bestFit="1" customWidth="1"/>
    <col min="13840" max="13840" width="7.85546875" style="212" bestFit="1" customWidth="1"/>
    <col min="13841" max="13841" width="5.7109375" style="212" bestFit="1" customWidth="1"/>
    <col min="13842" max="13842" width="9.140625" style="212" bestFit="1" customWidth="1"/>
    <col min="13843" max="13843" width="13.5703125" style="212" bestFit="1" customWidth="1"/>
    <col min="13844" max="14072" width="9.140625" style="212"/>
    <col min="14073" max="14073" width="4.42578125" style="212" bestFit="1" customWidth="1"/>
    <col min="14074" max="14074" width="18.28515625" style="212" bestFit="1" customWidth="1"/>
    <col min="14075" max="14075" width="19" style="212" bestFit="1" customWidth="1"/>
    <col min="14076" max="14076" width="15.42578125" style="212" bestFit="1" customWidth="1"/>
    <col min="14077" max="14078" width="12.42578125" style="212" bestFit="1" customWidth="1"/>
    <col min="14079" max="14079" width="7.140625" style="212" bestFit="1" customWidth="1"/>
    <col min="14080" max="14080" width="10.140625" style="212" bestFit="1" customWidth="1"/>
    <col min="14081" max="14081" width="15.85546875" style="212" bestFit="1" customWidth="1"/>
    <col min="14082" max="14082" width="15.140625" style="212" bestFit="1" customWidth="1"/>
    <col min="14083" max="14083" width="18.28515625" style="212" bestFit="1" customWidth="1"/>
    <col min="14084" max="14084" width="13.28515625" style="212" bestFit="1" customWidth="1"/>
    <col min="14085" max="14085" width="19.28515625" style="212" customWidth="1"/>
    <col min="14086" max="14086" width="15.140625" style="212" customWidth="1"/>
    <col min="14087" max="14087" width="21" style="212" bestFit="1" customWidth="1"/>
    <col min="14088" max="14088" width="17.140625" style="212" bestFit="1" customWidth="1"/>
    <col min="14089" max="14089" width="16.85546875" style="212" bestFit="1" customWidth="1"/>
    <col min="14090" max="14090" width="16.7109375" style="212" bestFit="1" customWidth="1"/>
    <col min="14091" max="14091" width="15.7109375" style="212" bestFit="1" customWidth="1"/>
    <col min="14092" max="14092" width="16.28515625" style="212" bestFit="1" customWidth="1"/>
    <col min="14093" max="14093" width="17.28515625" style="212" customWidth="1"/>
    <col min="14094" max="14094" width="23.42578125" style="212" bestFit="1" customWidth="1"/>
    <col min="14095" max="14095" width="31.85546875" style="212" bestFit="1" customWidth="1"/>
    <col min="14096" max="14096" width="7.85546875" style="212" bestFit="1" customWidth="1"/>
    <col min="14097" max="14097" width="5.7109375" style="212" bestFit="1" customWidth="1"/>
    <col min="14098" max="14098" width="9.140625" style="212" bestFit="1" customWidth="1"/>
    <col min="14099" max="14099" width="13.5703125" style="212" bestFit="1" customWidth="1"/>
    <col min="14100" max="14328" width="9.140625" style="212"/>
    <col min="14329" max="14329" width="4.42578125" style="212" bestFit="1" customWidth="1"/>
    <col min="14330" max="14330" width="18.28515625" style="212" bestFit="1" customWidth="1"/>
    <col min="14331" max="14331" width="19" style="212" bestFit="1" customWidth="1"/>
    <col min="14332" max="14332" width="15.42578125" style="212" bestFit="1" customWidth="1"/>
    <col min="14333" max="14334" width="12.42578125" style="212" bestFit="1" customWidth="1"/>
    <col min="14335" max="14335" width="7.140625" style="212" bestFit="1" customWidth="1"/>
    <col min="14336" max="14336" width="10.140625" style="212" bestFit="1" customWidth="1"/>
    <col min="14337" max="14337" width="15.85546875" style="212" bestFit="1" customWidth="1"/>
    <col min="14338" max="14338" width="15.140625" style="212" bestFit="1" customWidth="1"/>
    <col min="14339" max="14339" width="18.28515625" style="212" bestFit="1" customWidth="1"/>
    <col min="14340" max="14340" width="13.28515625" style="212" bestFit="1" customWidth="1"/>
    <col min="14341" max="14341" width="19.28515625" style="212" customWidth="1"/>
    <col min="14342" max="14342" width="15.140625" style="212" customWidth="1"/>
    <col min="14343" max="14343" width="21" style="212" bestFit="1" customWidth="1"/>
    <col min="14344" max="14344" width="17.140625" style="212" bestFit="1" customWidth="1"/>
    <col min="14345" max="14345" width="16.85546875" style="212" bestFit="1" customWidth="1"/>
    <col min="14346" max="14346" width="16.7109375" style="212" bestFit="1" customWidth="1"/>
    <col min="14347" max="14347" width="15.7109375" style="212" bestFit="1" customWidth="1"/>
    <col min="14348" max="14348" width="16.28515625" style="212" bestFit="1" customWidth="1"/>
    <col min="14349" max="14349" width="17.28515625" style="212" customWidth="1"/>
    <col min="14350" max="14350" width="23.42578125" style="212" bestFit="1" customWidth="1"/>
    <col min="14351" max="14351" width="31.85546875" style="212" bestFit="1" customWidth="1"/>
    <col min="14352" max="14352" width="7.85546875" style="212" bestFit="1" customWidth="1"/>
    <col min="14353" max="14353" width="5.7109375" style="212" bestFit="1" customWidth="1"/>
    <col min="14354" max="14354" width="9.140625" style="212" bestFit="1" customWidth="1"/>
    <col min="14355" max="14355" width="13.5703125" style="212" bestFit="1" customWidth="1"/>
    <col min="14356" max="14584" width="9.140625" style="212"/>
    <col min="14585" max="14585" width="4.42578125" style="212" bestFit="1" customWidth="1"/>
    <col min="14586" max="14586" width="18.28515625" style="212" bestFit="1" customWidth="1"/>
    <col min="14587" max="14587" width="19" style="212" bestFit="1" customWidth="1"/>
    <col min="14588" max="14588" width="15.42578125" style="212" bestFit="1" customWidth="1"/>
    <col min="14589" max="14590" width="12.42578125" style="212" bestFit="1" customWidth="1"/>
    <col min="14591" max="14591" width="7.140625" style="212" bestFit="1" customWidth="1"/>
    <col min="14592" max="14592" width="10.140625" style="212" bestFit="1" customWidth="1"/>
    <col min="14593" max="14593" width="15.85546875" style="212" bestFit="1" customWidth="1"/>
    <col min="14594" max="14594" width="15.140625" style="212" bestFit="1" customWidth="1"/>
    <col min="14595" max="14595" width="18.28515625" style="212" bestFit="1" customWidth="1"/>
    <col min="14596" max="14596" width="13.28515625" style="212" bestFit="1" customWidth="1"/>
    <col min="14597" max="14597" width="19.28515625" style="212" customWidth="1"/>
    <col min="14598" max="14598" width="15.140625" style="212" customWidth="1"/>
    <col min="14599" max="14599" width="21" style="212" bestFit="1" customWidth="1"/>
    <col min="14600" max="14600" width="17.140625" style="212" bestFit="1" customWidth="1"/>
    <col min="14601" max="14601" width="16.85546875" style="212" bestFit="1" customWidth="1"/>
    <col min="14602" max="14602" width="16.7109375" style="212" bestFit="1" customWidth="1"/>
    <col min="14603" max="14603" width="15.7109375" style="212" bestFit="1" customWidth="1"/>
    <col min="14604" max="14604" width="16.28515625" style="212" bestFit="1" customWidth="1"/>
    <col min="14605" max="14605" width="17.28515625" style="212" customWidth="1"/>
    <col min="14606" max="14606" width="23.42578125" style="212" bestFit="1" customWidth="1"/>
    <col min="14607" max="14607" width="31.85546875" style="212" bestFit="1" customWidth="1"/>
    <col min="14608" max="14608" width="7.85546875" style="212" bestFit="1" customWidth="1"/>
    <col min="14609" max="14609" width="5.7109375" style="212" bestFit="1" customWidth="1"/>
    <col min="14610" max="14610" width="9.140625" style="212" bestFit="1" customWidth="1"/>
    <col min="14611" max="14611" width="13.5703125" style="212" bestFit="1" customWidth="1"/>
    <col min="14612" max="14840" width="9.140625" style="212"/>
    <col min="14841" max="14841" width="4.42578125" style="212" bestFit="1" customWidth="1"/>
    <col min="14842" max="14842" width="18.28515625" style="212" bestFit="1" customWidth="1"/>
    <col min="14843" max="14843" width="19" style="212" bestFit="1" customWidth="1"/>
    <col min="14844" max="14844" width="15.42578125" style="212" bestFit="1" customWidth="1"/>
    <col min="14845" max="14846" width="12.42578125" style="212" bestFit="1" customWidth="1"/>
    <col min="14847" max="14847" width="7.140625" style="212" bestFit="1" customWidth="1"/>
    <col min="14848" max="14848" width="10.140625" style="212" bestFit="1" customWidth="1"/>
    <col min="14849" max="14849" width="15.85546875" style="212" bestFit="1" customWidth="1"/>
    <col min="14850" max="14850" width="15.140625" style="212" bestFit="1" customWidth="1"/>
    <col min="14851" max="14851" width="18.28515625" style="212" bestFit="1" customWidth="1"/>
    <col min="14852" max="14852" width="13.28515625" style="212" bestFit="1" customWidth="1"/>
    <col min="14853" max="14853" width="19.28515625" style="212" customWidth="1"/>
    <col min="14854" max="14854" width="15.140625" style="212" customWidth="1"/>
    <col min="14855" max="14855" width="21" style="212" bestFit="1" customWidth="1"/>
    <col min="14856" max="14856" width="17.140625" style="212" bestFit="1" customWidth="1"/>
    <col min="14857" max="14857" width="16.85546875" style="212" bestFit="1" customWidth="1"/>
    <col min="14858" max="14858" width="16.7109375" style="212" bestFit="1" customWidth="1"/>
    <col min="14859" max="14859" width="15.7109375" style="212" bestFit="1" customWidth="1"/>
    <col min="14860" max="14860" width="16.28515625" style="212" bestFit="1" customWidth="1"/>
    <col min="14861" max="14861" width="17.28515625" style="212" customWidth="1"/>
    <col min="14862" max="14862" width="23.42578125" style="212" bestFit="1" customWidth="1"/>
    <col min="14863" max="14863" width="31.85546875" style="212" bestFit="1" customWidth="1"/>
    <col min="14864" max="14864" width="7.85546875" style="212" bestFit="1" customWidth="1"/>
    <col min="14865" max="14865" width="5.7109375" style="212" bestFit="1" customWidth="1"/>
    <col min="14866" max="14866" width="9.140625" style="212" bestFit="1" customWidth="1"/>
    <col min="14867" max="14867" width="13.5703125" style="212" bestFit="1" customWidth="1"/>
    <col min="14868" max="15096" width="9.140625" style="212"/>
    <col min="15097" max="15097" width="4.42578125" style="212" bestFit="1" customWidth="1"/>
    <col min="15098" max="15098" width="18.28515625" style="212" bestFit="1" customWidth="1"/>
    <col min="15099" max="15099" width="19" style="212" bestFit="1" customWidth="1"/>
    <col min="15100" max="15100" width="15.42578125" style="212" bestFit="1" customWidth="1"/>
    <col min="15101" max="15102" width="12.42578125" style="212" bestFit="1" customWidth="1"/>
    <col min="15103" max="15103" width="7.140625" style="212" bestFit="1" customWidth="1"/>
    <col min="15104" max="15104" width="10.140625" style="212" bestFit="1" customWidth="1"/>
    <col min="15105" max="15105" width="15.85546875" style="212" bestFit="1" customWidth="1"/>
    <col min="15106" max="15106" width="15.140625" style="212" bestFit="1" customWidth="1"/>
    <col min="15107" max="15107" width="18.28515625" style="212" bestFit="1" customWidth="1"/>
    <col min="15108" max="15108" width="13.28515625" style="212" bestFit="1" customWidth="1"/>
    <col min="15109" max="15109" width="19.28515625" style="212" customWidth="1"/>
    <col min="15110" max="15110" width="15.140625" style="212" customWidth="1"/>
    <col min="15111" max="15111" width="21" style="212" bestFit="1" customWidth="1"/>
    <col min="15112" max="15112" width="17.140625" style="212" bestFit="1" customWidth="1"/>
    <col min="15113" max="15113" width="16.85546875" style="212" bestFit="1" customWidth="1"/>
    <col min="15114" max="15114" width="16.7109375" style="212" bestFit="1" customWidth="1"/>
    <col min="15115" max="15115" width="15.7109375" style="212" bestFit="1" customWidth="1"/>
    <col min="15116" max="15116" width="16.28515625" style="212" bestFit="1" customWidth="1"/>
    <col min="15117" max="15117" width="17.28515625" style="212" customWidth="1"/>
    <col min="15118" max="15118" width="23.42578125" style="212" bestFit="1" customWidth="1"/>
    <col min="15119" max="15119" width="31.85546875" style="212" bestFit="1" customWidth="1"/>
    <col min="15120" max="15120" width="7.85546875" style="212" bestFit="1" customWidth="1"/>
    <col min="15121" max="15121" width="5.7109375" style="212" bestFit="1" customWidth="1"/>
    <col min="15122" max="15122" width="9.140625" style="212" bestFit="1" customWidth="1"/>
    <col min="15123" max="15123" width="13.5703125" style="212" bestFit="1" customWidth="1"/>
    <col min="15124" max="15352" width="9.140625" style="212"/>
    <col min="15353" max="15353" width="4.42578125" style="212" bestFit="1" customWidth="1"/>
    <col min="15354" max="15354" width="18.28515625" style="212" bestFit="1" customWidth="1"/>
    <col min="15355" max="15355" width="19" style="212" bestFit="1" customWidth="1"/>
    <col min="15356" max="15356" width="15.42578125" style="212" bestFit="1" customWidth="1"/>
    <col min="15357" max="15358" width="12.42578125" style="212" bestFit="1" customWidth="1"/>
    <col min="15359" max="15359" width="7.140625" style="212" bestFit="1" customWidth="1"/>
    <col min="15360" max="15360" width="10.140625" style="212" bestFit="1" customWidth="1"/>
    <col min="15361" max="15361" width="15.85546875" style="212" bestFit="1" customWidth="1"/>
    <col min="15362" max="15362" width="15.140625" style="212" bestFit="1" customWidth="1"/>
    <col min="15363" max="15363" width="18.28515625" style="212" bestFit="1" customWidth="1"/>
    <col min="15364" max="15364" width="13.28515625" style="212" bestFit="1" customWidth="1"/>
    <col min="15365" max="15365" width="19.28515625" style="212" customWidth="1"/>
    <col min="15366" max="15366" width="15.140625" style="212" customWidth="1"/>
    <col min="15367" max="15367" width="21" style="212" bestFit="1" customWidth="1"/>
    <col min="15368" max="15368" width="17.140625" style="212" bestFit="1" customWidth="1"/>
    <col min="15369" max="15369" width="16.85546875" style="212" bestFit="1" customWidth="1"/>
    <col min="15370" max="15370" width="16.7109375" style="212" bestFit="1" customWidth="1"/>
    <col min="15371" max="15371" width="15.7109375" style="212" bestFit="1" customWidth="1"/>
    <col min="15372" max="15372" width="16.28515625" style="212" bestFit="1" customWidth="1"/>
    <col min="15373" max="15373" width="17.28515625" style="212" customWidth="1"/>
    <col min="15374" max="15374" width="23.42578125" style="212" bestFit="1" customWidth="1"/>
    <col min="15375" max="15375" width="31.85546875" style="212" bestFit="1" customWidth="1"/>
    <col min="15376" max="15376" width="7.85546875" style="212" bestFit="1" customWidth="1"/>
    <col min="15377" max="15377" width="5.7109375" style="212" bestFit="1" customWidth="1"/>
    <col min="15378" max="15378" width="9.140625" style="212" bestFit="1" customWidth="1"/>
    <col min="15379" max="15379" width="13.5703125" style="212" bestFit="1" customWidth="1"/>
    <col min="15380" max="15608" width="9.140625" style="212"/>
    <col min="15609" max="15609" width="4.42578125" style="212" bestFit="1" customWidth="1"/>
    <col min="15610" max="15610" width="18.28515625" style="212" bestFit="1" customWidth="1"/>
    <col min="15611" max="15611" width="19" style="212" bestFit="1" customWidth="1"/>
    <col min="15612" max="15612" width="15.42578125" style="212" bestFit="1" customWidth="1"/>
    <col min="15613" max="15614" width="12.42578125" style="212" bestFit="1" customWidth="1"/>
    <col min="15615" max="15615" width="7.140625" style="212" bestFit="1" customWidth="1"/>
    <col min="15616" max="15616" width="10.140625" style="212" bestFit="1" customWidth="1"/>
    <col min="15617" max="15617" width="15.85546875" style="212" bestFit="1" customWidth="1"/>
    <col min="15618" max="15618" width="15.140625" style="212" bestFit="1" customWidth="1"/>
    <col min="15619" max="15619" width="18.28515625" style="212" bestFit="1" customWidth="1"/>
    <col min="15620" max="15620" width="13.28515625" style="212" bestFit="1" customWidth="1"/>
    <col min="15621" max="15621" width="19.28515625" style="212" customWidth="1"/>
    <col min="15622" max="15622" width="15.140625" style="212" customWidth="1"/>
    <col min="15623" max="15623" width="21" style="212" bestFit="1" customWidth="1"/>
    <col min="15624" max="15624" width="17.140625" style="212" bestFit="1" customWidth="1"/>
    <col min="15625" max="15625" width="16.85546875" style="212" bestFit="1" customWidth="1"/>
    <col min="15626" max="15626" width="16.7109375" style="212" bestFit="1" customWidth="1"/>
    <col min="15627" max="15627" width="15.7109375" style="212" bestFit="1" customWidth="1"/>
    <col min="15628" max="15628" width="16.28515625" style="212" bestFit="1" customWidth="1"/>
    <col min="15629" max="15629" width="17.28515625" style="212" customWidth="1"/>
    <col min="15630" max="15630" width="23.42578125" style="212" bestFit="1" customWidth="1"/>
    <col min="15631" max="15631" width="31.85546875" style="212" bestFit="1" customWidth="1"/>
    <col min="15632" max="15632" width="7.85546875" style="212" bestFit="1" customWidth="1"/>
    <col min="15633" max="15633" width="5.7109375" style="212" bestFit="1" customWidth="1"/>
    <col min="15634" max="15634" width="9.140625" style="212" bestFit="1" customWidth="1"/>
    <col min="15635" max="15635" width="13.5703125" style="212" bestFit="1" customWidth="1"/>
    <col min="15636" max="15864" width="9.140625" style="212"/>
    <col min="15865" max="15865" width="4.42578125" style="212" bestFit="1" customWidth="1"/>
    <col min="15866" max="15866" width="18.28515625" style="212" bestFit="1" customWidth="1"/>
    <col min="15867" max="15867" width="19" style="212" bestFit="1" customWidth="1"/>
    <col min="15868" max="15868" width="15.42578125" style="212" bestFit="1" customWidth="1"/>
    <col min="15869" max="15870" width="12.42578125" style="212" bestFit="1" customWidth="1"/>
    <col min="15871" max="15871" width="7.140625" style="212" bestFit="1" customWidth="1"/>
    <col min="15872" max="15872" width="10.140625" style="212" bestFit="1" customWidth="1"/>
    <col min="15873" max="15873" width="15.85546875" style="212" bestFit="1" customWidth="1"/>
    <col min="15874" max="15874" width="15.140625" style="212" bestFit="1" customWidth="1"/>
    <col min="15875" max="15875" width="18.28515625" style="212" bestFit="1" customWidth="1"/>
    <col min="15876" max="15876" width="13.28515625" style="212" bestFit="1" customWidth="1"/>
    <col min="15877" max="15877" width="19.28515625" style="212" customWidth="1"/>
    <col min="15878" max="15878" width="15.140625" style="212" customWidth="1"/>
    <col min="15879" max="15879" width="21" style="212" bestFit="1" customWidth="1"/>
    <col min="15880" max="15880" width="17.140625" style="212" bestFit="1" customWidth="1"/>
    <col min="15881" max="15881" width="16.85546875" style="212" bestFit="1" customWidth="1"/>
    <col min="15882" max="15882" width="16.7109375" style="212" bestFit="1" customWidth="1"/>
    <col min="15883" max="15883" width="15.7109375" style="212" bestFit="1" customWidth="1"/>
    <col min="15884" max="15884" width="16.28515625" style="212" bestFit="1" customWidth="1"/>
    <col min="15885" max="15885" width="17.28515625" style="212" customWidth="1"/>
    <col min="15886" max="15886" width="23.42578125" style="212" bestFit="1" customWidth="1"/>
    <col min="15887" max="15887" width="31.85546875" style="212" bestFit="1" customWidth="1"/>
    <col min="15888" max="15888" width="7.85546875" style="212" bestFit="1" customWidth="1"/>
    <col min="15889" max="15889" width="5.7109375" style="212" bestFit="1" customWidth="1"/>
    <col min="15890" max="15890" width="9.140625" style="212" bestFit="1" customWidth="1"/>
    <col min="15891" max="15891" width="13.5703125" style="212" bestFit="1" customWidth="1"/>
    <col min="15892" max="16120" width="9.140625" style="212"/>
    <col min="16121" max="16121" width="4.42578125" style="212" bestFit="1" customWidth="1"/>
    <col min="16122" max="16122" width="18.28515625" style="212" bestFit="1" customWidth="1"/>
    <col min="16123" max="16123" width="19" style="212" bestFit="1" customWidth="1"/>
    <col min="16124" max="16124" width="15.42578125" style="212" bestFit="1" customWidth="1"/>
    <col min="16125" max="16126" width="12.42578125" style="212" bestFit="1" customWidth="1"/>
    <col min="16127" max="16127" width="7.140625" style="212" bestFit="1" customWidth="1"/>
    <col min="16128" max="16128" width="10.140625" style="212" bestFit="1" customWidth="1"/>
    <col min="16129" max="16129" width="15.85546875" style="212" bestFit="1" customWidth="1"/>
    <col min="16130" max="16130" width="15.140625" style="212" bestFit="1" customWidth="1"/>
    <col min="16131" max="16131" width="18.28515625" style="212" bestFit="1" customWidth="1"/>
    <col min="16132" max="16132" width="13.28515625" style="212" bestFit="1" customWidth="1"/>
    <col min="16133" max="16133" width="19.28515625" style="212" customWidth="1"/>
    <col min="16134" max="16134" width="15.140625" style="212" customWidth="1"/>
    <col min="16135" max="16135" width="21" style="212" bestFit="1" customWidth="1"/>
    <col min="16136" max="16136" width="17.140625" style="212" bestFit="1" customWidth="1"/>
    <col min="16137" max="16137" width="16.85546875" style="212" bestFit="1" customWidth="1"/>
    <col min="16138" max="16138" width="16.7109375" style="212" bestFit="1" customWidth="1"/>
    <col min="16139" max="16139" width="15.7109375" style="212" bestFit="1" customWidth="1"/>
    <col min="16140" max="16140" width="16.28515625" style="212" bestFit="1" customWidth="1"/>
    <col min="16141" max="16141" width="17.28515625" style="212" customWidth="1"/>
    <col min="16142" max="16142" width="23.42578125" style="212" bestFit="1" customWidth="1"/>
    <col min="16143" max="16143" width="31.85546875" style="212" bestFit="1" customWidth="1"/>
    <col min="16144" max="16144" width="7.85546875" style="212" bestFit="1" customWidth="1"/>
    <col min="16145" max="16145" width="5.7109375" style="212" bestFit="1" customWidth="1"/>
    <col min="16146" max="16146" width="9.140625" style="212" bestFit="1" customWidth="1"/>
    <col min="16147" max="16147" width="13.5703125" style="212" bestFit="1" customWidth="1"/>
    <col min="16148" max="16384" width="9.140625" style="212"/>
  </cols>
  <sheetData>
    <row r="1" spans="1:20" x14ac:dyDescent="0.25">
      <c r="Q1" s="1121" t="s">
        <v>636</v>
      </c>
      <c r="R1" s="1121"/>
      <c r="S1" s="1121"/>
      <c r="T1" s="1121"/>
    </row>
    <row r="2" spans="1:20" x14ac:dyDescent="0.25">
      <c r="Q2" s="1121" t="s">
        <v>1</v>
      </c>
      <c r="R2" s="1121"/>
      <c r="S2" s="1121"/>
      <c r="T2" s="1121"/>
    </row>
    <row r="3" spans="1:20" x14ac:dyDescent="0.25">
      <c r="Q3" s="1121" t="s">
        <v>320</v>
      </c>
      <c r="R3" s="1121"/>
      <c r="S3" s="1121"/>
      <c r="T3" s="1121"/>
    </row>
    <row r="4" spans="1:20" x14ac:dyDescent="0.25">
      <c r="B4" s="1396" t="s">
        <v>637</v>
      </c>
      <c r="C4" s="1396"/>
      <c r="D4" s="1396"/>
      <c r="E4" s="1396"/>
      <c r="F4" s="1396"/>
      <c r="G4" s="1396"/>
      <c r="H4" s="1396"/>
      <c r="I4" s="1396"/>
      <c r="J4" s="1396"/>
      <c r="K4" s="1396"/>
      <c r="L4" s="1396"/>
      <c r="M4" s="1396"/>
      <c r="N4" s="1396"/>
      <c r="O4" s="1396"/>
      <c r="P4" s="1396"/>
      <c r="Q4" s="1396"/>
      <c r="R4" s="1396"/>
      <c r="S4" s="1396"/>
      <c r="T4" s="1396"/>
    </row>
    <row r="6" spans="1:20" x14ac:dyDescent="0.25">
      <c r="B6" s="1035" t="str">
        <f>'С № 1 (2023)'!B7:AY7</f>
        <v>Инвестиционная программа  ГУП НАО "Нарьян-Марская электростанция"</v>
      </c>
      <c r="C6" s="1035"/>
      <c r="D6" s="1035"/>
      <c r="E6" s="1035"/>
      <c r="F6" s="1035"/>
      <c r="G6" s="1035"/>
      <c r="H6" s="1035"/>
      <c r="I6" s="1035"/>
      <c r="J6" s="1035"/>
      <c r="K6" s="1035"/>
      <c r="L6" s="1035"/>
      <c r="M6" s="1035"/>
      <c r="N6" s="1035"/>
      <c r="O6" s="1035"/>
      <c r="P6" s="1035"/>
      <c r="Q6" s="1035"/>
      <c r="R6" s="1035"/>
      <c r="S6" s="1035"/>
      <c r="T6" s="1035"/>
    </row>
    <row r="7" spans="1:20" x14ac:dyDescent="0.25">
      <c r="B7" s="1035" t="s">
        <v>638</v>
      </c>
      <c r="C7" s="1035"/>
      <c r="D7" s="1035"/>
      <c r="E7" s="1035"/>
      <c r="F7" s="1035"/>
      <c r="G7" s="1035"/>
      <c r="H7" s="1035"/>
      <c r="I7" s="1035"/>
      <c r="J7" s="1035"/>
      <c r="K7" s="1035"/>
      <c r="L7" s="1035"/>
      <c r="M7" s="1035"/>
      <c r="N7" s="1035"/>
      <c r="O7" s="1035"/>
      <c r="P7" s="1035"/>
      <c r="Q7" s="1035"/>
      <c r="R7" s="1035"/>
      <c r="S7" s="1035"/>
      <c r="T7" s="1035"/>
    </row>
    <row r="8" spans="1:20" x14ac:dyDescent="0.25">
      <c r="B8" s="1035" t="str">
        <f>'С № 1 (2023)'!B12:AY12</f>
        <v>Утвержденные плановые значения показателей приведены в соответствии с:  "решение об утверждении инвестиционной программы отсутствует"</v>
      </c>
      <c r="C8" s="1035"/>
      <c r="D8" s="1035"/>
      <c r="E8" s="1035"/>
      <c r="F8" s="1035"/>
      <c r="G8" s="1035"/>
      <c r="H8" s="1035"/>
      <c r="I8" s="1035"/>
      <c r="J8" s="1035"/>
      <c r="K8" s="1035"/>
      <c r="L8" s="1035"/>
      <c r="M8" s="1035"/>
      <c r="N8" s="1035"/>
      <c r="O8" s="1035"/>
      <c r="P8" s="1035"/>
      <c r="Q8" s="1035"/>
      <c r="R8" s="1035"/>
      <c r="S8" s="1035"/>
      <c r="T8" s="1035"/>
    </row>
    <row r="9" spans="1:20" x14ac:dyDescent="0.25">
      <c r="B9" s="1227" t="s">
        <v>1594</v>
      </c>
      <c r="C9" s="1068"/>
      <c r="D9" s="1068"/>
      <c r="E9" s="1068"/>
      <c r="F9" s="1068"/>
      <c r="G9" s="1068"/>
      <c r="H9" s="1068"/>
      <c r="I9" s="1068"/>
      <c r="J9" s="1068"/>
      <c r="K9" s="1068"/>
      <c r="L9" s="1068"/>
      <c r="M9" s="1068"/>
      <c r="N9" s="1068"/>
      <c r="O9" s="1068"/>
      <c r="P9" s="1068"/>
      <c r="Q9" s="1068"/>
      <c r="R9" s="1068"/>
      <c r="S9" s="1068"/>
      <c r="T9" s="1068"/>
    </row>
    <row r="10" spans="1:20" ht="21" thickBot="1" x14ac:dyDescent="0.3">
      <c r="B10" s="1254"/>
      <c r="C10" s="1254"/>
      <c r="D10" s="1254"/>
      <c r="E10" s="1254"/>
      <c r="F10" s="1254"/>
      <c r="G10" s="1254"/>
      <c r="H10" s="1254"/>
      <c r="I10" s="1254"/>
      <c r="J10" s="1254"/>
      <c r="K10" s="1254"/>
      <c r="L10" s="1254"/>
      <c r="M10" s="1254"/>
      <c r="N10" s="1254"/>
      <c r="O10" s="1254"/>
      <c r="P10" s="1254"/>
      <c r="Q10" s="1254"/>
      <c r="R10" s="1254"/>
      <c r="S10" s="1254"/>
    </row>
    <row r="11" spans="1:20" ht="38.25" customHeight="1" thickBot="1" x14ac:dyDescent="0.3">
      <c r="A11" s="216"/>
      <c r="B11" s="1364" t="s">
        <v>7</v>
      </c>
      <c r="C11" s="1364" t="s">
        <v>8</v>
      </c>
      <c r="D11" s="1364" t="s">
        <v>9</v>
      </c>
      <c r="E11" s="1123" t="s">
        <v>639</v>
      </c>
      <c r="F11" s="1123" t="s">
        <v>640</v>
      </c>
      <c r="G11" s="1134" t="s">
        <v>641</v>
      </c>
      <c r="H11" s="1398"/>
      <c r="I11" s="1398"/>
      <c r="J11" s="1398"/>
      <c r="K11" s="1141"/>
      <c r="L11" s="1153" t="s">
        <v>642</v>
      </c>
      <c r="M11" s="1134" t="s">
        <v>643</v>
      </c>
      <c r="N11" s="1141"/>
      <c r="O11" s="1364" t="s">
        <v>644</v>
      </c>
      <c r="P11" s="1384" t="s">
        <v>645</v>
      </c>
      <c r="Q11" s="1139" t="s">
        <v>646</v>
      </c>
      <c r="R11" s="1140"/>
      <c r="S11" s="1140"/>
      <c r="T11" s="1146"/>
    </row>
    <row r="12" spans="1:20" ht="27.75" customHeight="1" thickBot="1" x14ac:dyDescent="0.3">
      <c r="A12" s="216"/>
      <c r="B12" s="1365"/>
      <c r="C12" s="1365"/>
      <c r="D12" s="1365"/>
      <c r="E12" s="1124"/>
      <c r="F12" s="1124"/>
      <c r="G12" s="1399"/>
      <c r="H12" s="1400"/>
      <c r="I12" s="1400"/>
      <c r="J12" s="1400"/>
      <c r="K12" s="1401"/>
      <c r="L12" s="1394"/>
      <c r="M12" s="1399"/>
      <c r="N12" s="1401"/>
      <c r="O12" s="1365"/>
      <c r="P12" s="1385"/>
      <c r="Q12" s="1139" t="s">
        <v>647</v>
      </c>
      <c r="R12" s="1146"/>
      <c r="S12" s="1143" t="s">
        <v>648</v>
      </c>
      <c r="T12" s="1145"/>
    </row>
    <row r="13" spans="1:20" ht="109.5" customHeight="1" thickBot="1" x14ac:dyDescent="0.3">
      <c r="A13" s="216"/>
      <c r="B13" s="1397"/>
      <c r="C13" s="1397"/>
      <c r="D13" s="1397"/>
      <c r="E13" s="1155"/>
      <c r="F13" s="1155"/>
      <c r="G13" s="310" t="s">
        <v>649</v>
      </c>
      <c r="H13" s="311" t="s">
        <v>222</v>
      </c>
      <c r="I13" s="311" t="s">
        <v>650</v>
      </c>
      <c r="J13" s="312" t="s">
        <v>651</v>
      </c>
      <c r="K13" s="313" t="s">
        <v>225</v>
      </c>
      <c r="L13" s="1154"/>
      <c r="M13" s="314" t="s">
        <v>652</v>
      </c>
      <c r="N13" s="315" t="s">
        <v>653</v>
      </c>
      <c r="O13" s="1397"/>
      <c r="P13" s="1372"/>
      <c r="Q13" s="316" t="s">
        <v>654</v>
      </c>
      <c r="R13" s="317" t="s">
        <v>655</v>
      </c>
      <c r="S13" s="318" t="s">
        <v>654</v>
      </c>
      <c r="T13" s="317" t="s">
        <v>655</v>
      </c>
    </row>
    <row r="14" spans="1:20" ht="15" customHeight="1" x14ac:dyDescent="0.25">
      <c r="A14" s="216"/>
      <c r="B14" s="508">
        <v>1</v>
      </c>
      <c r="C14" s="319">
        <v>2</v>
      </c>
      <c r="D14" s="319">
        <v>3</v>
      </c>
      <c r="E14" s="319">
        <v>4</v>
      </c>
      <c r="F14" s="320">
        <v>5</v>
      </c>
      <c r="G14" s="578">
        <v>6</v>
      </c>
      <c r="H14" s="579">
        <v>7</v>
      </c>
      <c r="I14" s="579">
        <v>8</v>
      </c>
      <c r="J14" s="579">
        <v>9</v>
      </c>
      <c r="K14" s="580">
        <v>10</v>
      </c>
      <c r="L14" s="321">
        <v>11</v>
      </c>
      <c r="M14" s="319">
        <v>12</v>
      </c>
      <c r="N14" s="319">
        <v>13</v>
      </c>
      <c r="O14" s="319">
        <v>14</v>
      </c>
      <c r="P14" s="320">
        <v>15</v>
      </c>
      <c r="Q14" s="322" t="s">
        <v>656</v>
      </c>
      <c r="R14" s="323" t="s">
        <v>657</v>
      </c>
      <c r="S14" s="323" t="s">
        <v>658</v>
      </c>
      <c r="T14" s="324" t="s">
        <v>659</v>
      </c>
    </row>
    <row r="15" spans="1:20" ht="48" customHeight="1" x14ac:dyDescent="0.25">
      <c r="A15" s="216"/>
      <c r="B15" s="436">
        <v>0</v>
      </c>
      <c r="C15" s="485" t="s">
        <v>92</v>
      </c>
      <c r="D15" s="428" t="s">
        <v>93</v>
      </c>
      <c r="E15" s="384">
        <f>SUM(E16:E21)</f>
        <v>292.13499999999999</v>
      </c>
      <c r="F15" s="532" t="s">
        <v>190</v>
      </c>
      <c r="G15" s="384">
        <f>SUM(G16:G21)</f>
        <v>292.13499999999999</v>
      </c>
      <c r="H15" s="581">
        <f>SUM(H16:H21)</f>
        <v>0</v>
      </c>
      <c r="I15" s="581">
        <f>SUM(I16:I21)</f>
        <v>0</v>
      </c>
      <c r="J15" s="384">
        <f>SUM(J16:J21)</f>
        <v>292.13499999999999</v>
      </c>
      <c r="K15" s="581">
        <f>SUM(K16:K21)</f>
        <v>0</v>
      </c>
      <c r="L15" s="427">
        <f>L16+L17+L18+L19+L20+L21</f>
        <v>243.44583333333335</v>
      </c>
      <c r="M15" s="428" t="s">
        <v>190</v>
      </c>
      <c r="N15" s="427">
        <f>N16+N17+N18+N19+N20+N21</f>
        <v>292.13499999999999</v>
      </c>
      <c r="O15" s="428" t="s">
        <v>190</v>
      </c>
      <c r="P15" s="428" t="s">
        <v>190</v>
      </c>
      <c r="Q15" s="384">
        <f>SUM(Q16:Q21)</f>
        <v>0</v>
      </c>
      <c r="R15" s="384">
        <f>SUM(R16:R21)</f>
        <v>17.260999999999999</v>
      </c>
      <c r="S15" s="393">
        <f>SUM(S16:S21)</f>
        <v>4.28</v>
      </c>
      <c r="T15" s="393">
        <f>SUM(T16:T21)</f>
        <v>6.78</v>
      </c>
    </row>
    <row r="16" spans="1:20" ht="42" customHeight="1" x14ac:dyDescent="0.25">
      <c r="A16" s="216"/>
      <c r="B16" s="430" t="s">
        <v>94</v>
      </c>
      <c r="C16" s="438" t="s">
        <v>95</v>
      </c>
      <c r="D16" s="431" t="s">
        <v>93</v>
      </c>
      <c r="E16" s="326">
        <f>E23</f>
        <v>0</v>
      </c>
      <c r="F16" s="431" t="s">
        <v>190</v>
      </c>
      <c r="G16" s="326">
        <f t="shared" ref="G16:L16" si="0">G23</f>
        <v>0</v>
      </c>
      <c r="H16" s="597">
        <f t="shared" si="0"/>
        <v>0</v>
      </c>
      <c r="I16" s="597">
        <f t="shared" si="0"/>
        <v>0</v>
      </c>
      <c r="J16" s="326">
        <f t="shared" si="0"/>
        <v>0</v>
      </c>
      <c r="K16" s="597">
        <f t="shared" si="0"/>
        <v>0</v>
      </c>
      <c r="L16" s="410">
        <f t="shared" si="0"/>
        <v>0</v>
      </c>
      <c r="M16" s="431" t="s">
        <v>190</v>
      </c>
      <c r="N16" s="410">
        <f>N23</f>
        <v>0</v>
      </c>
      <c r="O16" s="431" t="s">
        <v>190</v>
      </c>
      <c r="P16" s="431" t="s">
        <v>190</v>
      </c>
      <c r="Q16" s="597">
        <f>Q23</f>
        <v>0</v>
      </c>
      <c r="R16" s="597">
        <f>R23</f>
        <v>3.06</v>
      </c>
      <c r="S16" s="597">
        <f>S23</f>
        <v>0</v>
      </c>
      <c r="T16" s="597">
        <f>T23</f>
        <v>0.25</v>
      </c>
    </row>
    <row r="17" spans="1:20" ht="42" customHeight="1" x14ac:dyDescent="0.25">
      <c r="A17" s="216"/>
      <c r="B17" s="430" t="s">
        <v>96</v>
      </c>
      <c r="C17" s="438" t="s">
        <v>97</v>
      </c>
      <c r="D17" s="431" t="s">
        <v>93</v>
      </c>
      <c r="E17" s="326">
        <f>E35</f>
        <v>111.85699999999997</v>
      </c>
      <c r="F17" s="431" t="s">
        <v>190</v>
      </c>
      <c r="G17" s="326">
        <f t="shared" ref="G17:L17" si="1">G35</f>
        <v>111.85699999999997</v>
      </c>
      <c r="H17" s="597">
        <f t="shared" si="1"/>
        <v>0</v>
      </c>
      <c r="I17" s="597">
        <f t="shared" si="1"/>
        <v>0</v>
      </c>
      <c r="J17" s="326">
        <f t="shared" si="1"/>
        <v>111.85699999999997</v>
      </c>
      <c r="K17" s="597">
        <f t="shared" si="1"/>
        <v>0</v>
      </c>
      <c r="L17" s="410">
        <f t="shared" si="1"/>
        <v>93.214166666666671</v>
      </c>
      <c r="M17" s="431" t="s">
        <v>190</v>
      </c>
      <c r="N17" s="410">
        <f>N35</f>
        <v>111.85699999999997</v>
      </c>
      <c r="O17" s="431" t="s">
        <v>190</v>
      </c>
      <c r="P17" s="431" t="s">
        <v>190</v>
      </c>
      <c r="Q17" s="326">
        <f>Q35</f>
        <v>0</v>
      </c>
      <c r="R17" s="326">
        <f>R35</f>
        <v>0</v>
      </c>
      <c r="S17" s="326">
        <f>S35</f>
        <v>4.28</v>
      </c>
      <c r="T17" s="326">
        <f>T35</f>
        <v>4.28</v>
      </c>
    </row>
    <row r="18" spans="1:20" ht="42" customHeight="1" x14ac:dyDescent="0.25">
      <c r="A18" s="216"/>
      <c r="B18" s="430" t="s">
        <v>98</v>
      </c>
      <c r="C18" s="438" t="s">
        <v>99</v>
      </c>
      <c r="D18" s="431" t="s">
        <v>93</v>
      </c>
      <c r="E18" s="616">
        <f>E68</f>
        <v>46.3</v>
      </c>
      <c r="F18" s="431" t="s">
        <v>190</v>
      </c>
      <c r="G18" s="616">
        <f>G68</f>
        <v>46.3</v>
      </c>
      <c r="H18" s="616">
        <f t="shared" ref="H18:N18" si="2">H68</f>
        <v>0</v>
      </c>
      <c r="I18" s="616">
        <f t="shared" si="2"/>
        <v>0</v>
      </c>
      <c r="J18" s="616">
        <f t="shared" si="2"/>
        <v>46.3</v>
      </c>
      <c r="K18" s="616">
        <f t="shared" si="2"/>
        <v>0</v>
      </c>
      <c r="L18" s="616">
        <f t="shared" si="2"/>
        <v>38.583333333333336</v>
      </c>
      <c r="M18" s="431" t="s">
        <v>190</v>
      </c>
      <c r="N18" s="616">
        <f t="shared" si="2"/>
        <v>46.3</v>
      </c>
      <c r="O18" s="431" t="s">
        <v>190</v>
      </c>
      <c r="P18" s="431" t="s">
        <v>190</v>
      </c>
      <c r="Q18" s="597">
        <f>Q68</f>
        <v>0</v>
      </c>
      <c r="R18" s="597">
        <f>R68</f>
        <v>0</v>
      </c>
      <c r="S18" s="597">
        <f>S68</f>
        <v>0</v>
      </c>
      <c r="T18" s="597">
        <f>T68</f>
        <v>0</v>
      </c>
    </row>
    <row r="19" spans="1:20" ht="42" customHeight="1" x14ac:dyDescent="0.25">
      <c r="A19" s="216"/>
      <c r="B19" s="430" t="s">
        <v>100</v>
      </c>
      <c r="C19" s="438" t="s">
        <v>101</v>
      </c>
      <c r="D19" s="431" t="s">
        <v>93</v>
      </c>
      <c r="E19" s="616">
        <f>E72</f>
        <v>113.69800000000001</v>
      </c>
      <c r="F19" s="431" t="s">
        <v>190</v>
      </c>
      <c r="G19" s="616">
        <f>G72</f>
        <v>113.69800000000001</v>
      </c>
      <c r="H19" s="616">
        <f t="shared" ref="H19:N19" si="3">H72</f>
        <v>0</v>
      </c>
      <c r="I19" s="616">
        <f t="shared" si="3"/>
        <v>0</v>
      </c>
      <c r="J19" s="616">
        <f t="shared" si="3"/>
        <v>113.69800000000001</v>
      </c>
      <c r="K19" s="616">
        <f t="shared" si="3"/>
        <v>0</v>
      </c>
      <c r="L19" s="616">
        <f t="shared" si="3"/>
        <v>94.748333333333335</v>
      </c>
      <c r="M19" s="431" t="s">
        <v>190</v>
      </c>
      <c r="N19" s="616">
        <f t="shared" si="3"/>
        <v>113.69800000000001</v>
      </c>
      <c r="O19" s="431" t="s">
        <v>190</v>
      </c>
      <c r="P19" s="431" t="s">
        <v>190</v>
      </c>
      <c r="Q19" s="597">
        <f>Q72</f>
        <v>0</v>
      </c>
      <c r="R19" s="597">
        <f>R72</f>
        <v>14.201000000000001</v>
      </c>
      <c r="S19" s="597">
        <f>S72</f>
        <v>0</v>
      </c>
      <c r="T19" s="597">
        <f>T72</f>
        <v>2.25</v>
      </c>
    </row>
    <row r="20" spans="1:20" ht="42" customHeight="1" x14ac:dyDescent="0.25">
      <c r="A20" s="216"/>
      <c r="B20" s="430" t="s">
        <v>102</v>
      </c>
      <c r="C20" s="438" t="s">
        <v>103</v>
      </c>
      <c r="D20" s="431" t="s">
        <v>93</v>
      </c>
      <c r="E20" s="616">
        <f>E81</f>
        <v>0</v>
      </c>
      <c r="F20" s="431" t="s">
        <v>190</v>
      </c>
      <c r="G20" s="616">
        <f t="shared" ref="G20:K21" si="4">G81</f>
        <v>0</v>
      </c>
      <c r="H20" s="616">
        <f t="shared" si="4"/>
        <v>0</v>
      </c>
      <c r="I20" s="616">
        <f t="shared" si="4"/>
        <v>0</v>
      </c>
      <c r="J20" s="616">
        <f t="shared" si="4"/>
        <v>0</v>
      </c>
      <c r="K20" s="616">
        <f t="shared" si="4"/>
        <v>0</v>
      </c>
      <c r="L20" s="616">
        <v>0</v>
      </c>
      <c r="M20" s="431" t="s">
        <v>190</v>
      </c>
      <c r="N20" s="616">
        <v>0</v>
      </c>
      <c r="O20" s="431" t="s">
        <v>190</v>
      </c>
      <c r="P20" s="431" t="s">
        <v>190</v>
      </c>
      <c r="Q20" s="597">
        <f t="shared" ref="Q20:T21" si="5">Q81</f>
        <v>0</v>
      </c>
      <c r="R20" s="597">
        <f t="shared" si="5"/>
        <v>0</v>
      </c>
      <c r="S20" s="597">
        <f t="shared" si="5"/>
        <v>0</v>
      </c>
      <c r="T20" s="597">
        <f t="shared" si="5"/>
        <v>0</v>
      </c>
    </row>
    <row r="21" spans="1:20" ht="42" customHeight="1" x14ac:dyDescent="0.25">
      <c r="A21" s="216"/>
      <c r="B21" s="430" t="s">
        <v>104</v>
      </c>
      <c r="C21" s="438" t="s">
        <v>105</v>
      </c>
      <c r="D21" s="431" t="s">
        <v>93</v>
      </c>
      <c r="E21" s="410">
        <f>E82</f>
        <v>20.279999999999998</v>
      </c>
      <c r="F21" s="431" t="s">
        <v>190</v>
      </c>
      <c r="G21" s="410">
        <f t="shared" si="4"/>
        <v>20.279999999999998</v>
      </c>
      <c r="H21" s="616">
        <f t="shared" si="4"/>
        <v>0</v>
      </c>
      <c r="I21" s="616">
        <f t="shared" si="4"/>
        <v>0</v>
      </c>
      <c r="J21" s="410">
        <f t="shared" si="4"/>
        <v>20.279999999999998</v>
      </c>
      <c r="K21" s="616">
        <f t="shared" si="4"/>
        <v>0</v>
      </c>
      <c r="L21" s="410">
        <f>L82</f>
        <v>16.900000000000002</v>
      </c>
      <c r="M21" s="431" t="s">
        <v>190</v>
      </c>
      <c r="N21" s="410">
        <f>N82</f>
        <v>20.279999999999998</v>
      </c>
      <c r="O21" s="431" t="s">
        <v>190</v>
      </c>
      <c r="P21" s="431" t="s">
        <v>190</v>
      </c>
      <c r="Q21" s="597">
        <f t="shared" si="5"/>
        <v>0</v>
      </c>
      <c r="R21" s="597">
        <f t="shared" si="5"/>
        <v>0</v>
      </c>
      <c r="S21" s="597">
        <f t="shared" si="5"/>
        <v>0</v>
      </c>
      <c r="T21" s="597">
        <f t="shared" si="5"/>
        <v>0</v>
      </c>
    </row>
    <row r="22" spans="1:20" ht="48" customHeight="1" x14ac:dyDescent="0.25">
      <c r="A22" s="216"/>
      <c r="B22" s="382" t="s">
        <v>106</v>
      </c>
      <c r="C22" s="570" t="s">
        <v>107</v>
      </c>
      <c r="D22" s="532" t="s">
        <v>93</v>
      </c>
      <c r="E22" s="582">
        <f>E23+E35+E68+E72+E81+E82</f>
        <v>292.13499999999999</v>
      </c>
      <c r="F22" s="532" t="s">
        <v>190</v>
      </c>
      <c r="G22" s="582">
        <f t="shared" ref="G22:L22" si="6">G23+G35+G68+G72+G81+G82</f>
        <v>292.13499999999999</v>
      </c>
      <c r="H22" s="583">
        <f t="shared" si="6"/>
        <v>0</v>
      </c>
      <c r="I22" s="583">
        <f t="shared" si="6"/>
        <v>0</v>
      </c>
      <c r="J22" s="582">
        <f t="shared" si="6"/>
        <v>292.13499999999999</v>
      </c>
      <c r="K22" s="583">
        <f t="shared" si="6"/>
        <v>0</v>
      </c>
      <c r="L22" s="533">
        <f t="shared" si="6"/>
        <v>243.44583333333335</v>
      </c>
      <c r="M22" s="584" t="s">
        <v>190</v>
      </c>
      <c r="N22" s="533">
        <f>N23+N35+N82+N68+N72+N81</f>
        <v>292.13499999999999</v>
      </c>
      <c r="O22" s="584" t="s">
        <v>190</v>
      </c>
      <c r="P22" s="584" t="s">
        <v>190</v>
      </c>
      <c r="Q22" s="582">
        <f>Q51</f>
        <v>0</v>
      </c>
      <c r="R22" s="582">
        <f>R51</f>
        <v>0</v>
      </c>
      <c r="S22" s="582">
        <f>S35</f>
        <v>4.28</v>
      </c>
      <c r="T22" s="533">
        <f>T35</f>
        <v>4.28</v>
      </c>
    </row>
    <row r="23" spans="1:20" ht="48" customHeight="1" x14ac:dyDescent="0.25">
      <c r="A23" s="216"/>
      <c r="B23" s="427" t="s">
        <v>108</v>
      </c>
      <c r="C23" s="486" t="s">
        <v>109</v>
      </c>
      <c r="D23" s="428" t="s">
        <v>93</v>
      </c>
      <c r="E23" s="585">
        <f>E28</f>
        <v>0</v>
      </c>
      <c r="F23" s="532" t="s">
        <v>190</v>
      </c>
      <c r="G23" s="585">
        <f t="shared" ref="G23:K24" si="7">G24+G25</f>
        <v>0</v>
      </c>
      <c r="H23" s="585">
        <f t="shared" si="7"/>
        <v>0</v>
      </c>
      <c r="I23" s="585">
        <f t="shared" si="7"/>
        <v>0</v>
      </c>
      <c r="J23" s="585">
        <f t="shared" si="7"/>
        <v>0</v>
      </c>
      <c r="K23" s="585">
        <f t="shared" si="7"/>
        <v>0</v>
      </c>
      <c r="L23" s="585">
        <f>L24+L28+L31+L32</f>
        <v>0</v>
      </c>
      <c r="M23" s="584" t="s">
        <v>190</v>
      </c>
      <c r="N23" s="585">
        <f>N24+N28+N31+N32</f>
        <v>0</v>
      </c>
      <c r="O23" s="584" t="s">
        <v>190</v>
      </c>
      <c r="P23" s="584" t="s">
        <v>190</v>
      </c>
      <c r="Q23" s="396">
        <f>Q24+Q28+Q31+Q32</f>
        <v>0</v>
      </c>
      <c r="R23" s="396">
        <f>R24+R28+R31+R32</f>
        <v>3.06</v>
      </c>
      <c r="S23" s="396">
        <f>S24+S28+S31+S32</f>
        <v>0</v>
      </c>
      <c r="T23" s="396">
        <f>T24+T28+T31+T32</f>
        <v>0.25</v>
      </c>
    </row>
    <row r="24" spans="1:20" ht="48" customHeight="1" x14ac:dyDescent="0.25">
      <c r="A24" s="216"/>
      <c r="B24" s="432" t="s">
        <v>110</v>
      </c>
      <c r="C24" s="486" t="s">
        <v>111</v>
      </c>
      <c r="D24" s="428" t="s">
        <v>93</v>
      </c>
      <c r="E24" s="585">
        <v>0</v>
      </c>
      <c r="F24" s="532" t="s">
        <v>190</v>
      </c>
      <c r="G24" s="585">
        <f t="shared" si="7"/>
        <v>0</v>
      </c>
      <c r="H24" s="585">
        <f t="shared" si="7"/>
        <v>0</v>
      </c>
      <c r="I24" s="585">
        <f t="shared" si="7"/>
        <v>0</v>
      </c>
      <c r="J24" s="585">
        <f t="shared" si="7"/>
        <v>0</v>
      </c>
      <c r="K24" s="585">
        <f t="shared" si="7"/>
        <v>0</v>
      </c>
      <c r="L24" s="585">
        <f>L25+L26+L27</f>
        <v>0</v>
      </c>
      <c r="M24" s="584" t="s">
        <v>190</v>
      </c>
      <c r="N24" s="585">
        <f>N25+N26+N27</f>
        <v>0</v>
      </c>
      <c r="O24" s="584" t="s">
        <v>190</v>
      </c>
      <c r="P24" s="584" t="s">
        <v>190</v>
      </c>
      <c r="Q24" s="396">
        <f>Q25+Q26+Q27</f>
        <v>0</v>
      </c>
      <c r="R24" s="396">
        <f>R25+R26+R27</f>
        <v>0</v>
      </c>
      <c r="S24" s="396">
        <f>S25+S26+S27</f>
        <v>0</v>
      </c>
      <c r="T24" s="396">
        <f>T25+T26+T27</f>
        <v>0</v>
      </c>
    </row>
    <row r="25" spans="1:20" ht="42" customHeight="1" x14ac:dyDescent="0.25">
      <c r="A25" s="216"/>
      <c r="B25" s="433" t="s">
        <v>112</v>
      </c>
      <c r="C25" s="487" t="s">
        <v>113</v>
      </c>
      <c r="D25" s="72" t="s">
        <v>93</v>
      </c>
      <c r="E25" s="586">
        <v>0</v>
      </c>
      <c r="F25" s="72" t="s">
        <v>190</v>
      </c>
      <c r="G25" s="586">
        <v>0</v>
      </c>
      <c r="H25" s="586">
        <v>0</v>
      </c>
      <c r="I25" s="586">
        <v>0</v>
      </c>
      <c r="J25" s="586">
        <v>0</v>
      </c>
      <c r="K25" s="586">
        <v>0</v>
      </c>
      <c r="L25" s="586">
        <v>0</v>
      </c>
      <c r="M25" s="72" t="s">
        <v>190</v>
      </c>
      <c r="N25" s="586">
        <v>0</v>
      </c>
      <c r="O25" s="72" t="s">
        <v>190</v>
      </c>
      <c r="P25" s="72" t="s">
        <v>190</v>
      </c>
      <c r="Q25" s="586">
        <v>0</v>
      </c>
      <c r="R25" s="586">
        <v>0</v>
      </c>
      <c r="S25" s="586">
        <v>0</v>
      </c>
      <c r="T25" s="586">
        <v>0</v>
      </c>
    </row>
    <row r="26" spans="1:20" ht="42" customHeight="1" x14ac:dyDescent="0.25">
      <c r="A26" s="216"/>
      <c r="B26" s="433" t="s">
        <v>114</v>
      </c>
      <c r="C26" s="487" t="s">
        <v>115</v>
      </c>
      <c r="D26" s="72" t="s">
        <v>93</v>
      </c>
      <c r="E26" s="586">
        <v>0</v>
      </c>
      <c r="F26" s="72" t="s">
        <v>190</v>
      </c>
      <c r="G26" s="586">
        <v>0</v>
      </c>
      <c r="H26" s="586">
        <v>0</v>
      </c>
      <c r="I26" s="586">
        <v>0</v>
      </c>
      <c r="J26" s="586">
        <v>0</v>
      </c>
      <c r="K26" s="586">
        <v>0</v>
      </c>
      <c r="L26" s="586">
        <v>0</v>
      </c>
      <c r="M26" s="72" t="s">
        <v>190</v>
      </c>
      <c r="N26" s="586">
        <v>0</v>
      </c>
      <c r="O26" s="72" t="s">
        <v>190</v>
      </c>
      <c r="P26" s="72" t="s">
        <v>190</v>
      </c>
      <c r="Q26" s="586">
        <v>0</v>
      </c>
      <c r="R26" s="586">
        <v>0</v>
      </c>
      <c r="S26" s="586">
        <v>0</v>
      </c>
      <c r="T26" s="586">
        <v>0</v>
      </c>
    </row>
    <row r="27" spans="1:20" ht="42" customHeight="1" x14ac:dyDescent="0.25">
      <c r="A27" s="216"/>
      <c r="B27" s="433" t="s">
        <v>116</v>
      </c>
      <c r="C27" s="487" t="s">
        <v>117</v>
      </c>
      <c r="D27" s="72" t="s">
        <v>93</v>
      </c>
      <c r="E27" s="586">
        <v>0</v>
      </c>
      <c r="F27" s="72" t="s">
        <v>190</v>
      </c>
      <c r="G27" s="586">
        <v>0</v>
      </c>
      <c r="H27" s="586">
        <v>0</v>
      </c>
      <c r="I27" s="586">
        <v>0</v>
      </c>
      <c r="J27" s="586">
        <v>0</v>
      </c>
      <c r="K27" s="586">
        <v>0</v>
      </c>
      <c r="L27" s="586">
        <v>0</v>
      </c>
      <c r="M27" s="72" t="s">
        <v>190</v>
      </c>
      <c r="N27" s="586">
        <v>0</v>
      </c>
      <c r="O27" s="72" t="s">
        <v>190</v>
      </c>
      <c r="P27" s="72" t="s">
        <v>190</v>
      </c>
      <c r="Q27" s="586">
        <v>0</v>
      </c>
      <c r="R27" s="586">
        <v>0</v>
      </c>
      <c r="S27" s="586">
        <v>0</v>
      </c>
      <c r="T27" s="586">
        <v>0</v>
      </c>
    </row>
    <row r="28" spans="1:20" ht="48" customHeight="1" x14ac:dyDescent="0.25">
      <c r="A28" s="216"/>
      <c r="B28" s="427" t="s">
        <v>118</v>
      </c>
      <c r="C28" s="486" t="s">
        <v>119</v>
      </c>
      <c r="D28" s="427" t="s">
        <v>93</v>
      </c>
      <c r="E28" s="585">
        <f>E29+E30</f>
        <v>0</v>
      </c>
      <c r="F28" s="427" t="s">
        <v>190</v>
      </c>
      <c r="G28" s="585">
        <f t="shared" ref="G28:L28" si="8">G29+G30</f>
        <v>0</v>
      </c>
      <c r="H28" s="585">
        <f t="shared" si="8"/>
        <v>0</v>
      </c>
      <c r="I28" s="585">
        <f t="shared" si="8"/>
        <v>0</v>
      </c>
      <c r="J28" s="585">
        <f t="shared" si="8"/>
        <v>0</v>
      </c>
      <c r="K28" s="585">
        <f t="shared" si="8"/>
        <v>0</v>
      </c>
      <c r="L28" s="585">
        <f t="shared" si="8"/>
        <v>0</v>
      </c>
      <c r="M28" s="427" t="s">
        <v>190</v>
      </c>
      <c r="N28" s="585">
        <f>N29+N30</f>
        <v>0</v>
      </c>
      <c r="O28" s="427" t="s">
        <v>190</v>
      </c>
      <c r="P28" s="427" t="s">
        <v>190</v>
      </c>
      <c r="Q28" s="585">
        <v>0</v>
      </c>
      <c r="R28" s="585">
        <v>0</v>
      </c>
      <c r="S28" s="585">
        <v>0</v>
      </c>
      <c r="T28" s="585">
        <v>0</v>
      </c>
    </row>
    <row r="29" spans="1:20" ht="42" customHeight="1" x14ac:dyDescent="0.25">
      <c r="A29" s="216"/>
      <c r="B29" s="434" t="s">
        <v>120</v>
      </c>
      <c r="C29" s="487" t="s">
        <v>121</v>
      </c>
      <c r="D29" s="72" t="s">
        <v>93</v>
      </c>
      <c r="E29" s="586">
        <v>0</v>
      </c>
      <c r="F29" s="72" t="s">
        <v>190</v>
      </c>
      <c r="G29" s="586">
        <v>0</v>
      </c>
      <c r="H29" s="586">
        <v>0</v>
      </c>
      <c r="I29" s="586">
        <v>0</v>
      </c>
      <c r="J29" s="586">
        <v>0</v>
      </c>
      <c r="K29" s="586">
        <v>0</v>
      </c>
      <c r="L29" s="586">
        <v>0</v>
      </c>
      <c r="M29" s="72" t="s">
        <v>190</v>
      </c>
      <c r="N29" s="586">
        <v>0</v>
      </c>
      <c r="O29" s="72" t="s">
        <v>190</v>
      </c>
      <c r="P29" s="72" t="s">
        <v>190</v>
      </c>
      <c r="Q29" s="586">
        <v>0</v>
      </c>
      <c r="R29" s="586">
        <v>0</v>
      </c>
      <c r="S29" s="586">
        <v>0</v>
      </c>
      <c r="T29" s="586">
        <v>0</v>
      </c>
    </row>
    <row r="30" spans="1:20" ht="42" customHeight="1" x14ac:dyDescent="0.25">
      <c r="A30" s="216"/>
      <c r="B30" s="433" t="s">
        <v>122</v>
      </c>
      <c r="C30" s="487" t="s">
        <v>123</v>
      </c>
      <c r="D30" s="72" t="s">
        <v>93</v>
      </c>
      <c r="E30" s="586">
        <v>0</v>
      </c>
      <c r="F30" s="72" t="s">
        <v>190</v>
      </c>
      <c r="G30" s="586">
        <v>0</v>
      </c>
      <c r="H30" s="586">
        <v>0</v>
      </c>
      <c r="I30" s="586">
        <v>0</v>
      </c>
      <c r="J30" s="586">
        <v>0</v>
      </c>
      <c r="K30" s="586">
        <v>0</v>
      </c>
      <c r="L30" s="586">
        <v>0</v>
      </c>
      <c r="M30" s="72" t="s">
        <v>190</v>
      </c>
      <c r="N30" s="586">
        <v>0</v>
      </c>
      <c r="O30" s="72" t="s">
        <v>190</v>
      </c>
      <c r="P30" s="72" t="s">
        <v>190</v>
      </c>
      <c r="Q30" s="586">
        <v>0</v>
      </c>
      <c r="R30" s="586">
        <v>0</v>
      </c>
      <c r="S30" s="586">
        <v>0</v>
      </c>
      <c r="T30" s="586">
        <v>0</v>
      </c>
    </row>
    <row r="31" spans="1:20" ht="48" customHeight="1" x14ac:dyDescent="0.25">
      <c r="A31" s="216"/>
      <c r="B31" s="427" t="s">
        <v>124</v>
      </c>
      <c r="C31" s="485" t="s">
        <v>125</v>
      </c>
      <c r="D31" s="427" t="s">
        <v>93</v>
      </c>
      <c r="E31" s="585">
        <v>0</v>
      </c>
      <c r="F31" s="427" t="s">
        <v>190</v>
      </c>
      <c r="G31" s="585">
        <v>0</v>
      </c>
      <c r="H31" s="585">
        <v>0</v>
      </c>
      <c r="I31" s="585">
        <v>0</v>
      </c>
      <c r="J31" s="585">
        <v>0</v>
      </c>
      <c r="K31" s="585">
        <v>0</v>
      </c>
      <c r="L31" s="585">
        <v>0</v>
      </c>
      <c r="M31" s="427" t="s">
        <v>190</v>
      </c>
      <c r="N31" s="585">
        <v>0</v>
      </c>
      <c r="O31" s="427" t="s">
        <v>190</v>
      </c>
      <c r="P31" s="427" t="s">
        <v>190</v>
      </c>
      <c r="Q31" s="585">
        <v>0</v>
      </c>
      <c r="R31" s="585">
        <v>0</v>
      </c>
      <c r="S31" s="585">
        <v>0</v>
      </c>
      <c r="T31" s="585">
        <v>0</v>
      </c>
    </row>
    <row r="32" spans="1:20" ht="48" customHeight="1" x14ac:dyDescent="0.25">
      <c r="A32" s="216"/>
      <c r="B32" s="396" t="s">
        <v>126</v>
      </c>
      <c r="C32" s="485" t="s">
        <v>127</v>
      </c>
      <c r="D32" s="427" t="s">
        <v>93</v>
      </c>
      <c r="E32" s="585">
        <v>0</v>
      </c>
      <c r="F32" s="427" t="s">
        <v>190</v>
      </c>
      <c r="G32" s="585">
        <v>0</v>
      </c>
      <c r="H32" s="585">
        <v>0</v>
      </c>
      <c r="I32" s="585">
        <v>0</v>
      </c>
      <c r="J32" s="585">
        <v>0</v>
      </c>
      <c r="K32" s="585">
        <v>0</v>
      </c>
      <c r="L32" s="585">
        <v>0</v>
      </c>
      <c r="M32" s="427" t="s">
        <v>190</v>
      </c>
      <c r="N32" s="585">
        <v>0</v>
      </c>
      <c r="O32" s="427" t="s">
        <v>190</v>
      </c>
      <c r="P32" s="427" t="s">
        <v>190</v>
      </c>
      <c r="Q32" s="427">
        <f>Q33</f>
        <v>0</v>
      </c>
      <c r="R32" s="427">
        <f>R33</f>
        <v>3.06</v>
      </c>
      <c r="S32" s="427">
        <f>S33</f>
        <v>0</v>
      </c>
      <c r="T32" s="427">
        <f>T33</f>
        <v>0.25</v>
      </c>
    </row>
    <row r="33" spans="1:21" s="612" customFormat="1" ht="42" customHeight="1" x14ac:dyDescent="0.25">
      <c r="A33" s="608"/>
      <c r="B33" s="464" t="s">
        <v>277</v>
      </c>
      <c r="C33" s="609" t="s">
        <v>278</v>
      </c>
      <c r="D33" s="435" t="s">
        <v>93</v>
      </c>
      <c r="E33" s="610">
        <v>0</v>
      </c>
      <c r="F33" s="435" t="s">
        <v>190</v>
      </c>
      <c r="G33" s="610">
        <v>0</v>
      </c>
      <c r="H33" s="610" t="s">
        <v>190</v>
      </c>
      <c r="I33" s="610" t="s">
        <v>190</v>
      </c>
      <c r="J33" s="610">
        <v>0</v>
      </c>
      <c r="K33" s="610" t="s">
        <v>190</v>
      </c>
      <c r="L33" s="610">
        <v>0</v>
      </c>
      <c r="M33" s="435" t="s">
        <v>190</v>
      </c>
      <c r="N33" s="613">
        <v>0</v>
      </c>
      <c r="O33" s="435" t="s">
        <v>190</v>
      </c>
      <c r="P33" s="435" t="s">
        <v>190</v>
      </c>
      <c r="Q33" s="414">
        <f>SUBTOTAL(9,Q76:Q77)</f>
        <v>0</v>
      </c>
      <c r="R33" s="414">
        <f>SUBTOTAL(9,R76:R77)</f>
        <v>3.06</v>
      </c>
      <c r="S33" s="414">
        <f>SUBTOTAL(9,S76:S77)</f>
        <v>0</v>
      </c>
      <c r="T33" s="414">
        <f>SUBTOTAL(9,T76:T77)</f>
        <v>0.25</v>
      </c>
      <c r="U33" s="611"/>
    </row>
    <row r="34" spans="1:21" ht="42" customHeight="1" x14ac:dyDescent="0.25">
      <c r="A34" s="216"/>
      <c r="B34" s="408" t="s">
        <v>128</v>
      </c>
      <c r="C34" s="409" t="s">
        <v>129</v>
      </c>
      <c r="D34" s="431" t="s">
        <v>93</v>
      </c>
      <c r="E34" s="431" t="s">
        <v>190</v>
      </c>
      <c r="F34" s="431" t="s">
        <v>190</v>
      </c>
      <c r="G34" s="325">
        <v>0</v>
      </c>
      <c r="H34" s="325">
        <v>0</v>
      </c>
      <c r="I34" s="325">
        <v>0</v>
      </c>
      <c r="J34" s="325">
        <v>0</v>
      </c>
      <c r="K34" s="325">
        <v>0</v>
      </c>
      <c r="L34" s="325">
        <v>0</v>
      </c>
      <c r="M34" s="431" t="s">
        <v>190</v>
      </c>
      <c r="N34" s="327">
        <v>0</v>
      </c>
      <c r="O34" s="431" t="s">
        <v>190</v>
      </c>
      <c r="P34" s="431" t="s">
        <v>190</v>
      </c>
      <c r="Q34" s="431" t="s">
        <v>190</v>
      </c>
      <c r="R34" s="431" t="s">
        <v>190</v>
      </c>
      <c r="S34" s="431" t="s">
        <v>190</v>
      </c>
      <c r="T34" s="431" t="s">
        <v>190</v>
      </c>
    </row>
    <row r="35" spans="1:21" ht="48" customHeight="1" x14ac:dyDescent="0.25">
      <c r="A35" s="216"/>
      <c r="B35" s="382" t="s">
        <v>130</v>
      </c>
      <c r="C35" s="383" t="s">
        <v>131</v>
      </c>
      <c r="D35" s="428" t="s">
        <v>93</v>
      </c>
      <c r="E35" s="384">
        <f>E36+E51+E55+E65</f>
        <v>111.85699999999997</v>
      </c>
      <c r="F35" s="428" t="s">
        <v>190</v>
      </c>
      <c r="G35" s="384">
        <f>G36+G51+G55</f>
        <v>111.85699999999997</v>
      </c>
      <c r="H35" s="614">
        <v>0</v>
      </c>
      <c r="I35" s="614">
        <v>0</v>
      </c>
      <c r="J35" s="384">
        <f>J36+J51+J55</f>
        <v>111.85699999999997</v>
      </c>
      <c r="K35" s="614">
        <v>0</v>
      </c>
      <c r="L35" s="393">
        <f>L36+L51+L55</f>
        <v>93.214166666666671</v>
      </c>
      <c r="M35" s="428" t="s">
        <v>190</v>
      </c>
      <c r="N35" s="393">
        <f>N36+N51+N55</f>
        <v>111.85699999999997</v>
      </c>
      <c r="O35" s="428" t="s">
        <v>190</v>
      </c>
      <c r="P35" s="428" t="s">
        <v>190</v>
      </c>
      <c r="Q35" s="384">
        <f>Q36</f>
        <v>0</v>
      </c>
      <c r="R35" s="384">
        <f>R36</f>
        <v>0</v>
      </c>
      <c r="S35" s="384">
        <f>S36</f>
        <v>4.28</v>
      </c>
      <c r="T35" s="384">
        <f>T36</f>
        <v>4.28</v>
      </c>
    </row>
    <row r="36" spans="1:21" ht="48" customHeight="1" x14ac:dyDescent="0.25">
      <c r="A36" s="216"/>
      <c r="B36" s="382" t="s">
        <v>132</v>
      </c>
      <c r="C36" s="383" t="s">
        <v>133</v>
      </c>
      <c r="D36" s="382" t="s">
        <v>93</v>
      </c>
      <c r="E36" s="384">
        <f>SUBTOTAL(9,E37:E50)</f>
        <v>111.85699999999997</v>
      </c>
      <c r="F36" s="382" t="s">
        <v>190</v>
      </c>
      <c r="G36" s="384">
        <f>SUBTOTAL(9,G37:G50)</f>
        <v>111.85699999999997</v>
      </c>
      <c r="H36" s="614" t="s">
        <v>190</v>
      </c>
      <c r="I36" s="614" t="s">
        <v>190</v>
      </c>
      <c r="J36" s="384">
        <f>SUBTOTAL(9,J37:J50)</f>
        <v>111.85699999999997</v>
      </c>
      <c r="K36" s="614" t="s">
        <v>190</v>
      </c>
      <c r="L36" s="384">
        <f>SUBTOTAL(9,L37:L50)</f>
        <v>93.214166666666671</v>
      </c>
      <c r="M36" s="428" t="s">
        <v>190</v>
      </c>
      <c r="N36" s="384">
        <f>SUBTOTAL(9,N37:N50)</f>
        <v>111.85699999999997</v>
      </c>
      <c r="O36" s="428" t="s">
        <v>190</v>
      </c>
      <c r="P36" s="428" t="s">
        <v>190</v>
      </c>
      <c r="Q36" s="384">
        <f>SUBTOTAL(9,Q37:Q48)</f>
        <v>0</v>
      </c>
      <c r="R36" s="384">
        <f>SUBTOTAL(9,R37:R48)</f>
        <v>0</v>
      </c>
      <c r="S36" s="384">
        <f>SUBTOTAL(9,S37:S48)</f>
        <v>4.28</v>
      </c>
      <c r="T36" s="384">
        <f>SUBTOTAL(9,T37:T48)</f>
        <v>4.28</v>
      </c>
    </row>
    <row r="37" spans="1:21" ht="42" customHeight="1" x14ac:dyDescent="0.25">
      <c r="A37" s="216"/>
      <c r="B37" s="411" t="s">
        <v>134</v>
      </c>
      <c r="C37" s="412" t="s">
        <v>135</v>
      </c>
      <c r="D37" s="411" t="s">
        <v>93</v>
      </c>
      <c r="E37" s="413">
        <f>SUM(E38:E38)</f>
        <v>0</v>
      </c>
      <c r="F37" s="411" t="s">
        <v>190</v>
      </c>
      <c r="G37" s="413">
        <f>SUM(G38:G38)</f>
        <v>0</v>
      </c>
      <c r="H37" s="610" t="s">
        <v>190</v>
      </c>
      <c r="I37" s="610" t="s">
        <v>190</v>
      </c>
      <c r="J37" s="413">
        <f>SUM(J38:J38)</f>
        <v>0</v>
      </c>
      <c r="K37" s="610" t="s">
        <v>190</v>
      </c>
      <c r="L37" s="413">
        <f>SUM(L38:L38)</f>
        <v>0</v>
      </c>
      <c r="M37" s="516" t="s">
        <v>190</v>
      </c>
      <c r="N37" s="413">
        <f>SUM(N38:N38)</f>
        <v>0</v>
      </c>
      <c r="O37" s="516" t="s">
        <v>190</v>
      </c>
      <c r="P37" s="516" t="s">
        <v>190</v>
      </c>
      <c r="Q37" s="414">
        <f>SUM(Q38:Q38)</f>
        <v>0</v>
      </c>
      <c r="R37" s="414">
        <f>SUM(R38:R38)</f>
        <v>0</v>
      </c>
      <c r="S37" s="414">
        <f>SUM(S38:S38)</f>
        <v>0</v>
      </c>
      <c r="T37" s="414">
        <f>SUM(T38:T38)</f>
        <v>0</v>
      </c>
    </row>
    <row r="38" spans="1:21" hidden="1" x14ac:dyDescent="0.25">
      <c r="A38" s="216"/>
      <c r="B38" s="400"/>
      <c r="C38" s="521"/>
      <c r="D38" s="369"/>
      <c r="E38" s="401"/>
      <c r="F38" s="411" t="s">
        <v>190</v>
      </c>
      <c r="G38" s="329"/>
      <c r="H38" s="329"/>
      <c r="I38" s="329"/>
      <c r="J38" s="330"/>
      <c r="K38" s="395" t="s">
        <v>190</v>
      </c>
      <c r="L38" s="401"/>
      <c r="M38" s="522"/>
      <c r="N38" s="78"/>
      <c r="O38" s="589"/>
      <c r="P38" s="522"/>
      <c r="Q38" s="590"/>
      <c r="R38" s="590"/>
      <c r="S38" s="78"/>
      <c r="T38" s="78"/>
      <c r="U38" s="328"/>
    </row>
    <row r="39" spans="1:21" ht="31.5" x14ac:dyDescent="0.25">
      <c r="A39" s="216"/>
      <c r="B39" s="411" t="s">
        <v>139</v>
      </c>
      <c r="C39" s="412" t="s">
        <v>140</v>
      </c>
      <c r="D39" s="411" t="s">
        <v>93</v>
      </c>
      <c r="E39" s="413">
        <f t="shared" ref="E39:L39" si="9">SUBTOTAL(9,E40:E50)</f>
        <v>111.85699999999997</v>
      </c>
      <c r="F39" s="413">
        <f t="shared" si="9"/>
        <v>0</v>
      </c>
      <c r="G39" s="413">
        <f t="shared" si="9"/>
        <v>111.85699999999997</v>
      </c>
      <c r="H39" s="413">
        <f t="shared" si="9"/>
        <v>0</v>
      </c>
      <c r="I39" s="413">
        <f t="shared" si="9"/>
        <v>0</v>
      </c>
      <c r="J39" s="413">
        <f t="shared" si="9"/>
        <v>111.85699999999997</v>
      </c>
      <c r="K39" s="413">
        <f t="shared" si="9"/>
        <v>0</v>
      </c>
      <c r="L39" s="413">
        <f t="shared" si="9"/>
        <v>93.214166666666671</v>
      </c>
      <c r="M39" s="413" t="s">
        <v>190</v>
      </c>
      <c r="N39" s="413">
        <f>SUBTOTAL(9,N40:N50)</f>
        <v>111.85699999999997</v>
      </c>
      <c r="O39" s="411" t="s">
        <v>190</v>
      </c>
      <c r="P39" s="411" t="s">
        <v>190</v>
      </c>
      <c r="Q39" s="413">
        <f>SUBTOTAL(9,Q40:Q48)</f>
        <v>0</v>
      </c>
      <c r="R39" s="413">
        <f>SUBTOTAL(9,R40:R48)</f>
        <v>0</v>
      </c>
      <c r="S39" s="413">
        <f>SUBTOTAL(9,S40:S50)</f>
        <v>6.78</v>
      </c>
      <c r="T39" s="413">
        <f>SUBTOTAL(9,T40:T50)</f>
        <v>6.78</v>
      </c>
    </row>
    <row r="40" spans="1:21" ht="33" customHeight="1" x14ac:dyDescent="0.25">
      <c r="B40" s="76" t="s">
        <v>139</v>
      </c>
      <c r="C40" s="387" t="s">
        <v>1551</v>
      </c>
      <c r="D40" s="76" t="s">
        <v>1658</v>
      </c>
      <c r="E40" s="77">
        <f>'С № 2'!U49</f>
        <v>36</v>
      </c>
      <c r="F40" s="76" t="s">
        <v>714</v>
      </c>
      <c r="G40" s="390">
        <f t="shared" ref="G40:G50" si="10">SUM(H40:K40)</f>
        <v>36</v>
      </c>
      <c r="H40" s="493"/>
      <c r="I40" s="493"/>
      <c r="J40" s="77">
        <f>'С № 2'!CK49</f>
        <v>36</v>
      </c>
      <c r="K40" s="493"/>
      <c r="L40" s="390">
        <f>'С № 3'!AN48</f>
        <v>30</v>
      </c>
      <c r="M40" s="604" t="str">
        <f>'С № 2'!G49</f>
        <v>2024</v>
      </c>
      <c r="N40" s="390">
        <f>'С № 2'!CH49</f>
        <v>36</v>
      </c>
      <c r="O40" s="603" t="s">
        <v>626</v>
      </c>
      <c r="P40" s="76" t="s">
        <v>190</v>
      </c>
      <c r="Q40" s="76" t="s">
        <v>190</v>
      </c>
      <c r="R40" s="76" t="s">
        <v>190</v>
      </c>
      <c r="S40" s="77">
        <f>'С № 7'!CY45</f>
        <v>0.8</v>
      </c>
      <c r="T40" s="77">
        <f>S40</f>
        <v>0.8</v>
      </c>
    </row>
    <row r="41" spans="1:21" ht="33" customHeight="1" x14ac:dyDescent="0.25">
      <c r="B41" s="76" t="s">
        <v>139</v>
      </c>
      <c r="C41" s="387" t="s">
        <v>692</v>
      </c>
      <c r="D41" s="76" t="s">
        <v>1616</v>
      </c>
      <c r="E41" s="77">
        <f>'С № 2'!U50</f>
        <v>2.907</v>
      </c>
      <c r="F41" s="76" t="s">
        <v>714</v>
      </c>
      <c r="G41" s="390">
        <f t="shared" si="10"/>
        <v>2.907</v>
      </c>
      <c r="H41" s="493"/>
      <c r="I41" s="493"/>
      <c r="J41" s="77">
        <f>'С № 2'!CK50</f>
        <v>2.907</v>
      </c>
      <c r="K41" s="493"/>
      <c r="L41" s="390">
        <f>'С № 3'!AN49</f>
        <v>2.4225000000000003</v>
      </c>
      <c r="M41" s="604" t="str">
        <f>'С № 2'!G50</f>
        <v>2024</v>
      </c>
      <c r="N41" s="390">
        <f>'С № 2'!CH50</f>
        <v>2.907</v>
      </c>
      <c r="O41" s="603" t="s">
        <v>626</v>
      </c>
      <c r="P41" s="76" t="s">
        <v>190</v>
      </c>
      <c r="Q41" s="76" t="s">
        <v>190</v>
      </c>
      <c r="R41" s="76" t="s">
        <v>190</v>
      </c>
      <c r="S41" s="77">
        <f>'С № 7'!CY46</f>
        <v>0.4</v>
      </c>
      <c r="T41" s="77">
        <f t="shared" ref="T41:T50" si="11">S41</f>
        <v>0.4</v>
      </c>
    </row>
    <row r="42" spans="1:21" ht="33" customHeight="1" x14ac:dyDescent="0.25">
      <c r="B42" s="76" t="s">
        <v>139</v>
      </c>
      <c r="C42" s="387" t="s">
        <v>1527</v>
      </c>
      <c r="D42" s="76" t="s">
        <v>1603</v>
      </c>
      <c r="E42" s="77">
        <f>'С № 2'!U51</f>
        <v>8</v>
      </c>
      <c r="F42" s="603" t="s">
        <v>715</v>
      </c>
      <c r="G42" s="390">
        <f t="shared" si="10"/>
        <v>8</v>
      </c>
      <c r="H42" s="493"/>
      <c r="I42" s="493"/>
      <c r="J42" s="77">
        <f>'С № 2'!CK51</f>
        <v>8</v>
      </c>
      <c r="K42" s="493"/>
      <c r="L42" s="390">
        <f>'С № 3'!AN50</f>
        <v>6.666666666666667</v>
      </c>
      <c r="M42" s="604" t="str">
        <f>'С № 2'!G51</f>
        <v>2023</v>
      </c>
      <c r="N42" s="390">
        <f>'С № 2'!CH51</f>
        <v>8</v>
      </c>
      <c r="O42" s="603" t="s">
        <v>626</v>
      </c>
      <c r="P42" s="76" t="s">
        <v>190</v>
      </c>
      <c r="Q42" s="76" t="s">
        <v>190</v>
      </c>
      <c r="R42" s="76" t="s">
        <v>190</v>
      </c>
      <c r="S42" s="77">
        <f>'С № 7'!CY47</f>
        <v>0.65</v>
      </c>
      <c r="T42" s="77">
        <f t="shared" si="11"/>
        <v>0.65</v>
      </c>
    </row>
    <row r="43" spans="1:21" ht="33" customHeight="1" x14ac:dyDescent="0.25">
      <c r="B43" s="76" t="s">
        <v>139</v>
      </c>
      <c r="C43" s="387" t="s">
        <v>1552</v>
      </c>
      <c r="D43" s="76" t="s">
        <v>1604</v>
      </c>
      <c r="E43" s="77">
        <f>'С № 2'!U52</f>
        <v>3</v>
      </c>
      <c r="F43" s="603" t="s">
        <v>715</v>
      </c>
      <c r="G43" s="390">
        <f t="shared" si="10"/>
        <v>3</v>
      </c>
      <c r="H43" s="493"/>
      <c r="I43" s="493"/>
      <c r="J43" s="77">
        <f>'С № 2'!CK52</f>
        <v>3</v>
      </c>
      <c r="K43" s="493"/>
      <c r="L43" s="390">
        <f>'С № 3'!AN51</f>
        <v>2.5</v>
      </c>
      <c r="M43" s="604" t="str">
        <f>'С № 2'!G52</f>
        <v>2023</v>
      </c>
      <c r="N43" s="390">
        <f>'С № 2'!CH52</f>
        <v>3</v>
      </c>
      <c r="O43" s="603" t="s">
        <v>626</v>
      </c>
      <c r="P43" s="76" t="s">
        <v>190</v>
      </c>
      <c r="Q43" s="76" t="s">
        <v>190</v>
      </c>
      <c r="R43" s="76" t="s">
        <v>190</v>
      </c>
      <c r="S43" s="77">
        <f>'С № 7'!CY48</f>
        <v>0.63</v>
      </c>
      <c r="T43" s="77">
        <f t="shared" si="11"/>
        <v>0.63</v>
      </c>
    </row>
    <row r="44" spans="1:21" ht="33" customHeight="1" x14ac:dyDescent="0.25">
      <c r="B44" s="76" t="s">
        <v>139</v>
      </c>
      <c r="C44" s="387" t="s">
        <v>1553</v>
      </c>
      <c r="D44" s="76" t="s">
        <v>1660</v>
      </c>
      <c r="E44" s="77">
        <f>'С № 2'!U53</f>
        <v>8.85</v>
      </c>
      <c r="F44" s="603" t="s">
        <v>715</v>
      </c>
      <c r="G44" s="390">
        <f t="shared" si="10"/>
        <v>8.85</v>
      </c>
      <c r="H44" s="493"/>
      <c r="I44" s="493"/>
      <c r="J44" s="77">
        <f>'С № 2'!CK53</f>
        <v>8.85</v>
      </c>
      <c r="K44" s="493"/>
      <c r="L44" s="390">
        <f>'С № 3'!AN52</f>
        <v>7.375</v>
      </c>
      <c r="M44" s="604" t="str">
        <f>'С № 2'!G53</f>
        <v>2024</v>
      </c>
      <c r="N44" s="390">
        <f>'С № 2'!CH53</f>
        <v>8.85</v>
      </c>
      <c r="O44" s="603" t="s">
        <v>626</v>
      </c>
      <c r="P44" s="76" t="s">
        <v>190</v>
      </c>
      <c r="Q44" s="76" t="s">
        <v>190</v>
      </c>
      <c r="R44" s="76" t="s">
        <v>190</v>
      </c>
      <c r="S44" s="77">
        <f>'С № 7'!CY49</f>
        <v>0.8</v>
      </c>
      <c r="T44" s="77">
        <f t="shared" si="11"/>
        <v>0.8</v>
      </c>
    </row>
    <row r="45" spans="1:21" ht="33" customHeight="1" x14ac:dyDescent="0.25">
      <c r="B45" s="76" t="s">
        <v>139</v>
      </c>
      <c r="C45" s="387" t="s">
        <v>1554</v>
      </c>
      <c r="D45" s="76" t="s">
        <v>1659</v>
      </c>
      <c r="E45" s="77">
        <f>'С № 2'!U54</f>
        <v>8.85</v>
      </c>
      <c r="F45" s="603" t="s">
        <v>715</v>
      </c>
      <c r="G45" s="390">
        <f t="shared" si="10"/>
        <v>8.85</v>
      </c>
      <c r="H45" s="493"/>
      <c r="I45" s="493"/>
      <c r="J45" s="77">
        <f>'С № 2'!CK54</f>
        <v>8.85</v>
      </c>
      <c r="K45" s="493"/>
      <c r="L45" s="390">
        <f>'С № 3'!AN53</f>
        <v>7.375</v>
      </c>
      <c r="M45" s="604" t="str">
        <f>'С № 2'!G54</f>
        <v>2024</v>
      </c>
      <c r="N45" s="390">
        <f>'С № 2'!CH54</f>
        <v>8.85</v>
      </c>
      <c r="O45" s="603" t="s">
        <v>626</v>
      </c>
      <c r="P45" s="76" t="s">
        <v>190</v>
      </c>
      <c r="Q45" s="76" t="s">
        <v>190</v>
      </c>
      <c r="R45" s="76" t="s">
        <v>190</v>
      </c>
      <c r="S45" s="77">
        <f>'С № 7'!CY50</f>
        <v>0.25</v>
      </c>
      <c r="T45" s="77">
        <f t="shared" si="11"/>
        <v>0.25</v>
      </c>
    </row>
    <row r="46" spans="1:21" ht="33" customHeight="1" x14ac:dyDescent="0.25">
      <c r="B46" s="76" t="s">
        <v>139</v>
      </c>
      <c r="C46" s="387" t="s">
        <v>1555</v>
      </c>
      <c r="D46" s="76" t="s">
        <v>1661</v>
      </c>
      <c r="E46" s="77">
        <f>'С № 2'!U55</f>
        <v>8.85</v>
      </c>
      <c r="F46" s="603" t="s">
        <v>715</v>
      </c>
      <c r="G46" s="390">
        <f t="shared" si="10"/>
        <v>8.85</v>
      </c>
      <c r="H46" s="493"/>
      <c r="I46" s="493"/>
      <c r="J46" s="77">
        <f>'С № 2'!CK55</f>
        <v>8.85</v>
      </c>
      <c r="K46" s="493"/>
      <c r="L46" s="390">
        <f>'С № 3'!AN54</f>
        <v>7.375</v>
      </c>
      <c r="M46" s="604" t="str">
        <f>'С № 2'!G55</f>
        <v>2025</v>
      </c>
      <c r="N46" s="390">
        <f>'С № 2'!CH55</f>
        <v>8.85</v>
      </c>
      <c r="O46" s="603" t="s">
        <v>626</v>
      </c>
      <c r="P46" s="76" t="s">
        <v>190</v>
      </c>
      <c r="Q46" s="76" t="s">
        <v>190</v>
      </c>
      <c r="R46" s="76" t="s">
        <v>190</v>
      </c>
      <c r="S46" s="77">
        <f>'С № 7'!CY51</f>
        <v>0.25</v>
      </c>
      <c r="T46" s="77">
        <f t="shared" si="11"/>
        <v>0.25</v>
      </c>
    </row>
    <row r="47" spans="1:21" ht="33" customHeight="1" x14ac:dyDescent="0.25">
      <c r="B47" s="76" t="s">
        <v>139</v>
      </c>
      <c r="C47" s="387" t="s">
        <v>1556</v>
      </c>
      <c r="D47" s="76" t="s">
        <v>1662</v>
      </c>
      <c r="E47" s="77">
        <f>'С № 2'!U56</f>
        <v>8.85</v>
      </c>
      <c r="F47" s="603" t="s">
        <v>715</v>
      </c>
      <c r="G47" s="390">
        <f t="shared" si="10"/>
        <v>8.85</v>
      </c>
      <c r="H47" s="493"/>
      <c r="I47" s="493"/>
      <c r="J47" s="77">
        <f>'С № 2'!CK56</f>
        <v>8.85</v>
      </c>
      <c r="K47" s="493"/>
      <c r="L47" s="390">
        <f>'С № 3'!AN55</f>
        <v>7.375</v>
      </c>
      <c r="M47" s="604" t="str">
        <f>'С № 2'!G56</f>
        <v>2025</v>
      </c>
      <c r="N47" s="390">
        <f>'С № 2'!CH56</f>
        <v>8.85</v>
      </c>
      <c r="O47" s="603" t="s">
        <v>626</v>
      </c>
      <c r="P47" s="76" t="s">
        <v>190</v>
      </c>
      <c r="Q47" s="76" t="s">
        <v>190</v>
      </c>
      <c r="R47" s="76" t="s">
        <v>190</v>
      </c>
      <c r="S47" s="77">
        <f>'С № 7'!CY52</f>
        <v>0.25</v>
      </c>
      <c r="T47" s="77">
        <f t="shared" si="11"/>
        <v>0.25</v>
      </c>
    </row>
    <row r="48" spans="1:21" ht="33" customHeight="1" x14ac:dyDescent="0.25">
      <c r="B48" s="76" t="s">
        <v>139</v>
      </c>
      <c r="C48" s="387" t="s">
        <v>1557</v>
      </c>
      <c r="D48" s="76" t="s">
        <v>1663</v>
      </c>
      <c r="E48" s="77">
        <f>'С № 2'!U57</f>
        <v>8.85</v>
      </c>
      <c r="F48" s="603" t="s">
        <v>715</v>
      </c>
      <c r="G48" s="390">
        <f t="shared" si="10"/>
        <v>8.85</v>
      </c>
      <c r="H48" s="493"/>
      <c r="I48" s="493"/>
      <c r="J48" s="77">
        <f>'С № 2'!CK57</f>
        <v>8.85</v>
      </c>
      <c r="K48" s="493"/>
      <c r="L48" s="390">
        <f>'С № 3'!AN56</f>
        <v>7.375</v>
      </c>
      <c r="M48" s="604" t="str">
        <f>'С № 2'!G57</f>
        <v>2026</v>
      </c>
      <c r="N48" s="390">
        <f>'С № 2'!CH57</f>
        <v>8.85</v>
      </c>
      <c r="O48" s="603" t="s">
        <v>626</v>
      </c>
      <c r="P48" s="76" t="s">
        <v>190</v>
      </c>
      <c r="Q48" s="76" t="s">
        <v>190</v>
      </c>
      <c r="R48" s="76" t="s">
        <v>190</v>
      </c>
      <c r="S48" s="77">
        <f>'С № 7'!CY53</f>
        <v>0.25</v>
      </c>
      <c r="T48" s="77">
        <f t="shared" si="11"/>
        <v>0.25</v>
      </c>
    </row>
    <row r="49" spans="1:21" ht="33" customHeight="1" x14ac:dyDescent="0.25">
      <c r="B49" s="76" t="s">
        <v>139</v>
      </c>
      <c r="C49" s="387" t="s">
        <v>1558</v>
      </c>
      <c r="D49" s="76" t="s">
        <v>1664</v>
      </c>
      <c r="E49" s="77">
        <f>'С № 2'!U58</f>
        <v>8.85</v>
      </c>
      <c r="F49" s="603" t="s">
        <v>715</v>
      </c>
      <c r="G49" s="390">
        <f t="shared" si="10"/>
        <v>8.85</v>
      </c>
      <c r="H49" s="493"/>
      <c r="I49" s="493"/>
      <c r="J49" s="77">
        <f>'С № 2'!CK58</f>
        <v>8.85</v>
      </c>
      <c r="K49" s="493"/>
      <c r="L49" s="390">
        <f>'С № 3'!AN57</f>
        <v>7.375</v>
      </c>
      <c r="M49" s="604" t="str">
        <f>'С № 2'!G58</f>
        <v>2026</v>
      </c>
      <c r="N49" s="390">
        <f>'С № 2'!CH58</f>
        <v>8.85</v>
      </c>
      <c r="O49" s="603" t="s">
        <v>626</v>
      </c>
      <c r="P49" s="76" t="s">
        <v>190</v>
      </c>
      <c r="Q49" s="76" t="s">
        <v>190</v>
      </c>
      <c r="R49" s="76" t="s">
        <v>190</v>
      </c>
      <c r="S49" s="77">
        <f>'С № 7'!CY54</f>
        <v>0.5</v>
      </c>
      <c r="T49" s="77">
        <f t="shared" si="11"/>
        <v>0.5</v>
      </c>
    </row>
    <row r="50" spans="1:21" ht="33" customHeight="1" x14ac:dyDescent="0.25">
      <c r="B50" s="76" t="s">
        <v>139</v>
      </c>
      <c r="C50" s="387" t="s">
        <v>1559</v>
      </c>
      <c r="D50" s="76" t="s">
        <v>1665</v>
      </c>
      <c r="E50" s="77">
        <f>'С № 2'!U59</f>
        <v>8.85</v>
      </c>
      <c r="F50" s="603" t="s">
        <v>715</v>
      </c>
      <c r="G50" s="390">
        <f t="shared" si="10"/>
        <v>8.85</v>
      </c>
      <c r="H50" s="493"/>
      <c r="I50" s="493"/>
      <c r="J50" s="77">
        <f>'С № 2'!CK59</f>
        <v>8.85</v>
      </c>
      <c r="K50" s="493"/>
      <c r="L50" s="390">
        <f>'С № 3'!AN58</f>
        <v>7.375</v>
      </c>
      <c r="M50" s="604" t="str">
        <f>'С № 2'!G59</f>
        <v>2027</v>
      </c>
      <c r="N50" s="390">
        <f>'С № 2'!CH59</f>
        <v>8.85</v>
      </c>
      <c r="O50" s="603" t="s">
        <v>626</v>
      </c>
      <c r="P50" s="76" t="s">
        <v>190</v>
      </c>
      <c r="Q50" s="76" t="s">
        <v>190</v>
      </c>
      <c r="R50" s="76" t="s">
        <v>190</v>
      </c>
      <c r="S50" s="77">
        <f>'С № 7'!CY55</f>
        <v>2</v>
      </c>
      <c r="T50" s="77">
        <f t="shared" si="11"/>
        <v>2</v>
      </c>
    </row>
    <row r="51" spans="1:21" ht="48" customHeight="1" x14ac:dyDescent="0.25">
      <c r="A51" s="216"/>
      <c r="B51" s="382" t="s">
        <v>141</v>
      </c>
      <c r="C51" s="383" t="s">
        <v>142</v>
      </c>
      <c r="D51" s="382" t="s">
        <v>93</v>
      </c>
      <c r="E51" s="384">
        <f>E52</f>
        <v>0</v>
      </c>
      <c r="F51" s="382" t="s">
        <v>190</v>
      </c>
      <c r="G51" s="384">
        <f>G52</f>
        <v>0</v>
      </c>
      <c r="H51" s="592">
        <f>H52+H54</f>
        <v>0</v>
      </c>
      <c r="I51" s="581">
        <f>I52+I54</f>
        <v>0</v>
      </c>
      <c r="J51" s="384">
        <f>J52</f>
        <v>0</v>
      </c>
      <c r="K51" s="592">
        <f>K52+K54</f>
        <v>0</v>
      </c>
      <c r="L51" s="384">
        <f>L52</f>
        <v>0</v>
      </c>
      <c r="M51" s="382" t="s">
        <v>190</v>
      </c>
      <c r="N51" s="384">
        <f>N52</f>
        <v>0</v>
      </c>
      <c r="O51" s="382" t="s">
        <v>190</v>
      </c>
      <c r="P51" s="382" t="s">
        <v>190</v>
      </c>
      <c r="Q51" s="384">
        <f>Q52+Q54</f>
        <v>0</v>
      </c>
      <c r="R51" s="384">
        <f>R52+R54</f>
        <v>0</v>
      </c>
      <c r="S51" s="384">
        <f>S52+S54</f>
        <v>0</v>
      </c>
      <c r="T51" s="384">
        <f>T52+T54</f>
        <v>0</v>
      </c>
    </row>
    <row r="52" spans="1:21" ht="42" customHeight="1" x14ac:dyDescent="0.25">
      <c r="A52" s="216"/>
      <c r="B52" s="411" t="s">
        <v>143</v>
      </c>
      <c r="C52" s="412" t="s">
        <v>144</v>
      </c>
      <c r="D52" s="411" t="s">
        <v>93</v>
      </c>
      <c r="E52" s="411">
        <f>SUM(E53:E53)</f>
        <v>0</v>
      </c>
      <c r="F52" s="411" t="s">
        <v>190</v>
      </c>
      <c r="G52" s="411">
        <f>SUM(G53:G53)</f>
        <v>0</v>
      </c>
      <c r="H52" s="587">
        <f>H53</f>
        <v>0</v>
      </c>
      <c r="I52" s="587">
        <f>I53</f>
        <v>0</v>
      </c>
      <c r="J52" s="413">
        <f>SUM(J53:J53)</f>
        <v>0</v>
      </c>
      <c r="K52" s="587">
        <f>K53</f>
        <v>0</v>
      </c>
      <c r="L52" s="413">
        <f>SUM(L53:L53)</f>
        <v>0</v>
      </c>
      <c r="M52" s="411" t="s">
        <v>190</v>
      </c>
      <c r="N52" s="413">
        <f>SUM(N53:N53)</f>
        <v>0</v>
      </c>
      <c r="O52" s="411" t="s">
        <v>190</v>
      </c>
      <c r="P52" s="411" t="s">
        <v>190</v>
      </c>
      <c r="Q52" s="413">
        <f t="shared" ref="Q52:T54" si="12">SUM(Q53:Q53)</f>
        <v>0</v>
      </c>
      <c r="R52" s="413">
        <f t="shared" si="12"/>
        <v>0</v>
      </c>
      <c r="S52" s="413">
        <f t="shared" si="12"/>
        <v>0</v>
      </c>
      <c r="T52" s="413">
        <f t="shared" si="12"/>
        <v>0</v>
      </c>
    </row>
    <row r="53" spans="1:21" ht="69" hidden="1" customHeight="1" x14ac:dyDescent="0.25">
      <c r="A53" s="216"/>
      <c r="B53" s="400" t="s">
        <v>145</v>
      </c>
      <c r="C53" s="521" t="s">
        <v>146</v>
      </c>
      <c r="D53" s="377" t="s">
        <v>147</v>
      </c>
      <c r="E53" s="593"/>
      <c r="F53" s="588" t="s">
        <v>660</v>
      </c>
      <c r="G53" s="329">
        <f>SUM(H53:K53)</f>
        <v>0</v>
      </c>
      <c r="H53" s="329">
        <v>0</v>
      </c>
      <c r="I53" s="329">
        <v>0</v>
      </c>
      <c r="J53" s="594"/>
      <c r="K53" s="329">
        <v>0</v>
      </c>
      <c r="L53" s="329">
        <f>J53/1.2</f>
        <v>0</v>
      </c>
      <c r="M53" s="522"/>
      <c r="N53" s="329"/>
      <c r="O53" s="589" t="s">
        <v>626</v>
      </c>
      <c r="P53" s="522" t="s">
        <v>190</v>
      </c>
      <c r="Q53" s="413">
        <f t="shared" si="12"/>
        <v>0</v>
      </c>
      <c r="R53" s="413">
        <f t="shared" si="12"/>
        <v>0</v>
      </c>
      <c r="S53" s="413">
        <f t="shared" si="12"/>
        <v>0</v>
      </c>
      <c r="T53" s="413">
        <f t="shared" si="12"/>
        <v>0</v>
      </c>
      <c r="U53" s="331"/>
    </row>
    <row r="54" spans="1:21" ht="42" customHeight="1" x14ac:dyDescent="0.25">
      <c r="A54" s="216"/>
      <c r="B54" s="411" t="s">
        <v>148</v>
      </c>
      <c r="C54" s="412" t="s">
        <v>149</v>
      </c>
      <c r="D54" s="411" t="s">
        <v>93</v>
      </c>
      <c r="E54" s="411" t="s">
        <v>190</v>
      </c>
      <c r="F54" s="411" t="s">
        <v>190</v>
      </c>
      <c r="G54" s="411" t="s">
        <v>661</v>
      </c>
      <c r="H54" s="411" t="s">
        <v>661</v>
      </c>
      <c r="I54" s="411" t="s">
        <v>661</v>
      </c>
      <c r="J54" s="411" t="s">
        <v>661</v>
      </c>
      <c r="K54" s="411" t="s">
        <v>661</v>
      </c>
      <c r="L54" s="411" t="s">
        <v>661</v>
      </c>
      <c r="M54" s="411" t="s">
        <v>190</v>
      </c>
      <c r="N54" s="411" t="s">
        <v>190</v>
      </c>
      <c r="O54" s="411" t="s">
        <v>190</v>
      </c>
      <c r="P54" s="411" t="s">
        <v>190</v>
      </c>
      <c r="Q54" s="413">
        <f t="shared" si="12"/>
        <v>0</v>
      </c>
      <c r="R54" s="413">
        <f t="shared" si="12"/>
        <v>0</v>
      </c>
      <c r="S54" s="413">
        <f t="shared" si="12"/>
        <v>0</v>
      </c>
      <c r="T54" s="413">
        <f t="shared" si="12"/>
        <v>0</v>
      </c>
    </row>
    <row r="55" spans="1:21" ht="48" customHeight="1" x14ac:dyDescent="0.25">
      <c r="A55" s="216"/>
      <c r="B55" s="382" t="s">
        <v>150</v>
      </c>
      <c r="C55" s="383" t="s">
        <v>151</v>
      </c>
      <c r="D55" s="382" t="s">
        <v>93</v>
      </c>
      <c r="E55" s="614">
        <f>SUBTOTAL(9,E56:E64)</f>
        <v>0</v>
      </c>
      <c r="F55" s="382" t="s">
        <v>190</v>
      </c>
      <c r="G55" s="384">
        <f>SUBTOTAL(9,G56:G64)</f>
        <v>0</v>
      </c>
      <c r="H55" s="581">
        <f>H56+H57+H58+H59+H60+H62+H63+H64</f>
        <v>0</v>
      </c>
      <c r="I55" s="581">
        <f>I56+I57+I58+I59+I60+I62+I63+I64</f>
        <v>0</v>
      </c>
      <c r="J55" s="384">
        <f>SUBTOTAL(9,J56:J64)</f>
        <v>0</v>
      </c>
      <c r="K55" s="581">
        <f>K56+K57+K58+K59+K60+K62+K63+K64</f>
        <v>0</v>
      </c>
      <c r="L55" s="384">
        <f>SUBTOTAL(9,L56:L64)</f>
        <v>0</v>
      </c>
      <c r="M55" s="382" t="s">
        <v>190</v>
      </c>
      <c r="N55" s="384">
        <f>SUBTOTAL(9,N56:N64)</f>
        <v>0</v>
      </c>
      <c r="O55" s="382" t="s">
        <v>190</v>
      </c>
      <c r="P55" s="382" t="s">
        <v>190</v>
      </c>
      <c r="Q55" s="596">
        <v>0</v>
      </c>
      <c r="R55" s="596">
        <v>0</v>
      </c>
      <c r="S55" s="596">
        <v>0</v>
      </c>
      <c r="T55" s="596">
        <v>0</v>
      </c>
    </row>
    <row r="56" spans="1:21" ht="34.5" customHeight="1" x14ac:dyDescent="0.25">
      <c r="A56" s="216"/>
      <c r="B56" s="437" t="s">
        <v>152</v>
      </c>
      <c r="C56" s="438" t="s">
        <v>153</v>
      </c>
      <c r="D56" s="408" t="s">
        <v>93</v>
      </c>
      <c r="E56" s="325">
        <v>0</v>
      </c>
      <c r="F56" s="408" t="s">
        <v>190</v>
      </c>
      <c r="G56" s="325">
        <v>0</v>
      </c>
      <c r="H56" s="325">
        <v>0</v>
      </c>
      <c r="I56" s="325">
        <v>0</v>
      </c>
      <c r="J56" s="325">
        <v>0</v>
      </c>
      <c r="K56" s="325">
        <v>0</v>
      </c>
      <c r="L56" s="325">
        <v>0</v>
      </c>
      <c r="M56" s="408" t="s">
        <v>190</v>
      </c>
      <c r="N56" s="325">
        <v>0</v>
      </c>
      <c r="O56" s="408" t="s">
        <v>190</v>
      </c>
      <c r="P56" s="408" t="s">
        <v>190</v>
      </c>
      <c r="Q56" s="325">
        <v>0</v>
      </c>
      <c r="R56" s="325">
        <v>0</v>
      </c>
      <c r="S56" s="325">
        <v>0</v>
      </c>
      <c r="T56" s="325">
        <v>0</v>
      </c>
    </row>
    <row r="57" spans="1:21" ht="34.5" customHeight="1" x14ac:dyDescent="0.25">
      <c r="A57" s="216"/>
      <c r="B57" s="437" t="s">
        <v>154</v>
      </c>
      <c r="C57" s="438" t="s">
        <v>155</v>
      </c>
      <c r="D57" s="408" t="s">
        <v>93</v>
      </c>
      <c r="E57" s="325">
        <v>0</v>
      </c>
      <c r="F57" s="408" t="s">
        <v>190</v>
      </c>
      <c r="G57" s="325">
        <v>0</v>
      </c>
      <c r="H57" s="325">
        <v>0</v>
      </c>
      <c r="I57" s="325">
        <v>0</v>
      </c>
      <c r="J57" s="325">
        <v>0</v>
      </c>
      <c r="K57" s="325">
        <v>0</v>
      </c>
      <c r="L57" s="325">
        <v>0</v>
      </c>
      <c r="M57" s="408" t="s">
        <v>190</v>
      </c>
      <c r="N57" s="325">
        <v>0</v>
      </c>
      <c r="O57" s="408" t="s">
        <v>190</v>
      </c>
      <c r="P57" s="408" t="s">
        <v>190</v>
      </c>
      <c r="Q57" s="325">
        <v>0</v>
      </c>
      <c r="R57" s="325">
        <v>0</v>
      </c>
      <c r="S57" s="325">
        <v>0</v>
      </c>
      <c r="T57" s="325">
        <v>0</v>
      </c>
    </row>
    <row r="58" spans="1:21" ht="42" customHeight="1" x14ac:dyDescent="0.25">
      <c r="A58" s="216"/>
      <c r="B58" s="408" t="s">
        <v>156</v>
      </c>
      <c r="C58" s="409" t="s">
        <v>157</v>
      </c>
      <c r="D58" s="408" t="s">
        <v>93</v>
      </c>
      <c r="E58" s="325">
        <v>0</v>
      </c>
      <c r="F58" s="408" t="s">
        <v>190</v>
      </c>
      <c r="G58" s="325">
        <v>0</v>
      </c>
      <c r="H58" s="325">
        <v>0</v>
      </c>
      <c r="I58" s="325">
        <v>0</v>
      </c>
      <c r="J58" s="325">
        <v>0</v>
      </c>
      <c r="K58" s="325">
        <v>0</v>
      </c>
      <c r="L58" s="325">
        <v>0</v>
      </c>
      <c r="M58" s="408" t="s">
        <v>190</v>
      </c>
      <c r="N58" s="325">
        <v>0</v>
      </c>
      <c r="O58" s="408" t="s">
        <v>190</v>
      </c>
      <c r="P58" s="408" t="s">
        <v>190</v>
      </c>
      <c r="Q58" s="325">
        <v>0</v>
      </c>
      <c r="R58" s="325">
        <v>0</v>
      </c>
      <c r="S58" s="325">
        <v>0</v>
      </c>
      <c r="T58" s="325">
        <v>0</v>
      </c>
    </row>
    <row r="59" spans="1:21" ht="42" customHeight="1" x14ac:dyDescent="0.25">
      <c r="A59" s="216"/>
      <c r="B59" s="408" t="s">
        <v>158</v>
      </c>
      <c r="C59" s="409" t="s">
        <v>159</v>
      </c>
      <c r="D59" s="408" t="s">
        <v>93</v>
      </c>
      <c r="E59" s="325">
        <v>0</v>
      </c>
      <c r="F59" s="408" t="s">
        <v>190</v>
      </c>
      <c r="G59" s="325">
        <v>0</v>
      </c>
      <c r="H59" s="325">
        <v>0</v>
      </c>
      <c r="I59" s="325">
        <v>0</v>
      </c>
      <c r="J59" s="325">
        <v>0</v>
      </c>
      <c r="K59" s="325">
        <v>0</v>
      </c>
      <c r="L59" s="325">
        <v>0</v>
      </c>
      <c r="M59" s="408" t="s">
        <v>190</v>
      </c>
      <c r="N59" s="325">
        <v>0</v>
      </c>
      <c r="O59" s="408" t="s">
        <v>190</v>
      </c>
      <c r="P59" s="408" t="s">
        <v>190</v>
      </c>
      <c r="Q59" s="325">
        <v>0</v>
      </c>
      <c r="R59" s="325">
        <v>0</v>
      </c>
      <c r="S59" s="325">
        <v>0</v>
      </c>
      <c r="T59" s="325">
        <v>0</v>
      </c>
    </row>
    <row r="60" spans="1:21" ht="42" customHeight="1" x14ac:dyDescent="0.25">
      <c r="A60" s="216"/>
      <c r="B60" s="408" t="s">
        <v>160</v>
      </c>
      <c r="C60" s="409" t="s">
        <v>161</v>
      </c>
      <c r="D60" s="408" t="s">
        <v>93</v>
      </c>
      <c r="E60" s="597">
        <f>SUM(E61:E61)</f>
        <v>0</v>
      </c>
      <c r="F60" s="408" t="s">
        <v>190</v>
      </c>
      <c r="G60" s="597">
        <f>SUM(G61:G61)</f>
        <v>0</v>
      </c>
      <c r="H60" s="325">
        <f>H61</f>
        <v>0</v>
      </c>
      <c r="I60" s="325">
        <f>I61</f>
        <v>0</v>
      </c>
      <c r="J60" s="597">
        <f>SUM(J61:J61)</f>
        <v>0</v>
      </c>
      <c r="K60" s="325">
        <f>K61</f>
        <v>0</v>
      </c>
      <c r="L60" s="597">
        <f>SUM(L61:L61)</f>
        <v>0</v>
      </c>
      <c r="M60" s="408" t="s">
        <v>190</v>
      </c>
      <c r="N60" s="597">
        <f>SUM(N61:N61)</f>
        <v>0</v>
      </c>
      <c r="O60" s="408" t="s">
        <v>190</v>
      </c>
      <c r="P60" s="408" t="s">
        <v>190</v>
      </c>
      <c r="Q60" s="325">
        <f>SUM(Q61:Q61)</f>
        <v>0</v>
      </c>
      <c r="R60" s="325">
        <f>SUM(R61:R61)</f>
        <v>0</v>
      </c>
      <c r="S60" s="325">
        <f>S61</f>
        <v>0</v>
      </c>
      <c r="T60" s="325">
        <f>T61</f>
        <v>0</v>
      </c>
    </row>
    <row r="61" spans="1:21" ht="51.75" hidden="1" customHeight="1" x14ac:dyDescent="0.25">
      <c r="A61" s="216"/>
      <c r="B61" s="400" t="s">
        <v>162</v>
      </c>
      <c r="C61" s="521" t="s">
        <v>163</v>
      </c>
      <c r="D61" s="377" t="s">
        <v>164</v>
      </c>
      <c r="E61" s="593"/>
      <c r="F61" s="591"/>
      <c r="G61" s="329"/>
      <c r="H61" s="329"/>
      <c r="I61" s="329"/>
      <c r="J61" s="594"/>
      <c r="K61" s="329"/>
      <c r="L61" s="329"/>
      <c r="M61" s="522"/>
      <c r="N61" s="329"/>
      <c r="O61" s="589"/>
      <c r="P61" s="522"/>
      <c r="Q61" s="78"/>
      <c r="R61" s="78"/>
      <c r="S61" s="595"/>
      <c r="T61" s="595"/>
      <c r="U61" s="331"/>
    </row>
    <row r="62" spans="1:21" ht="42" customHeight="1" x14ac:dyDescent="0.25">
      <c r="A62" s="216"/>
      <c r="B62" s="408" t="s">
        <v>165</v>
      </c>
      <c r="C62" s="409" t="s">
        <v>166</v>
      </c>
      <c r="D62" s="408" t="s">
        <v>93</v>
      </c>
      <c r="E62" s="325">
        <v>0</v>
      </c>
      <c r="F62" s="408" t="s">
        <v>190</v>
      </c>
      <c r="G62" s="325">
        <v>0</v>
      </c>
      <c r="H62" s="325">
        <v>0</v>
      </c>
      <c r="I62" s="325">
        <v>0</v>
      </c>
      <c r="J62" s="325">
        <v>0</v>
      </c>
      <c r="K62" s="325">
        <v>0</v>
      </c>
      <c r="L62" s="325">
        <v>0</v>
      </c>
      <c r="M62" s="408" t="s">
        <v>190</v>
      </c>
      <c r="N62" s="325">
        <v>0</v>
      </c>
      <c r="O62" s="408" t="s">
        <v>190</v>
      </c>
      <c r="P62" s="408" t="s">
        <v>190</v>
      </c>
      <c r="Q62" s="325">
        <v>0</v>
      </c>
      <c r="R62" s="325">
        <v>0</v>
      </c>
      <c r="S62" s="325">
        <v>0</v>
      </c>
      <c r="T62" s="325">
        <v>0</v>
      </c>
    </row>
    <row r="63" spans="1:21" ht="42" customHeight="1" x14ac:dyDescent="0.25">
      <c r="A63" s="216"/>
      <c r="B63" s="437" t="s">
        <v>167</v>
      </c>
      <c r="C63" s="438" t="s">
        <v>168</v>
      </c>
      <c r="D63" s="408" t="s">
        <v>93</v>
      </c>
      <c r="E63" s="325">
        <v>0</v>
      </c>
      <c r="F63" s="408" t="s">
        <v>190</v>
      </c>
      <c r="G63" s="325">
        <v>0</v>
      </c>
      <c r="H63" s="325">
        <v>0</v>
      </c>
      <c r="I63" s="325">
        <v>0</v>
      </c>
      <c r="J63" s="325">
        <v>0</v>
      </c>
      <c r="K63" s="325">
        <v>0</v>
      </c>
      <c r="L63" s="325">
        <v>0</v>
      </c>
      <c r="M63" s="408" t="s">
        <v>190</v>
      </c>
      <c r="N63" s="325">
        <v>0</v>
      </c>
      <c r="O63" s="408" t="s">
        <v>190</v>
      </c>
      <c r="P63" s="408" t="s">
        <v>190</v>
      </c>
      <c r="Q63" s="325">
        <v>0</v>
      </c>
      <c r="R63" s="325">
        <v>0</v>
      </c>
      <c r="S63" s="325">
        <v>0</v>
      </c>
      <c r="T63" s="325">
        <v>0</v>
      </c>
    </row>
    <row r="64" spans="1:21" ht="42" customHeight="1" x14ac:dyDescent="0.25">
      <c r="A64" s="216"/>
      <c r="B64" s="437" t="s">
        <v>169</v>
      </c>
      <c r="C64" s="438" t="s">
        <v>170</v>
      </c>
      <c r="D64" s="408" t="s">
        <v>93</v>
      </c>
      <c r="E64" s="325">
        <v>0</v>
      </c>
      <c r="F64" s="408" t="s">
        <v>190</v>
      </c>
      <c r="G64" s="325">
        <v>0</v>
      </c>
      <c r="H64" s="325">
        <v>0</v>
      </c>
      <c r="I64" s="325">
        <v>0</v>
      </c>
      <c r="J64" s="325">
        <v>0</v>
      </c>
      <c r="K64" s="325">
        <v>0</v>
      </c>
      <c r="L64" s="325">
        <v>0</v>
      </c>
      <c r="M64" s="408" t="s">
        <v>190</v>
      </c>
      <c r="N64" s="325">
        <v>0</v>
      </c>
      <c r="O64" s="408" t="s">
        <v>190</v>
      </c>
      <c r="P64" s="408" t="s">
        <v>190</v>
      </c>
      <c r="Q64" s="325">
        <v>0</v>
      </c>
      <c r="R64" s="325">
        <v>0</v>
      </c>
      <c r="S64" s="325">
        <v>0</v>
      </c>
      <c r="T64" s="325">
        <v>0</v>
      </c>
    </row>
    <row r="65" spans="1:20" ht="48" customHeight="1" x14ac:dyDescent="0.25">
      <c r="A65" s="216"/>
      <c r="B65" s="382" t="s">
        <v>171</v>
      </c>
      <c r="C65" s="383" t="s">
        <v>172</v>
      </c>
      <c r="D65" s="382" t="s">
        <v>93</v>
      </c>
      <c r="E65" s="384">
        <f>E66+E67</f>
        <v>0</v>
      </c>
      <c r="F65" s="382" t="s">
        <v>190</v>
      </c>
      <c r="G65" s="384" t="s">
        <v>190</v>
      </c>
      <c r="H65" s="581">
        <f>H66+H67</f>
        <v>0</v>
      </c>
      <c r="I65" s="581">
        <f>I66+I67</f>
        <v>0</v>
      </c>
      <c r="J65" s="384" t="s">
        <v>190</v>
      </c>
      <c r="K65" s="581">
        <f>K66+K67</f>
        <v>0</v>
      </c>
      <c r="L65" s="393" t="s">
        <v>190</v>
      </c>
      <c r="M65" s="382" t="s">
        <v>190</v>
      </c>
      <c r="N65" s="393" t="s">
        <v>190</v>
      </c>
      <c r="O65" s="382" t="s">
        <v>190</v>
      </c>
      <c r="P65" s="382" t="s">
        <v>190</v>
      </c>
      <c r="Q65" s="596">
        <v>0</v>
      </c>
      <c r="R65" s="596">
        <v>0</v>
      </c>
      <c r="S65" s="596">
        <v>0</v>
      </c>
      <c r="T65" s="596">
        <v>0</v>
      </c>
    </row>
    <row r="66" spans="1:20" ht="42" customHeight="1" x14ac:dyDescent="0.25">
      <c r="A66" s="216"/>
      <c r="B66" s="408" t="s">
        <v>173</v>
      </c>
      <c r="C66" s="409" t="s">
        <v>174</v>
      </c>
      <c r="D66" s="408" t="s">
        <v>93</v>
      </c>
      <c r="E66" s="587">
        <v>0</v>
      </c>
      <c r="F66" s="411" t="s">
        <v>190</v>
      </c>
      <c r="G66" s="598">
        <v>0</v>
      </c>
      <c r="H66" s="598">
        <v>0</v>
      </c>
      <c r="I66" s="598">
        <v>0</v>
      </c>
      <c r="J66" s="598">
        <v>0</v>
      </c>
      <c r="K66" s="598">
        <v>0</v>
      </c>
      <c r="L66" s="598">
        <v>0</v>
      </c>
      <c r="M66" s="411" t="s">
        <v>190</v>
      </c>
      <c r="N66" s="598">
        <v>0</v>
      </c>
      <c r="O66" s="411" t="s">
        <v>190</v>
      </c>
      <c r="P66" s="411" t="s">
        <v>190</v>
      </c>
      <c r="Q66" s="598">
        <v>0</v>
      </c>
      <c r="R66" s="598">
        <v>0</v>
      </c>
      <c r="S66" s="598">
        <v>0</v>
      </c>
      <c r="T66" s="598">
        <v>0</v>
      </c>
    </row>
    <row r="67" spans="1:20" ht="42" customHeight="1" x14ac:dyDescent="0.25">
      <c r="A67" s="216"/>
      <c r="B67" s="408" t="s">
        <v>175</v>
      </c>
      <c r="C67" s="409" t="s">
        <v>176</v>
      </c>
      <c r="D67" s="408" t="s">
        <v>93</v>
      </c>
      <c r="E67" s="587">
        <v>0</v>
      </c>
      <c r="F67" s="411" t="s">
        <v>190</v>
      </c>
      <c r="G67" s="598">
        <v>0</v>
      </c>
      <c r="H67" s="598">
        <v>0</v>
      </c>
      <c r="I67" s="598">
        <v>0</v>
      </c>
      <c r="J67" s="598">
        <v>0</v>
      </c>
      <c r="K67" s="598">
        <v>0</v>
      </c>
      <c r="L67" s="598">
        <v>0</v>
      </c>
      <c r="M67" s="411" t="s">
        <v>190</v>
      </c>
      <c r="N67" s="598">
        <v>0</v>
      </c>
      <c r="O67" s="411" t="s">
        <v>190</v>
      </c>
      <c r="P67" s="411" t="s">
        <v>190</v>
      </c>
      <c r="Q67" s="598">
        <v>0</v>
      </c>
      <c r="R67" s="598">
        <v>0</v>
      </c>
      <c r="S67" s="598">
        <v>0</v>
      </c>
      <c r="T67" s="598">
        <v>0</v>
      </c>
    </row>
    <row r="68" spans="1:20" ht="48" customHeight="1" x14ac:dyDescent="0.25">
      <c r="A68" s="216"/>
      <c r="B68" s="382" t="s">
        <v>177</v>
      </c>
      <c r="C68" s="570" t="s">
        <v>178</v>
      </c>
      <c r="D68" s="428" t="s">
        <v>93</v>
      </c>
      <c r="E68" s="599">
        <f>E69+E70</f>
        <v>46.3</v>
      </c>
      <c r="F68" s="532" t="s">
        <v>190</v>
      </c>
      <c r="G68" s="599">
        <f t="shared" ref="G68:L68" si="13">G69+G70</f>
        <v>46.3</v>
      </c>
      <c r="H68" s="599">
        <f t="shared" si="13"/>
        <v>0</v>
      </c>
      <c r="I68" s="599">
        <f t="shared" si="13"/>
        <v>0</v>
      </c>
      <c r="J68" s="599">
        <f t="shared" si="13"/>
        <v>46.3</v>
      </c>
      <c r="K68" s="599">
        <f t="shared" si="13"/>
        <v>0</v>
      </c>
      <c r="L68" s="599">
        <f t="shared" si="13"/>
        <v>38.583333333333336</v>
      </c>
      <c r="M68" s="532" t="s">
        <v>190</v>
      </c>
      <c r="N68" s="599">
        <f>N69+N70</f>
        <v>46.3</v>
      </c>
      <c r="O68" s="532" t="s">
        <v>190</v>
      </c>
      <c r="P68" s="532" t="s">
        <v>190</v>
      </c>
      <c r="Q68" s="596">
        <v>0</v>
      </c>
      <c r="R68" s="596">
        <v>0</v>
      </c>
      <c r="S68" s="596">
        <v>0</v>
      </c>
      <c r="T68" s="596">
        <v>0</v>
      </c>
    </row>
    <row r="69" spans="1:20" ht="42" customHeight="1" x14ac:dyDescent="0.25">
      <c r="A69" s="216"/>
      <c r="B69" s="408" t="s">
        <v>179</v>
      </c>
      <c r="C69" s="605" t="s">
        <v>180</v>
      </c>
      <c r="D69" s="431" t="s">
        <v>93</v>
      </c>
      <c r="E69" s="598">
        <v>0</v>
      </c>
      <c r="F69" s="600" t="s">
        <v>190</v>
      </c>
      <c r="G69" s="598">
        <v>0</v>
      </c>
      <c r="H69" s="598">
        <v>0</v>
      </c>
      <c r="I69" s="598">
        <v>0</v>
      </c>
      <c r="J69" s="598">
        <v>0</v>
      </c>
      <c r="K69" s="598">
        <v>0</v>
      </c>
      <c r="L69" s="598">
        <v>0</v>
      </c>
      <c r="M69" s="600" t="s">
        <v>190</v>
      </c>
      <c r="N69" s="598">
        <v>0</v>
      </c>
      <c r="O69" s="600" t="s">
        <v>190</v>
      </c>
      <c r="P69" s="600" t="s">
        <v>190</v>
      </c>
      <c r="Q69" s="587">
        <v>0</v>
      </c>
      <c r="R69" s="587" t="s">
        <v>661</v>
      </c>
      <c r="S69" s="587" t="s">
        <v>661</v>
      </c>
      <c r="T69" s="587" t="s">
        <v>661</v>
      </c>
    </row>
    <row r="70" spans="1:20" ht="42" customHeight="1" x14ac:dyDescent="0.25">
      <c r="A70" s="216"/>
      <c r="B70" s="408" t="s">
        <v>181</v>
      </c>
      <c r="C70" s="605" t="s">
        <v>662</v>
      </c>
      <c r="D70" s="431" t="s">
        <v>93</v>
      </c>
      <c r="E70" s="991">
        <f>SUBTOTAL(9,E71)</f>
        <v>46.3</v>
      </c>
      <c r="F70" s="991">
        <f t="shared" ref="F70:T70" si="14">SUBTOTAL(9,F71)</f>
        <v>0</v>
      </c>
      <c r="G70" s="991">
        <f t="shared" si="14"/>
        <v>46.3</v>
      </c>
      <c r="H70" s="991">
        <f t="shared" si="14"/>
        <v>0</v>
      </c>
      <c r="I70" s="991">
        <f t="shared" si="14"/>
        <v>0</v>
      </c>
      <c r="J70" s="991">
        <f t="shared" si="14"/>
        <v>46.3</v>
      </c>
      <c r="K70" s="991">
        <f t="shared" si="14"/>
        <v>0</v>
      </c>
      <c r="L70" s="991">
        <f t="shared" si="14"/>
        <v>38.583333333333336</v>
      </c>
      <c r="M70" s="991">
        <f t="shared" si="14"/>
        <v>0</v>
      </c>
      <c r="N70" s="991">
        <f t="shared" si="14"/>
        <v>46.3</v>
      </c>
      <c r="O70" s="991">
        <f t="shared" si="14"/>
        <v>0</v>
      </c>
      <c r="P70" s="991">
        <f t="shared" si="14"/>
        <v>0</v>
      </c>
      <c r="Q70" s="991">
        <f t="shared" si="14"/>
        <v>0</v>
      </c>
      <c r="R70" s="991">
        <f t="shared" si="14"/>
        <v>3.76</v>
      </c>
      <c r="S70" s="991">
        <f t="shared" si="14"/>
        <v>0</v>
      </c>
      <c r="T70" s="991">
        <f t="shared" si="14"/>
        <v>0.8</v>
      </c>
    </row>
    <row r="71" spans="1:20" ht="33" customHeight="1" x14ac:dyDescent="0.25">
      <c r="B71" s="76" t="s">
        <v>181</v>
      </c>
      <c r="C71" s="606" t="s">
        <v>1576</v>
      </c>
      <c r="D71" s="368" t="s">
        <v>1666</v>
      </c>
      <c r="E71" s="675">
        <f>'С № 2'!U79</f>
        <v>46.3</v>
      </c>
      <c r="F71" s="405" t="s">
        <v>715</v>
      </c>
      <c r="G71" s="675">
        <f t="shared" ref="G71" si="15">SUM(H71:K71)</f>
        <v>46.3</v>
      </c>
      <c r="H71" s="590"/>
      <c r="I71" s="590"/>
      <c r="J71" s="675">
        <f>'С № 2'!CK79</f>
        <v>46.3</v>
      </c>
      <c r="K71" s="590"/>
      <c r="L71" s="675">
        <f>'С № 3'!AN79</f>
        <v>38.583333333333336</v>
      </c>
      <c r="M71" s="990" t="str">
        <f>'С № 2'!G79</f>
        <v>2024</v>
      </c>
      <c r="N71" s="675">
        <f>'С № 2'!CH79</f>
        <v>46.3</v>
      </c>
      <c r="O71" s="522" t="s">
        <v>1749</v>
      </c>
      <c r="P71" s="76" t="s">
        <v>190</v>
      </c>
      <c r="Q71" s="395" t="s">
        <v>190</v>
      </c>
      <c r="R71" s="879">
        <f>'С № 7'!DA76</f>
        <v>3.76</v>
      </c>
      <c r="S71" s="395" t="s">
        <v>190</v>
      </c>
      <c r="T71" s="879">
        <f>'С № 7'!CY76</f>
        <v>0.8</v>
      </c>
    </row>
    <row r="72" spans="1:20" ht="48" customHeight="1" x14ac:dyDescent="0.25">
      <c r="A72" s="216"/>
      <c r="B72" s="382" t="s">
        <v>183</v>
      </c>
      <c r="C72" s="570" t="s">
        <v>184</v>
      </c>
      <c r="D72" s="428" t="s">
        <v>93</v>
      </c>
      <c r="E72" s="615">
        <f>SUBTOTAL(9,E73:E80)</f>
        <v>113.69800000000001</v>
      </c>
      <c r="F72" s="532" t="s">
        <v>190</v>
      </c>
      <c r="G72" s="615">
        <f t="shared" ref="G72:L72" si="16">SUBTOTAL(9,G73:G80)</f>
        <v>113.69800000000001</v>
      </c>
      <c r="H72" s="615">
        <f t="shared" si="16"/>
        <v>0</v>
      </c>
      <c r="I72" s="615">
        <f t="shared" si="16"/>
        <v>0</v>
      </c>
      <c r="J72" s="615">
        <f t="shared" si="16"/>
        <v>113.69800000000001</v>
      </c>
      <c r="K72" s="615">
        <f t="shared" si="16"/>
        <v>0</v>
      </c>
      <c r="L72" s="615">
        <f t="shared" si="16"/>
        <v>94.748333333333335</v>
      </c>
      <c r="M72" s="532" t="s">
        <v>190</v>
      </c>
      <c r="N72" s="615">
        <f>SUBTOTAL(9,N73:N80)</f>
        <v>113.69800000000001</v>
      </c>
      <c r="O72" s="532" t="s">
        <v>190</v>
      </c>
      <c r="P72" s="396">
        <f>SUBTOTAL(9,P73:P80)</f>
        <v>0</v>
      </c>
      <c r="Q72" s="396">
        <f>SUBTOTAL(9,Q73:Q80)</f>
        <v>0</v>
      </c>
      <c r="R72" s="396">
        <f>SUBTOTAL(9,R73:R80)</f>
        <v>14.201000000000001</v>
      </c>
      <c r="S72" s="396">
        <f>SUBTOTAL(9,S73:S80)</f>
        <v>0</v>
      </c>
      <c r="T72" s="396">
        <f>SUBTOTAL(9,T73:T80)</f>
        <v>2.25</v>
      </c>
    </row>
    <row r="73" spans="1:20" ht="33" customHeight="1" x14ac:dyDescent="0.25">
      <c r="B73" s="76" t="s">
        <v>183</v>
      </c>
      <c r="C73" s="606" t="s">
        <v>1575</v>
      </c>
      <c r="D73" s="368" t="s">
        <v>1667</v>
      </c>
      <c r="E73" s="204">
        <f>'С № 2'!U81</f>
        <v>53.926000000000002</v>
      </c>
      <c r="F73" s="522" t="s">
        <v>714</v>
      </c>
      <c r="G73" s="204">
        <f>SUM(H73:K73)</f>
        <v>53.926000000000002</v>
      </c>
      <c r="H73" s="204"/>
      <c r="I73" s="204"/>
      <c r="J73" s="204">
        <f>'С № 2'!CK81</f>
        <v>53.926000000000002</v>
      </c>
      <c r="K73" s="204"/>
      <c r="L73" s="204">
        <f>'С № 3'!AN81</f>
        <v>44.93833333333334</v>
      </c>
      <c r="M73" s="602" t="str">
        <f>'С № 2'!G81</f>
        <v>2027</v>
      </c>
      <c r="N73" s="204">
        <f>'С № 2'!CH81</f>
        <v>53.926000000000002</v>
      </c>
      <c r="O73" s="522" t="s">
        <v>709</v>
      </c>
      <c r="P73" s="522" t="s">
        <v>190</v>
      </c>
      <c r="Q73" s="395" t="s">
        <v>190</v>
      </c>
      <c r="R73" s="395">
        <f>'С № 7'!DC78</f>
        <v>3.5209999999999999</v>
      </c>
      <c r="S73" s="395" t="s">
        <v>190</v>
      </c>
      <c r="T73" s="395">
        <f>'С № 7'!CY78</f>
        <v>2</v>
      </c>
    </row>
    <row r="74" spans="1:20" ht="33" customHeight="1" x14ac:dyDescent="0.25">
      <c r="B74" s="76" t="s">
        <v>183</v>
      </c>
      <c r="C74" s="606" t="s">
        <v>1590</v>
      </c>
      <c r="D74" s="368" t="s">
        <v>1668</v>
      </c>
      <c r="E74" s="204">
        <f>'С № 2'!U82</f>
        <v>13</v>
      </c>
      <c r="F74" s="405" t="s">
        <v>715</v>
      </c>
      <c r="G74" s="204">
        <f t="shared" ref="G74:G80" si="17">SUM(H74:K74)</f>
        <v>13</v>
      </c>
      <c r="H74" s="204"/>
      <c r="I74" s="204"/>
      <c r="J74" s="204">
        <f>'С № 2'!CK82</f>
        <v>13</v>
      </c>
      <c r="K74" s="204"/>
      <c r="L74" s="204">
        <f>'С № 3'!AN82</f>
        <v>10.833333333333334</v>
      </c>
      <c r="M74" s="602" t="str">
        <f>'С № 2'!G82</f>
        <v>2026</v>
      </c>
      <c r="N74" s="204">
        <f>'С № 2'!CH82</f>
        <v>13</v>
      </c>
      <c r="O74" s="522" t="s">
        <v>709</v>
      </c>
      <c r="P74" s="522" t="s">
        <v>190</v>
      </c>
      <c r="Q74" s="395" t="s">
        <v>190</v>
      </c>
      <c r="R74" s="395">
        <f>'С № 7'!DB79</f>
        <v>3.45</v>
      </c>
      <c r="S74" s="395" t="s">
        <v>190</v>
      </c>
      <c r="T74" s="395">
        <f>'С № 7'!CY79</f>
        <v>0</v>
      </c>
    </row>
    <row r="75" spans="1:20" ht="33" customHeight="1" x14ac:dyDescent="0.25">
      <c r="B75" s="76" t="s">
        <v>183</v>
      </c>
      <c r="C75" s="606" t="s">
        <v>1577</v>
      </c>
      <c r="D75" s="368" t="s">
        <v>1669</v>
      </c>
      <c r="E75" s="204">
        <f>'С № 2'!U83</f>
        <v>2.5</v>
      </c>
      <c r="F75" s="405" t="s">
        <v>715</v>
      </c>
      <c r="G75" s="204">
        <f t="shared" si="17"/>
        <v>2.5</v>
      </c>
      <c r="H75" s="204"/>
      <c r="I75" s="204"/>
      <c r="J75" s="204">
        <f>'С № 2'!CK83</f>
        <v>2.5</v>
      </c>
      <c r="K75" s="204"/>
      <c r="L75" s="204">
        <f>'С № 3'!AN83</f>
        <v>2.0833333333333335</v>
      </c>
      <c r="M75" s="602" t="str">
        <f>'С № 2'!G83</f>
        <v>2023</v>
      </c>
      <c r="N75" s="204">
        <f>'С № 2'!CH83</f>
        <v>2.5</v>
      </c>
      <c r="O75" s="522" t="s">
        <v>1749</v>
      </c>
      <c r="P75" s="522" t="s">
        <v>190</v>
      </c>
      <c r="Q75" s="395" t="s">
        <v>190</v>
      </c>
      <c r="R75" s="395">
        <f>'С № 7'!DA80</f>
        <v>0.66</v>
      </c>
      <c r="S75" s="395" t="s">
        <v>190</v>
      </c>
      <c r="T75" s="395">
        <f>'С № 7'!CY80</f>
        <v>0</v>
      </c>
    </row>
    <row r="76" spans="1:20" ht="33" customHeight="1" x14ac:dyDescent="0.25">
      <c r="B76" s="76" t="s">
        <v>183</v>
      </c>
      <c r="C76" s="440" t="s">
        <v>1578</v>
      </c>
      <c r="D76" s="405" t="s">
        <v>1670</v>
      </c>
      <c r="E76" s="204">
        <f>'С № 2'!U84</f>
        <v>15</v>
      </c>
      <c r="F76" s="405" t="s">
        <v>715</v>
      </c>
      <c r="G76" s="493">
        <f>SUM(H76:K76)</f>
        <v>15</v>
      </c>
      <c r="H76" s="493"/>
      <c r="I76" s="493"/>
      <c r="J76" s="204">
        <f>'С № 2'!CK84</f>
        <v>15</v>
      </c>
      <c r="K76" s="493"/>
      <c r="L76" s="204">
        <f>'С № 3'!AN84</f>
        <v>12.5</v>
      </c>
      <c r="M76" s="602">
        <f>'С № 2'!G84</f>
        <v>2025</v>
      </c>
      <c r="N76" s="204">
        <f>'С № 2'!CH84</f>
        <v>15</v>
      </c>
      <c r="O76" s="522" t="s">
        <v>710</v>
      </c>
      <c r="P76" s="405" t="s">
        <v>190</v>
      </c>
      <c r="Q76" s="368" t="s">
        <v>190</v>
      </c>
      <c r="R76" s="395">
        <f>'С № 7'!DA81</f>
        <v>0.36</v>
      </c>
      <c r="S76" s="368" t="s">
        <v>190</v>
      </c>
      <c r="T76" s="395">
        <f>'С № 7'!CY81</f>
        <v>0.25</v>
      </c>
    </row>
    <row r="77" spans="1:20" ht="33" customHeight="1" x14ac:dyDescent="0.25">
      <c r="B77" s="76" t="s">
        <v>183</v>
      </c>
      <c r="C77" s="440" t="s">
        <v>1560</v>
      </c>
      <c r="D77" s="405" t="s">
        <v>1671</v>
      </c>
      <c r="E77" s="204">
        <f>'С № 2'!U85</f>
        <v>12.772</v>
      </c>
      <c r="F77" s="405" t="s">
        <v>715</v>
      </c>
      <c r="G77" s="493">
        <f>SUM(H77:K77)</f>
        <v>12.772</v>
      </c>
      <c r="H77" s="493"/>
      <c r="I77" s="493"/>
      <c r="J77" s="204">
        <f>'С № 2'!CK85</f>
        <v>12.772</v>
      </c>
      <c r="K77" s="493"/>
      <c r="L77" s="204">
        <f>'С № 3'!AN85</f>
        <v>10.643333333333334</v>
      </c>
      <c r="M77" s="602">
        <f>'С № 2'!G85</f>
        <v>2026</v>
      </c>
      <c r="N77" s="204">
        <f>'С № 2'!CH85</f>
        <v>12.772</v>
      </c>
      <c r="O77" s="522" t="s">
        <v>1749</v>
      </c>
      <c r="P77" s="405" t="s">
        <v>190</v>
      </c>
      <c r="Q77" s="368" t="s">
        <v>190</v>
      </c>
      <c r="R77" s="395">
        <f>'С № 7'!DA82</f>
        <v>2.7</v>
      </c>
      <c r="S77" s="368" t="s">
        <v>190</v>
      </c>
      <c r="T77" s="395">
        <f>'С № 7'!CY82</f>
        <v>0</v>
      </c>
    </row>
    <row r="78" spans="1:20" ht="33" customHeight="1" x14ac:dyDescent="0.25">
      <c r="B78" s="76" t="s">
        <v>183</v>
      </c>
      <c r="C78" s="606" t="s">
        <v>1579</v>
      </c>
      <c r="D78" s="368" t="s">
        <v>1672</v>
      </c>
      <c r="E78" s="204">
        <f>'С № 2'!U86</f>
        <v>5.5</v>
      </c>
      <c r="F78" s="405" t="s">
        <v>715</v>
      </c>
      <c r="G78" s="204">
        <f t="shared" si="17"/>
        <v>5.5</v>
      </c>
      <c r="H78" s="204"/>
      <c r="I78" s="204"/>
      <c r="J78" s="204">
        <f>'С № 2'!CK86</f>
        <v>5.5</v>
      </c>
      <c r="K78" s="204"/>
      <c r="L78" s="204">
        <f>'С № 3'!AN86</f>
        <v>4.5833333333333339</v>
      </c>
      <c r="M78" s="602" t="str">
        <f>'С № 2'!G86</f>
        <v>2026</v>
      </c>
      <c r="N78" s="204">
        <f>'С № 2'!CH86</f>
        <v>5.5</v>
      </c>
      <c r="O78" s="522" t="s">
        <v>1749</v>
      </c>
      <c r="P78" s="522" t="s">
        <v>190</v>
      </c>
      <c r="Q78" s="395" t="s">
        <v>190</v>
      </c>
      <c r="R78" s="395">
        <f>'С № 7'!DA83</f>
        <v>0.37</v>
      </c>
      <c r="S78" s="395" t="s">
        <v>190</v>
      </c>
      <c r="T78" s="395">
        <f>'С № 7'!CY83</f>
        <v>0</v>
      </c>
    </row>
    <row r="79" spans="1:20" ht="33" customHeight="1" x14ac:dyDescent="0.25">
      <c r="B79" s="76" t="s">
        <v>183</v>
      </c>
      <c r="C79" s="916" t="s">
        <v>1580</v>
      </c>
      <c r="D79" s="76" t="s">
        <v>1673</v>
      </c>
      <c r="E79" s="204">
        <f>'С № 2'!U87</f>
        <v>5.5</v>
      </c>
      <c r="F79" s="405" t="s">
        <v>715</v>
      </c>
      <c r="G79" s="204">
        <f t="shared" si="17"/>
        <v>5.5</v>
      </c>
      <c r="H79" s="204"/>
      <c r="I79" s="204"/>
      <c r="J79" s="204">
        <f>'С № 2'!CK87</f>
        <v>5.5</v>
      </c>
      <c r="K79" s="204"/>
      <c r="L79" s="204">
        <f>'С № 3'!AN87</f>
        <v>4.5833333333333339</v>
      </c>
      <c r="M79" s="602" t="str">
        <f>'С № 2'!G87</f>
        <v>2027</v>
      </c>
      <c r="N79" s="204">
        <f>'С № 2'!CH87</f>
        <v>5.5</v>
      </c>
      <c r="O79" s="522" t="s">
        <v>1749</v>
      </c>
      <c r="P79" s="522" t="s">
        <v>190</v>
      </c>
      <c r="Q79" s="395" t="s">
        <v>190</v>
      </c>
      <c r="R79" s="395">
        <f>'С № 7'!DA84</f>
        <v>1.93</v>
      </c>
      <c r="S79" s="395" t="s">
        <v>190</v>
      </c>
      <c r="T79" s="395">
        <f>'С № 7'!CY84</f>
        <v>0</v>
      </c>
    </row>
    <row r="80" spans="1:20" ht="33" customHeight="1" x14ac:dyDescent="0.25">
      <c r="B80" s="76" t="s">
        <v>183</v>
      </c>
      <c r="C80" s="916" t="s">
        <v>1581</v>
      </c>
      <c r="D80" s="76" t="s">
        <v>1674</v>
      </c>
      <c r="E80" s="204">
        <f>'С № 2'!U88</f>
        <v>5.5</v>
      </c>
      <c r="F80" s="405" t="s">
        <v>715</v>
      </c>
      <c r="G80" s="204">
        <f t="shared" si="17"/>
        <v>5.5</v>
      </c>
      <c r="H80" s="204"/>
      <c r="I80" s="204"/>
      <c r="J80" s="204">
        <f>'С № 2'!CK88</f>
        <v>5.5</v>
      </c>
      <c r="K80" s="204"/>
      <c r="L80" s="204">
        <f>'С № 3'!AN88</f>
        <v>4.5833333333333339</v>
      </c>
      <c r="M80" s="602" t="str">
        <f>'С № 2'!G88</f>
        <v>2027</v>
      </c>
      <c r="N80" s="204">
        <f>'С № 2'!CH88</f>
        <v>5.5</v>
      </c>
      <c r="O80" s="522" t="s">
        <v>1749</v>
      </c>
      <c r="P80" s="522" t="s">
        <v>190</v>
      </c>
      <c r="Q80" s="395" t="s">
        <v>190</v>
      </c>
      <c r="R80" s="395">
        <f>'С № 7'!DA85</f>
        <v>1.21</v>
      </c>
      <c r="S80" s="395" t="s">
        <v>190</v>
      </c>
      <c r="T80" s="395">
        <f>'С № 7'!CY85</f>
        <v>0</v>
      </c>
    </row>
    <row r="81" spans="1:22" ht="48" customHeight="1" x14ac:dyDescent="0.25">
      <c r="A81" s="216"/>
      <c r="B81" s="382" t="s">
        <v>185</v>
      </c>
      <c r="C81" s="570" t="s">
        <v>186</v>
      </c>
      <c r="D81" s="428" t="s">
        <v>93</v>
      </c>
      <c r="E81" s="599">
        <v>0</v>
      </c>
      <c r="F81" s="532" t="s">
        <v>190</v>
      </c>
      <c r="G81" s="599">
        <v>0</v>
      </c>
      <c r="H81" s="599">
        <v>0</v>
      </c>
      <c r="I81" s="599">
        <v>0</v>
      </c>
      <c r="J81" s="599">
        <v>0</v>
      </c>
      <c r="K81" s="599">
        <v>0</v>
      </c>
      <c r="L81" s="599">
        <v>0</v>
      </c>
      <c r="M81" s="532" t="s">
        <v>190</v>
      </c>
      <c r="N81" s="599">
        <v>0</v>
      </c>
      <c r="O81" s="532" t="s">
        <v>190</v>
      </c>
      <c r="P81" s="533">
        <f>SUBTOTAL(9,P82)</f>
        <v>0</v>
      </c>
      <c r="Q81" s="533">
        <f>SUBTOTAL(9,Q82)</f>
        <v>0</v>
      </c>
      <c r="R81" s="533">
        <f>SUBTOTAL(9,R82)</f>
        <v>0</v>
      </c>
      <c r="S81" s="533">
        <f>SUBTOTAL(9,S82)</f>
        <v>0</v>
      </c>
      <c r="T81" s="533">
        <f>SUBTOTAL(9,T82)</f>
        <v>0</v>
      </c>
    </row>
    <row r="82" spans="1:22" ht="48" customHeight="1" x14ac:dyDescent="0.25">
      <c r="A82" s="216"/>
      <c r="B82" s="382" t="s">
        <v>187</v>
      </c>
      <c r="C82" s="570" t="s">
        <v>188</v>
      </c>
      <c r="D82" s="428" t="s">
        <v>93</v>
      </c>
      <c r="E82" s="615">
        <f>SUBTOTAL(9,E83:E89)</f>
        <v>20.279999999999998</v>
      </c>
      <c r="F82" s="533" t="s">
        <v>190</v>
      </c>
      <c r="G82" s="615">
        <f t="shared" ref="G82:L82" si="18">SUBTOTAL(9,G83:G89)</f>
        <v>20.279999999999998</v>
      </c>
      <c r="H82" s="615">
        <f t="shared" si="18"/>
        <v>0</v>
      </c>
      <c r="I82" s="615">
        <f t="shared" si="18"/>
        <v>0</v>
      </c>
      <c r="J82" s="615">
        <f t="shared" si="18"/>
        <v>20.279999999999998</v>
      </c>
      <c r="K82" s="615">
        <f t="shared" si="18"/>
        <v>0</v>
      </c>
      <c r="L82" s="615">
        <f t="shared" si="18"/>
        <v>16.900000000000002</v>
      </c>
      <c r="M82" s="533" t="s">
        <v>190</v>
      </c>
      <c r="N82" s="615">
        <f>SUBTOTAL(9,N83:N89)</f>
        <v>20.279999999999998</v>
      </c>
      <c r="O82" s="533" t="s">
        <v>190</v>
      </c>
      <c r="P82" s="533">
        <f>SUBTOTAL(9,P83:P89)</f>
        <v>0</v>
      </c>
      <c r="Q82" s="533">
        <f>SUBTOTAL(9,Q83:Q89)</f>
        <v>0</v>
      </c>
      <c r="R82" s="533">
        <f>SUBTOTAL(9,R83:R89)</f>
        <v>0</v>
      </c>
      <c r="S82" s="533">
        <f>SUBTOTAL(9,S83:S89)</f>
        <v>0</v>
      </c>
      <c r="T82" s="533">
        <f>SUBTOTAL(9,T83:T89)</f>
        <v>0</v>
      </c>
    </row>
    <row r="83" spans="1:22" ht="33" customHeight="1" x14ac:dyDescent="0.25">
      <c r="B83" s="76" t="s">
        <v>187</v>
      </c>
      <c r="C83" s="606" t="s">
        <v>684</v>
      </c>
      <c r="D83" s="535" t="s">
        <v>1675</v>
      </c>
      <c r="E83" s="204">
        <f>'С № 2'!U91</f>
        <v>0.9</v>
      </c>
      <c r="F83" s="607" t="s">
        <v>715</v>
      </c>
      <c r="G83" s="204">
        <f>SUM(H83:K83)</f>
        <v>0.89999999999999991</v>
      </c>
      <c r="H83" s="204"/>
      <c r="I83" s="204"/>
      <c r="J83" s="601">
        <f>'С № 2'!CK91</f>
        <v>0.89999999999999991</v>
      </c>
      <c r="K83" s="204"/>
      <c r="L83" s="204">
        <f>'С № 3'!AN91</f>
        <v>0.75</v>
      </c>
      <c r="M83" s="992" t="s">
        <v>1750</v>
      </c>
      <c r="N83" s="601">
        <f>'С № 2'!CH91</f>
        <v>0.89999999999999991</v>
      </c>
      <c r="O83" s="601" t="s">
        <v>713</v>
      </c>
      <c r="P83" s="601" t="s">
        <v>190</v>
      </c>
      <c r="Q83" s="329" t="s">
        <v>190</v>
      </c>
      <c r="R83" s="329" t="s">
        <v>190</v>
      </c>
      <c r="S83" s="329" t="s">
        <v>190</v>
      </c>
      <c r="T83" s="329" t="s">
        <v>190</v>
      </c>
    </row>
    <row r="84" spans="1:22" ht="33" customHeight="1" x14ac:dyDescent="0.25">
      <c r="B84" s="76" t="s">
        <v>187</v>
      </c>
      <c r="C84" s="606" t="s">
        <v>1586</v>
      </c>
      <c r="D84" s="535" t="s">
        <v>1676</v>
      </c>
      <c r="E84" s="204">
        <f>'С № 2'!U92</f>
        <v>8.76</v>
      </c>
      <c r="F84" s="607" t="s">
        <v>715</v>
      </c>
      <c r="G84" s="204">
        <f t="shared" ref="G84:G89" si="19">SUM(H84:K84)</f>
        <v>8.76</v>
      </c>
      <c r="H84" s="204"/>
      <c r="I84" s="204"/>
      <c r="J84" s="601">
        <f>'С № 2'!CK92</f>
        <v>8.76</v>
      </c>
      <c r="K84" s="204"/>
      <c r="L84" s="204">
        <f>'С № 3'!AN92</f>
        <v>7.3</v>
      </c>
      <c r="M84" s="398">
        <f>'С № 2'!G92</f>
        <v>2027</v>
      </c>
      <c r="N84" s="601">
        <f>'С № 2'!CH92</f>
        <v>8.76</v>
      </c>
      <c r="O84" s="601" t="s">
        <v>713</v>
      </c>
      <c r="P84" s="601" t="s">
        <v>190</v>
      </c>
      <c r="Q84" s="329" t="s">
        <v>190</v>
      </c>
      <c r="R84" s="329" t="s">
        <v>190</v>
      </c>
      <c r="S84" s="329" t="s">
        <v>190</v>
      </c>
      <c r="T84" s="329" t="s">
        <v>190</v>
      </c>
    </row>
    <row r="85" spans="1:22" ht="33" customHeight="1" x14ac:dyDescent="0.25">
      <c r="B85" s="76" t="s">
        <v>187</v>
      </c>
      <c r="C85" s="606" t="s">
        <v>1587</v>
      </c>
      <c r="D85" s="535" t="s">
        <v>1677</v>
      </c>
      <c r="E85" s="204">
        <f>'С № 2'!U93</f>
        <v>1.6</v>
      </c>
      <c r="F85" s="607" t="s">
        <v>715</v>
      </c>
      <c r="G85" s="204">
        <f t="shared" si="19"/>
        <v>1.6</v>
      </c>
      <c r="H85" s="204"/>
      <c r="I85" s="204"/>
      <c r="J85" s="601">
        <f>'С № 2'!CK93</f>
        <v>1.6</v>
      </c>
      <c r="K85" s="204"/>
      <c r="L85" s="204">
        <f>'С № 3'!AN93</f>
        <v>1.3333333333333333</v>
      </c>
      <c r="M85" s="398">
        <f>'С № 2'!G93</f>
        <v>2027</v>
      </c>
      <c r="N85" s="601">
        <f>'С № 2'!CH93</f>
        <v>1.6</v>
      </c>
      <c r="O85" s="601" t="s">
        <v>713</v>
      </c>
      <c r="P85" s="601" t="s">
        <v>190</v>
      </c>
      <c r="Q85" s="329" t="s">
        <v>190</v>
      </c>
      <c r="R85" s="329" t="s">
        <v>190</v>
      </c>
      <c r="S85" s="329" t="s">
        <v>190</v>
      </c>
      <c r="T85" s="329" t="s">
        <v>190</v>
      </c>
    </row>
    <row r="86" spans="1:22" ht="33" customHeight="1" x14ac:dyDescent="0.25">
      <c r="B86" s="76" t="s">
        <v>187</v>
      </c>
      <c r="C86" s="606" t="s">
        <v>1588</v>
      </c>
      <c r="D86" s="535" t="s">
        <v>1683</v>
      </c>
      <c r="E86" s="204">
        <f>'С № 2'!U94</f>
        <v>0.16</v>
      </c>
      <c r="F86" s="607" t="s">
        <v>715</v>
      </c>
      <c r="G86" s="204">
        <f t="shared" si="19"/>
        <v>0.16</v>
      </c>
      <c r="H86" s="204"/>
      <c r="I86" s="204"/>
      <c r="J86" s="601">
        <f>'С № 2'!CK94</f>
        <v>0.16</v>
      </c>
      <c r="K86" s="204"/>
      <c r="L86" s="204">
        <f>'С № 3'!AN94</f>
        <v>0.13333333333333333</v>
      </c>
      <c r="M86" s="398">
        <f>'С № 2'!G94</f>
        <v>2024</v>
      </c>
      <c r="N86" s="601">
        <f>'С № 2'!CH94</f>
        <v>0.16</v>
      </c>
      <c r="O86" s="601" t="s">
        <v>713</v>
      </c>
      <c r="P86" s="601" t="s">
        <v>190</v>
      </c>
      <c r="Q86" s="329" t="s">
        <v>190</v>
      </c>
      <c r="R86" s="329" t="s">
        <v>190</v>
      </c>
      <c r="S86" s="329" t="s">
        <v>190</v>
      </c>
      <c r="T86" s="329" t="s">
        <v>190</v>
      </c>
    </row>
    <row r="87" spans="1:22" ht="33" customHeight="1" x14ac:dyDescent="0.25">
      <c r="B87" s="76" t="s">
        <v>187</v>
      </c>
      <c r="C87" s="606" t="s">
        <v>1589</v>
      </c>
      <c r="D87" s="535" t="s">
        <v>1684</v>
      </c>
      <c r="E87" s="204">
        <f>'С № 2'!U95</f>
        <v>8.1199999999999992</v>
      </c>
      <c r="F87" s="607" t="s">
        <v>715</v>
      </c>
      <c r="G87" s="204">
        <f t="shared" si="19"/>
        <v>8.120000000000001</v>
      </c>
      <c r="H87" s="204"/>
      <c r="I87" s="204"/>
      <c r="J87" s="601">
        <f>'С № 2'!CK95</f>
        <v>8.120000000000001</v>
      </c>
      <c r="K87" s="204"/>
      <c r="L87" s="204">
        <f>'С № 3'!AN95</f>
        <v>6.7666666666666675</v>
      </c>
      <c r="M87" s="398">
        <f>'С № 2'!G95</f>
        <v>2027</v>
      </c>
      <c r="N87" s="601">
        <f>'С № 2'!CH95</f>
        <v>8.120000000000001</v>
      </c>
      <c r="O87" s="601" t="s">
        <v>713</v>
      </c>
      <c r="P87" s="601" t="s">
        <v>190</v>
      </c>
      <c r="Q87" s="329" t="s">
        <v>190</v>
      </c>
      <c r="R87" s="329" t="s">
        <v>190</v>
      </c>
      <c r="S87" s="329" t="s">
        <v>190</v>
      </c>
      <c r="T87" s="329" t="s">
        <v>190</v>
      </c>
    </row>
    <row r="88" spans="1:22" ht="33" customHeight="1" x14ac:dyDescent="0.25">
      <c r="B88" s="76" t="s">
        <v>187</v>
      </c>
      <c r="C88" s="916" t="s">
        <v>1541</v>
      </c>
      <c r="D88" s="535" t="s">
        <v>1685</v>
      </c>
      <c r="E88" s="204">
        <f>'С № 2'!U96</f>
        <v>0.15</v>
      </c>
      <c r="F88" s="607" t="s">
        <v>715</v>
      </c>
      <c r="G88" s="204">
        <f t="shared" si="19"/>
        <v>0.15</v>
      </c>
      <c r="H88" s="204"/>
      <c r="I88" s="204"/>
      <c r="J88" s="601">
        <f>'С № 2'!CK96</f>
        <v>0.15</v>
      </c>
      <c r="K88" s="204"/>
      <c r="L88" s="204">
        <f>'С № 3'!AN96</f>
        <v>0.125</v>
      </c>
      <c r="M88" s="398">
        <f>'С № 2'!G96</f>
        <v>2023</v>
      </c>
      <c r="N88" s="601">
        <f>'С № 2'!CH96</f>
        <v>0.15</v>
      </c>
      <c r="O88" s="601" t="s">
        <v>713</v>
      </c>
      <c r="P88" s="601" t="s">
        <v>190</v>
      </c>
      <c r="Q88" s="329" t="s">
        <v>190</v>
      </c>
      <c r="R88" s="329" t="s">
        <v>190</v>
      </c>
      <c r="S88" s="329" t="s">
        <v>190</v>
      </c>
      <c r="T88" s="329" t="s">
        <v>190</v>
      </c>
    </row>
    <row r="89" spans="1:22" ht="33" customHeight="1" x14ac:dyDescent="0.25">
      <c r="B89" s="76" t="s">
        <v>187</v>
      </c>
      <c r="C89" s="606" t="s">
        <v>1561</v>
      </c>
      <c r="D89" s="535" t="s">
        <v>1686</v>
      </c>
      <c r="E89" s="204">
        <f>'С № 2'!U97</f>
        <v>0.59</v>
      </c>
      <c r="F89" s="607" t="s">
        <v>715</v>
      </c>
      <c r="G89" s="204">
        <f t="shared" si="19"/>
        <v>0.59</v>
      </c>
      <c r="H89" s="204"/>
      <c r="I89" s="204"/>
      <c r="J89" s="601">
        <f>'С № 2'!CK97</f>
        <v>0.59</v>
      </c>
      <c r="K89" s="204"/>
      <c r="L89" s="204">
        <f>'С № 3'!AN97</f>
        <v>0.49166666666666664</v>
      </c>
      <c r="M89" s="398">
        <f>'С № 2'!G97</f>
        <v>2023</v>
      </c>
      <c r="N89" s="601">
        <f>'С № 2'!CH97</f>
        <v>0.59</v>
      </c>
      <c r="O89" s="589" t="s">
        <v>713</v>
      </c>
      <c r="P89" s="522" t="s">
        <v>190</v>
      </c>
      <c r="Q89" s="329" t="s">
        <v>190</v>
      </c>
      <c r="R89" s="329" t="s">
        <v>190</v>
      </c>
      <c r="S89" s="329" t="s">
        <v>190</v>
      </c>
      <c r="T89" s="329" t="s">
        <v>190</v>
      </c>
      <c r="V89" s="332"/>
    </row>
    <row r="90" spans="1:22" x14ac:dyDescent="0.25">
      <c r="A90" s="216"/>
      <c r="O90" s="272"/>
      <c r="P90" s="272"/>
      <c r="Q90" s="272"/>
      <c r="R90" s="272"/>
      <c r="S90" s="272"/>
      <c r="T90" s="272"/>
    </row>
    <row r="91" spans="1:22" x14ac:dyDescent="0.25">
      <c r="A91" s="216"/>
      <c r="O91" s="272"/>
      <c r="P91" s="272"/>
      <c r="Q91" s="272"/>
      <c r="R91" s="272"/>
      <c r="S91" s="272"/>
      <c r="T91" s="272"/>
    </row>
  </sheetData>
  <sheetProtection formatCells="0" formatColumns="0" formatRows="0" insertColumns="0" insertRows="0" insertHyperlinks="0" deleteColumns="0" deleteRows="0" sort="0" autoFilter="0" pivotTables="0"/>
  <autoFilter ref="B14:WWA89" xr:uid="{00000000-0009-0000-0000-000013000000}"/>
  <mergeCells count="22">
    <mergeCell ref="B8:T8"/>
    <mergeCell ref="B9:T9"/>
    <mergeCell ref="B10:S10"/>
    <mergeCell ref="B11:B13"/>
    <mergeCell ref="C11:C13"/>
    <mergeCell ref="D11:D13"/>
    <mergeCell ref="E11:E13"/>
    <mergeCell ref="F11:F13"/>
    <mergeCell ref="G11:K12"/>
    <mergeCell ref="L11:L13"/>
    <mergeCell ref="M11:N12"/>
    <mergeCell ref="O11:O13"/>
    <mergeCell ref="P11:P13"/>
    <mergeCell ref="Q11:T11"/>
    <mergeCell ref="Q12:R12"/>
    <mergeCell ref="S12:T12"/>
    <mergeCell ref="B7:T7"/>
    <mergeCell ref="Q1:T1"/>
    <mergeCell ref="Q2:T2"/>
    <mergeCell ref="Q3:T3"/>
    <mergeCell ref="B4:T4"/>
    <mergeCell ref="B6:T6"/>
  </mergeCells>
  <phoneticPr fontId="69" type="noConversion"/>
  <conditionalFormatting sqref="B68:D75 N38 B78:D78 C89 B76:B77 D82:D88 B81:B88">
    <cfRule type="containsText" dxfId="52" priority="64" operator="containsText" text="Наименование инвестиционного проекта">
      <formula>NOT(ISERROR(SEARCH("Наименование инвестиционного проекта",B38)))</formula>
    </cfRule>
  </conditionalFormatting>
  <conditionalFormatting sqref="E51 E53 E62:E67 K38 G38:I38 E55:E60 N83:N89 H83:J89">
    <cfRule type="cellIs" dxfId="51" priority="63" operator="equal">
      <formula>0</formula>
    </cfRule>
  </conditionalFormatting>
  <conditionalFormatting sqref="C82:C87">
    <cfRule type="containsText" dxfId="50" priority="61" operator="containsText" text="Наименование инвестиционного проекта">
      <formula>NOT(ISERROR(SEARCH("Наименование инвестиционного проекта",C82)))</formula>
    </cfRule>
  </conditionalFormatting>
  <conditionalFormatting sqref="C81">
    <cfRule type="containsText" dxfId="49" priority="59" operator="containsText" text="Наименование инвестиционного проекта">
      <formula>NOT(ISERROR(SEARCH("Наименование инвестиционного проекта",C81)))</formula>
    </cfRule>
  </conditionalFormatting>
  <conditionalFormatting sqref="D81">
    <cfRule type="containsText" dxfId="48" priority="60" operator="containsText" text="Наименование инвестиционного проекта">
      <formula>NOT(ISERROR(SEARCH("Наименование инвестиционного проекта",D81)))</formula>
    </cfRule>
  </conditionalFormatting>
  <conditionalFormatting sqref="B89">
    <cfRule type="containsText" dxfId="47" priority="54" operator="containsText" text="Наименование инвестиционного проекта">
      <formula>NOT(ISERROR(SEARCH("Наименование инвестиционного проекта",B89)))</formula>
    </cfRule>
  </conditionalFormatting>
  <conditionalFormatting sqref="E51 E53 E62:E67 K38 G38:I38 E55:E60">
    <cfRule type="cellIs" dxfId="46" priority="53" operator="equal">
      <formula>"0.000"</formula>
    </cfRule>
  </conditionalFormatting>
  <conditionalFormatting sqref="E37">
    <cfRule type="cellIs" dxfId="45" priority="52" operator="equal">
      <formula>"0.000"</formula>
    </cfRule>
  </conditionalFormatting>
  <conditionalFormatting sqref="K53 G53:I53">
    <cfRule type="cellIs" dxfId="44" priority="49" operator="equal">
      <formula>0</formula>
    </cfRule>
  </conditionalFormatting>
  <conditionalFormatting sqref="K53 G53:I53">
    <cfRule type="cellIs" dxfId="43" priority="48" operator="equal">
      <formula>"0.000"</formula>
    </cfRule>
  </conditionalFormatting>
  <conditionalFormatting sqref="J53">
    <cfRule type="cellIs" dxfId="42" priority="47" operator="equal">
      <formula>0</formula>
    </cfRule>
  </conditionalFormatting>
  <conditionalFormatting sqref="J53">
    <cfRule type="cellIs" dxfId="41" priority="46" operator="equal">
      <formula>"0.000"</formula>
    </cfRule>
  </conditionalFormatting>
  <conditionalFormatting sqref="L53">
    <cfRule type="cellIs" dxfId="40" priority="45" operator="equal">
      <formula>0</formula>
    </cfRule>
  </conditionalFormatting>
  <conditionalFormatting sqref="L53">
    <cfRule type="cellIs" dxfId="39" priority="44" operator="equal">
      <formula>"0.000"</formula>
    </cfRule>
  </conditionalFormatting>
  <conditionalFormatting sqref="E38">
    <cfRule type="cellIs" dxfId="38" priority="43" operator="equal">
      <formula>0</formula>
    </cfRule>
  </conditionalFormatting>
  <conditionalFormatting sqref="E38">
    <cfRule type="cellIs" dxfId="37" priority="42" operator="equal">
      <formula>"0.000"</formula>
    </cfRule>
  </conditionalFormatting>
  <conditionalFormatting sqref="N38">
    <cfRule type="cellIs" dxfId="36" priority="38" operator="equal">
      <formula>0</formula>
    </cfRule>
  </conditionalFormatting>
  <conditionalFormatting sqref="C38">
    <cfRule type="cellIs" dxfId="35" priority="40" operator="equal">
      <formula>0</formula>
    </cfRule>
  </conditionalFormatting>
  <conditionalFormatting sqref="C53">
    <cfRule type="cellIs" dxfId="34" priority="39" operator="equal">
      <formula>0</formula>
    </cfRule>
  </conditionalFormatting>
  <conditionalFormatting sqref="N38">
    <cfRule type="cellIs" dxfId="33" priority="35" operator="equal">
      <formula>0</formula>
    </cfRule>
  </conditionalFormatting>
  <conditionalFormatting sqref="N38">
    <cfRule type="cellIs" dxfId="32" priority="36" operator="equal">
      <formula>0</formula>
    </cfRule>
  </conditionalFormatting>
  <conditionalFormatting sqref="Q24:T24">
    <cfRule type="cellIs" dxfId="31" priority="34" operator="equal">
      <formula>0</formula>
    </cfRule>
  </conditionalFormatting>
  <conditionalFormatting sqref="Q23:T23">
    <cfRule type="cellIs" dxfId="30" priority="33" operator="equal">
      <formula>0</formula>
    </cfRule>
  </conditionalFormatting>
  <conditionalFormatting sqref="D38 D53">
    <cfRule type="containsText" dxfId="29" priority="28" operator="containsText" text="Наименование инвестиционного проекта">
      <formula>NOT(ISERROR(SEARCH("Наименование инвестиционного проекта",D38)))</formula>
    </cfRule>
  </conditionalFormatting>
  <conditionalFormatting sqref="D51">
    <cfRule type="containsText" dxfId="28" priority="27" operator="containsText" text="Наименование инвестиционного проекта">
      <formula>NOT(ISERROR(SEARCH("Наименование инвестиционного проекта",D51)))</formula>
    </cfRule>
  </conditionalFormatting>
  <conditionalFormatting sqref="D51">
    <cfRule type="cellIs" dxfId="27" priority="26" operator="equal">
      <formula>0</formula>
    </cfRule>
  </conditionalFormatting>
  <conditionalFormatting sqref="D38 D53">
    <cfRule type="cellIs" dxfId="26" priority="25" operator="equal">
      <formula>0</formula>
    </cfRule>
  </conditionalFormatting>
  <conditionalFormatting sqref="D89">
    <cfRule type="containsText" dxfId="25" priority="24" operator="containsText" text="Наименование инвестиционного проекта">
      <formula>NOT(ISERROR(SEARCH("Наименование инвестиционного проекта",D89)))</formula>
    </cfRule>
  </conditionalFormatting>
  <conditionalFormatting sqref="D89">
    <cfRule type="cellIs" dxfId="24" priority="23" operator="equal">
      <formula>0</formula>
    </cfRule>
  </conditionalFormatting>
  <conditionalFormatting sqref="E61">
    <cfRule type="cellIs" dxfId="23" priority="20" operator="equal">
      <formula>0</formula>
    </cfRule>
  </conditionalFormatting>
  <conditionalFormatting sqref="E61">
    <cfRule type="cellIs" dxfId="22" priority="19" operator="equal">
      <formula>"0.000"</formula>
    </cfRule>
  </conditionalFormatting>
  <conditionalFormatting sqref="K61 G61:I61">
    <cfRule type="cellIs" dxfId="21" priority="18" operator="equal">
      <formula>0</formula>
    </cfRule>
  </conditionalFormatting>
  <conditionalFormatting sqref="K61 G61:I61">
    <cfRule type="cellIs" dxfId="20" priority="17" operator="equal">
      <formula>"0.000"</formula>
    </cfRule>
  </conditionalFormatting>
  <conditionalFormatting sqref="J61">
    <cfRule type="cellIs" dxfId="19" priority="16" operator="equal">
      <formula>0</formula>
    </cfRule>
  </conditionalFormatting>
  <conditionalFormatting sqref="J61">
    <cfRule type="cellIs" dxfId="18" priority="15" operator="equal">
      <formula>"0.000"</formula>
    </cfRule>
  </conditionalFormatting>
  <conditionalFormatting sqref="L61">
    <cfRule type="cellIs" dxfId="17" priority="14" operator="equal">
      <formula>0</formula>
    </cfRule>
  </conditionalFormatting>
  <conditionalFormatting sqref="L61">
    <cfRule type="cellIs" dxfId="16" priority="13" operator="equal">
      <formula>"0.000"</formula>
    </cfRule>
  </conditionalFormatting>
  <conditionalFormatting sqref="C61">
    <cfRule type="cellIs" dxfId="15" priority="12" operator="equal">
      <formula>0</formula>
    </cfRule>
  </conditionalFormatting>
  <conditionalFormatting sqref="D61">
    <cfRule type="containsText" dxfId="14" priority="11" operator="containsText" text="Наименование инвестиционного проекта">
      <formula>NOT(ISERROR(SEARCH("Наименование инвестиционного проекта",D61)))</formula>
    </cfRule>
  </conditionalFormatting>
  <conditionalFormatting sqref="D61">
    <cfRule type="cellIs" dxfId="13" priority="10" operator="equal">
      <formula>0</formula>
    </cfRule>
  </conditionalFormatting>
  <conditionalFormatting sqref="B79:B80 D79:D80">
    <cfRule type="containsText" dxfId="12" priority="2" operator="containsText" text="Наименование инвестиционного проекта">
      <formula>NOT(ISERROR(SEARCH("Наименование инвестиционного проекта",B79)))</formula>
    </cfRule>
  </conditionalFormatting>
  <conditionalFormatting sqref="B79:B80 D79:D80">
    <cfRule type="cellIs" dxfId="11" priority="1" operator="equal">
      <formula>0</formula>
    </cfRule>
  </conditionalFormatting>
  <pageMargins left="0.70866141732283472" right="0.70866141732283472" top="0.74803149606299213" bottom="0.74803149606299213" header="0.31496062992125984" footer="0.31496062992125984"/>
  <pageSetup paperSize="8" scale="33" orientation="landscape" r:id="rId1"/>
  <ignoredErrors>
    <ignoredError sqref="J60 J52" formula="1"/>
    <ignoredError sqref="J54" numberStoredAsText="1"/>
    <ignoredError sqref="H72:I72" formulaRang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DF99"/>
  <sheetViews>
    <sheetView zoomScale="85" zoomScaleNormal="85" zoomScaleSheetLayoutView="85" workbookViewId="0">
      <pane xSplit="2" ySplit="18" topLeftCell="AX73" activePane="bottomRight" state="frozen"/>
      <selection activeCell="A14" sqref="A14"/>
      <selection pane="topRight" activeCell="C14" sqref="C14"/>
      <selection pane="bottomLeft" activeCell="A19" sqref="A19"/>
      <selection pane="bottomRight" activeCell="BS75" sqref="BS75"/>
    </sheetView>
  </sheetViews>
  <sheetFormatPr defaultRowHeight="15.75" outlineLevelCol="1" x14ac:dyDescent="0.25"/>
  <cols>
    <col min="1" max="1" width="14.5703125" style="781" customWidth="1"/>
    <col min="2" max="2" width="110.28515625" style="781" customWidth="1"/>
    <col min="3" max="3" width="21" style="781" customWidth="1"/>
    <col min="4" max="4" width="6.28515625" style="781" customWidth="1"/>
    <col min="5" max="6" width="6.85546875" style="781" customWidth="1"/>
    <col min="7" max="7" width="8.7109375" style="781" customWidth="1"/>
    <col min="8" max="8" width="13" style="781" customWidth="1" outlineLevel="1"/>
    <col min="9" max="9" width="13.42578125" style="781" customWidth="1" outlineLevel="1"/>
    <col min="10" max="10" width="15.7109375" style="781" customWidth="1" outlineLevel="1"/>
    <col min="11" max="11" width="10.5703125" style="781" customWidth="1" outlineLevel="1"/>
    <col min="12" max="12" width="13.85546875" style="781" customWidth="1" outlineLevel="1"/>
    <col min="13" max="13" width="17.28515625" style="779" customWidth="1" outlineLevel="1"/>
    <col min="14" max="14" width="9.28515625" style="779" customWidth="1" outlineLevel="1"/>
    <col min="15" max="15" width="19.140625" style="779" customWidth="1" outlineLevel="1"/>
    <col min="16" max="16" width="11.5703125" style="779" customWidth="1" outlineLevel="1"/>
    <col min="17" max="17" width="10" style="779" customWidth="1" outlineLevel="1"/>
    <col min="18" max="18" width="9.28515625" style="779" customWidth="1" outlineLevel="1" collapsed="1"/>
    <col min="19" max="19" width="9.28515625" style="779" customWidth="1" outlineLevel="1"/>
    <col min="20" max="20" width="8.85546875" style="779" customWidth="1" outlineLevel="1"/>
    <col min="21" max="21" width="8.140625" style="779" customWidth="1" outlineLevel="1"/>
    <col min="22" max="22" width="9" style="779" customWidth="1" outlineLevel="1"/>
    <col min="23" max="23" width="10.28515625" style="779" customWidth="1" outlineLevel="1"/>
    <col min="24" max="24" width="13.42578125" style="779" customWidth="1" outlineLevel="1"/>
    <col min="25" max="25" width="6.85546875" style="779" customWidth="1" outlineLevel="1"/>
    <col min="26" max="26" width="10.140625" style="779" customWidth="1" outlineLevel="1"/>
    <col min="27" max="27" width="6.85546875" style="779" customWidth="1" outlineLevel="1"/>
    <col min="28" max="28" width="10.28515625" style="779" customWidth="1" outlineLevel="1"/>
    <col min="29" max="29" width="13.42578125" style="779" customWidth="1" outlineLevel="1"/>
    <col min="30" max="30" width="11.85546875" style="779" customWidth="1" outlineLevel="1"/>
    <col min="31" max="31" width="8.140625" style="779" bestFit="1" customWidth="1"/>
    <col min="32" max="32" width="9.42578125" style="779" customWidth="1"/>
    <col min="33" max="33" width="10" style="779" customWidth="1"/>
    <col min="34" max="34" width="10.85546875" style="779" customWidth="1"/>
    <col min="35" max="35" width="6.85546875" style="781" customWidth="1"/>
    <col min="36" max="36" width="8.42578125" style="781" hidden="1" customWidth="1"/>
    <col min="37" max="37" width="6.42578125" style="781" hidden="1" customWidth="1"/>
    <col min="38" max="38" width="9.85546875" style="781" hidden="1" customWidth="1"/>
    <col min="39" max="39" width="11.7109375" style="781" hidden="1" customWidth="1"/>
    <col min="40" max="40" width="6.85546875" style="781" hidden="1" customWidth="1"/>
    <col min="41" max="41" width="9.7109375" style="781" customWidth="1"/>
    <col min="42" max="43" width="6.85546875" style="781" customWidth="1"/>
    <col min="44" max="44" width="9.140625" style="781" customWidth="1"/>
    <col min="45" max="45" width="6.85546875" style="781" customWidth="1"/>
    <col min="46" max="46" width="9.42578125" style="781" customWidth="1" collapsed="1"/>
    <col min="47" max="47" width="7" style="781" customWidth="1"/>
    <col min="48" max="48" width="9.42578125" style="781" customWidth="1"/>
    <col min="49" max="49" width="12.140625" style="781" customWidth="1"/>
    <col min="50" max="50" width="8.85546875" style="781" customWidth="1"/>
    <col min="51" max="51" width="8.28515625" style="781" hidden="1" customWidth="1"/>
    <col min="52" max="52" width="7.140625" style="781" hidden="1" customWidth="1"/>
    <col min="53" max="53" width="10" style="781" hidden="1" customWidth="1"/>
    <col min="54" max="54" width="11.140625" style="781" hidden="1" customWidth="1"/>
    <col min="55" max="55" width="8.28515625" style="781" hidden="1" customWidth="1"/>
    <col min="56" max="56" width="10.140625" style="781" customWidth="1"/>
    <col min="57" max="57" width="8.28515625" style="781" customWidth="1"/>
    <col min="58" max="58" width="10.85546875" style="781" customWidth="1"/>
    <col min="59" max="59" width="12.42578125" style="781" customWidth="1"/>
    <col min="60" max="80" width="11.140625" style="781" customWidth="1"/>
    <col min="81" max="81" width="11.7109375" style="781" customWidth="1" collapsed="1"/>
    <col min="82" max="82" width="8.28515625" style="781" customWidth="1"/>
    <col min="83" max="83" width="10.28515625" style="781" customWidth="1"/>
    <col min="84" max="84" width="12.140625" style="781" customWidth="1"/>
    <col min="85" max="85" width="8.28515625" style="781" customWidth="1"/>
    <col min="86" max="87" width="8.28515625" style="781" hidden="1" customWidth="1"/>
    <col min="88" max="88" width="10" style="781" hidden="1" customWidth="1"/>
    <col min="89" max="89" width="12.28515625" style="781" hidden="1" customWidth="1"/>
    <col min="90" max="90" width="7" style="781" hidden="1" customWidth="1"/>
    <col min="91" max="91" width="9.140625" style="781" customWidth="1"/>
    <col min="92" max="93" width="7" style="781" customWidth="1"/>
    <col min="94" max="94" width="11.42578125" style="781" customWidth="1"/>
    <col min="95" max="95" width="10.42578125" style="781" customWidth="1"/>
    <col min="96" max="96" width="9.85546875" style="781" customWidth="1" collapsed="1"/>
    <col min="97" max="97" width="7" style="781" customWidth="1"/>
    <col min="98" max="98" width="9.85546875" style="781" customWidth="1"/>
    <col min="99" max="99" width="12.85546875" style="781" customWidth="1"/>
    <col min="100" max="100" width="8.140625" style="781" customWidth="1"/>
    <col min="101" max="101" width="9.28515625" style="781" customWidth="1" outlineLevel="1"/>
    <col min="102" max="102" width="7.85546875" style="781" customWidth="1" outlineLevel="1"/>
    <col min="103" max="103" width="9.85546875" style="781" customWidth="1" outlineLevel="1"/>
    <col min="104" max="104" width="13.42578125" style="781" customWidth="1" outlineLevel="1"/>
    <col min="105" max="105" width="11.5703125" style="781" customWidth="1" outlineLevel="1"/>
    <col min="106" max="106" width="55.28515625" style="781" customWidth="1" outlineLevel="1"/>
    <col min="107" max="16384" width="9.140625" style="781"/>
  </cols>
  <sheetData>
    <row r="1" spans="1:106" ht="18.75" x14ac:dyDescent="0.25">
      <c r="A1" s="779"/>
      <c r="B1" s="779"/>
      <c r="C1" s="779"/>
      <c r="D1" s="779"/>
      <c r="E1" s="779"/>
      <c r="F1" s="779"/>
      <c r="G1" s="779"/>
      <c r="H1" s="779"/>
      <c r="I1" s="779"/>
      <c r="J1" s="779"/>
      <c r="K1" s="779"/>
      <c r="L1" s="779"/>
      <c r="AD1" s="780" t="s">
        <v>0</v>
      </c>
      <c r="AI1" s="779"/>
      <c r="AJ1" s="779"/>
      <c r="AK1" s="779"/>
    </row>
    <row r="2" spans="1:106" ht="18.75" x14ac:dyDescent="0.3">
      <c r="A2" s="779"/>
      <c r="B2" s="779"/>
      <c r="C2" s="779"/>
      <c r="D2" s="779"/>
      <c r="E2" s="779"/>
      <c r="F2" s="779"/>
      <c r="G2" s="779"/>
      <c r="H2" s="779"/>
      <c r="I2" s="779"/>
      <c r="J2" s="779"/>
      <c r="K2" s="779"/>
      <c r="L2" s="779"/>
      <c r="AD2" s="782" t="s">
        <v>1</v>
      </c>
      <c r="AI2" s="779"/>
      <c r="AJ2" s="779"/>
      <c r="AK2" s="779"/>
    </row>
    <row r="3" spans="1:106" ht="18.75" x14ac:dyDescent="0.3">
      <c r="A3" s="779"/>
      <c r="B3" s="779"/>
      <c r="C3" s="779"/>
      <c r="D3" s="779"/>
      <c r="E3" s="779"/>
      <c r="F3" s="779"/>
      <c r="G3" s="779"/>
      <c r="H3" s="779"/>
      <c r="I3" s="779"/>
      <c r="J3" s="779"/>
      <c r="K3" s="779"/>
      <c r="L3" s="779"/>
      <c r="AD3" s="782" t="s">
        <v>816</v>
      </c>
      <c r="AI3" s="779"/>
      <c r="AJ3" s="779"/>
      <c r="AK3" s="779"/>
    </row>
    <row r="4" spans="1:106" ht="18.75" x14ac:dyDescent="0.25">
      <c r="A4" s="1406" t="s">
        <v>817</v>
      </c>
      <c r="B4" s="1406"/>
      <c r="C4" s="1406"/>
      <c r="D4" s="1406"/>
      <c r="E4" s="1406"/>
      <c r="F4" s="1406"/>
      <c r="G4" s="1406"/>
      <c r="H4" s="1406"/>
      <c r="I4" s="1406"/>
      <c r="J4" s="1406"/>
      <c r="K4" s="1406"/>
      <c r="L4" s="1406"/>
      <c r="M4" s="1406"/>
      <c r="N4" s="1406"/>
      <c r="O4" s="1406"/>
      <c r="P4" s="1406"/>
      <c r="Q4" s="1406"/>
      <c r="R4" s="1406"/>
      <c r="S4" s="1406"/>
      <c r="T4" s="1406"/>
      <c r="U4" s="1406"/>
      <c r="V4" s="1406"/>
      <c r="W4" s="1406"/>
      <c r="X4" s="1406"/>
      <c r="Y4" s="1406"/>
      <c r="Z4" s="1406"/>
      <c r="AA4" s="1406"/>
      <c r="AB4" s="1406"/>
      <c r="AC4" s="1406"/>
      <c r="AD4" s="1406"/>
      <c r="AI4" s="779"/>
      <c r="AJ4" s="779"/>
      <c r="AK4" s="779"/>
    </row>
    <row r="5" spans="1:106" ht="18.75" x14ac:dyDescent="0.3">
      <c r="A5" s="1407"/>
      <c r="B5" s="1407"/>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783"/>
      <c r="AF5" s="783"/>
      <c r="AG5" s="783"/>
      <c r="AH5" s="783"/>
      <c r="AI5" s="783"/>
      <c r="AJ5" s="783"/>
      <c r="AK5" s="783"/>
      <c r="AL5" s="783"/>
      <c r="AM5" s="783"/>
      <c r="AN5" s="783"/>
      <c r="AO5" s="887"/>
      <c r="AP5" s="887"/>
      <c r="AQ5" s="887"/>
      <c r="AR5" s="887"/>
      <c r="AS5" s="887"/>
      <c r="AT5" s="783"/>
      <c r="AU5" s="783"/>
      <c r="AV5" s="783"/>
      <c r="AW5" s="783"/>
      <c r="AX5" s="783"/>
      <c r="AY5" s="783"/>
      <c r="AZ5" s="783"/>
      <c r="BA5" s="783"/>
      <c r="BB5" s="783"/>
      <c r="BC5" s="783"/>
      <c r="BD5" s="887"/>
      <c r="BE5" s="887"/>
      <c r="BF5" s="887"/>
      <c r="BG5" s="887"/>
      <c r="BH5" s="887"/>
      <c r="BI5" s="957"/>
      <c r="BJ5" s="957"/>
      <c r="BK5" s="957"/>
      <c r="BL5" s="957"/>
      <c r="BM5" s="957"/>
      <c r="BN5" s="957"/>
      <c r="BO5" s="957"/>
      <c r="BP5" s="957"/>
      <c r="BQ5" s="957"/>
      <c r="BR5" s="957"/>
      <c r="BS5" s="957"/>
      <c r="BT5" s="957"/>
      <c r="BU5" s="957"/>
      <c r="BV5" s="957"/>
      <c r="BW5" s="957"/>
      <c r="BX5" s="957"/>
      <c r="BY5" s="957"/>
      <c r="BZ5" s="957"/>
      <c r="CA5" s="957"/>
      <c r="CB5" s="957"/>
      <c r="CC5" s="783"/>
      <c r="CD5" s="783"/>
      <c r="CE5" s="783"/>
      <c r="CF5" s="783"/>
      <c r="CG5" s="783"/>
      <c r="CH5" s="783"/>
      <c r="CI5" s="783"/>
      <c r="CJ5" s="783"/>
      <c r="CK5" s="783"/>
      <c r="CL5" s="783"/>
      <c r="CM5" s="887"/>
      <c r="CN5" s="887"/>
      <c r="CO5" s="887"/>
      <c r="CP5" s="887"/>
      <c r="CQ5" s="887"/>
      <c r="CR5" s="783"/>
      <c r="CS5" s="783"/>
      <c r="CT5" s="783"/>
      <c r="CU5" s="783"/>
      <c r="CV5" s="783"/>
      <c r="CW5" s="783"/>
      <c r="CX5" s="783"/>
      <c r="CY5" s="783"/>
      <c r="CZ5" s="783"/>
      <c r="DA5" s="783"/>
      <c r="DB5" s="783"/>
    </row>
    <row r="6" spans="1:106" ht="18.75" x14ac:dyDescent="0.25">
      <c r="A6" s="1408" t="s">
        <v>818</v>
      </c>
      <c r="B6" s="1408"/>
      <c r="C6" s="1408"/>
      <c r="D6" s="1408"/>
      <c r="E6" s="1408"/>
      <c r="F6" s="1408"/>
      <c r="G6" s="1408"/>
      <c r="H6" s="1408"/>
      <c r="I6" s="1408"/>
      <c r="J6" s="1408"/>
      <c r="K6" s="1408"/>
      <c r="L6" s="1408"/>
      <c r="M6" s="1408"/>
      <c r="N6" s="1408"/>
      <c r="O6" s="1408"/>
      <c r="P6" s="1408"/>
      <c r="Q6" s="1408"/>
      <c r="R6" s="1408"/>
      <c r="S6" s="1408"/>
      <c r="T6" s="1408"/>
      <c r="U6" s="1408"/>
      <c r="V6" s="1408"/>
      <c r="W6" s="1408"/>
      <c r="X6" s="1408"/>
      <c r="Y6" s="1408"/>
      <c r="Z6" s="1408"/>
      <c r="AA6" s="1408"/>
      <c r="AB6" s="1408"/>
      <c r="AC6" s="1408"/>
      <c r="AD6" s="1408"/>
      <c r="AE6" s="784"/>
      <c r="AF6" s="784"/>
      <c r="AG6" s="784"/>
      <c r="AH6" s="784"/>
      <c r="AI6" s="784"/>
      <c r="AJ6" s="784"/>
      <c r="AK6" s="784"/>
      <c r="AL6" s="784"/>
      <c r="AM6" s="784"/>
      <c r="AN6" s="784"/>
      <c r="AO6" s="784"/>
      <c r="AP6" s="784"/>
      <c r="AQ6" s="784"/>
      <c r="AR6" s="784"/>
      <c r="AS6" s="784"/>
      <c r="AT6" s="784"/>
      <c r="AU6" s="784"/>
      <c r="AV6" s="784"/>
      <c r="AW6" s="784"/>
      <c r="AX6" s="784"/>
      <c r="AY6" s="784"/>
      <c r="AZ6" s="784"/>
      <c r="BA6" s="784"/>
      <c r="BB6" s="784"/>
      <c r="BC6" s="784"/>
      <c r="BD6" s="784"/>
      <c r="BE6" s="784"/>
      <c r="BF6" s="784"/>
      <c r="BG6" s="784"/>
      <c r="BH6" s="784"/>
      <c r="BI6" s="784"/>
      <c r="BJ6" s="784"/>
      <c r="BK6" s="784"/>
      <c r="BL6" s="784"/>
      <c r="BM6" s="784"/>
      <c r="BN6" s="784"/>
      <c r="BO6" s="784"/>
      <c r="BP6" s="784"/>
      <c r="BQ6" s="784"/>
      <c r="BR6" s="784"/>
      <c r="BS6" s="784"/>
      <c r="BT6" s="784"/>
      <c r="BU6" s="784"/>
      <c r="BV6" s="784"/>
      <c r="BW6" s="784"/>
      <c r="BX6" s="784"/>
      <c r="BY6" s="784"/>
      <c r="BZ6" s="784"/>
      <c r="CA6" s="784"/>
      <c r="CB6" s="784"/>
      <c r="CC6" s="784"/>
      <c r="CD6" s="784"/>
      <c r="CE6" s="784"/>
      <c r="CF6" s="784"/>
      <c r="CG6" s="784"/>
      <c r="CH6" s="784"/>
      <c r="CI6" s="784"/>
      <c r="CJ6" s="784"/>
      <c r="CK6" s="784"/>
      <c r="CL6" s="784"/>
      <c r="CM6" s="784"/>
      <c r="CN6" s="784"/>
      <c r="CO6" s="784"/>
      <c r="CP6" s="784"/>
      <c r="CQ6" s="784"/>
      <c r="CR6" s="784"/>
      <c r="CS6" s="784"/>
      <c r="CT6" s="784"/>
      <c r="CU6" s="784"/>
      <c r="CV6" s="784"/>
      <c r="CW6" s="784"/>
      <c r="CX6" s="784"/>
      <c r="CY6" s="784"/>
      <c r="CZ6" s="784"/>
      <c r="DA6" s="784"/>
      <c r="DB6" s="784"/>
    </row>
    <row r="7" spans="1:106" x14ac:dyDescent="0.25">
      <c r="A7" s="1389" t="s">
        <v>720</v>
      </c>
      <c r="B7" s="1389"/>
      <c r="C7" s="1389"/>
      <c r="D7" s="1389"/>
      <c r="E7" s="1389"/>
      <c r="F7" s="1389"/>
      <c r="G7" s="1389"/>
      <c r="H7" s="1389"/>
      <c r="I7" s="1389"/>
      <c r="J7" s="1389"/>
      <c r="K7" s="1389"/>
      <c r="L7" s="1389"/>
      <c r="M7" s="1389"/>
      <c r="N7" s="1389"/>
      <c r="O7" s="1389"/>
      <c r="P7" s="1389"/>
      <c r="Q7" s="1389"/>
      <c r="R7" s="1389"/>
      <c r="S7" s="1389"/>
      <c r="T7" s="1389"/>
      <c r="U7" s="1389"/>
      <c r="V7" s="1389"/>
      <c r="W7" s="1389"/>
      <c r="X7" s="1389"/>
      <c r="Y7" s="1389"/>
      <c r="Z7" s="1389"/>
      <c r="AA7" s="1389"/>
      <c r="AB7" s="1389"/>
      <c r="AC7" s="1389"/>
      <c r="AD7" s="1389"/>
      <c r="AE7" s="299"/>
      <c r="AF7" s="299"/>
      <c r="AG7" s="299"/>
      <c r="AH7" s="299"/>
      <c r="AI7" s="299"/>
      <c r="AJ7" s="299"/>
      <c r="AK7" s="299"/>
      <c r="AL7" s="299"/>
      <c r="AM7" s="299"/>
      <c r="AN7" s="299"/>
      <c r="AO7" s="299"/>
      <c r="AP7" s="299"/>
      <c r="AQ7" s="299"/>
      <c r="AR7" s="299"/>
      <c r="AS7" s="299"/>
      <c r="AT7" s="299"/>
      <c r="AU7" s="299"/>
      <c r="AV7" s="299"/>
      <c r="AW7" s="299"/>
      <c r="AX7" s="299"/>
      <c r="AY7" s="299"/>
      <c r="AZ7" s="299"/>
      <c r="BA7" s="299"/>
      <c r="BB7" s="299"/>
      <c r="BC7" s="299"/>
      <c r="BD7" s="299"/>
      <c r="BE7" s="299"/>
      <c r="BF7" s="299"/>
      <c r="BG7" s="299"/>
      <c r="BH7" s="299"/>
      <c r="BI7" s="299"/>
      <c r="BJ7" s="299"/>
      <c r="BK7" s="299"/>
      <c r="BL7" s="299"/>
      <c r="BM7" s="299"/>
      <c r="BN7" s="299"/>
      <c r="BO7" s="299"/>
      <c r="BP7" s="299"/>
      <c r="BQ7" s="299"/>
      <c r="BR7" s="299"/>
      <c r="BS7" s="299"/>
      <c r="BT7" s="299"/>
      <c r="BU7" s="299"/>
      <c r="BV7" s="299"/>
      <c r="BW7" s="299"/>
      <c r="BX7" s="299"/>
      <c r="BY7" s="299"/>
      <c r="BZ7" s="299"/>
      <c r="CA7" s="299"/>
      <c r="CB7" s="299"/>
      <c r="CC7" s="299"/>
      <c r="CD7" s="299"/>
      <c r="CE7" s="299"/>
      <c r="CF7" s="299"/>
      <c r="CG7" s="299"/>
      <c r="CH7" s="299"/>
      <c r="CI7" s="299"/>
      <c r="CJ7" s="299"/>
      <c r="CK7" s="299"/>
      <c r="CL7" s="299"/>
      <c r="CM7" s="299"/>
      <c r="CN7" s="299"/>
      <c r="CO7" s="299"/>
      <c r="CP7" s="299"/>
      <c r="CQ7" s="299"/>
      <c r="CR7" s="299"/>
      <c r="CS7" s="299"/>
      <c r="CT7" s="299"/>
      <c r="CU7" s="299"/>
      <c r="CV7" s="299"/>
      <c r="CW7" s="299"/>
      <c r="CX7" s="299"/>
      <c r="CY7" s="299"/>
      <c r="CZ7" s="299"/>
      <c r="DA7" s="299"/>
      <c r="DB7" s="299"/>
    </row>
    <row r="8" spans="1:106" ht="18.75" x14ac:dyDescent="0.3">
      <c r="A8" s="1328"/>
      <c r="B8" s="1328"/>
      <c r="C8" s="1328"/>
      <c r="D8" s="1328"/>
      <c r="E8" s="1328"/>
      <c r="F8" s="1328"/>
      <c r="G8" s="1328"/>
      <c r="H8" s="1328"/>
      <c r="I8" s="1328"/>
      <c r="J8" s="1328"/>
      <c r="K8" s="1328"/>
      <c r="L8" s="1328"/>
      <c r="M8" s="1328"/>
      <c r="N8" s="1328"/>
      <c r="O8" s="1328"/>
      <c r="P8" s="1328"/>
      <c r="Q8" s="1328"/>
      <c r="R8" s="1328"/>
      <c r="S8" s="1328"/>
      <c r="T8" s="1328"/>
      <c r="U8" s="1328"/>
      <c r="V8" s="1328"/>
      <c r="W8" s="1328"/>
      <c r="X8" s="1328"/>
      <c r="Y8" s="1328"/>
      <c r="Z8" s="1328"/>
      <c r="AA8" s="1328"/>
      <c r="AB8" s="1328"/>
      <c r="AC8" s="1328"/>
      <c r="AD8" s="1328"/>
      <c r="AI8" s="779"/>
      <c r="AJ8" s="779"/>
      <c r="AK8" s="779"/>
      <c r="DB8" s="782"/>
    </row>
    <row r="9" spans="1:106" ht="18.75" x14ac:dyDescent="0.3">
      <c r="A9" s="1405" t="s">
        <v>1538</v>
      </c>
      <c r="B9" s="1405"/>
      <c r="C9" s="1405"/>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5"/>
      <c r="AB9" s="1405"/>
      <c r="AC9" s="1405"/>
      <c r="AD9" s="1405"/>
      <c r="AE9" s="785"/>
      <c r="AF9" s="785"/>
      <c r="AG9" s="785"/>
      <c r="AH9" s="785"/>
      <c r="AI9" s="785"/>
      <c r="AJ9" s="785"/>
      <c r="AK9" s="785"/>
      <c r="AL9" s="785"/>
      <c r="AM9" s="785"/>
      <c r="AN9" s="785"/>
      <c r="AO9" s="785"/>
      <c r="AP9" s="785"/>
      <c r="AQ9" s="785"/>
      <c r="AR9" s="785"/>
      <c r="AS9" s="785"/>
      <c r="AT9" s="785"/>
      <c r="AU9" s="785"/>
      <c r="AV9" s="785"/>
      <c r="AW9" s="785"/>
      <c r="AX9" s="785"/>
      <c r="AY9" s="785"/>
      <c r="AZ9" s="785"/>
      <c r="BA9" s="785"/>
      <c r="BB9" s="785"/>
      <c r="BC9" s="785"/>
      <c r="BD9" s="785"/>
      <c r="BE9" s="785"/>
      <c r="BF9" s="785"/>
      <c r="BG9" s="785"/>
      <c r="BH9" s="785"/>
      <c r="BI9" s="785"/>
      <c r="BJ9" s="785"/>
      <c r="BK9" s="785"/>
      <c r="BL9" s="785"/>
      <c r="BM9" s="785"/>
      <c r="BN9" s="785"/>
      <c r="BO9" s="785"/>
      <c r="BP9" s="785"/>
      <c r="BQ9" s="785"/>
      <c r="BR9" s="785"/>
      <c r="BS9" s="785"/>
      <c r="BT9" s="785"/>
      <c r="BU9" s="785"/>
      <c r="BV9" s="785"/>
      <c r="BW9" s="785"/>
      <c r="BX9" s="785"/>
      <c r="BY9" s="785"/>
      <c r="BZ9" s="785"/>
      <c r="CA9" s="785"/>
      <c r="CB9" s="785"/>
      <c r="CC9" s="785"/>
      <c r="CD9" s="785"/>
      <c r="CE9" s="785"/>
      <c r="CF9" s="785"/>
      <c r="CG9" s="785"/>
      <c r="CH9" s="785"/>
      <c r="CI9" s="785"/>
      <c r="CJ9" s="785"/>
      <c r="CK9" s="785"/>
      <c r="CL9" s="785"/>
      <c r="CM9" s="785"/>
      <c r="CN9" s="785"/>
      <c r="CO9" s="785"/>
      <c r="CP9" s="785"/>
      <c r="CQ9" s="785"/>
      <c r="CR9" s="785"/>
      <c r="CS9" s="785"/>
      <c r="CT9" s="785"/>
      <c r="CU9" s="785"/>
      <c r="CV9" s="785"/>
      <c r="CW9" s="785"/>
      <c r="CX9" s="785"/>
      <c r="CY9" s="785"/>
      <c r="CZ9" s="785"/>
      <c r="DA9" s="785"/>
      <c r="DB9" s="785"/>
    </row>
    <row r="10" spans="1:106" ht="18.75" x14ac:dyDescent="0.25">
      <c r="A10" s="1406"/>
      <c r="B10" s="1406"/>
      <c r="C10" s="1406"/>
      <c r="D10" s="1406"/>
      <c r="E10" s="1406"/>
      <c r="F10" s="1406"/>
      <c r="G10" s="1406"/>
      <c r="H10" s="1406"/>
      <c r="I10" s="1406"/>
      <c r="J10" s="1406"/>
      <c r="K10" s="1406"/>
      <c r="L10" s="1406"/>
      <c r="M10" s="1406"/>
      <c r="N10" s="1406"/>
      <c r="O10" s="1406"/>
      <c r="P10" s="1406"/>
      <c r="Q10" s="1406"/>
      <c r="R10" s="1406"/>
      <c r="S10" s="1406"/>
      <c r="T10" s="1406"/>
      <c r="U10" s="1406"/>
      <c r="V10" s="1406"/>
      <c r="W10" s="1406"/>
      <c r="X10" s="1406"/>
      <c r="Y10" s="1406"/>
      <c r="Z10" s="1406"/>
      <c r="AA10" s="1406"/>
      <c r="AB10" s="1406"/>
      <c r="AC10" s="1406"/>
      <c r="AD10" s="1406"/>
      <c r="AE10" s="786"/>
      <c r="AF10" s="786"/>
      <c r="AG10" s="786"/>
      <c r="AH10" s="786"/>
      <c r="AI10" s="786"/>
      <c r="AJ10" s="786"/>
      <c r="AK10" s="786"/>
      <c r="AL10" s="786"/>
      <c r="AM10" s="786"/>
      <c r="AN10" s="786"/>
      <c r="AO10" s="886"/>
      <c r="AP10" s="886"/>
      <c r="AQ10" s="886"/>
      <c r="AR10" s="886"/>
      <c r="AS10" s="886"/>
      <c r="AT10" s="786"/>
      <c r="AU10" s="786"/>
      <c r="AV10" s="786"/>
      <c r="AW10" s="786"/>
      <c r="AX10" s="786"/>
      <c r="AY10" s="786"/>
      <c r="AZ10" s="786"/>
      <c r="BA10" s="786"/>
      <c r="BB10" s="786"/>
      <c r="BC10" s="786"/>
      <c r="BD10" s="886"/>
      <c r="BE10" s="886"/>
      <c r="BF10" s="886"/>
      <c r="BG10" s="886"/>
      <c r="BH10" s="886"/>
      <c r="BI10" s="956"/>
      <c r="BJ10" s="956"/>
      <c r="BK10" s="956"/>
      <c r="BL10" s="956"/>
      <c r="BM10" s="956"/>
      <c r="BN10" s="956"/>
      <c r="BO10" s="956"/>
      <c r="BP10" s="956"/>
      <c r="BQ10" s="956"/>
      <c r="BR10" s="956"/>
      <c r="BS10" s="956"/>
      <c r="BT10" s="956"/>
      <c r="BU10" s="956"/>
      <c r="BV10" s="956"/>
      <c r="BW10" s="956"/>
      <c r="BX10" s="956"/>
      <c r="BY10" s="956"/>
      <c r="BZ10" s="956"/>
      <c r="CA10" s="956"/>
      <c r="CB10" s="956"/>
      <c r="CC10" s="786"/>
      <c r="CD10" s="786"/>
      <c r="CE10" s="786"/>
      <c r="CF10" s="786"/>
      <c r="CG10" s="786"/>
      <c r="CH10" s="786"/>
      <c r="CI10" s="786"/>
      <c r="CJ10" s="786"/>
      <c r="CK10" s="786"/>
      <c r="CL10" s="786"/>
      <c r="CM10" s="886"/>
      <c r="CN10" s="886"/>
      <c r="CO10" s="886"/>
      <c r="CP10" s="886"/>
      <c r="CQ10" s="886"/>
      <c r="CR10" s="786"/>
      <c r="CS10" s="786"/>
      <c r="CT10" s="786"/>
      <c r="CU10" s="786"/>
      <c r="CV10" s="786"/>
      <c r="CW10" s="786"/>
      <c r="CX10" s="786"/>
      <c r="CY10" s="786"/>
      <c r="CZ10" s="786"/>
      <c r="DA10" s="786"/>
      <c r="DB10" s="786"/>
    </row>
    <row r="11" spans="1:106" ht="18.75" x14ac:dyDescent="0.3">
      <c r="A11" s="1405" t="s">
        <v>717</v>
      </c>
      <c r="B11" s="1405"/>
      <c r="C11" s="1405"/>
      <c r="D11" s="1405"/>
      <c r="E11" s="1405"/>
      <c r="F11" s="1405"/>
      <c r="G11" s="1405"/>
      <c r="H11" s="1405"/>
      <c r="I11" s="1405"/>
      <c r="J11" s="1405"/>
      <c r="K11" s="1405"/>
      <c r="L11" s="1405"/>
      <c r="M11" s="1405"/>
      <c r="N11" s="1405"/>
      <c r="O11" s="1405"/>
      <c r="P11" s="1405"/>
      <c r="Q11" s="1405"/>
      <c r="R11" s="1405"/>
      <c r="S11" s="1405"/>
      <c r="T11" s="1405"/>
      <c r="U11" s="1405"/>
      <c r="V11" s="1405"/>
      <c r="W11" s="1405"/>
      <c r="X11" s="1405"/>
      <c r="Y11" s="1405"/>
      <c r="Z11" s="1405"/>
      <c r="AA11" s="1405"/>
      <c r="AB11" s="1405"/>
      <c r="AC11" s="1405"/>
      <c r="AD11" s="1405"/>
      <c r="AE11" s="762"/>
      <c r="AF11" s="762"/>
      <c r="AG11" s="762"/>
      <c r="AH11" s="762"/>
      <c r="AI11" s="762"/>
      <c r="AJ11" s="762"/>
      <c r="AK11" s="762"/>
      <c r="AL11" s="762"/>
      <c r="AM11" s="762"/>
      <c r="AN11" s="762"/>
      <c r="AO11" s="762"/>
      <c r="AP11" s="762"/>
      <c r="AQ11" s="762"/>
      <c r="AR11" s="762"/>
      <c r="AS11" s="762"/>
      <c r="AT11" s="762"/>
      <c r="AU11" s="762"/>
      <c r="AV11" s="762"/>
      <c r="AW11" s="762"/>
      <c r="AX11" s="762"/>
      <c r="AY11" s="762"/>
      <c r="AZ11" s="762"/>
      <c r="BA11" s="762"/>
      <c r="BB11" s="762"/>
      <c r="BC11" s="762"/>
      <c r="BD11" s="762"/>
      <c r="BE11" s="762"/>
      <c r="BF11" s="762"/>
      <c r="BG11" s="762"/>
      <c r="BH11" s="762"/>
      <c r="BI11" s="762"/>
      <c r="BJ11" s="762"/>
      <c r="BK11" s="762"/>
      <c r="BL11" s="762"/>
      <c r="BM11" s="762"/>
      <c r="BN11" s="762"/>
      <c r="BO11" s="762"/>
      <c r="BP11" s="762"/>
      <c r="BQ11" s="762"/>
      <c r="BR11" s="762"/>
      <c r="BS11" s="762"/>
      <c r="BT11" s="762"/>
      <c r="BU11" s="762"/>
      <c r="BV11" s="762"/>
      <c r="BW11" s="762"/>
      <c r="BX11" s="762"/>
      <c r="BY11" s="762"/>
      <c r="BZ11" s="762"/>
      <c r="CA11" s="762"/>
      <c r="CB11" s="762"/>
      <c r="CC11" s="762"/>
      <c r="CD11" s="762"/>
      <c r="CE11" s="762"/>
      <c r="CF11" s="762"/>
      <c r="CG11" s="762"/>
      <c r="CH11" s="762"/>
      <c r="CI11" s="762"/>
      <c r="CJ11" s="762"/>
      <c r="CK11" s="762"/>
      <c r="CL11" s="762"/>
      <c r="CM11" s="762"/>
      <c r="CN11" s="762"/>
      <c r="CO11" s="762"/>
      <c r="CP11" s="762"/>
      <c r="CQ11" s="762"/>
      <c r="CR11" s="762"/>
      <c r="CS11" s="762"/>
      <c r="CT11" s="762"/>
      <c r="CU11" s="762"/>
      <c r="CV11" s="762"/>
      <c r="CW11" s="762"/>
      <c r="CX11" s="762"/>
      <c r="CY11" s="762"/>
      <c r="CZ11" s="762"/>
      <c r="DA11" s="762"/>
      <c r="DB11" s="762"/>
    </row>
    <row r="12" spans="1:106" x14ac:dyDescent="0.25">
      <c r="A12" s="1328" t="s">
        <v>819</v>
      </c>
      <c r="B12" s="1328"/>
      <c r="C12" s="1328"/>
      <c r="D12" s="1328"/>
      <c r="E12" s="1328"/>
      <c r="F12" s="1328"/>
      <c r="G12" s="1328"/>
      <c r="H12" s="1328"/>
      <c r="I12" s="1328"/>
      <c r="J12" s="1328"/>
      <c r="K12" s="1328"/>
      <c r="L12" s="1328"/>
      <c r="M12" s="1328"/>
      <c r="N12" s="1328"/>
      <c r="O12" s="1328"/>
      <c r="P12" s="1328"/>
      <c r="Q12" s="1328"/>
      <c r="R12" s="1328"/>
      <c r="S12" s="1328"/>
      <c r="T12" s="1328"/>
      <c r="U12" s="1328"/>
      <c r="V12" s="1328"/>
      <c r="W12" s="1328"/>
      <c r="X12" s="1328"/>
      <c r="Y12" s="1328"/>
      <c r="Z12" s="1328"/>
      <c r="AA12" s="1328"/>
      <c r="AB12" s="1328"/>
      <c r="AC12" s="1328"/>
      <c r="AD12" s="1328"/>
      <c r="AE12" s="763"/>
      <c r="AF12" s="763"/>
      <c r="AG12" s="763"/>
      <c r="AH12" s="763"/>
      <c r="AI12" s="763"/>
      <c r="AJ12" s="763"/>
      <c r="AK12" s="763"/>
      <c r="AL12" s="763"/>
      <c r="AM12" s="763"/>
      <c r="AN12" s="763"/>
      <c r="AO12" s="763"/>
      <c r="AP12" s="763"/>
      <c r="AQ12" s="763"/>
      <c r="AR12" s="763"/>
      <c r="AS12" s="763"/>
      <c r="AT12" s="763"/>
      <c r="AU12" s="763"/>
      <c r="AV12" s="763"/>
      <c r="AW12" s="763"/>
      <c r="AX12" s="763"/>
      <c r="AY12" s="763"/>
      <c r="AZ12" s="763"/>
      <c r="BA12" s="763"/>
      <c r="BB12" s="763"/>
      <c r="BC12" s="763"/>
      <c r="BD12" s="763"/>
      <c r="BE12" s="763"/>
      <c r="BF12" s="763"/>
      <c r="BG12" s="763"/>
      <c r="BH12" s="763"/>
      <c r="BI12" s="763"/>
      <c r="BJ12" s="763"/>
      <c r="BK12" s="763"/>
      <c r="BL12" s="763"/>
      <c r="BM12" s="763"/>
      <c r="BN12" s="763"/>
      <c r="BO12" s="763"/>
      <c r="BP12" s="763"/>
      <c r="BQ12" s="763"/>
      <c r="BR12" s="763"/>
      <c r="BS12" s="763"/>
      <c r="BT12" s="763"/>
      <c r="BU12" s="763"/>
      <c r="BV12" s="763"/>
      <c r="BW12" s="763"/>
      <c r="BX12" s="763"/>
      <c r="BY12" s="763"/>
      <c r="BZ12" s="763"/>
      <c r="CA12" s="763"/>
      <c r="CB12" s="763"/>
      <c r="CC12" s="763"/>
      <c r="CD12" s="763"/>
      <c r="CE12" s="763"/>
      <c r="CF12" s="763"/>
      <c r="CG12" s="763"/>
      <c r="CH12" s="763"/>
      <c r="CI12" s="763"/>
      <c r="CJ12" s="763"/>
      <c r="CK12" s="763"/>
      <c r="CL12" s="763"/>
      <c r="CM12" s="763"/>
      <c r="CN12" s="763"/>
      <c r="CO12" s="763"/>
      <c r="CP12" s="763"/>
      <c r="CQ12" s="763"/>
      <c r="CR12" s="763"/>
      <c r="CS12" s="763"/>
      <c r="CT12" s="763"/>
      <c r="CU12" s="763"/>
      <c r="CV12" s="763"/>
      <c r="CW12" s="763"/>
      <c r="CX12" s="763"/>
      <c r="CY12" s="763"/>
      <c r="CZ12" s="763"/>
      <c r="DA12" s="763"/>
      <c r="DB12" s="763"/>
    </row>
    <row r="13" spans="1:106" x14ac:dyDescent="0.25">
      <c r="A13" s="779"/>
      <c r="AI13" s="779"/>
      <c r="AJ13" s="779"/>
      <c r="AK13" s="779"/>
      <c r="AL13" s="779"/>
      <c r="AM13" s="779"/>
      <c r="AN13" s="779"/>
      <c r="AO13" s="779"/>
      <c r="AP13" s="779"/>
      <c r="AQ13" s="779"/>
      <c r="AR13" s="779"/>
      <c r="AS13" s="779"/>
      <c r="AT13" s="779"/>
      <c r="AU13" s="779"/>
      <c r="AV13" s="779"/>
      <c r="AW13" s="779"/>
      <c r="AX13" s="779"/>
      <c r="AY13" s="779"/>
      <c r="AZ13" s="779"/>
      <c r="BA13" s="779"/>
      <c r="BB13" s="779"/>
      <c r="BC13" s="779"/>
      <c r="BD13" s="779"/>
      <c r="BE13" s="779"/>
      <c r="BF13" s="779"/>
      <c r="BG13" s="779"/>
      <c r="BH13" s="779"/>
      <c r="BI13" s="779"/>
      <c r="BJ13" s="779"/>
      <c r="BK13" s="779"/>
      <c r="BL13" s="779"/>
      <c r="BM13" s="779"/>
      <c r="BN13" s="779"/>
      <c r="BO13" s="779"/>
      <c r="BP13" s="779"/>
      <c r="BQ13" s="779"/>
      <c r="BR13" s="779"/>
      <c r="BS13" s="779"/>
      <c r="BT13" s="779"/>
      <c r="BU13" s="779"/>
      <c r="BV13" s="779"/>
      <c r="BW13" s="779"/>
      <c r="BX13" s="779"/>
      <c r="BY13" s="779"/>
      <c r="BZ13" s="779"/>
      <c r="CA13" s="779"/>
      <c r="CB13" s="779"/>
      <c r="CC13" s="779"/>
      <c r="CD13" s="779"/>
      <c r="CE13" s="779"/>
      <c r="CF13" s="779"/>
      <c r="CG13" s="779"/>
      <c r="CH13" s="779"/>
      <c r="CI13" s="779"/>
      <c r="CJ13" s="779"/>
      <c r="CK13" s="779"/>
      <c r="CL13" s="779"/>
      <c r="CM13" s="779"/>
      <c r="CN13" s="779"/>
      <c r="CO13" s="779"/>
      <c r="CP13" s="779"/>
      <c r="CQ13" s="779"/>
      <c r="CR13" s="779"/>
      <c r="CS13" s="779"/>
      <c r="CT13" s="779"/>
      <c r="CU13" s="779"/>
      <c r="DA13" s="787"/>
    </row>
    <row r="14" spans="1:106" ht="63.75" customHeight="1" x14ac:dyDescent="0.25">
      <c r="A14" s="1409" t="s">
        <v>7</v>
      </c>
      <c r="B14" s="1409" t="s">
        <v>8</v>
      </c>
      <c r="C14" s="1409" t="s">
        <v>9</v>
      </c>
      <c r="D14" s="1410" t="s">
        <v>196</v>
      </c>
      <c r="E14" s="1410" t="s">
        <v>197</v>
      </c>
      <c r="F14" s="1409" t="s">
        <v>198</v>
      </c>
      <c r="G14" s="1409"/>
      <c r="H14" s="1409" t="s">
        <v>199</v>
      </c>
      <c r="I14" s="1409"/>
      <c r="J14" s="1409"/>
      <c r="K14" s="1409"/>
      <c r="L14" s="1409"/>
      <c r="M14" s="1409"/>
      <c r="N14" s="1417" t="s">
        <v>200</v>
      </c>
      <c r="O14" s="1420" t="s">
        <v>1771</v>
      </c>
      <c r="P14" s="1409" t="s">
        <v>820</v>
      </c>
      <c r="Q14" s="1409"/>
      <c r="R14" s="1423" t="s">
        <v>821</v>
      </c>
      <c r="S14" s="1424"/>
      <c r="T14" s="1425"/>
      <c r="U14" s="1409" t="s">
        <v>1773</v>
      </c>
      <c r="V14" s="1409"/>
      <c r="W14" s="1409"/>
      <c r="X14" s="1409"/>
      <c r="Y14" s="1409"/>
      <c r="Z14" s="1409"/>
      <c r="AA14" s="1409"/>
      <c r="AB14" s="1409"/>
      <c r="AC14" s="1409"/>
      <c r="AD14" s="1409"/>
      <c r="AE14" s="1409" t="s">
        <v>204</v>
      </c>
      <c r="AF14" s="1409"/>
      <c r="AG14" s="1409"/>
      <c r="AH14" s="1409"/>
      <c r="AI14" s="1409"/>
      <c r="AJ14" s="1409"/>
      <c r="AK14" s="1409"/>
      <c r="AL14" s="1409"/>
      <c r="AM14" s="1409"/>
      <c r="AN14" s="1409"/>
      <c r="AO14" s="1409"/>
      <c r="AP14" s="1409"/>
      <c r="AQ14" s="1409"/>
      <c r="AR14" s="1409"/>
      <c r="AS14" s="1409"/>
      <c r="AT14" s="1409"/>
      <c r="AU14" s="1409"/>
      <c r="AV14" s="1409"/>
      <c r="AW14" s="1409"/>
      <c r="AX14" s="1409"/>
      <c r="AY14" s="1409"/>
      <c r="AZ14" s="1409"/>
      <c r="BA14" s="1409"/>
      <c r="BB14" s="1409"/>
      <c r="BC14" s="1409"/>
      <c r="BD14" s="1409"/>
      <c r="BE14" s="1409"/>
      <c r="BF14" s="1409"/>
      <c r="BG14" s="1409"/>
      <c r="BH14" s="1409"/>
      <c r="BI14" s="1409"/>
      <c r="BJ14" s="1409"/>
      <c r="BK14" s="1409"/>
      <c r="BL14" s="1409"/>
      <c r="BM14" s="1409"/>
      <c r="BN14" s="1409"/>
      <c r="BO14" s="1409"/>
      <c r="BP14" s="1409"/>
      <c r="BQ14" s="1409"/>
      <c r="BR14" s="1409"/>
      <c r="BS14" s="1409"/>
      <c r="BT14" s="1409"/>
      <c r="BU14" s="1409"/>
      <c r="BV14" s="1409"/>
      <c r="BW14" s="1409"/>
      <c r="BX14" s="1409"/>
      <c r="BY14" s="1409"/>
      <c r="BZ14" s="1409"/>
      <c r="CA14" s="1409"/>
      <c r="CB14" s="1409"/>
      <c r="CC14" s="1409"/>
      <c r="CD14" s="1409"/>
      <c r="CE14" s="1409"/>
      <c r="CF14" s="1409"/>
      <c r="CG14" s="1409"/>
      <c r="CH14" s="1409"/>
      <c r="CI14" s="1409"/>
      <c r="CJ14" s="1409"/>
      <c r="CK14" s="1409"/>
      <c r="CL14" s="1409"/>
      <c r="CM14" s="1409"/>
      <c r="CN14" s="1409"/>
      <c r="CO14" s="1409"/>
      <c r="CP14" s="1409"/>
      <c r="CQ14" s="1409"/>
      <c r="CR14" s="1409"/>
      <c r="CS14" s="1409"/>
      <c r="CT14" s="1409"/>
      <c r="CU14" s="1409"/>
      <c r="CV14" s="1409"/>
      <c r="CW14" s="1409"/>
      <c r="CX14" s="1409"/>
      <c r="CY14" s="1409"/>
      <c r="CZ14" s="1409"/>
      <c r="DA14" s="1409"/>
      <c r="DB14" s="1411" t="s">
        <v>205</v>
      </c>
    </row>
    <row r="15" spans="1:106" ht="85.5" customHeight="1" x14ac:dyDescent="0.25">
      <c r="A15" s="1409"/>
      <c r="B15" s="1409"/>
      <c r="C15" s="1409"/>
      <c r="D15" s="1410"/>
      <c r="E15" s="1410"/>
      <c r="F15" s="1409"/>
      <c r="G15" s="1409"/>
      <c r="H15" s="1402" t="s">
        <v>206</v>
      </c>
      <c r="I15" s="1403"/>
      <c r="J15" s="1404"/>
      <c r="K15" s="1414" t="s">
        <v>43</v>
      </c>
      <c r="L15" s="1415"/>
      <c r="M15" s="1416"/>
      <c r="N15" s="1418"/>
      <c r="O15" s="1421"/>
      <c r="P15" s="1409"/>
      <c r="Q15" s="1409"/>
      <c r="R15" s="1414"/>
      <c r="S15" s="1415"/>
      <c r="T15" s="1416"/>
      <c r="U15" s="1409" t="s">
        <v>325</v>
      </c>
      <c r="V15" s="1409"/>
      <c r="W15" s="1409"/>
      <c r="X15" s="1409"/>
      <c r="Y15" s="1409"/>
      <c r="Z15" s="1409" t="s">
        <v>1536</v>
      </c>
      <c r="AA15" s="1409"/>
      <c r="AB15" s="1409"/>
      <c r="AC15" s="1409"/>
      <c r="AD15" s="1409"/>
      <c r="AE15" s="1402" t="s">
        <v>1770</v>
      </c>
      <c r="AF15" s="1403"/>
      <c r="AG15" s="1403"/>
      <c r="AH15" s="1403"/>
      <c r="AI15" s="1404"/>
      <c r="AJ15" s="1402" t="s">
        <v>822</v>
      </c>
      <c r="AK15" s="1403"/>
      <c r="AL15" s="1403"/>
      <c r="AM15" s="1403"/>
      <c r="AN15" s="1404"/>
      <c r="AO15" s="1402" t="s">
        <v>1774</v>
      </c>
      <c r="AP15" s="1403"/>
      <c r="AQ15" s="1403"/>
      <c r="AR15" s="1403"/>
      <c r="AS15" s="1404"/>
      <c r="AT15" s="1402" t="s">
        <v>1775</v>
      </c>
      <c r="AU15" s="1403"/>
      <c r="AV15" s="1403"/>
      <c r="AW15" s="1403"/>
      <c r="AX15" s="1404"/>
      <c r="AY15" s="1402" t="s">
        <v>823</v>
      </c>
      <c r="AZ15" s="1403"/>
      <c r="BA15" s="1403"/>
      <c r="BB15" s="1403"/>
      <c r="BC15" s="1404"/>
      <c r="BD15" s="1402" t="s">
        <v>1776</v>
      </c>
      <c r="BE15" s="1403"/>
      <c r="BF15" s="1403"/>
      <c r="BG15" s="1403"/>
      <c r="BH15" s="1404"/>
      <c r="BI15" s="1402" t="s">
        <v>1777</v>
      </c>
      <c r="BJ15" s="1403"/>
      <c r="BK15" s="1403"/>
      <c r="BL15" s="1403"/>
      <c r="BM15" s="1404"/>
      <c r="BN15" s="1402" t="s">
        <v>1778</v>
      </c>
      <c r="BO15" s="1403"/>
      <c r="BP15" s="1403"/>
      <c r="BQ15" s="1403"/>
      <c r="BR15" s="1404"/>
      <c r="BS15" s="1402" t="s">
        <v>1779</v>
      </c>
      <c r="BT15" s="1403"/>
      <c r="BU15" s="1403"/>
      <c r="BV15" s="1403"/>
      <c r="BW15" s="1404"/>
      <c r="BX15" s="1402" t="s">
        <v>1780</v>
      </c>
      <c r="BY15" s="1403"/>
      <c r="BZ15" s="1403"/>
      <c r="CA15" s="1403"/>
      <c r="CB15" s="1404"/>
      <c r="CC15" s="1402" t="s">
        <v>1781</v>
      </c>
      <c r="CD15" s="1403"/>
      <c r="CE15" s="1403"/>
      <c r="CF15" s="1403"/>
      <c r="CG15" s="1404"/>
      <c r="CH15" s="1402" t="s">
        <v>824</v>
      </c>
      <c r="CI15" s="1403"/>
      <c r="CJ15" s="1403"/>
      <c r="CK15" s="1403"/>
      <c r="CL15" s="1404"/>
      <c r="CM15" s="1402" t="s">
        <v>1782</v>
      </c>
      <c r="CN15" s="1403"/>
      <c r="CO15" s="1403"/>
      <c r="CP15" s="1403"/>
      <c r="CQ15" s="1404"/>
      <c r="CR15" s="1402" t="s">
        <v>825</v>
      </c>
      <c r="CS15" s="1403"/>
      <c r="CT15" s="1403"/>
      <c r="CU15" s="1403"/>
      <c r="CV15" s="1404"/>
      <c r="CW15" s="1402" t="s">
        <v>826</v>
      </c>
      <c r="CX15" s="1403"/>
      <c r="CY15" s="1403"/>
      <c r="CZ15" s="1403"/>
      <c r="DA15" s="1404"/>
      <c r="DB15" s="1412"/>
    </row>
    <row r="16" spans="1:106" ht="203.25" customHeight="1" x14ac:dyDescent="0.25">
      <c r="A16" s="1409"/>
      <c r="B16" s="1409"/>
      <c r="C16" s="1409"/>
      <c r="D16" s="1410"/>
      <c r="E16" s="1410"/>
      <c r="F16" s="788" t="s">
        <v>325</v>
      </c>
      <c r="G16" s="789" t="s">
        <v>43</v>
      </c>
      <c r="H16" s="790" t="s">
        <v>213</v>
      </c>
      <c r="I16" s="790" t="s">
        <v>214</v>
      </c>
      <c r="J16" s="790" t="s">
        <v>215</v>
      </c>
      <c r="K16" s="790" t="s">
        <v>213</v>
      </c>
      <c r="L16" s="790" t="s">
        <v>214</v>
      </c>
      <c r="M16" s="790" t="s">
        <v>215</v>
      </c>
      <c r="N16" s="1419"/>
      <c r="O16" s="1422"/>
      <c r="P16" s="791" t="s">
        <v>206</v>
      </c>
      <c r="Q16" s="791" t="s">
        <v>43</v>
      </c>
      <c r="R16" s="790" t="s">
        <v>1709</v>
      </c>
      <c r="S16" s="790" t="s">
        <v>1772</v>
      </c>
      <c r="T16" s="790" t="s">
        <v>1710</v>
      </c>
      <c r="U16" s="790" t="s">
        <v>221</v>
      </c>
      <c r="V16" s="790" t="s">
        <v>222</v>
      </c>
      <c r="W16" s="790" t="s">
        <v>223</v>
      </c>
      <c r="X16" s="791" t="s">
        <v>224</v>
      </c>
      <c r="Y16" s="791" t="s">
        <v>225</v>
      </c>
      <c r="Z16" s="790" t="s">
        <v>221</v>
      </c>
      <c r="AA16" s="790" t="s">
        <v>222</v>
      </c>
      <c r="AB16" s="790" t="s">
        <v>223</v>
      </c>
      <c r="AC16" s="791" t="s">
        <v>224</v>
      </c>
      <c r="AD16" s="791" t="s">
        <v>225</v>
      </c>
      <c r="AE16" s="790" t="s">
        <v>221</v>
      </c>
      <c r="AF16" s="790" t="s">
        <v>222</v>
      </c>
      <c r="AG16" s="790" t="s">
        <v>223</v>
      </c>
      <c r="AH16" s="791" t="s">
        <v>224</v>
      </c>
      <c r="AI16" s="791" t="s">
        <v>225</v>
      </c>
      <c r="AJ16" s="790" t="s">
        <v>221</v>
      </c>
      <c r="AK16" s="790" t="s">
        <v>222</v>
      </c>
      <c r="AL16" s="790" t="s">
        <v>223</v>
      </c>
      <c r="AM16" s="791" t="s">
        <v>224</v>
      </c>
      <c r="AN16" s="791" t="s">
        <v>225</v>
      </c>
      <c r="AO16" s="885" t="s">
        <v>221</v>
      </c>
      <c r="AP16" s="885" t="s">
        <v>222</v>
      </c>
      <c r="AQ16" s="885" t="s">
        <v>223</v>
      </c>
      <c r="AR16" s="885" t="s">
        <v>224</v>
      </c>
      <c r="AS16" s="885" t="s">
        <v>225</v>
      </c>
      <c r="AT16" s="790" t="s">
        <v>221</v>
      </c>
      <c r="AU16" s="790" t="s">
        <v>222</v>
      </c>
      <c r="AV16" s="790" t="s">
        <v>223</v>
      </c>
      <c r="AW16" s="791" t="s">
        <v>224</v>
      </c>
      <c r="AX16" s="791" t="s">
        <v>225</v>
      </c>
      <c r="AY16" s="790" t="s">
        <v>221</v>
      </c>
      <c r="AZ16" s="790" t="s">
        <v>222</v>
      </c>
      <c r="BA16" s="790" t="s">
        <v>223</v>
      </c>
      <c r="BB16" s="791" t="s">
        <v>224</v>
      </c>
      <c r="BC16" s="791" t="s">
        <v>225</v>
      </c>
      <c r="BD16" s="885" t="s">
        <v>221</v>
      </c>
      <c r="BE16" s="885" t="s">
        <v>222</v>
      </c>
      <c r="BF16" s="885" t="s">
        <v>223</v>
      </c>
      <c r="BG16" s="885" t="s">
        <v>224</v>
      </c>
      <c r="BH16" s="885" t="s">
        <v>225</v>
      </c>
      <c r="BI16" s="958" t="s">
        <v>221</v>
      </c>
      <c r="BJ16" s="958" t="s">
        <v>222</v>
      </c>
      <c r="BK16" s="958" t="s">
        <v>223</v>
      </c>
      <c r="BL16" s="959" t="s">
        <v>224</v>
      </c>
      <c r="BM16" s="959" t="s">
        <v>225</v>
      </c>
      <c r="BN16" s="958" t="s">
        <v>221</v>
      </c>
      <c r="BO16" s="958" t="s">
        <v>222</v>
      </c>
      <c r="BP16" s="958" t="s">
        <v>223</v>
      </c>
      <c r="BQ16" s="959" t="s">
        <v>224</v>
      </c>
      <c r="BR16" s="959" t="s">
        <v>225</v>
      </c>
      <c r="BS16" s="958" t="s">
        <v>221</v>
      </c>
      <c r="BT16" s="958" t="s">
        <v>222</v>
      </c>
      <c r="BU16" s="958" t="s">
        <v>223</v>
      </c>
      <c r="BV16" s="959" t="s">
        <v>224</v>
      </c>
      <c r="BW16" s="959" t="s">
        <v>225</v>
      </c>
      <c r="BX16" s="958" t="s">
        <v>221</v>
      </c>
      <c r="BY16" s="958" t="s">
        <v>222</v>
      </c>
      <c r="BZ16" s="958" t="s">
        <v>223</v>
      </c>
      <c r="CA16" s="959" t="s">
        <v>224</v>
      </c>
      <c r="CB16" s="959" t="s">
        <v>225</v>
      </c>
      <c r="CC16" s="790" t="s">
        <v>221</v>
      </c>
      <c r="CD16" s="790" t="s">
        <v>222</v>
      </c>
      <c r="CE16" s="790" t="s">
        <v>223</v>
      </c>
      <c r="CF16" s="791" t="s">
        <v>224</v>
      </c>
      <c r="CG16" s="791" t="s">
        <v>225</v>
      </c>
      <c r="CH16" s="790" t="s">
        <v>221</v>
      </c>
      <c r="CI16" s="790" t="s">
        <v>222</v>
      </c>
      <c r="CJ16" s="790" t="s">
        <v>223</v>
      </c>
      <c r="CK16" s="791" t="s">
        <v>224</v>
      </c>
      <c r="CL16" s="791" t="s">
        <v>225</v>
      </c>
      <c r="CM16" s="885" t="s">
        <v>221</v>
      </c>
      <c r="CN16" s="885" t="s">
        <v>222</v>
      </c>
      <c r="CO16" s="885" t="s">
        <v>223</v>
      </c>
      <c r="CP16" s="885" t="s">
        <v>224</v>
      </c>
      <c r="CQ16" s="885" t="s">
        <v>225</v>
      </c>
      <c r="CR16" s="790" t="s">
        <v>221</v>
      </c>
      <c r="CS16" s="790" t="s">
        <v>222</v>
      </c>
      <c r="CT16" s="790" t="s">
        <v>223</v>
      </c>
      <c r="CU16" s="791" t="s">
        <v>224</v>
      </c>
      <c r="CV16" s="791" t="s">
        <v>225</v>
      </c>
      <c r="CW16" s="790" t="s">
        <v>221</v>
      </c>
      <c r="CX16" s="790" t="s">
        <v>222</v>
      </c>
      <c r="CY16" s="790" t="s">
        <v>223</v>
      </c>
      <c r="CZ16" s="791" t="s">
        <v>224</v>
      </c>
      <c r="DA16" s="790" t="s">
        <v>225</v>
      </c>
      <c r="DB16" s="1413"/>
    </row>
    <row r="17" spans="1:110" ht="19.5" customHeight="1" x14ac:dyDescent="0.25">
      <c r="A17" s="792">
        <v>1</v>
      </c>
      <c r="B17" s="792">
        <v>2</v>
      </c>
      <c r="C17" s="792">
        <v>3</v>
      </c>
      <c r="D17" s="792">
        <v>4</v>
      </c>
      <c r="E17" s="792">
        <v>5</v>
      </c>
      <c r="F17" s="792">
        <v>6</v>
      </c>
      <c r="G17" s="792">
        <v>7</v>
      </c>
      <c r="H17" s="792">
        <v>8</v>
      </c>
      <c r="I17" s="792">
        <v>9</v>
      </c>
      <c r="J17" s="792">
        <v>10</v>
      </c>
      <c r="K17" s="792">
        <v>11</v>
      </c>
      <c r="L17" s="792">
        <v>12</v>
      </c>
      <c r="M17" s="792">
        <v>13</v>
      </c>
      <c r="N17" s="792">
        <v>14</v>
      </c>
      <c r="O17" s="792">
        <v>15</v>
      </c>
      <c r="P17" s="792">
        <v>16</v>
      </c>
      <c r="Q17" s="792">
        <v>17</v>
      </c>
      <c r="R17" s="792">
        <v>18</v>
      </c>
      <c r="S17" s="792">
        <v>19</v>
      </c>
      <c r="T17" s="792">
        <v>20</v>
      </c>
      <c r="U17" s="792">
        <v>21</v>
      </c>
      <c r="V17" s="792">
        <v>22</v>
      </c>
      <c r="W17" s="792">
        <v>23</v>
      </c>
      <c r="X17" s="792">
        <v>24</v>
      </c>
      <c r="Y17" s="792">
        <v>25</v>
      </c>
      <c r="Z17" s="792">
        <v>26</v>
      </c>
      <c r="AA17" s="792">
        <v>27</v>
      </c>
      <c r="AB17" s="792">
        <v>28</v>
      </c>
      <c r="AC17" s="792">
        <v>29</v>
      </c>
      <c r="AD17" s="792">
        <v>30</v>
      </c>
      <c r="AE17" s="793" t="s">
        <v>827</v>
      </c>
      <c r="AF17" s="793" t="s">
        <v>828</v>
      </c>
      <c r="AG17" s="793" t="s">
        <v>829</v>
      </c>
      <c r="AH17" s="793" t="s">
        <v>830</v>
      </c>
      <c r="AI17" s="793" t="s">
        <v>831</v>
      </c>
      <c r="AJ17" s="793" t="s">
        <v>832</v>
      </c>
      <c r="AK17" s="793" t="s">
        <v>833</v>
      </c>
      <c r="AL17" s="793" t="s">
        <v>834</v>
      </c>
      <c r="AM17" s="793" t="s">
        <v>835</v>
      </c>
      <c r="AN17" s="793" t="s">
        <v>836</v>
      </c>
      <c r="AO17" s="793"/>
      <c r="AP17" s="793"/>
      <c r="AQ17" s="793"/>
      <c r="AR17" s="793"/>
      <c r="AS17" s="793"/>
      <c r="AT17" s="793" t="s">
        <v>837</v>
      </c>
      <c r="AU17" s="793" t="s">
        <v>838</v>
      </c>
      <c r="AV17" s="793" t="s">
        <v>839</v>
      </c>
      <c r="AW17" s="793" t="s">
        <v>840</v>
      </c>
      <c r="AX17" s="793" t="s">
        <v>841</v>
      </c>
      <c r="AY17" s="793" t="s">
        <v>842</v>
      </c>
      <c r="AZ17" s="793" t="s">
        <v>843</v>
      </c>
      <c r="BA17" s="793" t="s">
        <v>844</v>
      </c>
      <c r="BB17" s="793" t="s">
        <v>845</v>
      </c>
      <c r="BC17" s="793" t="s">
        <v>846</v>
      </c>
      <c r="BD17" s="793"/>
      <c r="BE17" s="793"/>
      <c r="BF17" s="793"/>
      <c r="BG17" s="793"/>
      <c r="BH17" s="793"/>
      <c r="BI17" s="793"/>
      <c r="BJ17" s="793"/>
      <c r="BK17" s="793"/>
      <c r="BL17" s="793"/>
      <c r="BM17" s="793"/>
      <c r="BN17" s="793"/>
      <c r="BO17" s="793"/>
      <c r="BP17" s="793"/>
      <c r="BQ17" s="793"/>
      <c r="BR17" s="793"/>
      <c r="BS17" s="793"/>
      <c r="BT17" s="793"/>
      <c r="BU17" s="793"/>
      <c r="BV17" s="793"/>
      <c r="BW17" s="793"/>
      <c r="BX17" s="793"/>
      <c r="BY17" s="793"/>
      <c r="BZ17" s="793"/>
      <c r="CA17" s="793"/>
      <c r="CB17" s="793"/>
      <c r="CC17" s="793" t="s">
        <v>847</v>
      </c>
      <c r="CD17" s="793" t="s">
        <v>848</v>
      </c>
      <c r="CE17" s="793" t="s">
        <v>849</v>
      </c>
      <c r="CF17" s="793" t="s">
        <v>850</v>
      </c>
      <c r="CG17" s="793" t="s">
        <v>851</v>
      </c>
      <c r="CH17" s="793" t="s">
        <v>852</v>
      </c>
      <c r="CI17" s="793" t="s">
        <v>853</v>
      </c>
      <c r="CJ17" s="793" t="s">
        <v>854</v>
      </c>
      <c r="CK17" s="793" t="s">
        <v>855</v>
      </c>
      <c r="CL17" s="793" t="s">
        <v>856</v>
      </c>
      <c r="CM17" s="793"/>
      <c r="CN17" s="793"/>
      <c r="CO17" s="793"/>
      <c r="CP17" s="793"/>
      <c r="CQ17" s="793"/>
      <c r="CR17" s="792">
        <v>32</v>
      </c>
      <c r="CS17" s="792">
        <v>33</v>
      </c>
      <c r="CT17" s="792">
        <v>34</v>
      </c>
      <c r="CU17" s="792">
        <v>35</v>
      </c>
      <c r="CV17" s="792">
        <v>36</v>
      </c>
      <c r="CW17" s="884">
        <v>52</v>
      </c>
      <c r="CX17" s="884">
        <v>53</v>
      </c>
      <c r="CY17" s="884">
        <v>54</v>
      </c>
      <c r="CZ17" s="884">
        <v>55</v>
      </c>
      <c r="DA17" s="884">
        <v>56</v>
      </c>
      <c r="DB17" s="884">
        <v>57</v>
      </c>
    </row>
    <row r="18" spans="1:110" s="799" customFormat="1" ht="48" customHeight="1" x14ac:dyDescent="0.25">
      <c r="A18" s="794" t="s">
        <v>661</v>
      </c>
      <c r="B18" s="795" t="s">
        <v>92</v>
      </c>
      <c r="C18" s="796" t="s">
        <v>93</v>
      </c>
      <c r="D18" s="797"/>
      <c r="E18" s="797"/>
      <c r="F18" s="797"/>
      <c r="G18" s="797"/>
      <c r="H18" s="798">
        <f>SUM(H19:H25)</f>
        <v>0</v>
      </c>
      <c r="I18" s="798">
        <f t="shared" ref="I18:DA18" si="0">SUM(I19:I25)</f>
        <v>0</v>
      </c>
      <c r="J18" s="798" t="s">
        <v>190</v>
      </c>
      <c r="K18" s="798">
        <f t="shared" si="0"/>
        <v>0</v>
      </c>
      <c r="L18" s="798">
        <f t="shared" si="0"/>
        <v>0</v>
      </c>
      <c r="M18" s="798">
        <f t="shared" si="0"/>
        <v>0</v>
      </c>
      <c r="N18" s="798">
        <f t="shared" si="0"/>
        <v>0</v>
      </c>
      <c r="O18" s="798">
        <f t="shared" si="0"/>
        <v>0</v>
      </c>
      <c r="P18" s="798">
        <f t="shared" si="0"/>
        <v>131.98599999999999</v>
      </c>
      <c r="Q18" s="798">
        <f t="shared" si="0"/>
        <v>0</v>
      </c>
      <c r="R18" s="798">
        <f t="shared" si="0"/>
        <v>0</v>
      </c>
      <c r="S18" s="798">
        <f t="shared" si="0"/>
        <v>0</v>
      </c>
      <c r="T18" s="798">
        <f t="shared" si="0"/>
        <v>0</v>
      </c>
      <c r="U18" s="798">
        <f t="shared" si="0"/>
        <v>0</v>
      </c>
      <c r="V18" s="798">
        <f t="shared" si="0"/>
        <v>0</v>
      </c>
      <c r="W18" s="798">
        <f t="shared" si="0"/>
        <v>0</v>
      </c>
      <c r="X18" s="798">
        <f t="shared" si="0"/>
        <v>0</v>
      </c>
      <c r="Y18" s="798">
        <f t="shared" si="0"/>
        <v>0</v>
      </c>
      <c r="Z18" s="798">
        <f t="shared" si="0"/>
        <v>0</v>
      </c>
      <c r="AA18" s="798">
        <f t="shared" si="0"/>
        <v>0</v>
      </c>
      <c r="AB18" s="798">
        <f t="shared" si="0"/>
        <v>0</v>
      </c>
      <c r="AC18" s="798">
        <f t="shared" si="0"/>
        <v>0</v>
      </c>
      <c r="AD18" s="798">
        <f t="shared" si="0"/>
        <v>0</v>
      </c>
      <c r="AE18" s="798">
        <f t="shared" si="0"/>
        <v>43.065999999999995</v>
      </c>
      <c r="AF18" s="798">
        <f t="shared" si="0"/>
        <v>0</v>
      </c>
      <c r="AG18" s="798">
        <f t="shared" si="0"/>
        <v>0</v>
      </c>
      <c r="AH18" s="798">
        <f t="shared" si="0"/>
        <v>43.065999999999995</v>
      </c>
      <c r="AI18" s="798">
        <f t="shared" si="0"/>
        <v>0</v>
      </c>
      <c r="AJ18" s="798">
        <f t="shared" si="0"/>
        <v>0</v>
      </c>
      <c r="AK18" s="798">
        <f t="shared" si="0"/>
        <v>0</v>
      </c>
      <c r="AL18" s="798">
        <f t="shared" si="0"/>
        <v>0</v>
      </c>
      <c r="AM18" s="798">
        <f t="shared" si="0"/>
        <v>0</v>
      </c>
      <c r="AN18" s="798">
        <f t="shared" si="0"/>
        <v>0</v>
      </c>
      <c r="AO18" s="798">
        <f t="shared" ref="AO18:AT18" si="1">SUM(AO19:AO25)</f>
        <v>0</v>
      </c>
      <c r="AP18" s="798">
        <f t="shared" si="1"/>
        <v>0</v>
      </c>
      <c r="AQ18" s="798">
        <f t="shared" si="1"/>
        <v>0</v>
      </c>
      <c r="AR18" s="798">
        <f t="shared" si="1"/>
        <v>0</v>
      </c>
      <c r="AS18" s="798">
        <f t="shared" si="1"/>
        <v>0</v>
      </c>
      <c r="AT18" s="798">
        <f t="shared" si="1"/>
        <v>7.92</v>
      </c>
      <c r="AU18" s="798">
        <f t="shared" si="0"/>
        <v>0</v>
      </c>
      <c r="AV18" s="798">
        <f t="shared" si="0"/>
        <v>0</v>
      </c>
      <c r="AW18" s="798">
        <f t="shared" si="0"/>
        <v>7.92</v>
      </c>
      <c r="AX18" s="798">
        <f t="shared" si="0"/>
        <v>0</v>
      </c>
      <c r="AY18" s="798">
        <f t="shared" si="0"/>
        <v>0</v>
      </c>
      <c r="AZ18" s="798">
        <f t="shared" si="0"/>
        <v>0</v>
      </c>
      <c r="BA18" s="798">
        <f t="shared" si="0"/>
        <v>0</v>
      </c>
      <c r="BB18" s="798">
        <f t="shared" si="0"/>
        <v>0</v>
      </c>
      <c r="BC18" s="798">
        <f t="shared" si="0"/>
        <v>0</v>
      </c>
      <c r="BD18" s="798">
        <f>SUM(BD19:BD25)</f>
        <v>0</v>
      </c>
      <c r="BE18" s="798">
        <f>SUM(BE19:BE25)</f>
        <v>0</v>
      </c>
      <c r="BF18" s="798">
        <f>SUM(BF19:BF25)</f>
        <v>0</v>
      </c>
      <c r="BG18" s="798">
        <f>BG19+BG20+BG21+BG22+BG23+BG24+BG25</f>
        <v>0</v>
      </c>
      <c r="BH18" s="798">
        <f>SUM(BH19:BH25)</f>
        <v>0</v>
      </c>
      <c r="BI18" s="798">
        <f t="shared" ref="BI18:BM18" si="2">SUM(BI19:BI25)</f>
        <v>40.4</v>
      </c>
      <c r="BJ18" s="798">
        <f t="shared" si="2"/>
        <v>0</v>
      </c>
      <c r="BK18" s="798">
        <f t="shared" si="2"/>
        <v>0</v>
      </c>
      <c r="BL18" s="798">
        <f t="shared" si="2"/>
        <v>40.4</v>
      </c>
      <c r="BM18" s="798">
        <f t="shared" si="2"/>
        <v>0</v>
      </c>
      <c r="BN18" s="798">
        <f>SUM(BN19:BN25)</f>
        <v>0</v>
      </c>
      <c r="BO18" s="798">
        <f>SUM(BO19:BO25)</f>
        <v>0</v>
      </c>
      <c r="BP18" s="798">
        <f>SUM(BP19:BP25)</f>
        <v>0</v>
      </c>
      <c r="BQ18" s="798">
        <f>BQ19+BQ20+BQ21+BQ22+BQ23+BQ24+BQ25</f>
        <v>0</v>
      </c>
      <c r="BR18" s="798">
        <f>SUM(BR19:BR25)</f>
        <v>0</v>
      </c>
      <c r="BS18" s="798">
        <f t="shared" ref="BS18:BW18" si="3">SUM(BS19:BS25)</f>
        <v>24.2</v>
      </c>
      <c r="BT18" s="798">
        <f t="shared" si="3"/>
        <v>0</v>
      </c>
      <c r="BU18" s="798">
        <f t="shared" si="3"/>
        <v>0</v>
      </c>
      <c r="BV18" s="798">
        <f t="shared" si="3"/>
        <v>24.2</v>
      </c>
      <c r="BW18" s="798">
        <f t="shared" si="3"/>
        <v>0</v>
      </c>
      <c r="BX18" s="798">
        <f>SUM(BX19:BX25)</f>
        <v>0</v>
      </c>
      <c r="BY18" s="798">
        <f>SUM(BY19:BY25)</f>
        <v>0</v>
      </c>
      <c r="BZ18" s="798">
        <f>SUM(BZ19:BZ25)</f>
        <v>0</v>
      </c>
      <c r="CA18" s="798">
        <f>CA19+CA20+CA21+CA22+CA23+CA24+CA25</f>
        <v>0</v>
      </c>
      <c r="CB18" s="798">
        <f>SUM(CB19:CB25)</f>
        <v>0</v>
      </c>
      <c r="CC18" s="798">
        <f t="shared" si="0"/>
        <v>27.4</v>
      </c>
      <c r="CD18" s="798">
        <f t="shared" si="0"/>
        <v>0</v>
      </c>
      <c r="CE18" s="798">
        <f t="shared" si="0"/>
        <v>0</v>
      </c>
      <c r="CF18" s="798">
        <f t="shared" si="0"/>
        <v>27.4</v>
      </c>
      <c r="CG18" s="798">
        <f t="shared" si="0"/>
        <v>0</v>
      </c>
      <c r="CH18" s="798">
        <f t="shared" si="0"/>
        <v>0</v>
      </c>
      <c r="CI18" s="798">
        <f t="shared" si="0"/>
        <v>0</v>
      </c>
      <c r="CJ18" s="798">
        <f t="shared" si="0"/>
        <v>0</v>
      </c>
      <c r="CK18" s="798">
        <f t="shared" si="0"/>
        <v>0</v>
      </c>
      <c r="CL18" s="798">
        <f t="shared" si="0"/>
        <v>0</v>
      </c>
      <c r="CM18" s="798">
        <f>SUM(CM19:CM25)</f>
        <v>7.4</v>
      </c>
      <c r="CN18" s="798">
        <f>SUM(CN19:CN25)</f>
        <v>0</v>
      </c>
      <c r="CO18" s="798">
        <f>SUM(CO19:CO25)</f>
        <v>0</v>
      </c>
      <c r="CP18" s="798">
        <f>SUM(CP19:CP25)</f>
        <v>7.4</v>
      </c>
      <c r="CQ18" s="798">
        <f>SUM(CQ19:CQ25)</f>
        <v>0</v>
      </c>
      <c r="CR18" s="798">
        <f t="shared" si="0"/>
        <v>142.98599999999999</v>
      </c>
      <c r="CS18" s="798">
        <f t="shared" si="0"/>
        <v>0</v>
      </c>
      <c r="CT18" s="798">
        <f t="shared" si="0"/>
        <v>0</v>
      </c>
      <c r="CU18" s="798">
        <f t="shared" si="0"/>
        <v>142.98599999999999</v>
      </c>
      <c r="CV18" s="798">
        <f t="shared" si="0"/>
        <v>0</v>
      </c>
      <c r="CW18" s="798">
        <f t="shared" si="0"/>
        <v>0</v>
      </c>
      <c r="CX18" s="798">
        <f t="shared" si="0"/>
        <v>0</v>
      </c>
      <c r="CY18" s="798">
        <f t="shared" si="0"/>
        <v>0</v>
      </c>
      <c r="CZ18" s="798">
        <f t="shared" si="0"/>
        <v>0</v>
      </c>
      <c r="DA18" s="798">
        <f t="shared" si="0"/>
        <v>0</v>
      </c>
      <c r="DB18" s="798">
        <f>SUM(DB19:DB25)</f>
        <v>0</v>
      </c>
      <c r="DC18" s="799">
        <f>SUM(DC19:DC25)</f>
        <v>0</v>
      </c>
      <c r="DD18" s="799">
        <f>SUM(DD19:DD25)</f>
        <v>0</v>
      </c>
      <c r="DE18" s="799">
        <f>SUM(DE19:DE25)</f>
        <v>0</v>
      </c>
      <c r="DF18" s="799">
        <f>SUM(DF19:DF25)</f>
        <v>0</v>
      </c>
    </row>
    <row r="19" spans="1:110" s="805" customFormat="1" ht="42" customHeight="1" x14ac:dyDescent="0.25">
      <c r="A19" s="800" t="s">
        <v>94</v>
      </c>
      <c r="B19" s="801" t="s">
        <v>857</v>
      </c>
      <c r="C19" s="802" t="s">
        <v>93</v>
      </c>
      <c r="D19" s="803"/>
      <c r="E19" s="803"/>
      <c r="F19" s="803"/>
      <c r="G19" s="803"/>
      <c r="H19" s="804">
        <f>H27</f>
        <v>0</v>
      </c>
      <c r="I19" s="804">
        <f t="shared" ref="I19:CV19" si="4">I27</f>
        <v>0</v>
      </c>
      <c r="J19" s="804" t="s">
        <v>190</v>
      </c>
      <c r="K19" s="804">
        <f t="shared" si="4"/>
        <v>0</v>
      </c>
      <c r="L19" s="804">
        <f t="shared" si="4"/>
        <v>0</v>
      </c>
      <c r="M19" s="804">
        <f t="shared" si="4"/>
        <v>0</v>
      </c>
      <c r="N19" s="804">
        <f t="shared" si="4"/>
        <v>0</v>
      </c>
      <c r="O19" s="804">
        <f t="shared" si="4"/>
        <v>0</v>
      </c>
      <c r="P19" s="804">
        <f t="shared" si="4"/>
        <v>0</v>
      </c>
      <c r="Q19" s="804">
        <f t="shared" si="4"/>
        <v>0</v>
      </c>
      <c r="R19" s="804">
        <f t="shared" si="4"/>
        <v>0</v>
      </c>
      <c r="S19" s="804">
        <f t="shared" si="4"/>
        <v>0</v>
      </c>
      <c r="T19" s="804">
        <f t="shared" si="4"/>
        <v>0</v>
      </c>
      <c r="U19" s="804">
        <f t="shared" si="4"/>
        <v>0</v>
      </c>
      <c r="V19" s="804">
        <f t="shared" si="4"/>
        <v>0</v>
      </c>
      <c r="W19" s="804">
        <f t="shared" si="4"/>
        <v>0</v>
      </c>
      <c r="X19" s="804">
        <f t="shared" si="4"/>
        <v>0</v>
      </c>
      <c r="Y19" s="804">
        <f t="shared" si="4"/>
        <v>0</v>
      </c>
      <c r="Z19" s="804">
        <f t="shared" si="4"/>
        <v>0</v>
      </c>
      <c r="AA19" s="804">
        <f t="shared" si="4"/>
        <v>0</v>
      </c>
      <c r="AB19" s="804">
        <f t="shared" si="4"/>
        <v>0</v>
      </c>
      <c r="AC19" s="804">
        <f t="shared" si="4"/>
        <v>0</v>
      </c>
      <c r="AD19" s="804">
        <f t="shared" si="4"/>
        <v>0</v>
      </c>
      <c r="AE19" s="804">
        <f t="shared" si="4"/>
        <v>0</v>
      </c>
      <c r="AF19" s="804">
        <f t="shared" si="4"/>
        <v>0</v>
      </c>
      <c r="AG19" s="804">
        <f t="shared" si="4"/>
        <v>0</v>
      </c>
      <c r="AH19" s="804">
        <f t="shared" si="4"/>
        <v>0</v>
      </c>
      <c r="AI19" s="804">
        <f t="shared" si="4"/>
        <v>0</v>
      </c>
      <c r="AJ19" s="804">
        <f t="shared" si="4"/>
        <v>0</v>
      </c>
      <c r="AK19" s="804">
        <f t="shared" si="4"/>
        <v>0</v>
      </c>
      <c r="AL19" s="804">
        <f t="shared" si="4"/>
        <v>0</v>
      </c>
      <c r="AM19" s="804">
        <f t="shared" si="4"/>
        <v>0</v>
      </c>
      <c r="AN19" s="804">
        <f t="shared" si="4"/>
        <v>0</v>
      </c>
      <c r="AO19" s="804">
        <f t="shared" si="4"/>
        <v>0</v>
      </c>
      <c r="AP19" s="804">
        <f t="shared" si="4"/>
        <v>0</v>
      </c>
      <c r="AQ19" s="804">
        <f t="shared" si="4"/>
        <v>0</v>
      </c>
      <c r="AR19" s="804">
        <f t="shared" si="4"/>
        <v>0</v>
      </c>
      <c r="AS19" s="804">
        <f t="shared" si="4"/>
        <v>0</v>
      </c>
      <c r="AT19" s="804">
        <f t="shared" si="4"/>
        <v>0</v>
      </c>
      <c r="AU19" s="804">
        <f t="shared" si="4"/>
        <v>0</v>
      </c>
      <c r="AV19" s="804">
        <f t="shared" si="4"/>
        <v>0</v>
      </c>
      <c r="AW19" s="804">
        <f t="shared" si="4"/>
        <v>0</v>
      </c>
      <c r="AX19" s="804">
        <f t="shared" si="4"/>
        <v>0</v>
      </c>
      <c r="AY19" s="804">
        <f t="shared" si="4"/>
        <v>0</v>
      </c>
      <c r="AZ19" s="804">
        <f t="shared" si="4"/>
        <v>0</v>
      </c>
      <c r="BA19" s="804">
        <f t="shared" si="4"/>
        <v>0</v>
      </c>
      <c r="BB19" s="804">
        <f t="shared" si="4"/>
        <v>0</v>
      </c>
      <c r="BC19" s="804">
        <f t="shared" si="4"/>
        <v>0</v>
      </c>
      <c r="BD19" s="804">
        <f t="shared" si="4"/>
        <v>0</v>
      </c>
      <c r="BE19" s="804">
        <f t="shared" si="4"/>
        <v>0</v>
      </c>
      <c r="BF19" s="804">
        <f t="shared" si="4"/>
        <v>0</v>
      </c>
      <c r="BG19" s="804">
        <f>BG27</f>
        <v>0</v>
      </c>
      <c r="BH19" s="804">
        <f t="shared" si="4"/>
        <v>0</v>
      </c>
      <c r="BI19" s="804">
        <f t="shared" ref="BI19:BP19" si="5">BI27</f>
        <v>0</v>
      </c>
      <c r="BJ19" s="804">
        <f t="shared" si="5"/>
        <v>0</v>
      </c>
      <c r="BK19" s="804">
        <f t="shared" si="5"/>
        <v>0</v>
      </c>
      <c r="BL19" s="804">
        <f t="shared" si="5"/>
        <v>0</v>
      </c>
      <c r="BM19" s="804">
        <f t="shared" si="5"/>
        <v>0</v>
      </c>
      <c r="BN19" s="804">
        <f t="shared" si="5"/>
        <v>0</v>
      </c>
      <c r="BO19" s="804">
        <f t="shared" si="5"/>
        <v>0</v>
      </c>
      <c r="BP19" s="804">
        <f t="shared" si="5"/>
        <v>0</v>
      </c>
      <c r="BQ19" s="804">
        <f>BQ27</f>
        <v>0</v>
      </c>
      <c r="BR19" s="804">
        <f t="shared" ref="BR19:BZ19" si="6">BR27</f>
        <v>0</v>
      </c>
      <c r="BS19" s="804">
        <f t="shared" si="6"/>
        <v>0</v>
      </c>
      <c r="BT19" s="804">
        <f t="shared" si="6"/>
        <v>0</v>
      </c>
      <c r="BU19" s="804">
        <f t="shared" si="6"/>
        <v>0</v>
      </c>
      <c r="BV19" s="804">
        <f t="shared" si="6"/>
        <v>0</v>
      </c>
      <c r="BW19" s="804">
        <f t="shared" si="6"/>
        <v>0</v>
      </c>
      <c r="BX19" s="804">
        <f t="shared" si="6"/>
        <v>0</v>
      </c>
      <c r="BY19" s="804">
        <f t="shared" si="6"/>
        <v>0</v>
      </c>
      <c r="BZ19" s="804">
        <f t="shared" si="6"/>
        <v>0</v>
      </c>
      <c r="CA19" s="804">
        <f>CA27</f>
        <v>0</v>
      </c>
      <c r="CB19" s="804">
        <f t="shared" ref="CB19" si="7">CB27</f>
        <v>0</v>
      </c>
      <c r="CC19" s="804">
        <f t="shared" si="4"/>
        <v>0</v>
      </c>
      <c r="CD19" s="804">
        <f t="shared" si="4"/>
        <v>0</v>
      </c>
      <c r="CE19" s="804">
        <f t="shared" si="4"/>
        <v>0</v>
      </c>
      <c r="CF19" s="804">
        <f t="shared" si="4"/>
        <v>0</v>
      </c>
      <c r="CG19" s="804">
        <f t="shared" si="4"/>
        <v>0</v>
      </c>
      <c r="CH19" s="804">
        <f t="shared" si="4"/>
        <v>0</v>
      </c>
      <c r="CI19" s="804">
        <f t="shared" si="4"/>
        <v>0</v>
      </c>
      <c r="CJ19" s="804">
        <f t="shared" si="4"/>
        <v>0</v>
      </c>
      <c r="CK19" s="804">
        <f t="shared" si="4"/>
        <v>0</v>
      </c>
      <c r="CL19" s="804">
        <f t="shared" si="4"/>
        <v>0</v>
      </c>
      <c r="CM19" s="804">
        <f t="shared" si="4"/>
        <v>0</v>
      </c>
      <c r="CN19" s="804">
        <f t="shared" si="4"/>
        <v>0</v>
      </c>
      <c r="CO19" s="804">
        <f t="shared" si="4"/>
        <v>0</v>
      </c>
      <c r="CP19" s="804">
        <f t="shared" si="4"/>
        <v>0</v>
      </c>
      <c r="CQ19" s="804">
        <f t="shared" si="4"/>
        <v>0</v>
      </c>
      <c r="CR19" s="804">
        <f t="shared" si="4"/>
        <v>0</v>
      </c>
      <c r="CS19" s="804">
        <f t="shared" si="4"/>
        <v>0</v>
      </c>
      <c r="CT19" s="804">
        <f t="shared" si="4"/>
        <v>0</v>
      </c>
      <c r="CU19" s="804">
        <f t="shared" si="4"/>
        <v>0</v>
      </c>
      <c r="CV19" s="804">
        <f t="shared" si="4"/>
        <v>0</v>
      </c>
      <c r="CW19" s="804">
        <f t="shared" ref="CW19:DF19" si="8">CW27</f>
        <v>0</v>
      </c>
      <c r="CX19" s="804">
        <f t="shared" si="8"/>
        <v>0</v>
      </c>
      <c r="CY19" s="804">
        <f t="shared" si="8"/>
        <v>0</v>
      </c>
      <c r="CZ19" s="804">
        <f t="shared" si="8"/>
        <v>0</v>
      </c>
      <c r="DA19" s="804">
        <f t="shared" si="8"/>
        <v>0</v>
      </c>
      <c r="DB19" s="804">
        <f t="shared" si="8"/>
        <v>0</v>
      </c>
      <c r="DC19" s="805">
        <f t="shared" si="8"/>
        <v>0</v>
      </c>
      <c r="DD19" s="805">
        <f t="shared" si="8"/>
        <v>0</v>
      </c>
      <c r="DE19" s="805">
        <f t="shared" si="8"/>
        <v>0</v>
      </c>
      <c r="DF19" s="805">
        <f t="shared" si="8"/>
        <v>0</v>
      </c>
    </row>
    <row r="20" spans="1:110" s="805" customFormat="1" ht="42" customHeight="1" x14ac:dyDescent="0.25">
      <c r="A20" s="800" t="s">
        <v>96</v>
      </c>
      <c r="B20" s="801" t="s">
        <v>858</v>
      </c>
      <c r="C20" s="802" t="s">
        <v>93</v>
      </c>
      <c r="D20" s="803"/>
      <c r="E20" s="803"/>
      <c r="F20" s="803"/>
      <c r="G20" s="803"/>
      <c r="H20" s="804">
        <f>H41</f>
        <v>0</v>
      </c>
      <c r="I20" s="804">
        <f t="shared" ref="I20:CV20" si="9">I41</f>
        <v>0</v>
      </c>
      <c r="J20" s="804" t="s">
        <v>190</v>
      </c>
      <c r="K20" s="804">
        <f t="shared" si="9"/>
        <v>0</v>
      </c>
      <c r="L20" s="804">
        <f t="shared" si="9"/>
        <v>0</v>
      </c>
      <c r="M20" s="804">
        <f t="shared" si="9"/>
        <v>0</v>
      </c>
      <c r="N20" s="804">
        <f t="shared" si="9"/>
        <v>0</v>
      </c>
      <c r="O20" s="804">
        <f t="shared" si="9"/>
        <v>0</v>
      </c>
      <c r="P20" s="804">
        <f t="shared" si="9"/>
        <v>51.8</v>
      </c>
      <c r="Q20" s="804">
        <f t="shared" si="9"/>
        <v>0</v>
      </c>
      <c r="R20" s="804">
        <f t="shared" si="9"/>
        <v>0</v>
      </c>
      <c r="S20" s="804">
        <f t="shared" si="9"/>
        <v>0</v>
      </c>
      <c r="T20" s="804">
        <f t="shared" si="9"/>
        <v>0</v>
      </c>
      <c r="U20" s="804">
        <f t="shared" si="9"/>
        <v>0</v>
      </c>
      <c r="V20" s="804">
        <f t="shared" si="9"/>
        <v>0</v>
      </c>
      <c r="W20" s="804">
        <f t="shared" si="9"/>
        <v>0</v>
      </c>
      <c r="X20" s="804">
        <f t="shared" si="9"/>
        <v>0</v>
      </c>
      <c r="Y20" s="804">
        <f t="shared" si="9"/>
        <v>0</v>
      </c>
      <c r="Z20" s="804">
        <f t="shared" si="9"/>
        <v>0</v>
      </c>
      <c r="AA20" s="804">
        <f t="shared" si="9"/>
        <v>0</v>
      </c>
      <c r="AB20" s="804">
        <f t="shared" si="9"/>
        <v>0</v>
      </c>
      <c r="AC20" s="804">
        <f t="shared" si="9"/>
        <v>0</v>
      </c>
      <c r="AD20" s="804">
        <f t="shared" si="9"/>
        <v>0</v>
      </c>
      <c r="AE20" s="804">
        <f t="shared" si="9"/>
        <v>0</v>
      </c>
      <c r="AF20" s="804">
        <f t="shared" si="9"/>
        <v>0</v>
      </c>
      <c r="AG20" s="804">
        <f t="shared" si="9"/>
        <v>0</v>
      </c>
      <c r="AH20" s="804">
        <f t="shared" si="9"/>
        <v>0</v>
      </c>
      <c r="AI20" s="804">
        <f t="shared" si="9"/>
        <v>0</v>
      </c>
      <c r="AJ20" s="804">
        <f t="shared" si="9"/>
        <v>0</v>
      </c>
      <c r="AK20" s="804">
        <f t="shared" si="9"/>
        <v>0</v>
      </c>
      <c r="AL20" s="804">
        <f t="shared" si="9"/>
        <v>0</v>
      </c>
      <c r="AM20" s="804">
        <f t="shared" si="9"/>
        <v>0</v>
      </c>
      <c r="AN20" s="804">
        <f t="shared" si="9"/>
        <v>0</v>
      </c>
      <c r="AO20" s="804">
        <f t="shared" si="9"/>
        <v>0</v>
      </c>
      <c r="AP20" s="804">
        <f t="shared" si="9"/>
        <v>0</v>
      </c>
      <c r="AQ20" s="804">
        <f t="shared" si="9"/>
        <v>0</v>
      </c>
      <c r="AR20" s="804">
        <f t="shared" si="9"/>
        <v>0</v>
      </c>
      <c r="AS20" s="804">
        <f t="shared" si="9"/>
        <v>0</v>
      </c>
      <c r="AT20" s="804">
        <f t="shared" si="9"/>
        <v>0</v>
      </c>
      <c r="AU20" s="804">
        <f t="shared" si="9"/>
        <v>0</v>
      </c>
      <c r="AV20" s="804">
        <f t="shared" si="9"/>
        <v>0</v>
      </c>
      <c r="AW20" s="804">
        <f t="shared" si="9"/>
        <v>0</v>
      </c>
      <c r="AX20" s="804">
        <f t="shared" si="9"/>
        <v>0</v>
      </c>
      <c r="AY20" s="804">
        <f t="shared" si="9"/>
        <v>0</v>
      </c>
      <c r="AZ20" s="804">
        <f t="shared" si="9"/>
        <v>0</v>
      </c>
      <c r="BA20" s="804">
        <f t="shared" si="9"/>
        <v>0</v>
      </c>
      <c r="BB20" s="804">
        <f t="shared" si="9"/>
        <v>0</v>
      </c>
      <c r="BC20" s="804">
        <f t="shared" si="9"/>
        <v>0</v>
      </c>
      <c r="BD20" s="804">
        <f t="shared" si="9"/>
        <v>0</v>
      </c>
      <c r="BE20" s="804">
        <f t="shared" si="9"/>
        <v>0</v>
      </c>
      <c r="BF20" s="804">
        <f t="shared" si="9"/>
        <v>0</v>
      </c>
      <c r="BG20" s="804">
        <f>BG41</f>
        <v>0</v>
      </c>
      <c r="BH20" s="804">
        <f t="shared" si="9"/>
        <v>0</v>
      </c>
      <c r="BI20" s="804">
        <f t="shared" ref="BI20:BP20" si="10">BI41</f>
        <v>31.8</v>
      </c>
      <c r="BJ20" s="804">
        <f t="shared" si="10"/>
        <v>0</v>
      </c>
      <c r="BK20" s="804">
        <f t="shared" si="10"/>
        <v>0</v>
      </c>
      <c r="BL20" s="804">
        <f t="shared" si="10"/>
        <v>31.8</v>
      </c>
      <c r="BM20" s="804">
        <f t="shared" si="10"/>
        <v>0</v>
      </c>
      <c r="BN20" s="804">
        <f t="shared" si="10"/>
        <v>0</v>
      </c>
      <c r="BO20" s="804">
        <f t="shared" si="10"/>
        <v>0</v>
      </c>
      <c r="BP20" s="804">
        <f t="shared" si="10"/>
        <v>0</v>
      </c>
      <c r="BQ20" s="804">
        <f>BQ41</f>
        <v>0</v>
      </c>
      <c r="BR20" s="804">
        <f t="shared" ref="BR20:BZ20" si="11">BR41</f>
        <v>0</v>
      </c>
      <c r="BS20" s="804">
        <f t="shared" si="11"/>
        <v>4</v>
      </c>
      <c r="BT20" s="804">
        <f t="shared" si="11"/>
        <v>0</v>
      </c>
      <c r="BU20" s="804">
        <f t="shared" si="11"/>
        <v>0</v>
      </c>
      <c r="BV20" s="804">
        <f t="shared" si="11"/>
        <v>4</v>
      </c>
      <c r="BW20" s="804">
        <f t="shared" si="11"/>
        <v>0</v>
      </c>
      <c r="BX20" s="804">
        <f t="shared" si="11"/>
        <v>0</v>
      </c>
      <c r="BY20" s="804">
        <f t="shared" si="11"/>
        <v>0</v>
      </c>
      <c r="BZ20" s="804">
        <f t="shared" si="11"/>
        <v>0</v>
      </c>
      <c r="CA20" s="804">
        <f>CA41</f>
        <v>0</v>
      </c>
      <c r="CB20" s="804">
        <f t="shared" ref="CB20" si="12">CB41</f>
        <v>0</v>
      </c>
      <c r="CC20" s="804">
        <f t="shared" si="9"/>
        <v>27</v>
      </c>
      <c r="CD20" s="804">
        <f t="shared" si="9"/>
        <v>0</v>
      </c>
      <c r="CE20" s="804">
        <f t="shared" si="9"/>
        <v>0</v>
      </c>
      <c r="CF20" s="804">
        <f t="shared" si="9"/>
        <v>27</v>
      </c>
      <c r="CG20" s="804">
        <f t="shared" si="9"/>
        <v>0</v>
      </c>
      <c r="CH20" s="804">
        <f t="shared" si="9"/>
        <v>0</v>
      </c>
      <c r="CI20" s="804">
        <f t="shared" si="9"/>
        <v>0</v>
      </c>
      <c r="CJ20" s="804">
        <f t="shared" si="9"/>
        <v>0</v>
      </c>
      <c r="CK20" s="804">
        <f t="shared" si="9"/>
        <v>0</v>
      </c>
      <c r="CL20" s="804">
        <f t="shared" si="9"/>
        <v>0</v>
      </c>
      <c r="CM20" s="804">
        <f t="shared" si="9"/>
        <v>7.4</v>
      </c>
      <c r="CN20" s="804">
        <f t="shared" si="9"/>
        <v>0</v>
      </c>
      <c r="CO20" s="804">
        <f t="shared" si="9"/>
        <v>0</v>
      </c>
      <c r="CP20" s="804">
        <f t="shared" si="9"/>
        <v>7.4</v>
      </c>
      <c r="CQ20" s="804">
        <f t="shared" si="9"/>
        <v>0</v>
      </c>
      <c r="CR20" s="804">
        <f t="shared" si="9"/>
        <v>62.8</v>
      </c>
      <c r="CS20" s="804">
        <f t="shared" si="9"/>
        <v>0</v>
      </c>
      <c r="CT20" s="804">
        <f t="shared" si="9"/>
        <v>0</v>
      </c>
      <c r="CU20" s="804">
        <f t="shared" si="9"/>
        <v>62.8</v>
      </c>
      <c r="CV20" s="804">
        <f t="shared" si="9"/>
        <v>0</v>
      </c>
      <c r="CW20" s="804">
        <f t="shared" ref="CW20:DF20" si="13">CW41</f>
        <v>0</v>
      </c>
      <c r="CX20" s="804">
        <f t="shared" si="13"/>
        <v>0</v>
      </c>
      <c r="CY20" s="804">
        <f t="shared" si="13"/>
        <v>0</v>
      </c>
      <c r="CZ20" s="804">
        <f t="shared" si="13"/>
        <v>0</v>
      </c>
      <c r="DA20" s="804">
        <f t="shared" si="13"/>
        <v>0</v>
      </c>
      <c r="DB20" s="804">
        <f t="shared" si="13"/>
        <v>0</v>
      </c>
      <c r="DC20" s="805">
        <f t="shared" si="13"/>
        <v>0</v>
      </c>
      <c r="DD20" s="805">
        <f t="shared" si="13"/>
        <v>0</v>
      </c>
      <c r="DE20" s="805">
        <f t="shared" si="13"/>
        <v>0</v>
      </c>
      <c r="DF20" s="805">
        <f t="shared" si="13"/>
        <v>0</v>
      </c>
    </row>
    <row r="21" spans="1:110" s="805" customFormat="1" ht="42" customHeight="1" x14ac:dyDescent="0.25">
      <c r="A21" s="800" t="s">
        <v>98</v>
      </c>
      <c r="B21" s="801" t="s">
        <v>859</v>
      </c>
      <c r="C21" s="802" t="s">
        <v>93</v>
      </c>
      <c r="D21" s="803"/>
      <c r="E21" s="803"/>
      <c r="F21" s="803"/>
      <c r="G21" s="803"/>
      <c r="H21" s="804">
        <f>H49</f>
        <v>0</v>
      </c>
      <c r="I21" s="804">
        <f t="shared" ref="I21:CV21" si="14">I49</f>
        <v>0</v>
      </c>
      <c r="J21" s="804" t="s">
        <v>190</v>
      </c>
      <c r="K21" s="804">
        <f t="shared" si="14"/>
        <v>0</v>
      </c>
      <c r="L21" s="804">
        <f t="shared" si="14"/>
        <v>0</v>
      </c>
      <c r="M21" s="804">
        <f t="shared" si="14"/>
        <v>0</v>
      </c>
      <c r="N21" s="804">
        <f t="shared" si="14"/>
        <v>0</v>
      </c>
      <c r="O21" s="804">
        <f t="shared" si="14"/>
        <v>0</v>
      </c>
      <c r="P21" s="804">
        <f t="shared" si="14"/>
        <v>50.556000000000004</v>
      </c>
      <c r="Q21" s="804">
        <f t="shared" si="14"/>
        <v>0</v>
      </c>
      <c r="R21" s="804">
        <f t="shared" si="14"/>
        <v>0</v>
      </c>
      <c r="S21" s="804">
        <f t="shared" si="14"/>
        <v>0</v>
      </c>
      <c r="T21" s="804">
        <f t="shared" si="14"/>
        <v>0</v>
      </c>
      <c r="U21" s="804">
        <f t="shared" si="14"/>
        <v>0</v>
      </c>
      <c r="V21" s="804">
        <f t="shared" si="14"/>
        <v>0</v>
      </c>
      <c r="W21" s="804">
        <f t="shared" si="14"/>
        <v>0</v>
      </c>
      <c r="X21" s="804">
        <f t="shared" si="14"/>
        <v>0</v>
      </c>
      <c r="Y21" s="804">
        <f t="shared" si="14"/>
        <v>0</v>
      </c>
      <c r="Z21" s="804">
        <f t="shared" si="14"/>
        <v>0</v>
      </c>
      <c r="AA21" s="804">
        <f t="shared" si="14"/>
        <v>0</v>
      </c>
      <c r="AB21" s="804">
        <f t="shared" si="14"/>
        <v>0</v>
      </c>
      <c r="AC21" s="804">
        <f t="shared" si="14"/>
        <v>0</v>
      </c>
      <c r="AD21" s="804">
        <f t="shared" si="14"/>
        <v>0</v>
      </c>
      <c r="AE21" s="804">
        <f t="shared" si="14"/>
        <v>38.155999999999999</v>
      </c>
      <c r="AF21" s="804">
        <f t="shared" si="14"/>
        <v>0</v>
      </c>
      <c r="AG21" s="804">
        <f t="shared" si="14"/>
        <v>0</v>
      </c>
      <c r="AH21" s="804">
        <f t="shared" si="14"/>
        <v>38.155999999999999</v>
      </c>
      <c r="AI21" s="804">
        <f t="shared" si="14"/>
        <v>0</v>
      </c>
      <c r="AJ21" s="804">
        <f t="shared" si="14"/>
        <v>0</v>
      </c>
      <c r="AK21" s="804">
        <f t="shared" si="14"/>
        <v>0</v>
      </c>
      <c r="AL21" s="804">
        <f t="shared" si="14"/>
        <v>0</v>
      </c>
      <c r="AM21" s="804">
        <f t="shared" si="14"/>
        <v>0</v>
      </c>
      <c r="AN21" s="804">
        <f t="shared" si="14"/>
        <v>0</v>
      </c>
      <c r="AO21" s="804">
        <f t="shared" si="14"/>
        <v>0</v>
      </c>
      <c r="AP21" s="804">
        <f t="shared" si="14"/>
        <v>0</v>
      </c>
      <c r="AQ21" s="804">
        <f t="shared" si="14"/>
        <v>0</v>
      </c>
      <c r="AR21" s="804">
        <f t="shared" si="14"/>
        <v>0</v>
      </c>
      <c r="AS21" s="804">
        <f t="shared" si="14"/>
        <v>0</v>
      </c>
      <c r="AT21" s="804">
        <f t="shared" si="14"/>
        <v>7.2</v>
      </c>
      <c r="AU21" s="804">
        <f t="shared" si="14"/>
        <v>0</v>
      </c>
      <c r="AV21" s="804">
        <f t="shared" si="14"/>
        <v>0</v>
      </c>
      <c r="AW21" s="804">
        <f t="shared" si="14"/>
        <v>7.2</v>
      </c>
      <c r="AX21" s="804">
        <f t="shared" si="14"/>
        <v>0</v>
      </c>
      <c r="AY21" s="804">
        <f t="shared" si="14"/>
        <v>0</v>
      </c>
      <c r="AZ21" s="804">
        <f t="shared" si="14"/>
        <v>0</v>
      </c>
      <c r="BA21" s="804">
        <f t="shared" si="14"/>
        <v>0</v>
      </c>
      <c r="BB21" s="804">
        <f t="shared" si="14"/>
        <v>0</v>
      </c>
      <c r="BC21" s="804">
        <f t="shared" si="14"/>
        <v>0</v>
      </c>
      <c r="BD21" s="804">
        <f t="shared" si="14"/>
        <v>0</v>
      </c>
      <c r="BE21" s="804">
        <f t="shared" si="14"/>
        <v>0</v>
      </c>
      <c r="BF21" s="804">
        <f t="shared" si="14"/>
        <v>0</v>
      </c>
      <c r="BG21" s="804">
        <f>BG49</f>
        <v>0</v>
      </c>
      <c r="BH21" s="804">
        <f t="shared" si="14"/>
        <v>0</v>
      </c>
      <c r="BI21" s="804">
        <f t="shared" ref="BI21:BP21" si="15">BI49</f>
        <v>5.2</v>
      </c>
      <c r="BJ21" s="804">
        <f t="shared" si="15"/>
        <v>0</v>
      </c>
      <c r="BK21" s="804">
        <f t="shared" si="15"/>
        <v>0</v>
      </c>
      <c r="BL21" s="804">
        <f t="shared" si="15"/>
        <v>5.2</v>
      </c>
      <c r="BM21" s="804">
        <f t="shared" si="15"/>
        <v>0</v>
      </c>
      <c r="BN21" s="804">
        <f t="shared" si="15"/>
        <v>0</v>
      </c>
      <c r="BO21" s="804">
        <f t="shared" si="15"/>
        <v>0</v>
      </c>
      <c r="BP21" s="804">
        <f t="shared" si="15"/>
        <v>0</v>
      </c>
      <c r="BQ21" s="804">
        <f>BQ49</f>
        <v>0</v>
      </c>
      <c r="BR21" s="804">
        <f t="shared" ref="BR21:BZ21" si="16">BR49</f>
        <v>0</v>
      </c>
      <c r="BS21" s="804">
        <f t="shared" si="16"/>
        <v>0</v>
      </c>
      <c r="BT21" s="804">
        <f t="shared" si="16"/>
        <v>0</v>
      </c>
      <c r="BU21" s="804">
        <f t="shared" si="16"/>
        <v>0</v>
      </c>
      <c r="BV21" s="804">
        <f t="shared" si="16"/>
        <v>0</v>
      </c>
      <c r="BW21" s="804">
        <f t="shared" si="16"/>
        <v>0</v>
      </c>
      <c r="BX21" s="804">
        <f t="shared" si="16"/>
        <v>0</v>
      </c>
      <c r="BY21" s="804">
        <f t="shared" si="16"/>
        <v>0</v>
      </c>
      <c r="BZ21" s="804">
        <f t="shared" si="16"/>
        <v>0</v>
      </c>
      <c r="CA21" s="804">
        <f>CA49</f>
        <v>0</v>
      </c>
      <c r="CB21" s="804">
        <f t="shared" ref="CB21" si="17">CB49</f>
        <v>0</v>
      </c>
      <c r="CC21" s="804">
        <f t="shared" si="14"/>
        <v>0</v>
      </c>
      <c r="CD21" s="804">
        <f t="shared" si="14"/>
        <v>0</v>
      </c>
      <c r="CE21" s="804">
        <f t="shared" si="14"/>
        <v>0</v>
      </c>
      <c r="CF21" s="804">
        <f t="shared" si="14"/>
        <v>0</v>
      </c>
      <c r="CG21" s="804">
        <f t="shared" si="14"/>
        <v>0</v>
      </c>
      <c r="CH21" s="804">
        <f t="shared" si="14"/>
        <v>0</v>
      </c>
      <c r="CI21" s="804">
        <f t="shared" si="14"/>
        <v>0</v>
      </c>
      <c r="CJ21" s="804">
        <f t="shared" si="14"/>
        <v>0</v>
      </c>
      <c r="CK21" s="804">
        <f t="shared" si="14"/>
        <v>0</v>
      </c>
      <c r="CL21" s="804">
        <f t="shared" si="14"/>
        <v>0</v>
      </c>
      <c r="CM21" s="804">
        <f t="shared" si="14"/>
        <v>0</v>
      </c>
      <c r="CN21" s="804">
        <f t="shared" si="14"/>
        <v>0</v>
      </c>
      <c r="CO21" s="804">
        <f t="shared" si="14"/>
        <v>0</v>
      </c>
      <c r="CP21" s="804">
        <f t="shared" si="14"/>
        <v>0</v>
      </c>
      <c r="CQ21" s="804">
        <f t="shared" si="14"/>
        <v>0</v>
      </c>
      <c r="CR21" s="804">
        <f t="shared" si="14"/>
        <v>50.556000000000004</v>
      </c>
      <c r="CS21" s="804">
        <f t="shared" si="14"/>
        <v>0</v>
      </c>
      <c r="CT21" s="804">
        <f t="shared" si="14"/>
        <v>0</v>
      </c>
      <c r="CU21" s="804">
        <f t="shared" si="14"/>
        <v>50.556000000000004</v>
      </c>
      <c r="CV21" s="804">
        <f t="shared" si="14"/>
        <v>0</v>
      </c>
      <c r="CW21" s="804">
        <f t="shared" ref="CW21:DF21" si="18">CW49</f>
        <v>0</v>
      </c>
      <c r="CX21" s="804">
        <f t="shared" si="18"/>
        <v>0</v>
      </c>
      <c r="CY21" s="804">
        <f t="shared" si="18"/>
        <v>0</v>
      </c>
      <c r="CZ21" s="804">
        <f t="shared" si="18"/>
        <v>0</v>
      </c>
      <c r="DA21" s="804">
        <f t="shared" si="18"/>
        <v>0</v>
      </c>
      <c r="DB21" s="804" t="str">
        <f t="shared" si="18"/>
        <v>нд</v>
      </c>
      <c r="DC21" s="805">
        <f t="shared" si="18"/>
        <v>0</v>
      </c>
      <c r="DD21" s="805">
        <f t="shared" si="18"/>
        <v>0</v>
      </c>
      <c r="DE21" s="805">
        <f t="shared" si="18"/>
        <v>0</v>
      </c>
      <c r="DF21" s="805">
        <f t="shared" si="18"/>
        <v>0</v>
      </c>
    </row>
    <row r="22" spans="1:110" s="805" customFormat="1" ht="42" customHeight="1" x14ac:dyDescent="0.25">
      <c r="A22" s="800" t="s">
        <v>100</v>
      </c>
      <c r="B22" s="801" t="s">
        <v>860</v>
      </c>
      <c r="C22" s="802" t="s">
        <v>93</v>
      </c>
      <c r="D22" s="803"/>
      <c r="E22" s="803"/>
      <c r="F22" s="803"/>
      <c r="G22" s="803"/>
      <c r="H22" s="804">
        <f>H59</f>
        <v>0</v>
      </c>
      <c r="I22" s="804">
        <f t="shared" ref="I22:CV22" si="19">I59</f>
        <v>0</v>
      </c>
      <c r="J22" s="804" t="s">
        <v>190</v>
      </c>
      <c r="K22" s="804">
        <f t="shared" si="19"/>
        <v>0</v>
      </c>
      <c r="L22" s="804">
        <f t="shared" si="19"/>
        <v>0</v>
      </c>
      <c r="M22" s="804">
        <f t="shared" si="19"/>
        <v>0</v>
      </c>
      <c r="N22" s="804">
        <f t="shared" si="19"/>
        <v>0</v>
      </c>
      <c r="O22" s="804">
        <f t="shared" si="19"/>
        <v>0</v>
      </c>
      <c r="P22" s="804">
        <f t="shared" si="19"/>
        <v>0</v>
      </c>
      <c r="Q22" s="804">
        <f t="shared" si="19"/>
        <v>0</v>
      </c>
      <c r="R22" s="804">
        <f t="shared" si="19"/>
        <v>0</v>
      </c>
      <c r="S22" s="804">
        <f t="shared" si="19"/>
        <v>0</v>
      </c>
      <c r="T22" s="804">
        <f t="shared" si="19"/>
        <v>0</v>
      </c>
      <c r="U22" s="804">
        <f t="shared" si="19"/>
        <v>0</v>
      </c>
      <c r="V22" s="804">
        <f t="shared" si="19"/>
        <v>0</v>
      </c>
      <c r="W22" s="804">
        <f t="shared" si="19"/>
        <v>0</v>
      </c>
      <c r="X22" s="804">
        <f t="shared" si="19"/>
        <v>0</v>
      </c>
      <c r="Y22" s="804">
        <f t="shared" si="19"/>
        <v>0</v>
      </c>
      <c r="Z22" s="804">
        <f t="shared" si="19"/>
        <v>0</v>
      </c>
      <c r="AA22" s="804">
        <f t="shared" si="19"/>
        <v>0</v>
      </c>
      <c r="AB22" s="804">
        <f t="shared" si="19"/>
        <v>0</v>
      </c>
      <c r="AC22" s="804">
        <f t="shared" si="19"/>
        <v>0</v>
      </c>
      <c r="AD22" s="804">
        <f t="shared" si="19"/>
        <v>0</v>
      </c>
      <c r="AE22" s="804">
        <f t="shared" si="19"/>
        <v>0</v>
      </c>
      <c r="AF22" s="804">
        <f t="shared" si="19"/>
        <v>0</v>
      </c>
      <c r="AG22" s="804">
        <f t="shared" si="19"/>
        <v>0</v>
      </c>
      <c r="AH22" s="804">
        <f t="shared" si="19"/>
        <v>0</v>
      </c>
      <c r="AI22" s="804">
        <f t="shared" si="19"/>
        <v>0</v>
      </c>
      <c r="AJ22" s="804">
        <f t="shared" si="19"/>
        <v>0</v>
      </c>
      <c r="AK22" s="804">
        <f t="shared" si="19"/>
        <v>0</v>
      </c>
      <c r="AL22" s="804">
        <f t="shared" si="19"/>
        <v>0</v>
      </c>
      <c r="AM22" s="804">
        <f t="shared" si="19"/>
        <v>0</v>
      </c>
      <c r="AN22" s="804">
        <f t="shared" si="19"/>
        <v>0</v>
      </c>
      <c r="AO22" s="804">
        <f t="shared" si="19"/>
        <v>0</v>
      </c>
      <c r="AP22" s="804">
        <f t="shared" si="19"/>
        <v>0</v>
      </c>
      <c r="AQ22" s="804">
        <f t="shared" si="19"/>
        <v>0</v>
      </c>
      <c r="AR22" s="804">
        <f t="shared" si="19"/>
        <v>0</v>
      </c>
      <c r="AS22" s="804">
        <f t="shared" si="19"/>
        <v>0</v>
      </c>
      <c r="AT22" s="804">
        <f t="shared" si="19"/>
        <v>0</v>
      </c>
      <c r="AU22" s="804">
        <f t="shared" si="19"/>
        <v>0</v>
      </c>
      <c r="AV22" s="804">
        <f t="shared" si="19"/>
        <v>0</v>
      </c>
      <c r="AW22" s="804">
        <f t="shared" si="19"/>
        <v>0</v>
      </c>
      <c r="AX22" s="804">
        <f t="shared" si="19"/>
        <v>0</v>
      </c>
      <c r="AY22" s="804">
        <f t="shared" si="19"/>
        <v>0</v>
      </c>
      <c r="AZ22" s="804">
        <f t="shared" si="19"/>
        <v>0</v>
      </c>
      <c r="BA22" s="804">
        <f t="shared" si="19"/>
        <v>0</v>
      </c>
      <c r="BB22" s="804">
        <f t="shared" si="19"/>
        <v>0</v>
      </c>
      <c r="BC22" s="804">
        <f t="shared" si="19"/>
        <v>0</v>
      </c>
      <c r="BD22" s="804">
        <f t="shared" si="19"/>
        <v>0</v>
      </c>
      <c r="BE22" s="804">
        <f t="shared" si="19"/>
        <v>0</v>
      </c>
      <c r="BF22" s="804">
        <f t="shared" si="19"/>
        <v>0</v>
      </c>
      <c r="BG22" s="804">
        <f>BG59</f>
        <v>0</v>
      </c>
      <c r="BH22" s="804">
        <f t="shared" si="19"/>
        <v>0</v>
      </c>
      <c r="BI22" s="804">
        <f t="shared" ref="BI22:BP22" si="20">BI59</f>
        <v>0</v>
      </c>
      <c r="BJ22" s="804">
        <f t="shared" si="20"/>
        <v>0</v>
      </c>
      <c r="BK22" s="804">
        <f t="shared" si="20"/>
        <v>0</v>
      </c>
      <c r="BL22" s="804">
        <f t="shared" si="20"/>
        <v>0</v>
      </c>
      <c r="BM22" s="804">
        <f t="shared" si="20"/>
        <v>0</v>
      </c>
      <c r="BN22" s="804">
        <f t="shared" si="20"/>
        <v>0</v>
      </c>
      <c r="BO22" s="804">
        <f t="shared" si="20"/>
        <v>0</v>
      </c>
      <c r="BP22" s="804">
        <f t="shared" si="20"/>
        <v>0</v>
      </c>
      <c r="BQ22" s="804">
        <f>BQ59</f>
        <v>0</v>
      </c>
      <c r="BR22" s="804">
        <f t="shared" ref="BR22:BZ22" si="21">BR59</f>
        <v>0</v>
      </c>
      <c r="BS22" s="804">
        <f t="shared" si="21"/>
        <v>0</v>
      </c>
      <c r="BT22" s="804">
        <f t="shared" si="21"/>
        <v>0</v>
      </c>
      <c r="BU22" s="804">
        <f t="shared" si="21"/>
        <v>0</v>
      </c>
      <c r="BV22" s="804">
        <f t="shared" si="21"/>
        <v>0</v>
      </c>
      <c r="BW22" s="804">
        <f t="shared" si="21"/>
        <v>0</v>
      </c>
      <c r="BX22" s="804">
        <f t="shared" si="21"/>
        <v>0</v>
      </c>
      <c r="BY22" s="804">
        <f t="shared" si="21"/>
        <v>0</v>
      </c>
      <c r="BZ22" s="804">
        <f t="shared" si="21"/>
        <v>0</v>
      </c>
      <c r="CA22" s="804">
        <f>CA59</f>
        <v>0</v>
      </c>
      <c r="CB22" s="804">
        <f t="shared" ref="CB22" si="22">CB59</f>
        <v>0</v>
      </c>
      <c r="CC22" s="804">
        <f t="shared" si="19"/>
        <v>0</v>
      </c>
      <c r="CD22" s="804">
        <f t="shared" si="19"/>
        <v>0</v>
      </c>
      <c r="CE22" s="804">
        <f t="shared" si="19"/>
        <v>0</v>
      </c>
      <c r="CF22" s="804">
        <f t="shared" si="19"/>
        <v>0</v>
      </c>
      <c r="CG22" s="804">
        <f t="shared" si="19"/>
        <v>0</v>
      </c>
      <c r="CH22" s="804">
        <f t="shared" si="19"/>
        <v>0</v>
      </c>
      <c r="CI22" s="804">
        <f t="shared" si="19"/>
        <v>0</v>
      </c>
      <c r="CJ22" s="804">
        <f t="shared" si="19"/>
        <v>0</v>
      </c>
      <c r="CK22" s="804">
        <f t="shared" si="19"/>
        <v>0</v>
      </c>
      <c r="CL22" s="804">
        <f t="shared" si="19"/>
        <v>0</v>
      </c>
      <c r="CM22" s="804">
        <f t="shared" si="19"/>
        <v>0</v>
      </c>
      <c r="CN22" s="804">
        <f t="shared" si="19"/>
        <v>0</v>
      </c>
      <c r="CO22" s="804">
        <f t="shared" si="19"/>
        <v>0</v>
      </c>
      <c r="CP22" s="804">
        <f t="shared" si="19"/>
        <v>0</v>
      </c>
      <c r="CQ22" s="804">
        <f t="shared" si="19"/>
        <v>0</v>
      </c>
      <c r="CR22" s="804">
        <f t="shared" si="19"/>
        <v>0</v>
      </c>
      <c r="CS22" s="804">
        <f t="shared" si="19"/>
        <v>0</v>
      </c>
      <c r="CT22" s="804">
        <f t="shared" si="19"/>
        <v>0</v>
      </c>
      <c r="CU22" s="804">
        <f t="shared" si="19"/>
        <v>0</v>
      </c>
      <c r="CV22" s="804">
        <f t="shared" si="19"/>
        <v>0</v>
      </c>
      <c r="CW22" s="804">
        <f t="shared" ref="CW22:DF22" si="23">CW59</f>
        <v>0</v>
      </c>
      <c r="CX22" s="804">
        <f t="shared" si="23"/>
        <v>0</v>
      </c>
      <c r="CY22" s="804">
        <f t="shared" si="23"/>
        <v>0</v>
      </c>
      <c r="CZ22" s="804">
        <f t="shared" si="23"/>
        <v>0</v>
      </c>
      <c r="DA22" s="804">
        <f t="shared" si="23"/>
        <v>0</v>
      </c>
      <c r="DB22" s="804" t="str">
        <f t="shared" si="23"/>
        <v>нд</v>
      </c>
      <c r="DC22" s="805">
        <f t="shared" si="23"/>
        <v>0</v>
      </c>
      <c r="DD22" s="805">
        <f t="shared" si="23"/>
        <v>0</v>
      </c>
      <c r="DE22" s="805">
        <f t="shared" si="23"/>
        <v>0</v>
      </c>
      <c r="DF22" s="805">
        <f t="shared" si="23"/>
        <v>0</v>
      </c>
    </row>
    <row r="23" spans="1:110" s="805" customFormat="1" ht="42" customHeight="1" x14ac:dyDescent="0.25">
      <c r="A23" s="800" t="s">
        <v>102</v>
      </c>
      <c r="B23" s="801" t="s">
        <v>861</v>
      </c>
      <c r="C23" s="802" t="s">
        <v>93</v>
      </c>
      <c r="D23" s="803"/>
      <c r="E23" s="803"/>
      <c r="F23" s="803"/>
      <c r="G23" s="803"/>
      <c r="H23" s="804">
        <f>H66</f>
        <v>0</v>
      </c>
      <c r="I23" s="804">
        <f t="shared" ref="I23:CV23" si="24">I66</f>
        <v>0</v>
      </c>
      <c r="J23" s="804" t="s">
        <v>190</v>
      </c>
      <c r="K23" s="804">
        <f t="shared" si="24"/>
        <v>0</v>
      </c>
      <c r="L23" s="804">
        <f t="shared" si="24"/>
        <v>0</v>
      </c>
      <c r="M23" s="804">
        <f t="shared" si="24"/>
        <v>0</v>
      </c>
      <c r="N23" s="804">
        <f t="shared" si="24"/>
        <v>0</v>
      </c>
      <c r="O23" s="804">
        <f t="shared" si="24"/>
        <v>0</v>
      </c>
      <c r="P23" s="804">
        <f t="shared" si="24"/>
        <v>21</v>
      </c>
      <c r="Q23" s="804">
        <f t="shared" si="24"/>
        <v>0</v>
      </c>
      <c r="R23" s="804">
        <f t="shared" si="24"/>
        <v>0</v>
      </c>
      <c r="S23" s="804">
        <f t="shared" si="24"/>
        <v>0</v>
      </c>
      <c r="T23" s="804">
        <f t="shared" si="24"/>
        <v>0</v>
      </c>
      <c r="U23" s="804">
        <f t="shared" si="24"/>
        <v>0</v>
      </c>
      <c r="V23" s="804">
        <f t="shared" si="24"/>
        <v>0</v>
      </c>
      <c r="W23" s="804">
        <f t="shared" si="24"/>
        <v>0</v>
      </c>
      <c r="X23" s="804">
        <f t="shared" si="24"/>
        <v>0</v>
      </c>
      <c r="Y23" s="804">
        <f t="shared" si="24"/>
        <v>0</v>
      </c>
      <c r="Z23" s="804">
        <f t="shared" si="24"/>
        <v>0</v>
      </c>
      <c r="AA23" s="804">
        <f t="shared" si="24"/>
        <v>0</v>
      </c>
      <c r="AB23" s="804">
        <f t="shared" si="24"/>
        <v>0</v>
      </c>
      <c r="AC23" s="804">
        <f t="shared" si="24"/>
        <v>0</v>
      </c>
      <c r="AD23" s="804">
        <f t="shared" si="24"/>
        <v>0</v>
      </c>
      <c r="AE23" s="804">
        <f t="shared" si="24"/>
        <v>0</v>
      </c>
      <c r="AF23" s="804">
        <f t="shared" si="24"/>
        <v>0</v>
      </c>
      <c r="AG23" s="804">
        <f t="shared" si="24"/>
        <v>0</v>
      </c>
      <c r="AH23" s="804">
        <f t="shared" si="24"/>
        <v>0</v>
      </c>
      <c r="AI23" s="804">
        <f t="shared" si="24"/>
        <v>0</v>
      </c>
      <c r="AJ23" s="804">
        <f t="shared" si="24"/>
        <v>0</v>
      </c>
      <c r="AK23" s="804">
        <f t="shared" si="24"/>
        <v>0</v>
      </c>
      <c r="AL23" s="804">
        <f t="shared" si="24"/>
        <v>0</v>
      </c>
      <c r="AM23" s="804">
        <f t="shared" si="24"/>
        <v>0</v>
      </c>
      <c r="AN23" s="804">
        <f t="shared" si="24"/>
        <v>0</v>
      </c>
      <c r="AO23" s="804">
        <f t="shared" si="24"/>
        <v>0</v>
      </c>
      <c r="AP23" s="804">
        <f t="shared" si="24"/>
        <v>0</v>
      </c>
      <c r="AQ23" s="804">
        <f t="shared" si="24"/>
        <v>0</v>
      </c>
      <c r="AR23" s="804">
        <f t="shared" si="24"/>
        <v>0</v>
      </c>
      <c r="AS23" s="804">
        <f t="shared" si="24"/>
        <v>0</v>
      </c>
      <c r="AT23" s="804">
        <f t="shared" si="24"/>
        <v>0</v>
      </c>
      <c r="AU23" s="804">
        <f t="shared" si="24"/>
        <v>0</v>
      </c>
      <c r="AV23" s="804">
        <f t="shared" si="24"/>
        <v>0</v>
      </c>
      <c r="AW23" s="804">
        <f t="shared" si="24"/>
        <v>0</v>
      </c>
      <c r="AX23" s="804">
        <f t="shared" si="24"/>
        <v>0</v>
      </c>
      <c r="AY23" s="804">
        <f t="shared" si="24"/>
        <v>0</v>
      </c>
      <c r="AZ23" s="804">
        <f t="shared" si="24"/>
        <v>0</v>
      </c>
      <c r="BA23" s="804">
        <f t="shared" si="24"/>
        <v>0</v>
      </c>
      <c r="BB23" s="804">
        <f t="shared" si="24"/>
        <v>0</v>
      </c>
      <c r="BC23" s="804">
        <f t="shared" si="24"/>
        <v>0</v>
      </c>
      <c r="BD23" s="804">
        <f t="shared" si="24"/>
        <v>0</v>
      </c>
      <c r="BE23" s="804">
        <f t="shared" si="24"/>
        <v>0</v>
      </c>
      <c r="BF23" s="804">
        <f t="shared" si="24"/>
        <v>0</v>
      </c>
      <c r="BG23" s="804">
        <f>BG66</f>
        <v>0</v>
      </c>
      <c r="BH23" s="804">
        <f t="shared" si="24"/>
        <v>0</v>
      </c>
      <c r="BI23" s="804">
        <f t="shared" ref="BI23:BP23" si="25">BI66</f>
        <v>3</v>
      </c>
      <c r="BJ23" s="804">
        <f t="shared" si="25"/>
        <v>0</v>
      </c>
      <c r="BK23" s="804">
        <f t="shared" si="25"/>
        <v>0</v>
      </c>
      <c r="BL23" s="804">
        <f t="shared" si="25"/>
        <v>3</v>
      </c>
      <c r="BM23" s="804">
        <f t="shared" si="25"/>
        <v>0</v>
      </c>
      <c r="BN23" s="804">
        <f t="shared" si="25"/>
        <v>0</v>
      </c>
      <c r="BO23" s="804">
        <f t="shared" si="25"/>
        <v>0</v>
      </c>
      <c r="BP23" s="804">
        <f t="shared" si="25"/>
        <v>0</v>
      </c>
      <c r="BQ23" s="804">
        <f>BQ66</f>
        <v>0</v>
      </c>
      <c r="BR23" s="804">
        <f t="shared" ref="BR23:BZ23" si="26">BR66</f>
        <v>0</v>
      </c>
      <c r="BS23" s="804">
        <f t="shared" si="26"/>
        <v>18</v>
      </c>
      <c r="BT23" s="804">
        <f t="shared" si="26"/>
        <v>0</v>
      </c>
      <c r="BU23" s="804">
        <f t="shared" si="26"/>
        <v>0</v>
      </c>
      <c r="BV23" s="804">
        <f t="shared" si="26"/>
        <v>18</v>
      </c>
      <c r="BW23" s="804">
        <f t="shared" si="26"/>
        <v>0</v>
      </c>
      <c r="BX23" s="804">
        <f t="shared" si="26"/>
        <v>0</v>
      </c>
      <c r="BY23" s="804">
        <f t="shared" si="26"/>
        <v>0</v>
      </c>
      <c r="BZ23" s="804">
        <f t="shared" si="26"/>
        <v>0</v>
      </c>
      <c r="CA23" s="804">
        <f>CA66</f>
        <v>0</v>
      </c>
      <c r="CB23" s="804">
        <f t="shared" ref="CB23" si="27">CB66</f>
        <v>0</v>
      </c>
      <c r="CC23" s="804">
        <f t="shared" si="24"/>
        <v>0</v>
      </c>
      <c r="CD23" s="804">
        <f t="shared" si="24"/>
        <v>0</v>
      </c>
      <c r="CE23" s="804">
        <f t="shared" si="24"/>
        <v>0</v>
      </c>
      <c r="CF23" s="804">
        <f t="shared" si="24"/>
        <v>0</v>
      </c>
      <c r="CG23" s="804">
        <f t="shared" si="24"/>
        <v>0</v>
      </c>
      <c r="CH23" s="804">
        <f t="shared" si="24"/>
        <v>0</v>
      </c>
      <c r="CI23" s="804">
        <f t="shared" si="24"/>
        <v>0</v>
      </c>
      <c r="CJ23" s="804">
        <f t="shared" si="24"/>
        <v>0</v>
      </c>
      <c r="CK23" s="804">
        <f t="shared" si="24"/>
        <v>0</v>
      </c>
      <c r="CL23" s="804">
        <f t="shared" si="24"/>
        <v>0</v>
      </c>
      <c r="CM23" s="804">
        <f t="shared" si="24"/>
        <v>0</v>
      </c>
      <c r="CN23" s="804">
        <f t="shared" si="24"/>
        <v>0</v>
      </c>
      <c r="CO23" s="804">
        <f t="shared" si="24"/>
        <v>0</v>
      </c>
      <c r="CP23" s="804">
        <f t="shared" si="24"/>
        <v>0</v>
      </c>
      <c r="CQ23" s="804">
        <f t="shared" si="24"/>
        <v>0</v>
      </c>
      <c r="CR23" s="804">
        <f t="shared" si="24"/>
        <v>21</v>
      </c>
      <c r="CS23" s="804">
        <f t="shared" si="24"/>
        <v>0</v>
      </c>
      <c r="CT23" s="804">
        <f t="shared" si="24"/>
        <v>0</v>
      </c>
      <c r="CU23" s="804">
        <f t="shared" si="24"/>
        <v>21</v>
      </c>
      <c r="CV23" s="804">
        <f t="shared" si="24"/>
        <v>0</v>
      </c>
      <c r="CW23" s="804">
        <f t="shared" ref="CW23:DF23" si="28">CW66</f>
        <v>0</v>
      </c>
      <c r="CX23" s="804">
        <f t="shared" si="28"/>
        <v>0</v>
      </c>
      <c r="CY23" s="804">
        <f t="shared" si="28"/>
        <v>0</v>
      </c>
      <c r="CZ23" s="804">
        <f t="shared" si="28"/>
        <v>0</v>
      </c>
      <c r="DA23" s="804">
        <f t="shared" si="28"/>
        <v>0</v>
      </c>
      <c r="DB23" s="804" t="str">
        <f t="shared" si="28"/>
        <v>нд</v>
      </c>
      <c r="DC23" s="805">
        <f t="shared" si="28"/>
        <v>0</v>
      </c>
      <c r="DD23" s="805">
        <f t="shared" si="28"/>
        <v>0</v>
      </c>
      <c r="DE23" s="805">
        <f t="shared" si="28"/>
        <v>0</v>
      </c>
      <c r="DF23" s="805">
        <f t="shared" si="28"/>
        <v>0</v>
      </c>
    </row>
    <row r="24" spans="1:110" s="805" customFormat="1" ht="42" customHeight="1" x14ac:dyDescent="0.25">
      <c r="A24" s="800" t="s">
        <v>104</v>
      </c>
      <c r="B24" s="801" t="s">
        <v>103</v>
      </c>
      <c r="C24" s="802" t="s">
        <v>93</v>
      </c>
      <c r="D24" s="803"/>
      <c r="E24" s="803"/>
      <c r="F24" s="803"/>
      <c r="G24" s="803"/>
      <c r="H24" s="804">
        <f>H72</f>
        <v>0</v>
      </c>
      <c r="I24" s="804">
        <f t="shared" ref="I24:CV25" si="29">I72</f>
        <v>0</v>
      </c>
      <c r="J24" s="804" t="s">
        <v>190</v>
      </c>
      <c r="K24" s="804">
        <f t="shared" si="29"/>
        <v>0</v>
      </c>
      <c r="L24" s="804">
        <f t="shared" si="29"/>
        <v>0</v>
      </c>
      <c r="M24" s="804">
        <f t="shared" si="29"/>
        <v>0</v>
      </c>
      <c r="N24" s="804">
        <f t="shared" si="29"/>
        <v>0</v>
      </c>
      <c r="O24" s="804">
        <f t="shared" si="29"/>
        <v>0</v>
      </c>
      <c r="P24" s="804">
        <f t="shared" si="29"/>
        <v>0</v>
      </c>
      <c r="Q24" s="804">
        <f t="shared" si="29"/>
        <v>0</v>
      </c>
      <c r="R24" s="804" t="str">
        <f t="shared" si="29"/>
        <v>нд</v>
      </c>
      <c r="S24" s="804" t="str">
        <f t="shared" si="29"/>
        <v>нд</v>
      </c>
      <c r="T24" s="804" t="str">
        <f t="shared" si="29"/>
        <v>нд</v>
      </c>
      <c r="U24" s="804" t="str">
        <f t="shared" si="29"/>
        <v>нд</v>
      </c>
      <c r="V24" s="804" t="str">
        <f t="shared" si="29"/>
        <v>нд</v>
      </c>
      <c r="W24" s="804" t="str">
        <f t="shared" si="29"/>
        <v>нд</v>
      </c>
      <c r="X24" s="804" t="str">
        <f t="shared" si="29"/>
        <v>нд</v>
      </c>
      <c r="Y24" s="804" t="str">
        <f t="shared" si="29"/>
        <v>нд</v>
      </c>
      <c r="Z24" s="804" t="str">
        <f t="shared" si="29"/>
        <v>нд</v>
      </c>
      <c r="AA24" s="804" t="str">
        <f t="shared" si="29"/>
        <v>нд</v>
      </c>
      <c r="AB24" s="804" t="str">
        <f t="shared" si="29"/>
        <v>нд</v>
      </c>
      <c r="AC24" s="804" t="str">
        <f t="shared" si="29"/>
        <v>нд</v>
      </c>
      <c r="AD24" s="804" t="str">
        <f t="shared" si="29"/>
        <v>нд</v>
      </c>
      <c r="AE24" s="804">
        <f t="shared" si="29"/>
        <v>0</v>
      </c>
      <c r="AF24" s="804">
        <f t="shared" si="29"/>
        <v>0</v>
      </c>
      <c r="AG24" s="804">
        <f t="shared" si="29"/>
        <v>0</v>
      </c>
      <c r="AH24" s="804">
        <f t="shared" si="29"/>
        <v>0</v>
      </c>
      <c r="AI24" s="804">
        <f t="shared" si="29"/>
        <v>0</v>
      </c>
      <c r="AJ24" s="804">
        <f t="shared" si="29"/>
        <v>0</v>
      </c>
      <c r="AK24" s="804">
        <f t="shared" si="29"/>
        <v>0</v>
      </c>
      <c r="AL24" s="804">
        <f t="shared" si="29"/>
        <v>0</v>
      </c>
      <c r="AM24" s="804">
        <f t="shared" si="29"/>
        <v>0</v>
      </c>
      <c r="AN24" s="804">
        <f t="shared" si="29"/>
        <v>0</v>
      </c>
      <c r="AO24" s="804">
        <f t="shared" si="29"/>
        <v>0</v>
      </c>
      <c r="AP24" s="804">
        <f t="shared" si="29"/>
        <v>0</v>
      </c>
      <c r="AQ24" s="804">
        <f t="shared" si="29"/>
        <v>0</v>
      </c>
      <c r="AR24" s="804">
        <f t="shared" si="29"/>
        <v>0</v>
      </c>
      <c r="AS24" s="804">
        <f t="shared" si="29"/>
        <v>0</v>
      </c>
      <c r="AT24" s="804">
        <f t="shared" si="29"/>
        <v>0</v>
      </c>
      <c r="AU24" s="804">
        <f t="shared" si="29"/>
        <v>0</v>
      </c>
      <c r="AV24" s="804">
        <f t="shared" si="29"/>
        <v>0</v>
      </c>
      <c r="AW24" s="804">
        <f t="shared" si="29"/>
        <v>0</v>
      </c>
      <c r="AX24" s="804">
        <f t="shared" si="29"/>
        <v>0</v>
      </c>
      <c r="AY24" s="804">
        <f t="shared" si="29"/>
        <v>0</v>
      </c>
      <c r="AZ24" s="804">
        <f t="shared" si="29"/>
        <v>0</v>
      </c>
      <c r="BA24" s="804">
        <f t="shared" si="29"/>
        <v>0</v>
      </c>
      <c r="BB24" s="804">
        <f t="shared" si="29"/>
        <v>0</v>
      </c>
      <c r="BC24" s="804">
        <f t="shared" si="29"/>
        <v>0</v>
      </c>
      <c r="BD24" s="804">
        <f t="shared" si="29"/>
        <v>0</v>
      </c>
      <c r="BE24" s="804">
        <f t="shared" si="29"/>
        <v>0</v>
      </c>
      <c r="BF24" s="804">
        <f t="shared" si="29"/>
        <v>0</v>
      </c>
      <c r="BG24" s="804">
        <f>BG72</f>
        <v>0</v>
      </c>
      <c r="BH24" s="804">
        <f t="shared" si="29"/>
        <v>0</v>
      </c>
      <c r="BI24" s="804">
        <f t="shared" ref="BI24:BP24" si="30">BI72</f>
        <v>0</v>
      </c>
      <c r="BJ24" s="804">
        <f t="shared" si="30"/>
        <v>0</v>
      </c>
      <c r="BK24" s="804">
        <f t="shared" si="30"/>
        <v>0</v>
      </c>
      <c r="BL24" s="804">
        <f t="shared" si="30"/>
        <v>0</v>
      </c>
      <c r="BM24" s="804">
        <f t="shared" si="30"/>
        <v>0</v>
      </c>
      <c r="BN24" s="804">
        <f t="shared" si="30"/>
        <v>0</v>
      </c>
      <c r="BO24" s="804">
        <f t="shared" si="30"/>
        <v>0</v>
      </c>
      <c r="BP24" s="804">
        <f t="shared" si="30"/>
        <v>0</v>
      </c>
      <c r="BQ24" s="804">
        <f>BQ72</f>
        <v>0</v>
      </c>
      <c r="BR24" s="804">
        <f t="shared" ref="BR24:BZ24" si="31">BR72</f>
        <v>0</v>
      </c>
      <c r="BS24" s="804">
        <f t="shared" si="31"/>
        <v>0</v>
      </c>
      <c r="BT24" s="804">
        <f t="shared" si="31"/>
        <v>0</v>
      </c>
      <c r="BU24" s="804">
        <f t="shared" si="31"/>
        <v>0</v>
      </c>
      <c r="BV24" s="804">
        <f t="shared" si="31"/>
        <v>0</v>
      </c>
      <c r="BW24" s="804">
        <f t="shared" si="31"/>
        <v>0</v>
      </c>
      <c r="BX24" s="804">
        <f t="shared" si="31"/>
        <v>0</v>
      </c>
      <c r="BY24" s="804">
        <f t="shared" si="31"/>
        <v>0</v>
      </c>
      <c r="BZ24" s="804">
        <f t="shared" si="31"/>
        <v>0</v>
      </c>
      <c r="CA24" s="804">
        <f>CA72</f>
        <v>0</v>
      </c>
      <c r="CB24" s="804">
        <f t="shared" ref="CB24" si="32">CB72</f>
        <v>0</v>
      </c>
      <c r="CC24" s="804">
        <f t="shared" si="29"/>
        <v>0</v>
      </c>
      <c r="CD24" s="804">
        <f t="shared" si="29"/>
        <v>0</v>
      </c>
      <c r="CE24" s="804">
        <f t="shared" si="29"/>
        <v>0</v>
      </c>
      <c r="CF24" s="804">
        <f t="shared" si="29"/>
        <v>0</v>
      </c>
      <c r="CG24" s="804">
        <f t="shared" si="29"/>
        <v>0</v>
      </c>
      <c r="CH24" s="804">
        <f t="shared" si="29"/>
        <v>0</v>
      </c>
      <c r="CI24" s="804">
        <f t="shared" si="29"/>
        <v>0</v>
      </c>
      <c r="CJ24" s="804">
        <f t="shared" si="29"/>
        <v>0</v>
      </c>
      <c r="CK24" s="804">
        <f t="shared" si="29"/>
        <v>0</v>
      </c>
      <c r="CL24" s="804">
        <f t="shared" si="29"/>
        <v>0</v>
      </c>
      <c r="CM24" s="804">
        <f t="shared" si="29"/>
        <v>0</v>
      </c>
      <c r="CN24" s="804">
        <f t="shared" si="29"/>
        <v>0</v>
      </c>
      <c r="CO24" s="804">
        <f t="shared" si="29"/>
        <v>0</v>
      </c>
      <c r="CP24" s="804">
        <f t="shared" si="29"/>
        <v>0</v>
      </c>
      <c r="CQ24" s="804">
        <f t="shared" si="29"/>
        <v>0</v>
      </c>
      <c r="CR24" s="804">
        <f t="shared" si="29"/>
        <v>0</v>
      </c>
      <c r="CS24" s="804">
        <f t="shared" si="29"/>
        <v>0</v>
      </c>
      <c r="CT24" s="804">
        <f t="shared" si="29"/>
        <v>0</v>
      </c>
      <c r="CU24" s="804">
        <f t="shared" si="29"/>
        <v>0</v>
      </c>
      <c r="CV24" s="804">
        <f t="shared" si="29"/>
        <v>0</v>
      </c>
      <c r="CW24" s="804">
        <f t="shared" ref="CW24:DF24" si="33">CW72</f>
        <v>0</v>
      </c>
      <c r="CX24" s="804">
        <f t="shared" si="33"/>
        <v>0</v>
      </c>
      <c r="CY24" s="804">
        <f t="shared" si="33"/>
        <v>0</v>
      </c>
      <c r="CZ24" s="804">
        <f t="shared" si="33"/>
        <v>0</v>
      </c>
      <c r="DA24" s="804">
        <f t="shared" si="33"/>
        <v>0</v>
      </c>
      <c r="DB24" s="804" t="str">
        <f t="shared" si="33"/>
        <v>нд</v>
      </c>
      <c r="DC24" s="805">
        <f t="shared" si="33"/>
        <v>0</v>
      </c>
      <c r="DD24" s="805">
        <f t="shared" si="33"/>
        <v>0</v>
      </c>
      <c r="DE24" s="805">
        <f t="shared" si="33"/>
        <v>0</v>
      </c>
      <c r="DF24" s="805">
        <f t="shared" si="33"/>
        <v>0</v>
      </c>
    </row>
    <row r="25" spans="1:110" s="805" customFormat="1" ht="42" customHeight="1" x14ac:dyDescent="0.25">
      <c r="A25" s="800" t="s">
        <v>862</v>
      </c>
      <c r="B25" s="801" t="s">
        <v>105</v>
      </c>
      <c r="C25" s="802" t="s">
        <v>93</v>
      </c>
      <c r="D25" s="803"/>
      <c r="E25" s="803"/>
      <c r="F25" s="803"/>
      <c r="G25" s="803"/>
      <c r="H25" s="804">
        <f>H73</f>
        <v>0</v>
      </c>
      <c r="I25" s="804">
        <f t="shared" si="29"/>
        <v>0</v>
      </c>
      <c r="J25" s="804" t="s">
        <v>190</v>
      </c>
      <c r="K25" s="804">
        <f t="shared" si="29"/>
        <v>0</v>
      </c>
      <c r="L25" s="804">
        <f t="shared" si="29"/>
        <v>0</v>
      </c>
      <c r="M25" s="804">
        <f t="shared" si="29"/>
        <v>0</v>
      </c>
      <c r="N25" s="804">
        <f t="shared" si="29"/>
        <v>0</v>
      </c>
      <c r="O25" s="804">
        <f t="shared" si="29"/>
        <v>0</v>
      </c>
      <c r="P25" s="804">
        <f t="shared" si="29"/>
        <v>8.629999999999999</v>
      </c>
      <c r="Q25" s="804">
        <f t="shared" si="29"/>
        <v>0</v>
      </c>
      <c r="R25" s="804">
        <f t="shared" si="29"/>
        <v>0</v>
      </c>
      <c r="S25" s="804">
        <f t="shared" si="29"/>
        <v>0</v>
      </c>
      <c r="T25" s="804">
        <f t="shared" si="29"/>
        <v>0</v>
      </c>
      <c r="U25" s="804">
        <f t="shared" si="29"/>
        <v>0</v>
      </c>
      <c r="V25" s="804">
        <f t="shared" si="29"/>
        <v>0</v>
      </c>
      <c r="W25" s="804">
        <f t="shared" si="29"/>
        <v>0</v>
      </c>
      <c r="X25" s="804">
        <f t="shared" si="29"/>
        <v>0</v>
      </c>
      <c r="Y25" s="804">
        <f t="shared" si="29"/>
        <v>0</v>
      </c>
      <c r="Z25" s="804">
        <f t="shared" si="29"/>
        <v>0</v>
      </c>
      <c r="AA25" s="804">
        <f t="shared" si="29"/>
        <v>0</v>
      </c>
      <c r="AB25" s="804">
        <f t="shared" si="29"/>
        <v>0</v>
      </c>
      <c r="AC25" s="804">
        <f t="shared" si="29"/>
        <v>0</v>
      </c>
      <c r="AD25" s="804">
        <f t="shared" si="29"/>
        <v>0</v>
      </c>
      <c r="AE25" s="804">
        <f t="shared" si="29"/>
        <v>4.9099999999999993</v>
      </c>
      <c r="AF25" s="804">
        <f t="shared" si="29"/>
        <v>0</v>
      </c>
      <c r="AG25" s="804">
        <f t="shared" si="29"/>
        <v>0</v>
      </c>
      <c r="AH25" s="804">
        <f t="shared" si="29"/>
        <v>4.9099999999999993</v>
      </c>
      <c r="AI25" s="804">
        <f t="shared" si="29"/>
        <v>0</v>
      </c>
      <c r="AJ25" s="804">
        <f t="shared" si="29"/>
        <v>0</v>
      </c>
      <c r="AK25" s="804">
        <f t="shared" si="29"/>
        <v>0</v>
      </c>
      <c r="AL25" s="804">
        <f t="shared" si="29"/>
        <v>0</v>
      </c>
      <c r="AM25" s="804">
        <f t="shared" si="29"/>
        <v>0</v>
      </c>
      <c r="AN25" s="804">
        <f t="shared" si="29"/>
        <v>0</v>
      </c>
      <c r="AO25" s="804">
        <f t="shared" si="29"/>
        <v>0</v>
      </c>
      <c r="AP25" s="804">
        <f t="shared" si="29"/>
        <v>0</v>
      </c>
      <c r="AQ25" s="804">
        <f t="shared" si="29"/>
        <v>0</v>
      </c>
      <c r="AR25" s="804">
        <f t="shared" si="29"/>
        <v>0</v>
      </c>
      <c r="AS25" s="804">
        <f t="shared" si="29"/>
        <v>0</v>
      </c>
      <c r="AT25" s="804">
        <f t="shared" si="29"/>
        <v>0.72</v>
      </c>
      <c r="AU25" s="804">
        <f t="shared" si="29"/>
        <v>0</v>
      </c>
      <c r="AV25" s="804">
        <f t="shared" si="29"/>
        <v>0</v>
      </c>
      <c r="AW25" s="804">
        <f t="shared" si="29"/>
        <v>0.72</v>
      </c>
      <c r="AX25" s="804">
        <f t="shared" si="29"/>
        <v>0</v>
      </c>
      <c r="AY25" s="804">
        <f t="shared" si="29"/>
        <v>0</v>
      </c>
      <c r="AZ25" s="804">
        <f t="shared" si="29"/>
        <v>0</v>
      </c>
      <c r="BA25" s="804">
        <f t="shared" si="29"/>
        <v>0</v>
      </c>
      <c r="BB25" s="804">
        <f t="shared" si="29"/>
        <v>0</v>
      </c>
      <c r="BC25" s="804">
        <f t="shared" si="29"/>
        <v>0</v>
      </c>
      <c r="BD25" s="804">
        <f t="shared" si="29"/>
        <v>0</v>
      </c>
      <c r="BE25" s="804">
        <f t="shared" si="29"/>
        <v>0</v>
      </c>
      <c r="BF25" s="804">
        <f t="shared" si="29"/>
        <v>0</v>
      </c>
      <c r="BG25" s="804">
        <f>BG73</f>
        <v>0</v>
      </c>
      <c r="BH25" s="804">
        <f t="shared" si="29"/>
        <v>0</v>
      </c>
      <c r="BI25" s="804">
        <f t="shared" ref="BI25:BP25" si="34">BI73</f>
        <v>0.4</v>
      </c>
      <c r="BJ25" s="804">
        <f t="shared" si="34"/>
        <v>0</v>
      </c>
      <c r="BK25" s="804">
        <f t="shared" si="34"/>
        <v>0</v>
      </c>
      <c r="BL25" s="804">
        <f t="shared" si="34"/>
        <v>0.4</v>
      </c>
      <c r="BM25" s="804">
        <f t="shared" si="34"/>
        <v>0</v>
      </c>
      <c r="BN25" s="804">
        <f t="shared" si="34"/>
        <v>0</v>
      </c>
      <c r="BO25" s="804">
        <f t="shared" si="34"/>
        <v>0</v>
      </c>
      <c r="BP25" s="804">
        <f t="shared" si="34"/>
        <v>0</v>
      </c>
      <c r="BQ25" s="804">
        <f>BQ73</f>
        <v>0</v>
      </c>
      <c r="BR25" s="804">
        <f t="shared" ref="BR25:BZ25" si="35">BR73</f>
        <v>0</v>
      </c>
      <c r="BS25" s="804">
        <f t="shared" si="35"/>
        <v>2.2000000000000002</v>
      </c>
      <c r="BT25" s="804">
        <f t="shared" si="35"/>
        <v>0</v>
      </c>
      <c r="BU25" s="804">
        <f t="shared" si="35"/>
        <v>0</v>
      </c>
      <c r="BV25" s="804">
        <f t="shared" si="35"/>
        <v>2.2000000000000002</v>
      </c>
      <c r="BW25" s="804">
        <f t="shared" si="35"/>
        <v>0</v>
      </c>
      <c r="BX25" s="804">
        <f t="shared" si="35"/>
        <v>0</v>
      </c>
      <c r="BY25" s="804">
        <f t="shared" si="35"/>
        <v>0</v>
      </c>
      <c r="BZ25" s="804">
        <f t="shared" si="35"/>
        <v>0</v>
      </c>
      <c r="CA25" s="804">
        <f>CA73</f>
        <v>0</v>
      </c>
      <c r="CB25" s="804">
        <f t="shared" ref="CB25" si="36">CB73</f>
        <v>0</v>
      </c>
      <c r="CC25" s="804">
        <f t="shared" si="29"/>
        <v>0.4</v>
      </c>
      <c r="CD25" s="804">
        <f t="shared" si="29"/>
        <v>0</v>
      </c>
      <c r="CE25" s="804">
        <f t="shared" si="29"/>
        <v>0</v>
      </c>
      <c r="CF25" s="804">
        <f t="shared" si="29"/>
        <v>0.4</v>
      </c>
      <c r="CG25" s="804">
        <f t="shared" si="29"/>
        <v>0</v>
      </c>
      <c r="CH25" s="804">
        <f t="shared" si="29"/>
        <v>0</v>
      </c>
      <c r="CI25" s="804">
        <f t="shared" si="29"/>
        <v>0</v>
      </c>
      <c r="CJ25" s="804">
        <f t="shared" si="29"/>
        <v>0</v>
      </c>
      <c r="CK25" s="804">
        <f t="shared" si="29"/>
        <v>0</v>
      </c>
      <c r="CL25" s="804">
        <f t="shared" si="29"/>
        <v>0</v>
      </c>
      <c r="CM25" s="804">
        <f t="shared" si="29"/>
        <v>0</v>
      </c>
      <c r="CN25" s="804">
        <f t="shared" si="29"/>
        <v>0</v>
      </c>
      <c r="CO25" s="804">
        <f t="shared" si="29"/>
        <v>0</v>
      </c>
      <c r="CP25" s="804">
        <f t="shared" si="29"/>
        <v>0</v>
      </c>
      <c r="CQ25" s="804">
        <f t="shared" si="29"/>
        <v>0</v>
      </c>
      <c r="CR25" s="804">
        <f t="shared" si="29"/>
        <v>8.629999999999999</v>
      </c>
      <c r="CS25" s="804">
        <f t="shared" si="29"/>
        <v>0</v>
      </c>
      <c r="CT25" s="804">
        <f t="shared" si="29"/>
        <v>0</v>
      </c>
      <c r="CU25" s="804">
        <f t="shared" si="29"/>
        <v>8.629999999999999</v>
      </c>
      <c r="CV25" s="804">
        <f t="shared" si="29"/>
        <v>0</v>
      </c>
      <c r="CW25" s="804">
        <f t="shared" ref="CW25:DF25" si="37">CW73</f>
        <v>0</v>
      </c>
      <c r="CX25" s="804">
        <f t="shared" si="37"/>
        <v>0</v>
      </c>
      <c r="CY25" s="804">
        <f t="shared" si="37"/>
        <v>0</v>
      </c>
      <c r="CZ25" s="804">
        <f t="shared" si="37"/>
        <v>0</v>
      </c>
      <c r="DA25" s="804">
        <f t="shared" si="37"/>
        <v>0</v>
      </c>
      <c r="DB25" s="804" t="str">
        <f t="shared" si="37"/>
        <v>нд</v>
      </c>
      <c r="DC25" s="805">
        <f t="shared" si="37"/>
        <v>0</v>
      </c>
      <c r="DD25" s="805">
        <f t="shared" si="37"/>
        <v>0</v>
      </c>
      <c r="DE25" s="805">
        <f t="shared" si="37"/>
        <v>0</v>
      </c>
      <c r="DF25" s="805">
        <f t="shared" si="37"/>
        <v>0</v>
      </c>
    </row>
    <row r="26" spans="1:110" s="799" customFormat="1" ht="48" customHeight="1" x14ac:dyDescent="0.25">
      <c r="A26" s="794" t="s">
        <v>106</v>
      </c>
      <c r="B26" s="795" t="s">
        <v>863</v>
      </c>
      <c r="C26" s="796" t="s">
        <v>93</v>
      </c>
      <c r="D26" s="797"/>
      <c r="E26" s="797"/>
      <c r="F26" s="797"/>
      <c r="G26" s="797"/>
      <c r="H26" s="798">
        <f>SUBTOTAL(9,H27:H87)</f>
        <v>0</v>
      </c>
      <c r="I26" s="798">
        <f>SUBTOTAL(9,I27:I87)</f>
        <v>0</v>
      </c>
      <c r="J26" s="798" t="s">
        <v>190</v>
      </c>
      <c r="K26" s="798">
        <f t="shared" ref="K26:AP26" si="38">SUBTOTAL(9,K27:K87)</f>
        <v>0</v>
      </c>
      <c r="L26" s="798">
        <f t="shared" si="38"/>
        <v>0</v>
      </c>
      <c r="M26" s="798">
        <f t="shared" si="38"/>
        <v>0</v>
      </c>
      <c r="N26" s="798">
        <f t="shared" si="38"/>
        <v>0</v>
      </c>
      <c r="O26" s="798">
        <f t="shared" si="38"/>
        <v>0</v>
      </c>
      <c r="P26" s="798">
        <f t="shared" si="38"/>
        <v>131.98599999999996</v>
      </c>
      <c r="Q26" s="798">
        <f t="shared" si="38"/>
        <v>0</v>
      </c>
      <c r="R26" s="798">
        <f t="shared" si="38"/>
        <v>0</v>
      </c>
      <c r="S26" s="798">
        <f t="shared" si="38"/>
        <v>0</v>
      </c>
      <c r="T26" s="798">
        <f t="shared" si="38"/>
        <v>0</v>
      </c>
      <c r="U26" s="798">
        <f t="shared" si="38"/>
        <v>0</v>
      </c>
      <c r="V26" s="798">
        <f t="shared" si="38"/>
        <v>0</v>
      </c>
      <c r="W26" s="798">
        <f t="shared" si="38"/>
        <v>0</v>
      </c>
      <c r="X26" s="798">
        <f t="shared" si="38"/>
        <v>0</v>
      </c>
      <c r="Y26" s="798">
        <f t="shared" si="38"/>
        <v>0</v>
      </c>
      <c r="Z26" s="798">
        <f t="shared" si="38"/>
        <v>0</v>
      </c>
      <c r="AA26" s="798">
        <f t="shared" si="38"/>
        <v>0</v>
      </c>
      <c r="AB26" s="798">
        <f t="shared" si="38"/>
        <v>0</v>
      </c>
      <c r="AC26" s="798">
        <f t="shared" si="38"/>
        <v>0</v>
      </c>
      <c r="AD26" s="798">
        <f t="shared" si="38"/>
        <v>0</v>
      </c>
      <c r="AE26" s="798">
        <f t="shared" si="38"/>
        <v>43.065999999999995</v>
      </c>
      <c r="AF26" s="798">
        <f t="shared" si="38"/>
        <v>0</v>
      </c>
      <c r="AG26" s="798">
        <f t="shared" si="38"/>
        <v>0</v>
      </c>
      <c r="AH26" s="798">
        <f t="shared" si="38"/>
        <v>43.065999999999995</v>
      </c>
      <c r="AI26" s="798">
        <f t="shared" si="38"/>
        <v>0</v>
      </c>
      <c r="AJ26" s="798">
        <f t="shared" si="38"/>
        <v>0</v>
      </c>
      <c r="AK26" s="798">
        <f t="shared" si="38"/>
        <v>0</v>
      </c>
      <c r="AL26" s="798">
        <f t="shared" si="38"/>
        <v>0</v>
      </c>
      <c r="AM26" s="798">
        <f t="shared" si="38"/>
        <v>0</v>
      </c>
      <c r="AN26" s="798">
        <f t="shared" si="38"/>
        <v>0</v>
      </c>
      <c r="AO26" s="798">
        <f t="shared" si="38"/>
        <v>0</v>
      </c>
      <c r="AP26" s="798">
        <f t="shared" si="38"/>
        <v>0</v>
      </c>
      <c r="AQ26" s="798">
        <f t="shared" ref="AQ26:BH26" si="39">SUBTOTAL(9,AQ27:AQ87)</f>
        <v>0</v>
      </c>
      <c r="AR26" s="798">
        <f t="shared" si="39"/>
        <v>0</v>
      </c>
      <c r="AS26" s="798">
        <f t="shared" si="39"/>
        <v>0</v>
      </c>
      <c r="AT26" s="798">
        <f t="shared" si="39"/>
        <v>7.9200000000000008</v>
      </c>
      <c r="AU26" s="798">
        <f t="shared" si="39"/>
        <v>0</v>
      </c>
      <c r="AV26" s="798">
        <f t="shared" si="39"/>
        <v>0</v>
      </c>
      <c r="AW26" s="798">
        <f t="shared" si="39"/>
        <v>7.9200000000000008</v>
      </c>
      <c r="AX26" s="798">
        <f t="shared" si="39"/>
        <v>0</v>
      </c>
      <c r="AY26" s="798">
        <f t="shared" si="39"/>
        <v>0</v>
      </c>
      <c r="AZ26" s="798">
        <f t="shared" si="39"/>
        <v>0</v>
      </c>
      <c r="BA26" s="798">
        <f t="shared" si="39"/>
        <v>0</v>
      </c>
      <c r="BB26" s="798">
        <f t="shared" si="39"/>
        <v>0</v>
      </c>
      <c r="BC26" s="798">
        <f t="shared" si="39"/>
        <v>0</v>
      </c>
      <c r="BD26" s="798">
        <f t="shared" si="39"/>
        <v>0</v>
      </c>
      <c r="BE26" s="798">
        <f t="shared" si="39"/>
        <v>0</v>
      </c>
      <c r="BF26" s="798">
        <f t="shared" si="39"/>
        <v>0</v>
      </c>
      <c r="BG26" s="798">
        <f t="shared" si="39"/>
        <v>0</v>
      </c>
      <c r="BH26" s="798">
        <f t="shared" si="39"/>
        <v>0</v>
      </c>
      <c r="BI26" s="798">
        <f t="shared" ref="BI26" si="40">SUBTOTAL(9,BI27:BI87)</f>
        <v>40.4</v>
      </c>
      <c r="BJ26" s="798">
        <f t="shared" ref="BJ26" si="41">SUBTOTAL(9,BJ27:BJ87)</f>
        <v>0</v>
      </c>
      <c r="BK26" s="798">
        <f t="shared" ref="BK26" si="42">SUBTOTAL(9,BK27:BK87)</f>
        <v>0</v>
      </c>
      <c r="BL26" s="798">
        <f t="shared" ref="BL26" si="43">SUBTOTAL(9,BL27:BL87)</f>
        <v>40.4</v>
      </c>
      <c r="BM26" s="798">
        <f t="shared" ref="BM26" si="44">SUBTOTAL(9,BM27:BM87)</f>
        <v>0</v>
      </c>
      <c r="BN26" s="798">
        <f t="shared" ref="BN26" si="45">SUBTOTAL(9,BN27:BN87)</f>
        <v>0</v>
      </c>
      <c r="BO26" s="798">
        <f t="shared" ref="BO26" si="46">SUBTOTAL(9,BO27:BO87)</f>
        <v>0</v>
      </c>
      <c r="BP26" s="798">
        <f t="shared" ref="BP26" si="47">SUBTOTAL(9,BP27:BP87)</f>
        <v>0</v>
      </c>
      <c r="BQ26" s="798">
        <f t="shared" ref="BQ26" si="48">SUBTOTAL(9,BQ27:BQ87)</f>
        <v>0</v>
      </c>
      <c r="BR26" s="798">
        <f t="shared" ref="BR26" si="49">SUBTOTAL(9,BR27:BR87)</f>
        <v>0</v>
      </c>
      <c r="BS26" s="798">
        <f t="shared" ref="BS26" si="50">SUBTOTAL(9,BS27:BS87)</f>
        <v>32.200000000000003</v>
      </c>
      <c r="BT26" s="798">
        <f t="shared" ref="BT26" si="51">SUBTOTAL(9,BT27:BT87)</f>
        <v>0</v>
      </c>
      <c r="BU26" s="798">
        <f t="shared" ref="BU26" si="52">SUBTOTAL(9,BU27:BU87)</f>
        <v>0</v>
      </c>
      <c r="BV26" s="798">
        <f t="shared" ref="BV26" si="53">SUBTOTAL(9,BV27:BV87)</f>
        <v>32.200000000000003</v>
      </c>
      <c r="BW26" s="798">
        <f t="shared" ref="BW26" si="54">SUBTOTAL(9,BW27:BW87)</f>
        <v>0</v>
      </c>
      <c r="BX26" s="798">
        <f t="shared" ref="BX26" si="55">SUBTOTAL(9,BX27:BX87)</f>
        <v>0</v>
      </c>
      <c r="BY26" s="798">
        <f t="shared" ref="BY26" si="56">SUBTOTAL(9,BY27:BY87)</f>
        <v>0</v>
      </c>
      <c r="BZ26" s="798">
        <f t="shared" ref="BZ26" si="57">SUBTOTAL(9,BZ27:BZ87)</f>
        <v>0</v>
      </c>
      <c r="CA26" s="798">
        <f t="shared" ref="CA26" si="58">SUBTOTAL(9,CA27:CA87)</f>
        <v>0</v>
      </c>
      <c r="CB26" s="798">
        <f t="shared" ref="CB26" si="59">SUBTOTAL(9,CB27:CB87)</f>
        <v>0</v>
      </c>
      <c r="CC26" s="798">
        <f t="shared" ref="CC26:DF26" si="60">SUBTOTAL(9,CC27:CC87)</f>
        <v>27.4</v>
      </c>
      <c r="CD26" s="798">
        <f t="shared" si="60"/>
        <v>0</v>
      </c>
      <c r="CE26" s="798">
        <f t="shared" si="60"/>
        <v>0</v>
      </c>
      <c r="CF26" s="798">
        <f t="shared" si="60"/>
        <v>27.4</v>
      </c>
      <c r="CG26" s="798">
        <f t="shared" si="60"/>
        <v>0</v>
      </c>
      <c r="CH26" s="798">
        <f t="shared" si="60"/>
        <v>0</v>
      </c>
      <c r="CI26" s="798">
        <f t="shared" si="60"/>
        <v>0</v>
      </c>
      <c r="CJ26" s="798">
        <f t="shared" si="60"/>
        <v>0</v>
      </c>
      <c r="CK26" s="798">
        <f t="shared" si="60"/>
        <v>0</v>
      </c>
      <c r="CL26" s="798">
        <f t="shared" si="60"/>
        <v>0</v>
      </c>
      <c r="CM26" s="798">
        <f t="shared" si="60"/>
        <v>7.4</v>
      </c>
      <c r="CN26" s="798">
        <f t="shared" si="60"/>
        <v>0</v>
      </c>
      <c r="CO26" s="798">
        <f t="shared" si="60"/>
        <v>0</v>
      </c>
      <c r="CP26" s="798">
        <f t="shared" si="60"/>
        <v>7.4</v>
      </c>
      <c r="CQ26" s="798">
        <f t="shared" si="60"/>
        <v>0</v>
      </c>
      <c r="CR26" s="798">
        <f t="shared" si="60"/>
        <v>150.98599999999999</v>
      </c>
      <c r="CS26" s="798">
        <f t="shared" si="60"/>
        <v>0</v>
      </c>
      <c r="CT26" s="798">
        <f t="shared" si="60"/>
        <v>0</v>
      </c>
      <c r="CU26" s="798">
        <f t="shared" si="60"/>
        <v>150.98599999999999</v>
      </c>
      <c r="CV26" s="798">
        <f t="shared" si="60"/>
        <v>0</v>
      </c>
      <c r="CW26" s="798">
        <f t="shared" si="60"/>
        <v>0</v>
      </c>
      <c r="CX26" s="798">
        <f t="shared" si="60"/>
        <v>0</v>
      </c>
      <c r="CY26" s="798">
        <f t="shared" si="60"/>
        <v>0</v>
      </c>
      <c r="CZ26" s="798">
        <f t="shared" si="60"/>
        <v>0</v>
      </c>
      <c r="DA26" s="798">
        <f t="shared" si="60"/>
        <v>0</v>
      </c>
      <c r="DB26" s="798">
        <f t="shared" si="60"/>
        <v>0</v>
      </c>
      <c r="DC26" s="799">
        <f t="shared" si="60"/>
        <v>0</v>
      </c>
      <c r="DD26" s="799">
        <f t="shared" si="60"/>
        <v>0</v>
      </c>
      <c r="DE26" s="799">
        <f t="shared" si="60"/>
        <v>0</v>
      </c>
      <c r="DF26" s="799">
        <f t="shared" si="60"/>
        <v>0</v>
      </c>
    </row>
    <row r="27" spans="1:110" s="799" customFormat="1" ht="48" customHeight="1" x14ac:dyDescent="0.25">
      <c r="A27" s="794" t="s">
        <v>108</v>
      </c>
      <c r="B27" s="795" t="s">
        <v>864</v>
      </c>
      <c r="C27" s="796" t="s">
        <v>93</v>
      </c>
      <c r="D27" s="797"/>
      <c r="E27" s="797"/>
      <c r="F27" s="797"/>
      <c r="G27" s="797"/>
      <c r="H27" s="798">
        <f>SUBTOTAL(9,H28:H40)</f>
        <v>0</v>
      </c>
      <c r="I27" s="798">
        <f t="shared" ref="I27:CV27" si="61">SUBTOTAL(9,I28:I40)</f>
        <v>0</v>
      </c>
      <c r="J27" s="798" t="s">
        <v>190</v>
      </c>
      <c r="K27" s="798">
        <f t="shared" si="61"/>
        <v>0</v>
      </c>
      <c r="L27" s="798">
        <f t="shared" si="61"/>
        <v>0</v>
      </c>
      <c r="M27" s="798">
        <f t="shared" si="61"/>
        <v>0</v>
      </c>
      <c r="N27" s="798">
        <f t="shared" si="61"/>
        <v>0</v>
      </c>
      <c r="O27" s="798">
        <f t="shared" si="61"/>
        <v>0</v>
      </c>
      <c r="P27" s="798">
        <f t="shared" si="61"/>
        <v>0</v>
      </c>
      <c r="Q27" s="798">
        <f t="shared" si="61"/>
        <v>0</v>
      </c>
      <c r="R27" s="798">
        <f t="shared" si="61"/>
        <v>0</v>
      </c>
      <c r="S27" s="798">
        <f t="shared" si="61"/>
        <v>0</v>
      </c>
      <c r="T27" s="798">
        <f t="shared" si="61"/>
        <v>0</v>
      </c>
      <c r="U27" s="798">
        <f t="shared" si="61"/>
        <v>0</v>
      </c>
      <c r="V27" s="798">
        <f t="shared" si="61"/>
        <v>0</v>
      </c>
      <c r="W27" s="798">
        <f t="shared" si="61"/>
        <v>0</v>
      </c>
      <c r="X27" s="798">
        <f t="shared" si="61"/>
        <v>0</v>
      </c>
      <c r="Y27" s="798">
        <f t="shared" si="61"/>
        <v>0</v>
      </c>
      <c r="Z27" s="798">
        <f t="shared" si="61"/>
        <v>0</v>
      </c>
      <c r="AA27" s="798">
        <f t="shared" si="61"/>
        <v>0</v>
      </c>
      <c r="AB27" s="798">
        <f t="shared" si="61"/>
        <v>0</v>
      </c>
      <c r="AC27" s="798">
        <f t="shared" si="61"/>
        <v>0</v>
      </c>
      <c r="AD27" s="798">
        <f t="shared" si="61"/>
        <v>0</v>
      </c>
      <c r="AE27" s="798">
        <f t="shared" si="61"/>
        <v>0</v>
      </c>
      <c r="AF27" s="798">
        <f t="shared" si="61"/>
        <v>0</v>
      </c>
      <c r="AG27" s="798">
        <f t="shared" si="61"/>
        <v>0</v>
      </c>
      <c r="AH27" s="798">
        <f t="shared" si="61"/>
        <v>0</v>
      </c>
      <c r="AI27" s="798">
        <f t="shared" si="61"/>
        <v>0</v>
      </c>
      <c r="AJ27" s="798">
        <f t="shared" si="61"/>
        <v>0</v>
      </c>
      <c r="AK27" s="798">
        <f t="shared" si="61"/>
        <v>0</v>
      </c>
      <c r="AL27" s="798">
        <f t="shared" si="61"/>
        <v>0</v>
      </c>
      <c r="AM27" s="798">
        <f t="shared" si="61"/>
        <v>0</v>
      </c>
      <c r="AN27" s="798">
        <f t="shared" si="61"/>
        <v>0</v>
      </c>
      <c r="AO27" s="798">
        <f t="shared" si="61"/>
        <v>0</v>
      </c>
      <c r="AP27" s="798">
        <f t="shared" si="61"/>
        <v>0</v>
      </c>
      <c r="AQ27" s="798">
        <f t="shared" si="61"/>
        <v>0</v>
      </c>
      <c r="AR27" s="798">
        <f t="shared" si="61"/>
        <v>0</v>
      </c>
      <c r="AS27" s="798">
        <f t="shared" si="61"/>
        <v>0</v>
      </c>
      <c r="AT27" s="798">
        <f t="shared" si="61"/>
        <v>0</v>
      </c>
      <c r="AU27" s="798">
        <f t="shared" si="61"/>
        <v>0</v>
      </c>
      <c r="AV27" s="798">
        <f t="shared" si="61"/>
        <v>0</v>
      </c>
      <c r="AW27" s="798">
        <f t="shared" si="61"/>
        <v>0</v>
      </c>
      <c r="AX27" s="798">
        <f t="shared" si="61"/>
        <v>0</v>
      </c>
      <c r="AY27" s="798">
        <f t="shared" si="61"/>
        <v>0</v>
      </c>
      <c r="AZ27" s="798">
        <f t="shared" si="61"/>
        <v>0</v>
      </c>
      <c r="BA27" s="798">
        <f t="shared" si="61"/>
        <v>0</v>
      </c>
      <c r="BB27" s="798">
        <f t="shared" si="61"/>
        <v>0</v>
      </c>
      <c r="BC27" s="798">
        <f t="shared" si="61"/>
        <v>0</v>
      </c>
      <c r="BD27" s="798">
        <f t="shared" si="61"/>
        <v>0</v>
      </c>
      <c r="BE27" s="798">
        <f t="shared" si="61"/>
        <v>0</v>
      </c>
      <c r="BF27" s="798">
        <f t="shared" si="61"/>
        <v>0</v>
      </c>
      <c r="BG27" s="798">
        <f t="shared" si="61"/>
        <v>0</v>
      </c>
      <c r="BH27" s="798">
        <f t="shared" si="61"/>
        <v>0</v>
      </c>
      <c r="BI27" s="798">
        <f t="shared" si="61"/>
        <v>0</v>
      </c>
      <c r="BJ27" s="798">
        <f t="shared" si="61"/>
        <v>0</v>
      </c>
      <c r="BK27" s="798">
        <f t="shared" si="61"/>
        <v>0</v>
      </c>
      <c r="BL27" s="798">
        <f t="shared" si="61"/>
        <v>0</v>
      </c>
      <c r="BM27" s="798">
        <f t="shared" si="61"/>
        <v>0</v>
      </c>
      <c r="BN27" s="798">
        <f t="shared" si="61"/>
        <v>0</v>
      </c>
      <c r="BO27" s="798">
        <f t="shared" si="61"/>
        <v>0</v>
      </c>
      <c r="BP27" s="798">
        <f t="shared" si="61"/>
        <v>0</v>
      </c>
      <c r="BQ27" s="798">
        <f t="shared" si="61"/>
        <v>0</v>
      </c>
      <c r="BR27" s="798">
        <f t="shared" si="61"/>
        <v>0</v>
      </c>
      <c r="BS27" s="798">
        <f t="shared" si="61"/>
        <v>0</v>
      </c>
      <c r="BT27" s="798">
        <f t="shared" si="61"/>
        <v>0</v>
      </c>
      <c r="BU27" s="798">
        <f t="shared" si="61"/>
        <v>0</v>
      </c>
      <c r="BV27" s="798">
        <f t="shared" si="61"/>
        <v>0</v>
      </c>
      <c r="BW27" s="798">
        <f t="shared" si="61"/>
        <v>0</v>
      </c>
      <c r="BX27" s="798">
        <f t="shared" si="61"/>
        <v>0</v>
      </c>
      <c r="BY27" s="798">
        <f t="shared" si="61"/>
        <v>0</v>
      </c>
      <c r="BZ27" s="798">
        <f t="shared" si="61"/>
        <v>0</v>
      </c>
      <c r="CA27" s="798">
        <f t="shared" si="61"/>
        <v>0</v>
      </c>
      <c r="CB27" s="798">
        <f t="shared" si="61"/>
        <v>0</v>
      </c>
      <c r="CC27" s="798">
        <f t="shared" si="61"/>
        <v>0</v>
      </c>
      <c r="CD27" s="798">
        <f t="shared" si="61"/>
        <v>0</v>
      </c>
      <c r="CE27" s="798">
        <f t="shared" si="61"/>
        <v>0</v>
      </c>
      <c r="CF27" s="798">
        <f t="shared" si="61"/>
        <v>0</v>
      </c>
      <c r="CG27" s="798">
        <f t="shared" si="61"/>
        <v>0</v>
      </c>
      <c r="CH27" s="798">
        <f t="shared" si="61"/>
        <v>0</v>
      </c>
      <c r="CI27" s="798">
        <f t="shared" si="61"/>
        <v>0</v>
      </c>
      <c r="CJ27" s="798">
        <f t="shared" si="61"/>
        <v>0</v>
      </c>
      <c r="CK27" s="798">
        <f t="shared" si="61"/>
        <v>0</v>
      </c>
      <c r="CL27" s="798">
        <f t="shared" si="61"/>
        <v>0</v>
      </c>
      <c r="CM27" s="798">
        <f t="shared" si="61"/>
        <v>0</v>
      </c>
      <c r="CN27" s="798">
        <f t="shared" si="61"/>
        <v>0</v>
      </c>
      <c r="CO27" s="798">
        <f t="shared" si="61"/>
        <v>0</v>
      </c>
      <c r="CP27" s="798">
        <f t="shared" si="61"/>
        <v>0</v>
      </c>
      <c r="CQ27" s="798">
        <f t="shared" si="61"/>
        <v>0</v>
      </c>
      <c r="CR27" s="798">
        <f t="shared" si="61"/>
        <v>0</v>
      </c>
      <c r="CS27" s="798">
        <f t="shared" si="61"/>
        <v>0</v>
      </c>
      <c r="CT27" s="798">
        <f t="shared" si="61"/>
        <v>0</v>
      </c>
      <c r="CU27" s="798">
        <f t="shared" si="61"/>
        <v>0</v>
      </c>
      <c r="CV27" s="798">
        <f t="shared" si="61"/>
        <v>0</v>
      </c>
      <c r="CW27" s="798">
        <f t="shared" ref="CW27:DF27" si="62">SUBTOTAL(9,CW28:CW40)</f>
        <v>0</v>
      </c>
      <c r="CX27" s="798">
        <f t="shared" si="62"/>
        <v>0</v>
      </c>
      <c r="CY27" s="798">
        <f t="shared" si="62"/>
        <v>0</v>
      </c>
      <c r="CZ27" s="798">
        <f t="shared" si="62"/>
        <v>0</v>
      </c>
      <c r="DA27" s="798">
        <f t="shared" si="62"/>
        <v>0</v>
      </c>
      <c r="DB27" s="798">
        <f t="shared" si="62"/>
        <v>0</v>
      </c>
      <c r="DC27" s="799">
        <f t="shared" si="62"/>
        <v>0</v>
      </c>
      <c r="DD27" s="799">
        <f t="shared" si="62"/>
        <v>0</v>
      </c>
      <c r="DE27" s="799">
        <f t="shared" si="62"/>
        <v>0</v>
      </c>
      <c r="DF27" s="799">
        <f t="shared" si="62"/>
        <v>0</v>
      </c>
    </row>
    <row r="28" spans="1:110" s="799" customFormat="1" ht="42" customHeight="1" x14ac:dyDescent="0.25">
      <c r="A28" s="794" t="s">
        <v>110</v>
      </c>
      <c r="B28" s="795" t="s">
        <v>865</v>
      </c>
      <c r="C28" s="796" t="s">
        <v>93</v>
      </c>
      <c r="D28" s="797"/>
      <c r="E28" s="797"/>
      <c r="F28" s="797"/>
      <c r="G28" s="797"/>
      <c r="H28" s="798">
        <f>SUBTOTAL(9,H29:H30)</f>
        <v>0</v>
      </c>
      <c r="I28" s="798">
        <f t="shared" ref="I28:CV28" si="63">SUBTOTAL(9,I29:I30)</f>
        <v>0</v>
      </c>
      <c r="J28" s="798" t="s">
        <v>190</v>
      </c>
      <c r="K28" s="798">
        <f t="shared" si="63"/>
        <v>0</v>
      </c>
      <c r="L28" s="798">
        <f t="shared" si="63"/>
        <v>0</v>
      </c>
      <c r="M28" s="798">
        <f t="shared" si="63"/>
        <v>0</v>
      </c>
      <c r="N28" s="798">
        <f t="shared" si="63"/>
        <v>0</v>
      </c>
      <c r="O28" s="798">
        <f t="shared" si="63"/>
        <v>0</v>
      </c>
      <c r="P28" s="798">
        <f t="shared" si="63"/>
        <v>0</v>
      </c>
      <c r="Q28" s="798">
        <f t="shared" si="63"/>
        <v>0</v>
      </c>
      <c r="R28" s="798">
        <f t="shared" si="63"/>
        <v>0</v>
      </c>
      <c r="S28" s="798">
        <f t="shared" si="63"/>
        <v>0</v>
      </c>
      <c r="T28" s="798">
        <f t="shared" si="63"/>
        <v>0</v>
      </c>
      <c r="U28" s="798">
        <f t="shared" si="63"/>
        <v>0</v>
      </c>
      <c r="V28" s="798">
        <f t="shared" si="63"/>
        <v>0</v>
      </c>
      <c r="W28" s="798">
        <f t="shared" si="63"/>
        <v>0</v>
      </c>
      <c r="X28" s="798">
        <f t="shared" si="63"/>
        <v>0</v>
      </c>
      <c r="Y28" s="798">
        <f t="shared" si="63"/>
        <v>0</v>
      </c>
      <c r="Z28" s="798">
        <f t="shared" si="63"/>
        <v>0</v>
      </c>
      <c r="AA28" s="798">
        <f t="shared" si="63"/>
        <v>0</v>
      </c>
      <c r="AB28" s="798">
        <f t="shared" si="63"/>
        <v>0</v>
      </c>
      <c r="AC28" s="798">
        <f t="shared" si="63"/>
        <v>0</v>
      </c>
      <c r="AD28" s="798">
        <f t="shared" si="63"/>
        <v>0</v>
      </c>
      <c r="AE28" s="798">
        <f t="shared" si="63"/>
        <v>0</v>
      </c>
      <c r="AF28" s="798">
        <f t="shared" si="63"/>
        <v>0</v>
      </c>
      <c r="AG28" s="798">
        <f t="shared" si="63"/>
        <v>0</v>
      </c>
      <c r="AH28" s="798">
        <f t="shared" si="63"/>
        <v>0</v>
      </c>
      <c r="AI28" s="798">
        <f t="shared" si="63"/>
        <v>0</v>
      </c>
      <c r="AJ28" s="798">
        <f t="shared" si="63"/>
        <v>0</v>
      </c>
      <c r="AK28" s="798">
        <f t="shared" si="63"/>
        <v>0</v>
      </c>
      <c r="AL28" s="798">
        <f t="shared" si="63"/>
        <v>0</v>
      </c>
      <c r="AM28" s="798">
        <f t="shared" si="63"/>
        <v>0</v>
      </c>
      <c r="AN28" s="798">
        <f t="shared" si="63"/>
        <v>0</v>
      </c>
      <c r="AO28" s="798">
        <f t="shared" si="63"/>
        <v>0</v>
      </c>
      <c r="AP28" s="798">
        <f t="shared" si="63"/>
        <v>0</v>
      </c>
      <c r="AQ28" s="798">
        <f t="shared" si="63"/>
        <v>0</v>
      </c>
      <c r="AR28" s="798">
        <f t="shared" si="63"/>
        <v>0</v>
      </c>
      <c r="AS28" s="798">
        <f t="shared" si="63"/>
        <v>0</v>
      </c>
      <c r="AT28" s="798">
        <f t="shared" si="63"/>
        <v>0</v>
      </c>
      <c r="AU28" s="798">
        <f t="shared" si="63"/>
        <v>0</v>
      </c>
      <c r="AV28" s="798">
        <f t="shared" si="63"/>
        <v>0</v>
      </c>
      <c r="AW28" s="798">
        <f t="shared" si="63"/>
        <v>0</v>
      </c>
      <c r="AX28" s="798">
        <f t="shared" si="63"/>
        <v>0</v>
      </c>
      <c r="AY28" s="798">
        <f t="shared" si="63"/>
        <v>0</v>
      </c>
      <c r="AZ28" s="798">
        <f t="shared" si="63"/>
        <v>0</v>
      </c>
      <c r="BA28" s="798">
        <f t="shared" si="63"/>
        <v>0</v>
      </c>
      <c r="BB28" s="798">
        <f t="shared" si="63"/>
        <v>0</v>
      </c>
      <c r="BC28" s="798">
        <f t="shared" si="63"/>
        <v>0</v>
      </c>
      <c r="BD28" s="798">
        <f t="shared" si="63"/>
        <v>0</v>
      </c>
      <c r="BE28" s="798">
        <f t="shared" si="63"/>
        <v>0</v>
      </c>
      <c r="BF28" s="798">
        <f t="shared" si="63"/>
        <v>0</v>
      </c>
      <c r="BG28" s="798">
        <f t="shared" si="63"/>
        <v>0</v>
      </c>
      <c r="BH28" s="798">
        <f t="shared" si="63"/>
        <v>0</v>
      </c>
      <c r="BI28" s="798">
        <f t="shared" si="63"/>
        <v>0</v>
      </c>
      <c r="BJ28" s="798">
        <f t="shared" si="63"/>
        <v>0</v>
      </c>
      <c r="BK28" s="798">
        <f t="shared" si="63"/>
        <v>0</v>
      </c>
      <c r="BL28" s="798">
        <f t="shared" si="63"/>
        <v>0</v>
      </c>
      <c r="BM28" s="798">
        <f t="shared" si="63"/>
        <v>0</v>
      </c>
      <c r="BN28" s="798">
        <f t="shared" si="63"/>
        <v>0</v>
      </c>
      <c r="BO28" s="798">
        <f t="shared" si="63"/>
        <v>0</v>
      </c>
      <c r="BP28" s="798">
        <f t="shared" si="63"/>
        <v>0</v>
      </c>
      <c r="BQ28" s="798">
        <f t="shared" si="63"/>
        <v>0</v>
      </c>
      <c r="BR28" s="798">
        <f t="shared" si="63"/>
        <v>0</v>
      </c>
      <c r="BS28" s="798">
        <f t="shared" si="63"/>
        <v>0</v>
      </c>
      <c r="BT28" s="798">
        <f t="shared" si="63"/>
        <v>0</v>
      </c>
      <c r="BU28" s="798">
        <f t="shared" si="63"/>
        <v>0</v>
      </c>
      <c r="BV28" s="798">
        <f t="shared" si="63"/>
        <v>0</v>
      </c>
      <c r="BW28" s="798">
        <f t="shared" si="63"/>
        <v>0</v>
      </c>
      <c r="BX28" s="798">
        <f t="shared" si="63"/>
        <v>0</v>
      </c>
      <c r="BY28" s="798">
        <f t="shared" si="63"/>
        <v>0</v>
      </c>
      <c r="BZ28" s="798">
        <f t="shared" si="63"/>
        <v>0</v>
      </c>
      <c r="CA28" s="798">
        <f t="shared" si="63"/>
        <v>0</v>
      </c>
      <c r="CB28" s="798">
        <f t="shared" si="63"/>
        <v>0</v>
      </c>
      <c r="CC28" s="798">
        <f t="shared" si="63"/>
        <v>0</v>
      </c>
      <c r="CD28" s="798">
        <f t="shared" si="63"/>
        <v>0</v>
      </c>
      <c r="CE28" s="798">
        <f t="shared" si="63"/>
        <v>0</v>
      </c>
      <c r="CF28" s="798">
        <f t="shared" si="63"/>
        <v>0</v>
      </c>
      <c r="CG28" s="798">
        <f t="shared" si="63"/>
        <v>0</v>
      </c>
      <c r="CH28" s="798">
        <f t="shared" si="63"/>
        <v>0</v>
      </c>
      <c r="CI28" s="798">
        <f t="shared" si="63"/>
        <v>0</v>
      </c>
      <c r="CJ28" s="798">
        <f t="shared" si="63"/>
        <v>0</v>
      </c>
      <c r="CK28" s="798">
        <f t="shared" si="63"/>
        <v>0</v>
      </c>
      <c r="CL28" s="798">
        <f t="shared" si="63"/>
        <v>0</v>
      </c>
      <c r="CM28" s="798">
        <f t="shared" si="63"/>
        <v>0</v>
      </c>
      <c r="CN28" s="798">
        <f t="shared" si="63"/>
        <v>0</v>
      </c>
      <c r="CO28" s="798">
        <f t="shared" si="63"/>
        <v>0</v>
      </c>
      <c r="CP28" s="798">
        <f t="shared" si="63"/>
        <v>0</v>
      </c>
      <c r="CQ28" s="798">
        <f t="shared" si="63"/>
        <v>0</v>
      </c>
      <c r="CR28" s="798">
        <f t="shared" si="63"/>
        <v>0</v>
      </c>
      <c r="CS28" s="798">
        <f t="shared" si="63"/>
        <v>0</v>
      </c>
      <c r="CT28" s="798">
        <f t="shared" si="63"/>
        <v>0</v>
      </c>
      <c r="CU28" s="798">
        <f t="shared" si="63"/>
        <v>0</v>
      </c>
      <c r="CV28" s="798">
        <f t="shared" si="63"/>
        <v>0</v>
      </c>
      <c r="CW28" s="798">
        <f t="shared" ref="CW28:DF28" si="64">SUBTOTAL(9,CW29:CW30)</f>
        <v>0</v>
      </c>
      <c r="CX28" s="798">
        <f t="shared" si="64"/>
        <v>0</v>
      </c>
      <c r="CY28" s="798">
        <f t="shared" si="64"/>
        <v>0</v>
      </c>
      <c r="CZ28" s="798">
        <f t="shared" si="64"/>
        <v>0</v>
      </c>
      <c r="DA28" s="798">
        <f t="shared" si="64"/>
        <v>0</v>
      </c>
      <c r="DB28" s="798">
        <f t="shared" si="64"/>
        <v>0</v>
      </c>
      <c r="DC28" s="799">
        <f t="shared" si="64"/>
        <v>0</v>
      </c>
      <c r="DD28" s="799">
        <f t="shared" si="64"/>
        <v>0</v>
      </c>
      <c r="DE28" s="799">
        <f t="shared" si="64"/>
        <v>0</v>
      </c>
      <c r="DF28" s="799">
        <f t="shared" si="64"/>
        <v>0</v>
      </c>
    </row>
    <row r="29" spans="1:110" s="805" customFormat="1" ht="42" customHeight="1" x14ac:dyDescent="0.25">
      <c r="A29" s="800" t="s">
        <v>112</v>
      </c>
      <c r="B29" s="801" t="s">
        <v>866</v>
      </c>
      <c r="C29" s="802" t="s">
        <v>93</v>
      </c>
      <c r="D29" s="803"/>
      <c r="E29" s="803"/>
      <c r="F29" s="803"/>
      <c r="G29" s="803"/>
      <c r="H29" s="804"/>
      <c r="I29" s="804"/>
      <c r="J29" s="804" t="s">
        <v>190</v>
      </c>
      <c r="K29" s="804"/>
      <c r="L29" s="804"/>
      <c r="M29" s="804"/>
      <c r="N29" s="804"/>
      <c r="O29" s="804"/>
      <c r="P29" s="804"/>
      <c r="Q29" s="804"/>
      <c r="R29" s="804"/>
      <c r="S29" s="804"/>
      <c r="T29" s="804"/>
      <c r="U29" s="804"/>
      <c r="V29" s="804"/>
      <c r="W29" s="804"/>
      <c r="X29" s="804"/>
      <c r="Y29" s="804"/>
      <c r="Z29" s="804"/>
      <c r="AA29" s="804"/>
      <c r="AB29" s="804"/>
      <c r="AC29" s="804"/>
      <c r="AD29" s="804"/>
      <c r="AE29" s="804"/>
      <c r="AF29" s="804"/>
      <c r="AG29" s="804"/>
      <c r="AH29" s="804"/>
      <c r="AI29" s="804"/>
      <c r="AJ29" s="804"/>
      <c r="AK29" s="804"/>
      <c r="AL29" s="804"/>
      <c r="AM29" s="804"/>
      <c r="AN29" s="804"/>
      <c r="AO29" s="804"/>
      <c r="AP29" s="804"/>
      <c r="AQ29" s="804"/>
      <c r="AR29" s="804"/>
      <c r="AS29" s="804"/>
      <c r="AT29" s="804"/>
      <c r="AU29" s="804"/>
      <c r="AV29" s="804"/>
      <c r="AW29" s="804"/>
      <c r="AX29" s="804"/>
      <c r="AY29" s="804"/>
      <c r="AZ29" s="804"/>
      <c r="BA29" s="804"/>
      <c r="BB29" s="804"/>
      <c r="BC29" s="804"/>
      <c r="BD29" s="804"/>
      <c r="BE29" s="804"/>
      <c r="BF29" s="804"/>
      <c r="BG29" s="804"/>
      <c r="BH29" s="804"/>
      <c r="BI29" s="804"/>
      <c r="BJ29" s="804"/>
      <c r="BK29" s="804"/>
      <c r="BL29" s="804"/>
      <c r="BM29" s="804"/>
      <c r="BN29" s="804"/>
      <c r="BO29" s="804"/>
      <c r="BP29" s="804"/>
      <c r="BQ29" s="804"/>
      <c r="BR29" s="804"/>
      <c r="BS29" s="804"/>
      <c r="BT29" s="804"/>
      <c r="BU29" s="804"/>
      <c r="BV29" s="804"/>
      <c r="BW29" s="804"/>
      <c r="BX29" s="804"/>
      <c r="BY29" s="804"/>
      <c r="BZ29" s="804"/>
      <c r="CA29" s="804"/>
      <c r="CB29" s="804"/>
      <c r="CC29" s="804"/>
      <c r="CD29" s="804"/>
      <c r="CE29" s="804"/>
      <c r="CF29" s="804"/>
      <c r="CG29" s="804"/>
      <c r="CH29" s="804"/>
      <c r="CI29" s="804"/>
      <c r="CJ29" s="804"/>
      <c r="CK29" s="804"/>
      <c r="CL29" s="804"/>
      <c r="CM29" s="804"/>
      <c r="CN29" s="804"/>
      <c r="CO29" s="804"/>
      <c r="CP29" s="804"/>
      <c r="CQ29" s="804"/>
      <c r="CR29" s="804"/>
      <c r="CS29" s="804"/>
      <c r="CT29" s="804"/>
      <c r="CU29" s="804"/>
      <c r="CV29" s="804"/>
      <c r="CW29" s="804"/>
      <c r="CX29" s="804"/>
      <c r="CY29" s="804"/>
      <c r="CZ29" s="804"/>
      <c r="DA29" s="804"/>
      <c r="DB29" s="804"/>
    </row>
    <row r="30" spans="1:110" s="805" customFormat="1" ht="42" customHeight="1" x14ac:dyDescent="0.25">
      <c r="A30" s="800" t="s">
        <v>114</v>
      </c>
      <c r="B30" s="801" t="s">
        <v>866</v>
      </c>
      <c r="C30" s="802" t="s">
        <v>93</v>
      </c>
      <c r="D30" s="803"/>
      <c r="E30" s="803"/>
      <c r="F30" s="803"/>
      <c r="G30" s="803"/>
      <c r="H30" s="804"/>
      <c r="I30" s="804"/>
      <c r="J30" s="804" t="s">
        <v>190</v>
      </c>
      <c r="K30" s="804"/>
      <c r="L30" s="804"/>
      <c r="M30" s="804"/>
      <c r="N30" s="804"/>
      <c r="O30" s="804"/>
      <c r="P30" s="804"/>
      <c r="Q30" s="804"/>
      <c r="R30" s="804"/>
      <c r="S30" s="804"/>
      <c r="T30" s="804"/>
      <c r="U30" s="804"/>
      <c r="V30" s="804"/>
      <c r="W30" s="804"/>
      <c r="X30" s="804"/>
      <c r="Y30" s="804"/>
      <c r="Z30" s="804"/>
      <c r="AA30" s="804"/>
      <c r="AB30" s="804"/>
      <c r="AC30" s="804"/>
      <c r="AD30" s="804"/>
      <c r="AE30" s="804"/>
      <c r="AF30" s="804"/>
      <c r="AG30" s="804"/>
      <c r="AH30" s="804"/>
      <c r="AI30" s="804"/>
      <c r="AJ30" s="804"/>
      <c r="AK30" s="804"/>
      <c r="AL30" s="804"/>
      <c r="AM30" s="804"/>
      <c r="AN30" s="804"/>
      <c r="AO30" s="804"/>
      <c r="AP30" s="804"/>
      <c r="AQ30" s="804"/>
      <c r="AR30" s="804"/>
      <c r="AS30" s="804"/>
      <c r="AT30" s="804"/>
      <c r="AU30" s="804"/>
      <c r="AV30" s="804"/>
      <c r="AW30" s="804"/>
      <c r="AX30" s="804"/>
      <c r="AY30" s="804"/>
      <c r="AZ30" s="804"/>
      <c r="BA30" s="804"/>
      <c r="BB30" s="804"/>
      <c r="BC30" s="804"/>
      <c r="BD30" s="804"/>
      <c r="BE30" s="804"/>
      <c r="BF30" s="804"/>
      <c r="BG30" s="804"/>
      <c r="BH30" s="804"/>
      <c r="BI30" s="804"/>
      <c r="BJ30" s="804"/>
      <c r="BK30" s="804"/>
      <c r="BL30" s="804"/>
      <c r="BM30" s="804"/>
      <c r="BN30" s="804"/>
      <c r="BO30" s="804"/>
      <c r="BP30" s="804"/>
      <c r="BQ30" s="804"/>
      <c r="BR30" s="804"/>
      <c r="BS30" s="804"/>
      <c r="BT30" s="804"/>
      <c r="BU30" s="804"/>
      <c r="BV30" s="804"/>
      <c r="BW30" s="804"/>
      <c r="BX30" s="804"/>
      <c r="BY30" s="804"/>
      <c r="BZ30" s="804"/>
      <c r="CA30" s="804"/>
      <c r="CB30" s="804"/>
      <c r="CC30" s="804"/>
      <c r="CD30" s="804"/>
      <c r="CE30" s="804"/>
      <c r="CF30" s="804"/>
      <c r="CG30" s="804"/>
      <c r="CH30" s="804"/>
      <c r="CI30" s="804"/>
      <c r="CJ30" s="804"/>
      <c r="CK30" s="804"/>
      <c r="CL30" s="804"/>
      <c r="CM30" s="804"/>
      <c r="CN30" s="804"/>
      <c r="CO30" s="804"/>
      <c r="CP30" s="804"/>
      <c r="CQ30" s="804"/>
      <c r="CR30" s="804"/>
      <c r="CS30" s="804"/>
      <c r="CT30" s="804"/>
      <c r="CU30" s="804"/>
      <c r="CV30" s="804"/>
      <c r="CW30" s="804"/>
      <c r="CX30" s="804"/>
      <c r="CY30" s="804"/>
      <c r="CZ30" s="804"/>
      <c r="DA30" s="804"/>
      <c r="DB30" s="804"/>
    </row>
    <row r="31" spans="1:110" s="799" customFormat="1" ht="48" customHeight="1" x14ac:dyDescent="0.25">
      <c r="A31" s="794" t="s">
        <v>118</v>
      </c>
      <c r="B31" s="795" t="s">
        <v>867</v>
      </c>
      <c r="C31" s="796" t="s">
        <v>93</v>
      </c>
      <c r="D31" s="797"/>
      <c r="E31" s="797"/>
      <c r="F31" s="797"/>
      <c r="G31" s="797"/>
      <c r="H31" s="798">
        <f>SUBTOTAL(9,H32:H33)</f>
        <v>0</v>
      </c>
      <c r="I31" s="798">
        <f t="shared" ref="I31:CV31" si="65">SUBTOTAL(9,I32:I33)</f>
        <v>0</v>
      </c>
      <c r="J31" s="798" t="s">
        <v>190</v>
      </c>
      <c r="K31" s="798">
        <f t="shared" si="65"/>
        <v>0</v>
      </c>
      <c r="L31" s="798">
        <f t="shared" si="65"/>
        <v>0</v>
      </c>
      <c r="M31" s="798">
        <f t="shared" si="65"/>
        <v>0</v>
      </c>
      <c r="N31" s="798">
        <f t="shared" si="65"/>
        <v>0</v>
      </c>
      <c r="O31" s="798">
        <f t="shared" si="65"/>
        <v>0</v>
      </c>
      <c r="P31" s="798">
        <f t="shared" si="65"/>
        <v>0</v>
      </c>
      <c r="Q31" s="798">
        <f t="shared" si="65"/>
        <v>0</v>
      </c>
      <c r="R31" s="798">
        <f t="shared" si="65"/>
        <v>0</v>
      </c>
      <c r="S31" s="798">
        <f t="shared" si="65"/>
        <v>0</v>
      </c>
      <c r="T31" s="798">
        <f t="shared" si="65"/>
        <v>0</v>
      </c>
      <c r="U31" s="798">
        <f t="shared" si="65"/>
        <v>0</v>
      </c>
      <c r="V31" s="798">
        <f t="shared" si="65"/>
        <v>0</v>
      </c>
      <c r="W31" s="798">
        <f t="shared" si="65"/>
        <v>0</v>
      </c>
      <c r="X31" s="798">
        <f t="shared" si="65"/>
        <v>0</v>
      </c>
      <c r="Y31" s="798">
        <f t="shared" si="65"/>
        <v>0</v>
      </c>
      <c r="Z31" s="798">
        <f t="shared" si="65"/>
        <v>0</v>
      </c>
      <c r="AA31" s="798">
        <f t="shared" si="65"/>
        <v>0</v>
      </c>
      <c r="AB31" s="798">
        <f t="shared" si="65"/>
        <v>0</v>
      </c>
      <c r="AC31" s="798">
        <f t="shared" si="65"/>
        <v>0</v>
      </c>
      <c r="AD31" s="798">
        <f t="shared" si="65"/>
        <v>0</v>
      </c>
      <c r="AE31" s="798">
        <f t="shared" si="65"/>
        <v>0</v>
      </c>
      <c r="AF31" s="798">
        <f t="shared" si="65"/>
        <v>0</v>
      </c>
      <c r="AG31" s="798">
        <f t="shared" si="65"/>
        <v>0</v>
      </c>
      <c r="AH31" s="798">
        <f t="shared" si="65"/>
        <v>0</v>
      </c>
      <c r="AI31" s="798">
        <f t="shared" si="65"/>
        <v>0</v>
      </c>
      <c r="AJ31" s="798">
        <f t="shared" si="65"/>
        <v>0</v>
      </c>
      <c r="AK31" s="798">
        <f t="shared" si="65"/>
        <v>0</v>
      </c>
      <c r="AL31" s="798">
        <f t="shared" si="65"/>
        <v>0</v>
      </c>
      <c r="AM31" s="798">
        <f t="shared" si="65"/>
        <v>0</v>
      </c>
      <c r="AN31" s="798">
        <f t="shared" si="65"/>
        <v>0</v>
      </c>
      <c r="AO31" s="798">
        <f t="shared" si="65"/>
        <v>0</v>
      </c>
      <c r="AP31" s="798">
        <f t="shared" si="65"/>
        <v>0</v>
      </c>
      <c r="AQ31" s="798">
        <f t="shared" si="65"/>
        <v>0</v>
      </c>
      <c r="AR31" s="798">
        <f t="shared" si="65"/>
        <v>0</v>
      </c>
      <c r="AS31" s="798">
        <f t="shared" si="65"/>
        <v>0</v>
      </c>
      <c r="AT31" s="798">
        <f t="shared" si="65"/>
        <v>0</v>
      </c>
      <c r="AU31" s="798">
        <f t="shared" si="65"/>
        <v>0</v>
      </c>
      <c r="AV31" s="798">
        <f t="shared" si="65"/>
        <v>0</v>
      </c>
      <c r="AW31" s="798">
        <f t="shared" si="65"/>
        <v>0</v>
      </c>
      <c r="AX31" s="798">
        <f t="shared" si="65"/>
        <v>0</v>
      </c>
      <c r="AY31" s="798">
        <f t="shared" si="65"/>
        <v>0</v>
      </c>
      <c r="AZ31" s="798">
        <f t="shared" si="65"/>
        <v>0</v>
      </c>
      <c r="BA31" s="798">
        <f t="shared" si="65"/>
        <v>0</v>
      </c>
      <c r="BB31" s="798">
        <f t="shared" si="65"/>
        <v>0</v>
      </c>
      <c r="BC31" s="798">
        <f t="shared" si="65"/>
        <v>0</v>
      </c>
      <c r="BD31" s="798">
        <f t="shared" si="65"/>
        <v>0</v>
      </c>
      <c r="BE31" s="798">
        <f t="shared" si="65"/>
        <v>0</v>
      </c>
      <c r="BF31" s="798">
        <f t="shared" si="65"/>
        <v>0</v>
      </c>
      <c r="BG31" s="798">
        <f t="shared" si="65"/>
        <v>0</v>
      </c>
      <c r="BH31" s="798">
        <f t="shared" si="65"/>
        <v>0</v>
      </c>
      <c r="BI31" s="798">
        <f t="shared" si="65"/>
        <v>0</v>
      </c>
      <c r="BJ31" s="798">
        <f t="shared" si="65"/>
        <v>0</v>
      </c>
      <c r="BK31" s="798">
        <f t="shared" si="65"/>
        <v>0</v>
      </c>
      <c r="BL31" s="798">
        <f t="shared" si="65"/>
        <v>0</v>
      </c>
      <c r="BM31" s="798">
        <f t="shared" si="65"/>
        <v>0</v>
      </c>
      <c r="BN31" s="798">
        <f t="shared" si="65"/>
        <v>0</v>
      </c>
      <c r="BO31" s="798">
        <f t="shared" si="65"/>
        <v>0</v>
      </c>
      <c r="BP31" s="798">
        <f t="shared" si="65"/>
        <v>0</v>
      </c>
      <c r="BQ31" s="798">
        <f t="shared" si="65"/>
        <v>0</v>
      </c>
      <c r="BR31" s="798">
        <f t="shared" si="65"/>
        <v>0</v>
      </c>
      <c r="BS31" s="798">
        <f t="shared" si="65"/>
        <v>0</v>
      </c>
      <c r="BT31" s="798">
        <f t="shared" si="65"/>
        <v>0</v>
      </c>
      <c r="BU31" s="798">
        <f t="shared" si="65"/>
        <v>0</v>
      </c>
      <c r="BV31" s="798">
        <f t="shared" si="65"/>
        <v>0</v>
      </c>
      <c r="BW31" s="798">
        <f t="shared" si="65"/>
        <v>0</v>
      </c>
      <c r="BX31" s="798">
        <f t="shared" si="65"/>
        <v>0</v>
      </c>
      <c r="BY31" s="798">
        <f t="shared" si="65"/>
        <v>0</v>
      </c>
      <c r="BZ31" s="798">
        <f t="shared" si="65"/>
        <v>0</v>
      </c>
      <c r="CA31" s="798">
        <f t="shared" si="65"/>
        <v>0</v>
      </c>
      <c r="CB31" s="798">
        <f t="shared" si="65"/>
        <v>0</v>
      </c>
      <c r="CC31" s="798">
        <f t="shared" si="65"/>
        <v>0</v>
      </c>
      <c r="CD31" s="798">
        <f t="shared" si="65"/>
        <v>0</v>
      </c>
      <c r="CE31" s="798">
        <f t="shared" si="65"/>
        <v>0</v>
      </c>
      <c r="CF31" s="798">
        <f t="shared" si="65"/>
        <v>0</v>
      </c>
      <c r="CG31" s="798">
        <f t="shared" si="65"/>
        <v>0</v>
      </c>
      <c r="CH31" s="798">
        <f t="shared" si="65"/>
        <v>0</v>
      </c>
      <c r="CI31" s="798">
        <f t="shared" si="65"/>
        <v>0</v>
      </c>
      <c r="CJ31" s="798">
        <f t="shared" si="65"/>
        <v>0</v>
      </c>
      <c r="CK31" s="798">
        <f t="shared" si="65"/>
        <v>0</v>
      </c>
      <c r="CL31" s="798">
        <f t="shared" si="65"/>
        <v>0</v>
      </c>
      <c r="CM31" s="798">
        <f t="shared" si="65"/>
        <v>0</v>
      </c>
      <c r="CN31" s="798">
        <f t="shared" si="65"/>
        <v>0</v>
      </c>
      <c r="CO31" s="798">
        <f t="shared" si="65"/>
        <v>0</v>
      </c>
      <c r="CP31" s="798">
        <f t="shared" si="65"/>
        <v>0</v>
      </c>
      <c r="CQ31" s="798">
        <f t="shared" si="65"/>
        <v>0</v>
      </c>
      <c r="CR31" s="798">
        <f t="shared" si="65"/>
        <v>0</v>
      </c>
      <c r="CS31" s="798">
        <f t="shared" si="65"/>
        <v>0</v>
      </c>
      <c r="CT31" s="798">
        <f t="shared" si="65"/>
        <v>0</v>
      </c>
      <c r="CU31" s="798">
        <f t="shared" si="65"/>
        <v>0</v>
      </c>
      <c r="CV31" s="798">
        <f t="shared" si="65"/>
        <v>0</v>
      </c>
      <c r="CW31" s="798">
        <f t="shared" ref="CW31:DF31" si="66">SUBTOTAL(9,CW32:CW33)</f>
        <v>0</v>
      </c>
      <c r="CX31" s="798">
        <f t="shared" si="66"/>
        <v>0</v>
      </c>
      <c r="CY31" s="798">
        <f t="shared" si="66"/>
        <v>0</v>
      </c>
      <c r="CZ31" s="798">
        <f t="shared" si="66"/>
        <v>0</v>
      </c>
      <c r="DA31" s="798">
        <f t="shared" si="66"/>
        <v>0</v>
      </c>
      <c r="DB31" s="798">
        <f t="shared" si="66"/>
        <v>0</v>
      </c>
      <c r="DC31" s="799">
        <f t="shared" si="66"/>
        <v>0</v>
      </c>
      <c r="DD31" s="799">
        <f t="shared" si="66"/>
        <v>0</v>
      </c>
      <c r="DE31" s="799">
        <f t="shared" si="66"/>
        <v>0</v>
      </c>
      <c r="DF31" s="799">
        <f t="shared" si="66"/>
        <v>0</v>
      </c>
    </row>
    <row r="32" spans="1:110" s="805" customFormat="1" ht="42" customHeight="1" x14ac:dyDescent="0.25">
      <c r="A32" s="800" t="s">
        <v>120</v>
      </c>
      <c r="B32" s="801" t="s">
        <v>868</v>
      </c>
      <c r="C32" s="802" t="s">
        <v>93</v>
      </c>
      <c r="D32" s="803"/>
      <c r="E32" s="803"/>
      <c r="F32" s="803"/>
      <c r="G32" s="803"/>
      <c r="H32" s="804"/>
      <c r="I32" s="804"/>
      <c r="J32" s="804" t="s">
        <v>190</v>
      </c>
      <c r="K32" s="804"/>
      <c r="L32" s="804"/>
      <c r="M32" s="804"/>
      <c r="N32" s="804"/>
      <c r="O32" s="804"/>
      <c r="P32" s="804"/>
      <c r="Q32" s="804"/>
      <c r="R32" s="804"/>
      <c r="S32" s="804"/>
      <c r="T32" s="804"/>
      <c r="U32" s="804"/>
      <c r="V32" s="804"/>
      <c r="W32" s="804"/>
      <c r="X32" s="804"/>
      <c r="Y32" s="804"/>
      <c r="Z32" s="804"/>
      <c r="AA32" s="804"/>
      <c r="AB32" s="804"/>
      <c r="AC32" s="804"/>
      <c r="AD32" s="804"/>
      <c r="AE32" s="804"/>
      <c r="AF32" s="804"/>
      <c r="AG32" s="804"/>
      <c r="AH32" s="804"/>
      <c r="AI32" s="804"/>
      <c r="AJ32" s="804"/>
      <c r="AK32" s="804"/>
      <c r="AL32" s="804"/>
      <c r="AM32" s="804"/>
      <c r="AN32" s="804"/>
      <c r="AO32" s="804"/>
      <c r="AP32" s="804"/>
      <c r="AQ32" s="804"/>
      <c r="AR32" s="804"/>
      <c r="AS32" s="804"/>
      <c r="AT32" s="804"/>
      <c r="AU32" s="804"/>
      <c r="AV32" s="804"/>
      <c r="AW32" s="804"/>
      <c r="AX32" s="804"/>
      <c r="AY32" s="804"/>
      <c r="AZ32" s="804"/>
      <c r="BA32" s="804"/>
      <c r="BB32" s="804"/>
      <c r="BC32" s="804"/>
      <c r="BD32" s="804"/>
      <c r="BE32" s="804"/>
      <c r="BF32" s="804"/>
      <c r="BG32" s="804"/>
      <c r="BH32" s="804"/>
      <c r="BI32" s="804"/>
      <c r="BJ32" s="804"/>
      <c r="BK32" s="804"/>
      <c r="BL32" s="804"/>
      <c r="BM32" s="804"/>
      <c r="BN32" s="804"/>
      <c r="BO32" s="804"/>
      <c r="BP32" s="804"/>
      <c r="BQ32" s="804"/>
      <c r="BR32" s="804"/>
      <c r="BS32" s="804"/>
      <c r="BT32" s="804"/>
      <c r="BU32" s="804"/>
      <c r="BV32" s="804"/>
      <c r="BW32" s="804"/>
      <c r="BX32" s="804"/>
      <c r="BY32" s="804"/>
      <c r="BZ32" s="804"/>
      <c r="CA32" s="804"/>
      <c r="CB32" s="804"/>
      <c r="CC32" s="804"/>
      <c r="CD32" s="804"/>
      <c r="CE32" s="804"/>
      <c r="CF32" s="804"/>
      <c r="CG32" s="804"/>
      <c r="CH32" s="804"/>
      <c r="CI32" s="804"/>
      <c r="CJ32" s="804"/>
      <c r="CK32" s="804"/>
      <c r="CL32" s="804"/>
      <c r="CM32" s="804"/>
      <c r="CN32" s="804"/>
      <c r="CO32" s="804"/>
      <c r="CP32" s="804"/>
      <c r="CQ32" s="804"/>
      <c r="CR32" s="804"/>
      <c r="CS32" s="804"/>
      <c r="CT32" s="804"/>
      <c r="CU32" s="804"/>
      <c r="CV32" s="804"/>
      <c r="CW32" s="804"/>
      <c r="CX32" s="804"/>
      <c r="CY32" s="804"/>
      <c r="CZ32" s="804"/>
      <c r="DA32" s="804"/>
      <c r="DB32" s="804" t="s">
        <v>190</v>
      </c>
    </row>
    <row r="33" spans="1:110" s="805" customFormat="1" ht="42" customHeight="1" x14ac:dyDescent="0.25">
      <c r="A33" s="800" t="s">
        <v>122</v>
      </c>
      <c r="B33" s="801" t="s">
        <v>866</v>
      </c>
      <c r="C33" s="802" t="s">
        <v>93</v>
      </c>
      <c r="D33" s="803"/>
      <c r="E33" s="803"/>
      <c r="F33" s="803"/>
      <c r="G33" s="803"/>
      <c r="H33" s="804"/>
      <c r="I33" s="804"/>
      <c r="J33" s="804" t="s">
        <v>190</v>
      </c>
      <c r="K33" s="804"/>
      <c r="L33" s="804"/>
      <c r="M33" s="804"/>
      <c r="N33" s="804"/>
      <c r="O33" s="804"/>
      <c r="P33" s="804"/>
      <c r="Q33" s="804"/>
      <c r="R33" s="804"/>
      <c r="S33" s="804"/>
      <c r="T33" s="804"/>
      <c r="U33" s="804"/>
      <c r="V33" s="804"/>
      <c r="W33" s="804"/>
      <c r="X33" s="804"/>
      <c r="Y33" s="804"/>
      <c r="Z33" s="804"/>
      <c r="AA33" s="804"/>
      <c r="AB33" s="804"/>
      <c r="AC33" s="804"/>
      <c r="AD33" s="804"/>
      <c r="AE33" s="804"/>
      <c r="AF33" s="804"/>
      <c r="AG33" s="804"/>
      <c r="AH33" s="804"/>
      <c r="AI33" s="804"/>
      <c r="AJ33" s="804"/>
      <c r="AK33" s="804"/>
      <c r="AL33" s="804"/>
      <c r="AM33" s="804"/>
      <c r="AN33" s="804"/>
      <c r="AO33" s="804"/>
      <c r="AP33" s="804"/>
      <c r="AQ33" s="804"/>
      <c r="AR33" s="804"/>
      <c r="AS33" s="804"/>
      <c r="AT33" s="804"/>
      <c r="AU33" s="804"/>
      <c r="AV33" s="804"/>
      <c r="AW33" s="804"/>
      <c r="AX33" s="804"/>
      <c r="AY33" s="804"/>
      <c r="AZ33" s="804"/>
      <c r="BA33" s="804"/>
      <c r="BB33" s="804"/>
      <c r="BC33" s="804"/>
      <c r="BD33" s="804"/>
      <c r="BE33" s="804"/>
      <c r="BF33" s="804"/>
      <c r="BG33" s="804"/>
      <c r="BH33" s="804"/>
      <c r="BI33" s="804"/>
      <c r="BJ33" s="804"/>
      <c r="BK33" s="804"/>
      <c r="BL33" s="804"/>
      <c r="BM33" s="804"/>
      <c r="BN33" s="804"/>
      <c r="BO33" s="804"/>
      <c r="BP33" s="804"/>
      <c r="BQ33" s="804"/>
      <c r="BR33" s="804"/>
      <c r="BS33" s="804"/>
      <c r="BT33" s="804"/>
      <c r="BU33" s="804"/>
      <c r="BV33" s="804"/>
      <c r="BW33" s="804"/>
      <c r="BX33" s="804"/>
      <c r="BY33" s="804"/>
      <c r="BZ33" s="804"/>
      <c r="CA33" s="804"/>
      <c r="CB33" s="804"/>
      <c r="CC33" s="804"/>
      <c r="CD33" s="804"/>
      <c r="CE33" s="804"/>
      <c r="CF33" s="804"/>
      <c r="CG33" s="804"/>
      <c r="CH33" s="804"/>
      <c r="CI33" s="804"/>
      <c r="CJ33" s="804"/>
      <c r="CK33" s="804"/>
      <c r="CL33" s="804"/>
      <c r="CM33" s="804"/>
      <c r="CN33" s="804"/>
      <c r="CO33" s="804"/>
      <c r="CP33" s="804"/>
      <c r="CQ33" s="804"/>
      <c r="CR33" s="804"/>
      <c r="CS33" s="804"/>
      <c r="CT33" s="804"/>
      <c r="CU33" s="804"/>
      <c r="CV33" s="804"/>
      <c r="CW33" s="804"/>
      <c r="CX33" s="804"/>
      <c r="CY33" s="804"/>
      <c r="CZ33" s="804"/>
      <c r="DA33" s="804"/>
      <c r="DB33" s="804" t="s">
        <v>190</v>
      </c>
    </row>
    <row r="34" spans="1:110" s="799" customFormat="1" ht="48" customHeight="1" x14ac:dyDescent="0.25">
      <c r="A34" s="794" t="s">
        <v>124</v>
      </c>
      <c r="B34" s="795" t="s">
        <v>869</v>
      </c>
      <c r="C34" s="796" t="s">
        <v>93</v>
      </c>
      <c r="D34" s="797"/>
      <c r="E34" s="797"/>
      <c r="F34" s="797"/>
      <c r="G34" s="797"/>
      <c r="H34" s="798">
        <f>SUBTOTAL(9,H35:H39)</f>
        <v>0</v>
      </c>
      <c r="I34" s="798">
        <f t="shared" ref="I34:CV34" si="67">SUBTOTAL(9,I35:I39)</f>
        <v>0</v>
      </c>
      <c r="J34" s="798" t="s">
        <v>190</v>
      </c>
      <c r="K34" s="798">
        <f t="shared" si="67"/>
        <v>0</v>
      </c>
      <c r="L34" s="798">
        <f t="shared" si="67"/>
        <v>0</v>
      </c>
      <c r="M34" s="798">
        <f t="shared" si="67"/>
        <v>0</v>
      </c>
      <c r="N34" s="798">
        <f t="shared" si="67"/>
        <v>0</v>
      </c>
      <c r="O34" s="798">
        <f t="shared" si="67"/>
        <v>0</v>
      </c>
      <c r="P34" s="798">
        <f t="shared" si="67"/>
        <v>0</v>
      </c>
      <c r="Q34" s="798">
        <f t="shared" si="67"/>
        <v>0</v>
      </c>
      <c r="R34" s="798">
        <f t="shared" si="67"/>
        <v>0</v>
      </c>
      <c r="S34" s="798">
        <f t="shared" si="67"/>
        <v>0</v>
      </c>
      <c r="T34" s="798">
        <f t="shared" si="67"/>
        <v>0</v>
      </c>
      <c r="U34" s="798">
        <f t="shared" si="67"/>
        <v>0</v>
      </c>
      <c r="V34" s="798">
        <f t="shared" si="67"/>
        <v>0</v>
      </c>
      <c r="W34" s="798">
        <f t="shared" si="67"/>
        <v>0</v>
      </c>
      <c r="X34" s="798">
        <f t="shared" si="67"/>
        <v>0</v>
      </c>
      <c r="Y34" s="798">
        <f t="shared" si="67"/>
        <v>0</v>
      </c>
      <c r="Z34" s="798">
        <f t="shared" si="67"/>
        <v>0</v>
      </c>
      <c r="AA34" s="798">
        <f t="shared" si="67"/>
        <v>0</v>
      </c>
      <c r="AB34" s="798">
        <f t="shared" si="67"/>
        <v>0</v>
      </c>
      <c r="AC34" s="798">
        <f t="shared" si="67"/>
        <v>0</v>
      </c>
      <c r="AD34" s="798">
        <f t="shared" si="67"/>
        <v>0</v>
      </c>
      <c r="AE34" s="798">
        <f t="shared" si="67"/>
        <v>0</v>
      </c>
      <c r="AF34" s="798">
        <f t="shared" si="67"/>
        <v>0</v>
      </c>
      <c r="AG34" s="798">
        <f t="shared" si="67"/>
        <v>0</v>
      </c>
      <c r="AH34" s="798">
        <f t="shared" si="67"/>
        <v>0</v>
      </c>
      <c r="AI34" s="798">
        <f t="shared" si="67"/>
        <v>0</v>
      </c>
      <c r="AJ34" s="798">
        <f t="shared" si="67"/>
        <v>0</v>
      </c>
      <c r="AK34" s="798">
        <f t="shared" si="67"/>
        <v>0</v>
      </c>
      <c r="AL34" s="798">
        <f t="shared" si="67"/>
        <v>0</v>
      </c>
      <c r="AM34" s="798">
        <f t="shared" si="67"/>
        <v>0</v>
      </c>
      <c r="AN34" s="798">
        <f t="shared" si="67"/>
        <v>0</v>
      </c>
      <c r="AO34" s="798">
        <f t="shared" si="67"/>
        <v>0</v>
      </c>
      <c r="AP34" s="798">
        <f t="shared" si="67"/>
        <v>0</v>
      </c>
      <c r="AQ34" s="798">
        <f t="shared" si="67"/>
        <v>0</v>
      </c>
      <c r="AR34" s="798">
        <f t="shared" si="67"/>
        <v>0</v>
      </c>
      <c r="AS34" s="798">
        <f t="shared" si="67"/>
        <v>0</v>
      </c>
      <c r="AT34" s="798">
        <f t="shared" si="67"/>
        <v>0</v>
      </c>
      <c r="AU34" s="798">
        <f t="shared" si="67"/>
        <v>0</v>
      </c>
      <c r="AV34" s="798">
        <f t="shared" si="67"/>
        <v>0</v>
      </c>
      <c r="AW34" s="798">
        <f t="shared" si="67"/>
        <v>0</v>
      </c>
      <c r="AX34" s="798">
        <f t="shared" si="67"/>
        <v>0</v>
      </c>
      <c r="AY34" s="798">
        <f t="shared" si="67"/>
        <v>0</v>
      </c>
      <c r="AZ34" s="798">
        <f t="shared" si="67"/>
        <v>0</v>
      </c>
      <c r="BA34" s="798">
        <f t="shared" si="67"/>
        <v>0</v>
      </c>
      <c r="BB34" s="798">
        <f t="shared" si="67"/>
        <v>0</v>
      </c>
      <c r="BC34" s="798">
        <f t="shared" si="67"/>
        <v>0</v>
      </c>
      <c r="BD34" s="798">
        <f t="shared" si="67"/>
        <v>0</v>
      </c>
      <c r="BE34" s="798">
        <f t="shared" si="67"/>
        <v>0</v>
      </c>
      <c r="BF34" s="798">
        <f t="shared" si="67"/>
        <v>0</v>
      </c>
      <c r="BG34" s="798">
        <f t="shared" si="67"/>
        <v>0</v>
      </c>
      <c r="BH34" s="798">
        <f t="shared" si="67"/>
        <v>0</v>
      </c>
      <c r="BI34" s="798">
        <f t="shared" si="67"/>
        <v>0</v>
      </c>
      <c r="BJ34" s="798">
        <f t="shared" si="67"/>
        <v>0</v>
      </c>
      <c r="BK34" s="798">
        <f t="shared" si="67"/>
        <v>0</v>
      </c>
      <c r="BL34" s="798">
        <f t="shared" si="67"/>
        <v>0</v>
      </c>
      <c r="BM34" s="798">
        <f t="shared" si="67"/>
        <v>0</v>
      </c>
      <c r="BN34" s="798">
        <f t="shared" si="67"/>
        <v>0</v>
      </c>
      <c r="BO34" s="798">
        <f t="shared" si="67"/>
        <v>0</v>
      </c>
      <c r="BP34" s="798">
        <f t="shared" si="67"/>
        <v>0</v>
      </c>
      <c r="BQ34" s="798">
        <f t="shared" si="67"/>
        <v>0</v>
      </c>
      <c r="BR34" s="798">
        <f t="shared" si="67"/>
        <v>0</v>
      </c>
      <c r="BS34" s="798">
        <f t="shared" si="67"/>
        <v>0</v>
      </c>
      <c r="BT34" s="798">
        <f t="shared" si="67"/>
        <v>0</v>
      </c>
      <c r="BU34" s="798">
        <f t="shared" si="67"/>
        <v>0</v>
      </c>
      <c r="BV34" s="798">
        <f t="shared" si="67"/>
        <v>0</v>
      </c>
      <c r="BW34" s="798">
        <f t="shared" si="67"/>
        <v>0</v>
      </c>
      <c r="BX34" s="798">
        <f t="shared" si="67"/>
        <v>0</v>
      </c>
      <c r="BY34" s="798">
        <f t="shared" si="67"/>
        <v>0</v>
      </c>
      <c r="BZ34" s="798">
        <f t="shared" si="67"/>
        <v>0</v>
      </c>
      <c r="CA34" s="798">
        <f t="shared" si="67"/>
        <v>0</v>
      </c>
      <c r="CB34" s="798">
        <f t="shared" si="67"/>
        <v>0</v>
      </c>
      <c r="CC34" s="798">
        <f t="shared" si="67"/>
        <v>0</v>
      </c>
      <c r="CD34" s="798">
        <f t="shared" si="67"/>
        <v>0</v>
      </c>
      <c r="CE34" s="798">
        <f t="shared" si="67"/>
        <v>0</v>
      </c>
      <c r="CF34" s="798">
        <f t="shared" si="67"/>
        <v>0</v>
      </c>
      <c r="CG34" s="798">
        <f t="shared" si="67"/>
        <v>0</v>
      </c>
      <c r="CH34" s="798">
        <f t="shared" si="67"/>
        <v>0</v>
      </c>
      <c r="CI34" s="798">
        <f t="shared" si="67"/>
        <v>0</v>
      </c>
      <c r="CJ34" s="798">
        <f t="shared" si="67"/>
        <v>0</v>
      </c>
      <c r="CK34" s="798">
        <f t="shared" si="67"/>
        <v>0</v>
      </c>
      <c r="CL34" s="798">
        <f t="shared" si="67"/>
        <v>0</v>
      </c>
      <c r="CM34" s="798">
        <f t="shared" si="67"/>
        <v>0</v>
      </c>
      <c r="CN34" s="798">
        <f t="shared" si="67"/>
        <v>0</v>
      </c>
      <c r="CO34" s="798">
        <f t="shared" si="67"/>
        <v>0</v>
      </c>
      <c r="CP34" s="798">
        <f t="shared" si="67"/>
        <v>0</v>
      </c>
      <c r="CQ34" s="798">
        <f t="shared" si="67"/>
        <v>0</v>
      </c>
      <c r="CR34" s="798">
        <f t="shared" si="67"/>
        <v>0</v>
      </c>
      <c r="CS34" s="798">
        <f t="shared" si="67"/>
        <v>0</v>
      </c>
      <c r="CT34" s="798">
        <f t="shared" si="67"/>
        <v>0</v>
      </c>
      <c r="CU34" s="798">
        <f t="shared" si="67"/>
        <v>0</v>
      </c>
      <c r="CV34" s="798">
        <f t="shared" si="67"/>
        <v>0</v>
      </c>
      <c r="CW34" s="798">
        <f t="shared" ref="CW34:DF34" si="68">SUBTOTAL(9,CW35:CW39)</f>
        <v>0</v>
      </c>
      <c r="CX34" s="798">
        <f t="shared" si="68"/>
        <v>0</v>
      </c>
      <c r="CY34" s="798">
        <f t="shared" si="68"/>
        <v>0</v>
      </c>
      <c r="CZ34" s="798">
        <f t="shared" si="68"/>
        <v>0</v>
      </c>
      <c r="DA34" s="798">
        <f t="shared" si="68"/>
        <v>0</v>
      </c>
      <c r="DB34" s="798">
        <f t="shared" si="68"/>
        <v>0</v>
      </c>
      <c r="DC34" s="799">
        <f t="shared" si="68"/>
        <v>0</v>
      </c>
      <c r="DD34" s="799">
        <f t="shared" si="68"/>
        <v>0</v>
      </c>
      <c r="DE34" s="799">
        <f t="shared" si="68"/>
        <v>0</v>
      </c>
      <c r="DF34" s="799">
        <f t="shared" si="68"/>
        <v>0</v>
      </c>
    </row>
    <row r="35" spans="1:110" s="805" customFormat="1" ht="42" customHeight="1" x14ac:dyDescent="0.25">
      <c r="A35" s="800" t="s">
        <v>745</v>
      </c>
      <c r="B35" s="801" t="s">
        <v>870</v>
      </c>
      <c r="C35" s="802" t="s">
        <v>93</v>
      </c>
      <c r="D35" s="803"/>
      <c r="E35" s="803"/>
      <c r="F35" s="803"/>
      <c r="G35" s="803"/>
      <c r="H35" s="804"/>
      <c r="I35" s="804"/>
      <c r="J35" s="804" t="s">
        <v>190</v>
      </c>
      <c r="K35" s="804"/>
      <c r="L35" s="804"/>
      <c r="M35" s="804"/>
      <c r="N35" s="804"/>
      <c r="O35" s="804"/>
      <c r="P35" s="804"/>
      <c r="Q35" s="804"/>
      <c r="R35" s="804"/>
      <c r="S35" s="804"/>
      <c r="T35" s="804"/>
      <c r="U35" s="804"/>
      <c r="V35" s="804"/>
      <c r="W35" s="804"/>
      <c r="X35" s="804"/>
      <c r="Y35" s="804"/>
      <c r="Z35" s="804"/>
      <c r="AA35" s="804"/>
      <c r="AB35" s="804"/>
      <c r="AC35" s="804"/>
      <c r="AD35" s="804"/>
      <c r="AE35" s="804"/>
      <c r="AF35" s="804"/>
      <c r="AG35" s="804"/>
      <c r="AH35" s="804"/>
      <c r="AI35" s="804"/>
      <c r="AJ35" s="804"/>
      <c r="AK35" s="804"/>
      <c r="AL35" s="804"/>
      <c r="AM35" s="804"/>
      <c r="AN35" s="804"/>
      <c r="AO35" s="804"/>
      <c r="AP35" s="804"/>
      <c r="AQ35" s="804"/>
      <c r="AR35" s="804"/>
      <c r="AS35" s="804"/>
      <c r="AT35" s="804"/>
      <c r="AU35" s="804"/>
      <c r="AV35" s="804"/>
      <c r="AW35" s="804"/>
      <c r="AX35" s="804"/>
      <c r="AY35" s="804"/>
      <c r="AZ35" s="804"/>
      <c r="BA35" s="804"/>
      <c r="BB35" s="804"/>
      <c r="BC35" s="804"/>
      <c r="BD35" s="804"/>
      <c r="BE35" s="804"/>
      <c r="BF35" s="804"/>
      <c r="BG35" s="804"/>
      <c r="BH35" s="804"/>
      <c r="BI35" s="804"/>
      <c r="BJ35" s="804"/>
      <c r="BK35" s="804"/>
      <c r="BL35" s="804"/>
      <c r="BM35" s="804"/>
      <c r="BN35" s="804"/>
      <c r="BO35" s="804"/>
      <c r="BP35" s="804"/>
      <c r="BQ35" s="804"/>
      <c r="BR35" s="804"/>
      <c r="BS35" s="804"/>
      <c r="BT35" s="804"/>
      <c r="BU35" s="804"/>
      <c r="BV35" s="804"/>
      <c r="BW35" s="804"/>
      <c r="BX35" s="804"/>
      <c r="BY35" s="804"/>
      <c r="BZ35" s="804"/>
      <c r="CA35" s="804"/>
      <c r="CB35" s="804"/>
      <c r="CC35" s="804"/>
      <c r="CD35" s="804"/>
      <c r="CE35" s="804"/>
      <c r="CF35" s="804"/>
      <c r="CG35" s="804"/>
      <c r="CH35" s="804"/>
      <c r="CI35" s="804"/>
      <c r="CJ35" s="804"/>
      <c r="CK35" s="804"/>
      <c r="CL35" s="804"/>
      <c r="CM35" s="804"/>
      <c r="CN35" s="804"/>
      <c r="CO35" s="804"/>
      <c r="CP35" s="804"/>
      <c r="CQ35" s="804"/>
      <c r="CR35" s="804"/>
      <c r="CS35" s="804"/>
      <c r="CT35" s="804"/>
      <c r="CU35" s="804"/>
      <c r="CV35" s="804"/>
      <c r="CW35" s="804"/>
      <c r="CX35" s="804"/>
      <c r="CY35" s="804"/>
      <c r="CZ35" s="804"/>
      <c r="DA35" s="804"/>
      <c r="DB35" s="804"/>
    </row>
    <row r="36" spans="1:110" s="805" customFormat="1" ht="42" customHeight="1" x14ac:dyDescent="0.25">
      <c r="A36" s="800" t="s">
        <v>746</v>
      </c>
      <c r="B36" s="801" t="s">
        <v>871</v>
      </c>
      <c r="C36" s="802" t="s">
        <v>93</v>
      </c>
      <c r="D36" s="803"/>
      <c r="E36" s="803"/>
      <c r="F36" s="803"/>
      <c r="G36" s="803"/>
      <c r="H36" s="804"/>
      <c r="I36" s="804"/>
      <c r="J36" s="804" t="s">
        <v>190</v>
      </c>
      <c r="K36" s="804"/>
      <c r="L36" s="804"/>
      <c r="M36" s="804"/>
      <c r="N36" s="804"/>
      <c r="O36" s="804"/>
      <c r="P36" s="804"/>
      <c r="Q36" s="804"/>
      <c r="R36" s="804"/>
      <c r="S36" s="804"/>
      <c r="T36" s="804"/>
      <c r="U36" s="804"/>
      <c r="V36" s="804"/>
      <c r="W36" s="804"/>
      <c r="X36" s="804"/>
      <c r="Y36" s="804"/>
      <c r="Z36" s="804"/>
      <c r="AA36" s="804"/>
      <c r="AB36" s="804"/>
      <c r="AC36" s="804"/>
      <c r="AD36" s="804"/>
      <c r="AE36" s="804"/>
      <c r="AF36" s="804"/>
      <c r="AG36" s="804"/>
      <c r="AH36" s="804"/>
      <c r="AI36" s="804"/>
      <c r="AJ36" s="804"/>
      <c r="AK36" s="804"/>
      <c r="AL36" s="804"/>
      <c r="AM36" s="804"/>
      <c r="AN36" s="804"/>
      <c r="AO36" s="804"/>
      <c r="AP36" s="804"/>
      <c r="AQ36" s="804"/>
      <c r="AR36" s="804"/>
      <c r="AS36" s="804"/>
      <c r="AT36" s="804"/>
      <c r="AU36" s="804"/>
      <c r="AV36" s="804"/>
      <c r="AW36" s="804"/>
      <c r="AX36" s="804"/>
      <c r="AY36" s="804"/>
      <c r="AZ36" s="804"/>
      <c r="BA36" s="804"/>
      <c r="BB36" s="804"/>
      <c r="BC36" s="804"/>
      <c r="BD36" s="804"/>
      <c r="BE36" s="804"/>
      <c r="BF36" s="804"/>
      <c r="BG36" s="804"/>
      <c r="BH36" s="804"/>
      <c r="BI36" s="804"/>
      <c r="BJ36" s="804"/>
      <c r="BK36" s="804"/>
      <c r="BL36" s="804"/>
      <c r="BM36" s="804"/>
      <c r="BN36" s="804"/>
      <c r="BO36" s="804"/>
      <c r="BP36" s="804"/>
      <c r="BQ36" s="804"/>
      <c r="BR36" s="804"/>
      <c r="BS36" s="804"/>
      <c r="BT36" s="804"/>
      <c r="BU36" s="804"/>
      <c r="BV36" s="804"/>
      <c r="BW36" s="804"/>
      <c r="BX36" s="804"/>
      <c r="BY36" s="804"/>
      <c r="BZ36" s="804"/>
      <c r="CA36" s="804"/>
      <c r="CB36" s="804"/>
      <c r="CC36" s="804"/>
      <c r="CD36" s="804"/>
      <c r="CE36" s="804"/>
      <c r="CF36" s="804"/>
      <c r="CG36" s="804"/>
      <c r="CH36" s="804"/>
      <c r="CI36" s="804"/>
      <c r="CJ36" s="804"/>
      <c r="CK36" s="804"/>
      <c r="CL36" s="804"/>
      <c r="CM36" s="804"/>
      <c r="CN36" s="804"/>
      <c r="CO36" s="804"/>
      <c r="CP36" s="804"/>
      <c r="CQ36" s="804"/>
      <c r="CR36" s="804"/>
      <c r="CS36" s="804"/>
      <c r="CT36" s="804"/>
      <c r="CU36" s="804"/>
      <c r="CV36" s="804"/>
      <c r="CW36" s="804"/>
      <c r="CX36" s="804"/>
      <c r="CY36" s="804"/>
      <c r="CZ36" s="804"/>
      <c r="DA36" s="804"/>
      <c r="DB36" s="804"/>
    </row>
    <row r="37" spans="1:110" s="805" customFormat="1" ht="42" customHeight="1" x14ac:dyDescent="0.25">
      <c r="A37" s="800" t="s">
        <v>747</v>
      </c>
      <c r="B37" s="801" t="s">
        <v>872</v>
      </c>
      <c r="C37" s="802" t="s">
        <v>93</v>
      </c>
      <c r="D37" s="803"/>
      <c r="E37" s="803"/>
      <c r="F37" s="803"/>
      <c r="G37" s="803"/>
      <c r="H37" s="804"/>
      <c r="I37" s="804"/>
      <c r="J37" s="804" t="s">
        <v>190</v>
      </c>
      <c r="K37" s="804"/>
      <c r="L37" s="804"/>
      <c r="M37" s="804"/>
      <c r="N37" s="804"/>
      <c r="O37" s="804"/>
      <c r="P37" s="804"/>
      <c r="Q37" s="804"/>
      <c r="R37" s="804"/>
      <c r="S37" s="804"/>
      <c r="T37" s="804"/>
      <c r="U37" s="804"/>
      <c r="V37" s="804"/>
      <c r="W37" s="804"/>
      <c r="X37" s="804"/>
      <c r="Y37" s="804"/>
      <c r="Z37" s="804"/>
      <c r="AA37" s="804"/>
      <c r="AB37" s="804"/>
      <c r="AC37" s="804"/>
      <c r="AD37" s="804"/>
      <c r="AE37" s="804"/>
      <c r="AF37" s="804"/>
      <c r="AG37" s="804"/>
      <c r="AH37" s="804"/>
      <c r="AI37" s="804"/>
      <c r="AJ37" s="804"/>
      <c r="AK37" s="804"/>
      <c r="AL37" s="804"/>
      <c r="AM37" s="804"/>
      <c r="AN37" s="804"/>
      <c r="AO37" s="804"/>
      <c r="AP37" s="804"/>
      <c r="AQ37" s="804"/>
      <c r="AR37" s="804"/>
      <c r="AS37" s="804"/>
      <c r="AT37" s="804"/>
      <c r="AU37" s="804"/>
      <c r="AV37" s="804"/>
      <c r="AW37" s="804"/>
      <c r="AX37" s="804"/>
      <c r="AY37" s="804"/>
      <c r="AZ37" s="804"/>
      <c r="BA37" s="804"/>
      <c r="BB37" s="804"/>
      <c r="BC37" s="804"/>
      <c r="BD37" s="804"/>
      <c r="BE37" s="804"/>
      <c r="BF37" s="804"/>
      <c r="BG37" s="804"/>
      <c r="BH37" s="804"/>
      <c r="BI37" s="804"/>
      <c r="BJ37" s="804"/>
      <c r="BK37" s="804"/>
      <c r="BL37" s="804"/>
      <c r="BM37" s="804"/>
      <c r="BN37" s="804"/>
      <c r="BO37" s="804"/>
      <c r="BP37" s="804"/>
      <c r="BQ37" s="804"/>
      <c r="BR37" s="804"/>
      <c r="BS37" s="804"/>
      <c r="BT37" s="804"/>
      <c r="BU37" s="804"/>
      <c r="BV37" s="804"/>
      <c r="BW37" s="804"/>
      <c r="BX37" s="804"/>
      <c r="BY37" s="804"/>
      <c r="BZ37" s="804"/>
      <c r="CA37" s="804"/>
      <c r="CB37" s="804"/>
      <c r="CC37" s="804"/>
      <c r="CD37" s="804"/>
      <c r="CE37" s="804"/>
      <c r="CF37" s="804"/>
      <c r="CG37" s="804"/>
      <c r="CH37" s="804"/>
      <c r="CI37" s="804"/>
      <c r="CJ37" s="804"/>
      <c r="CK37" s="804"/>
      <c r="CL37" s="804"/>
      <c r="CM37" s="804"/>
      <c r="CN37" s="804"/>
      <c r="CO37" s="804"/>
      <c r="CP37" s="804"/>
      <c r="CQ37" s="804"/>
      <c r="CR37" s="804"/>
      <c r="CS37" s="804"/>
      <c r="CT37" s="804"/>
      <c r="CU37" s="804"/>
      <c r="CV37" s="804"/>
      <c r="CW37" s="804"/>
      <c r="CX37" s="804"/>
      <c r="CY37" s="804"/>
      <c r="CZ37" s="804"/>
      <c r="DA37" s="804"/>
      <c r="DB37" s="804"/>
    </row>
    <row r="38" spans="1:110" s="805" customFormat="1" ht="42" customHeight="1" x14ac:dyDescent="0.25">
      <c r="A38" s="800" t="s">
        <v>748</v>
      </c>
      <c r="B38" s="801" t="s">
        <v>873</v>
      </c>
      <c r="C38" s="802" t="s">
        <v>93</v>
      </c>
      <c r="D38" s="803"/>
      <c r="E38" s="803"/>
      <c r="F38" s="803"/>
      <c r="G38" s="803"/>
      <c r="H38" s="804"/>
      <c r="I38" s="804"/>
      <c r="J38" s="804" t="s">
        <v>190</v>
      </c>
      <c r="K38" s="804"/>
      <c r="L38" s="804"/>
      <c r="M38" s="804"/>
      <c r="N38" s="804"/>
      <c r="O38" s="804"/>
      <c r="P38" s="804"/>
      <c r="Q38" s="804"/>
      <c r="R38" s="804"/>
      <c r="S38" s="804"/>
      <c r="T38" s="804"/>
      <c r="U38" s="804"/>
      <c r="V38" s="804"/>
      <c r="W38" s="804"/>
      <c r="X38" s="804"/>
      <c r="Y38" s="804"/>
      <c r="Z38" s="804"/>
      <c r="AA38" s="804"/>
      <c r="AB38" s="804"/>
      <c r="AC38" s="804"/>
      <c r="AD38" s="804"/>
      <c r="AE38" s="804"/>
      <c r="AF38" s="804"/>
      <c r="AG38" s="804"/>
      <c r="AH38" s="804"/>
      <c r="AI38" s="804"/>
      <c r="AJ38" s="804"/>
      <c r="AK38" s="804"/>
      <c r="AL38" s="804"/>
      <c r="AM38" s="804"/>
      <c r="AN38" s="804"/>
      <c r="AO38" s="804"/>
      <c r="AP38" s="804"/>
      <c r="AQ38" s="804"/>
      <c r="AR38" s="804"/>
      <c r="AS38" s="804"/>
      <c r="AT38" s="804"/>
      <c r="AU38" s="804"/>
      <c r="AV38" s="804"/>
      <c r="AW38" s="804"/>
      <c r="AX38" s="804"/>
      <c r="AY38" s="804"/>
      <c r="AZ38" s="804"/>
      <c r="BA38" s="804"/>
      <c r="BB38" s="804"/>
      <c r="BC38" s="804"/>
      <c r="BD38" s="804"/>
      <c r="BE38" s="804"/>
      <c r="BF38" s="804"/>
      <c r="BG38" s="804"/>
      <c r="BH38" s="804"/>
      <c r="BI38" s="804"/>
      <c r="BJ38" s="804"/>
      <c r="BK38" s="804"/>
      <c r="BL38" s="804"/>
      <c r="BM38" s="804"/>
      <c r="BN38" s="804"/>
      <c r="BO38" s="804"/>
      <c r="BP38" s="804"/>
      <c r="BQ38" s="804"/>
      <c r="BR38" s="804"/>
      <c r="BS38" s="804"/>
      <c r="BT38" s="804"/>
      <c r="BU38" s="804"/>
      <c r="BV38" s="804"/>
      <c r="BW38" s="804"/>
      <c r="BX38" s="804"/>
      <c r="BY38" s="804"/>
      <c r="BZ38" s="804"/>
      <c r="CA38" s="804"/>
      <c r="CB38" s="804"/>
      <c r="CC38" s="804"/>
      <c r="CD38" s="804"/>
      <c r="CE38" s="804"/>
      <c r="CF38" s="804"/>
      <c r="CG38" s="804"/>
      <c r="CH38" s="804"/>
      <c r="CI38" s="804"/>
      <c r="CJ38" s="804"/>
      <c r="CK38" s="804"/>
      <c r="CL38" s="804"/>
      <c r="CM38" s="804"/>
      <c r="CN38" s="804"/>
      <c r="CO38" s="804"/>
      <c r="CP38" s="804"/>
      <c r="CQ38" s="804"/>
      <c r="CR38" s="804"/>
      <c r="CS38" s="804"/>
      <c r="CT38" s="804"/>
      <c r="CU38" s="804"/>
      <c r="CV38" s="804"/>
      <c r="CW38" s="804"/>
      <c r="CX38" s="804"/>
      <c r="CY38" s="804"/>
      <c r="CZ38" s="804"/>
      <c r="DA38" s="804"/>
      <c r="DB38" s="804"/>
    </row>
    <row r="39" spans="1:110" s="805" customFormat="1" ht="42" customHeight="1" x14ac:dyDescent="0.25">
      <c r="A39" s="800" t="s">
        <v>874</v>
      </c>
      <c r="B39" s="801" t="s">
        <v>875</v>
      </c>
      <c r="C39" s="802" t="s">
        <v>93</v>
      </c>
      <c r="D39" s="803"/>
      <c r="E39" s="803"/>
      <c r="F39" s="803"/>
      <c r="G39" s="803"/>
      <c r="H39" s="804"/>
      <c r="I39" s="804"/>
      <c r="J39" s="804" t="s">
        <v>190</v>
      </c>
      <c r="K39" s="804"/>
      <c r="L39" s="804"/>
      <c r="M39" s="804"/>
      <c r="N39" s="804"/>
      <c r="O39" s="804"/>
      <c r="P39" s="804"/>
      <c r="Q39" s="804"/>
      <c r="R39" s="804"/>
      <c r="S39" s="804"/>
      <c r="T39" s="804"/>
      <c r="U39" s="804"/>
      <c r="V39" s="804"/>
      <c r="W39" s="804"/>
      <c r="X39" s="804"/>
      <c r="Y39" s="804"/>
      <c r="Z39" s="804"/>
      <c r="AA39" s="804"/>
      <c r="AB39" s="804"/>
      <c r="AC39" s="804"/>
      <c r="AD39" s="804"/>
      <c r="AE39" s="804"/>
      <c r="AF39" s="804"/>
      <c r="AG39" s="804"/>
      <c r="AH39" s="804"/>
      <c r="AI39" s="804"/>
      <c r="AJ39" s="804"/>
      <c r="AK39" s="804"/>
      <c r="AL39" s="804"/>
      <c r="AM39" s="804"/>
      <c r="AN39" s="804"/>
      <c r="AO39" s="804"/>
      <c r="AP39" s="804"/>
      <c r="AQ39" s="804"/>
      <c r="AR39" s="804"/>
      <c r="AS39" s="804"/>
      <c r="AT39" s="804"/>
      <c r="AU39" s="804"/>
      <c r="AV39" s="804"/>
      <c r="AW39" s="804"/>
      <c r="AX39" s="804"/>
      <c r="AY39" s="804"/>
      <c r="AZ39" s="804"/>
      <c r="BA39" s="804"/>
      <c r="BB39" s="804"/>
      <c r="BC39" s="804"/>
      <c r="BD39" s="804"/>
      <c r="BE39" s="804"/>
      <c r="BF39" s="804"/>
      <c r="BG39" s="804"/>
      <c r="BH39" s="804"/>
      <c r="BI39" s="804"/>
      <c r="BJ39" s="804"/>
      <c r="BK39" s="804"/>
      <c r="BL39" s="804"/>
      <c r="BM39" s="804"/>
      <c r="BN39" s="804"/>
      <c r="BO39" s="804"/>
      <c r="BP39" s="804"/>
      <c r="BQ39" s="804"/>
      <c r="BR39" s="804"/>
      <c r="BS39" s="804"/>
      <c r="BT39" s="804"/>
      <c r="BU39" s="804"/>
      <c r="BV39" s="804"/>
      <c r="BW39" s="804"/>
      <c r="BX39" s="804"/>
      <c r="BY39" s="804"/>
      <c r="BZ39" s="804"/>
      <c r="CA39" s="804"/>
      <c r="CB39" s="804"/>
      <c r="CC39" s="804"/>
      <c r="CD39" s="804"/>
      <c r="CE39" s="804"/>
      <c r="CF39" s="804"/>
      <c r="CG39" s="804"/>
      <c r="CH39" s="804"/>
      <c r="CI39" s="804"/>
      <c r="CJ39" s="804"/>
      <c r="CK39" s="804"/>
      <c r="CL39" s="804"/>
      <c r="CM39" s="804"/>
      <c r="CN39" s="804"/>
      <c r="CO39" s="804"/>
      <c r="CP39" s="804"/>
      <c r="CQ39" s="804"/>
      <c r="CR39" s="804"/>
      <c r="CS39" s="804"/>
      <c r="CT39" s="804"/>
      <c r="CU39" s="804"/>
      <c r="CV39" s="804"/>
      <c r="CW39" s="804"/>
      <c r="CX39" s="804"/>
      <c r="CY39" s="804"/>
      <c r="CZ39" s="804"/>
      <c r="DA39" s="804"/>
      <c r="DB39" s="804"/>
    </row>
    <row r="40" spans="1:110" s="799" customFormat="1" ht="48" customHeight="1" x14ac:dyDescent="0.25">
      <c r="A40" s="794" t="s">
        <v>126</v>
      </c>
      <c r="B40" s="795" t="s">
        <v>876</v>
      </c>
      <c r="C40" s="796" t="s">
        <v>93</v>
      </c>
      <c r="D40" s="797"/>
      <c r="E40" s="797"/>
      <c r="F40" s="797"/>
      <c r="G40" s="797"/>
      <c r="H40" s="798"/>
      <c r="I40" s="798"/>
      <c r="J40" s="798" t="s">
        <v>190</v>
      </c>
      <c r="K40" s="798"/>
      <c r="L40" s="798"/>
      <c r="M40" s="798"/>
      <c r="N40" s="798"/>
      <c r="O40" s="798"/>
      <c r="P40" s="798"/>
      <c r="Q40" s="798"/>
      <c r="R40" s="798"/>
      <c r="S40" s="798"/>
      <c r="T40" s="798"/>
      <c r="U40" s="798"/>
      <c r="V40" s="798"/>
      <c r="W40" s="798"/>
      <c r="X40" s="798"/>
      <c r="Y40" s="798"/>
      <c r="Z40" s="798"/>
      <c r="AA40" s="798"/>
      <c r="AB40" s="798"/>
      <c r="AC40" s="798"/>
      <c r="AD40" s="798"/>
      <c r="AE40" s="798"/>
      <c r="AF40" s="798"/>
      <c r="AG40" s="798"/>
      <c r="AH40" s="798"/>
      <c r="AI40" s="798"/>
      <c r="AJ40" s="798"/>
      <c r="AK40" s="798"/>
      <c r="AL40" s="798"/>
      <c r="AM40" s="798"/>
      <c r="AN40" s="798"/>
      <c r="AO40" s="798"/>
      <c r="AP40" s="798"/>
      <c r="AQ40" s="798"/>
      <c r="AR40" s="798"/>
      <c r="AS40" s="798"/>
      <c r="AT40" s="798"/>
      <c r="AU40" s="798"/>
      <c r="AV40" s="798"/>
      <c r="AW40" s="798"/>
      <c r="AX40" s="798"/>
      <c r="AY40" s="798"/>
      <c r="AZ40" s="798"/>
      <c r="BA40" s="798"/>
      <c r="BB40" s="798"/>
      <c r="BC40" s="798"/>
      <c r="BD40" s="798"/>
      <c r="BE40" s="798"/>
      <c r="BF40" s="798"/>
      <c r="BG40" s="798"/>
      <c r="BH40" s="798"/>
      <c r="BI40" s="798"/>
      <c r="BJ40" s="798"/>
      <c r="BK40" s="798"/>
      <c r="BL40" s="798"/>
      <c r="BM40" s="798"/>
      <c r="BN40" s="798"/>
      <c r="BO40" s="798"/>
      <c r="BP40" s="798"/>
      <c r="BQ40" s="798"/>
      <c r="BR40" s="798"/>
      <c r="BS40" s="798"/>
      <c r="BT40" s="798"/>
      <c r="BU40" s="798"/>
      <c r="BV40" s="798"/>
      <c r="BW40" s="798"/>
      <c r="BX40" s="798"/>
      <c r="BY40" s="798"/>
      <c r="BZ40" s="798"/>
      <c r="CA40" s="798"/>
      <c r="CB40" s="798"/>
      <c r="CC40" s="798"/>
      <c r="CD40" s="798"/>
      <c r="CE40" s="798"/>
      <c r="CF40" s="798"/>
      <c r="CG40" s="798"/>
      <c r="CH40" s="798"/>
      <c r="CI40" s="798"/>
      <c r="CJ40" s="798"/>
      <c r="CK40" s="798"/>
      <c r="CL40" s="798"/>
      <c r="CM40" s="798"/>
      <c r="CN40" s="798"/>
      <c r="CO40" s="798"/>
      <c r="CP40" s="798"/>
      <c r="CQ40" s="798"/>
      <c r="CR40" s="798"/>
      <c r="CS40" s="798"/>
      <c r="CT40" s="798"/>
      <c r="CU40" s="798"/>
      <c r="CV40" s="798"/>
      <c r="CW40" s="798"/>
      <c r="CX40" s="798"/>
      <c r="CY40" s="798"/>
      <c r="CZ40" s="798"/>
      <c r="DA40" s="798"/>
      <c r="DB40" s="798"/>
    </row>
    <row r="41" spans="1:110" s="799" customFormat="1" ht="48" customHeight="1" x14ac:dyDescent="0.25">
      <c r="A41" s="794" t="s">
        <v>130</v>
      </c>
      <c r="B41" s="795" t="s">
        <v>877</v>
      </c>
      <c r="C41" s="796" t="s">
        <v>93</v>
      </c>
      <c r="D41" s="797"/>
      <c r="E41" s="797"/>
      <c r="F41" s="797"/>
      <c r="G41" s="797"/>
      <c r="H41" s="798">
        <f>SUBTOTAL(9,H42:H47)</f>
        <v>0</v>
      </c>
      <c r="I41" s="798">
        <f>SUBTOTAL(9,I42:I47)</f>
        <v>0</v>
      </c>
      <c r="J41" s="798" t="s">
        <v>190</v>
      </c>
      <c r="K41" s="798">
        <f t="shared" ref="K41:AP41" si="69">SUBTOTAL(9,K42:K47)</f>
        <v>0</v>
      </c>
      <c r="L41" s="798">
        <f t="shared" si="69"/>
        <v>0</v>
      </c>
      <c r="M41" s="798">
        <f t="shared" si="69"/>
        <v>0</v>
      </c>
      <c r="N41" s="798">
        <f t="shared" si="69"/>
        <v>0</v>
      </c>
      <c r="O41" s="798">
        <f t="shared" si="69"/>
        <v>0</v>
      </c>
      <c r="P41" s="798">
        <f>SUBTOTAL(9,P42:P48)</f>
        <v>51.8</v>
      </c>
      <c r="Q41" s="798">
        <f t="shared" si="69"/>
        <v>0</v>
      </c>
      <c r="R41" s="798">
        <f t="shared" si="69"/>
        <v>0</v>
      </c>
      <c r="S41" s="798">
        <f t="shared" si="69"/>
        <v>0</v>
      </c>
      <c r="T41" s="798">
        <f t="shared" si="69"/>
        <v>0</v>
      </c>
      <c r="U41" s="798">
        <f t="shared" si="69"/>
        <v>0</v>
      </c>
      <c r="V41" s="798">
        <f t="shared" si="69"/>
        <v>0</v>
      </c>
      <c r="W41" s="798">
        <f t="shared" si="69"/>
        <v>0</v>
      </c>
      <c r="X41" s="798">
        <f t="shared" si="69"/>
        <v>0</v>
      </c>
      <c r="Y41" s="798">
        <f t="shared" si="69"/>
        <v>0</v>
      </c>
      <c r="Z41" s="798">
        <f t="shared" si="69"/>
        <v>0</v>
      </c>
      <c r="AA41" s="798">
        <f t="shared" si="69"/>
        <v>0</v>
      </c>
      <c r="AB41" s="798">
        <f t="shared" si="69"/>
        <v>0</v>
      </c>
      <c r="AC41" s="798">
        <f t="shared" si="69"/>
        <v>0</v>
      </c>
      <c r="AD41" s="798">
        <f t="shared" si="69"/>
        <v>0</v>
      </c>
      <c r="AE41" s="798">
        <f t="shared" si="69"/>
        <v>0</v>
      </c>
      <c r="AF41" s="798">
        <f t="shared" si="69"/>
        <v>0</v>
      </c>
      <c r="AG41" s="798">
        <f t="shared" si="69"/>
        <v>0</v>
      </c>
      <c r="AH41" s="798">
        <f t="shared" si="69"/>
        <v>0</v>
      </c>
      <c r="AI41" s="798">
        <f t="shared" si="69"/>
        <v>0</v>
      </c>
      <c r="AJ41" s="798">
        <f t="shared" si="69"/>
        <v>0</v>
      </c>
      <c r="AK41" s="798">
        <f t="shared" si="69"/>
        <v>0</v>
      </c>
      <c r="AL41" s="798">
        <f t="shared" si="69"/>
        <v>0</v>
      </c>
      <c r="AM41" s="798">
        <f t="shared" si="69"/>
        <v>0</v>
      </c>
      <c r="AN41" s="798">
        <f t="shared" si="69"/>
        <v>0</v>
      </c>
      <c r="AO41" s="798">
        <f t="shared" si="69"/>
        <v>0</v>
      </c>
      <c r="AP41" s="798">
        <f t="shared" si="69"/>
        <v>0</v>
      </c>
      <c r="AQ41" s="798">
        <f t="shared" ref="AQ41:BH41" si="70">SUBTOTAL(9,AQ42:AQ47)</f>
        <v>0</v>
      </c>
      <c r="AR41" s="798">
        <f t="shared" si="70"/>
        <v>0</v>
      </c>
      <c r="AS41" s="798">
        <f t="shared" si="70"/>
        <v>0</v>
      </c>
      <c r="AT41" s="798">
        <f t="shared" si="70"/>
        <v>0</v>
      </c>
      <c r="AU41" s="798">
        <f t="shared" si="70"/>
        <v>0</v>
      </c>
      <c r="AV41" s="798">
        <f t="shared" si="70"/>
        <v>0</v>
      </c>
      <c r="AW41" s="798">
        <f t="shared" si="70"/>
        <v>0</v>
      </c>
      <c r="AX41" s="798">
        <f t="shared" si="70"/>
        <v>0</v>
      </c>
      <c r="AY41" s="798">
        <f t="shared" si="70"/>
        <v>0</v>
      </c>
      <c r="AZ41" s="798">
        <f t="shared" si="70"/>
        <v>0</v>
      </c>
      <c r="BA41" s="798">
        <f t="shared" si="70"/>
        <v>0</v>
      </c>
      <c r="BB41" s="798">
        <f t="shared" si="70"/>
        <v>0</v>
      </c>
      <c r="BC41" s="798">
        <f t="shared" si="70"/>
        <v>0</v>
      </c>
      <c r="BD41" s="798">
        <f t="shared" si="70"/>
        <v>0</v>
      </c>
      <c r="BE41" s="798">
        <f t="shared" si="70"/>
        <v>0</v>
      </c>
      <c r="BF41" s="798">
        <f t="shared" si="70"/>
        <v>0</v>
      </c>
      <c r="BG41" s="798">
        <f t="shared" si="70"/>
        <v>0</v>
      </c>
      <c r="BH41" s="798">
        <f t="shared" si="70"/>
        <v>0</v>
      </c>
      <c r="BI41" s="798">
        <f t="shared" ref="BI41" si="71">SUBTOTAL(9,BI42:BI47)</f>
        <v>31.8</v>
      </c>
      <c r="BJ41" s="798">
        <f t="shared" ref="BJ41" si="72">SUBTOTAL(9,BJ42:BJ47)</f>
        <v>0</v>
      </c>
      <c r="BK41" s="798">
        <f t="shared" ref="BK41" si="73">SUBTOTAL(9,BK42:BK47)</f>
        <v>0</v>
      </c>
      <c r="BL41" s="798">
        <f t="shared" ref="BL41" si="74">SUBTOTAL(9,BL42:BL47)</f>
        <v>31.8</v>
      </c>
      <c r="BM41" s="798">
        <f t="shared" ref="BM41" si="75">SUBTOTAL(9,BM42:BM47)</f>
        <v>0</v>
      </c>
      <c r="BN41" s="798">
        <f t="shared" ref="BN41" si="76">SUBTOTAL(9,BN42:BN47)</f>
        <v>0</v>
      </c>
      <c r="BO41" s="798">
        <f t="shared" ref="BO41" si="77">SUBTOTAL(9,BO42:BO47)</f>
        <v>0</v>
      </c>
      <c r="BP41" s="798">
        <f t="shared" ref="BP41" si="78">SUBTOTAL(9,BP42:BP47)</f>
        <v>0</v>
      </c>
      <c r="BQ41" s="798">
        <f t="shared" ref="BQ41" si="79">SUBTOTAL(9,BQ42:BQ47)</f>
        <v>0</v>
      </c>
      <c r="BR41" s="798">
        <f t="shared" ref="BR41" si="80">SUBTOTAL(9,BR42:BR47)</f>
        <v>0</v>
      </c>
      <c r="BS41" s="798">
        <f t="shared" ref="BS41" si="81">SUBTOTAL(9,BS42:BS47)</f>
        <v>4</v>
      </c>
      <c r="BT41" s="798">
        <f t="shared" ref="BT41" si="82">SUBTOTAL(9,BT42:BT47)</f>
        <v>0</v>
      </c>
      <c r="BU41" s="798">
        <f t="shared" ref="BU41" si="83">SUBTOTAL(9,BU42:BU47)</f>
        <v>0</v>
      </c>
      <c r="BV41" s="798">
        <f t="shared" ref="BV41" si="84">SUBTOTAL(9,BV42:BV47)</f>
        <v>4</v>
      </c>
      <c r="BW41" s="798">
        <f t="shared" ref="BW41" si="85">SUBTOTAL(9,BW42:BW47)</f>
        <v>0</v>
      </c>
      <c r="BX41" s="798">
        <f t="shared" ref="BX41" si="86">SUBTOTAL(9,BX42:BX47)</f>
        <v>0</v>
      </c>
      <c r="BY41" s="798">
        <f t="shared" ref="BY41" si="87">SUBTOTAL(9,BY42:BY47)</f>
        <v>0</v>
      </c>
      <c r="BZ41" s="798">
        <f t="shared" ref="BZ41" si="88">SUBTOTAL(9,BZ42:BZ47)</f>
        <v>0</v>
      </c>
      <c r="CA41" s="798">
        <f t="shared" ref="CA41" si="89">SUBTOTAL(9,CA42:CA47)</f>
        <v>0</v>
      </c>
      <c r="CB41" s="798">
        <f t="shared" ref="CB41" si="90">SUBTOTAL(9,CB42:CB47)</f>
        <v>0</v>
      </c>
      <c r="CC41" s="798">
        <f t="shared" ref="CC41:DF41" si="91">SUBTOTAL(9,CC42:CC47)</f>
        <v>27</v>
      </c>
      <c r="CD41" s="798">
        <f t="shared" si="91"/>
        <v>0</v>
      </c>
      <c r="CE41" s="798">
        <f t="shared" si="91"/>
        <v>0</v>
      </c>
      <c r="CF41" s="798">
        <f t="shared" si="91"/>
        <v>27</v>
      </c>
      <c r="CG41" s="798">
        <f t="shared" si="91"/>
        <v>0</v>
      </c>
      <c r="CH41" s="798">
        <f t="shared" si="91"/>
        <v>0</v>
      </c>
      <c r="CI41" s="798">
        <f t="shared" si="91"/>
        <v>0</v>
      </c>
      <c r="CJ41" s="798">
        <f t="shared" si="91"/>
        <v>0</v>
      </c>
      <c r="CK41" s="798">
        <f t="shared" si="91"/>
        <v>0</v>
      </c>
      <c r="CL41" s="798">
        <f t="shared" si="91"/>
        <v>0</v>
      </c>
      <c r="CM41" s="798">
        <f t="shared" si="91"/>
        <v>7.4</v>
      </c>
      <c r="CN41" s="798">
        <f t="shared" si="91"/>
        <v>0</v>
      </c>
      <c r="CO41" s="798">
        <f t="shared" si="91"/>
        <v>0</v>
      </c>
      <c r="CP41" s="798">
        <f t="shared" si="91"/>
        <v>7.4</v>
      </c>
      <c r="CQ41" s="798">
        <f t="shared" si="91"/>
        <v>0</v>
      </c>
      <c r="CR41" s="798">
        <f t="shared" si="91"/>
        <v>62.8</v>
      </c>
      <c r="CS41" s="798">
        <f t="shared" si="91"/>
        <v>0</v>
      </c>
      <c r="CT41" s="798">
        <f t="shared" si="91"/>
        <v>0</v>
      </c>
      <c r="CU41" s="798">
        <f t="shared" si="91"/>
        <v>62.8</v>
      </c>
      <c r="CV41" s="798">
        <f t="shared" si="91"/>
        <v>0</v>
      </c>
      <c r="CW41" s="798">
        <f t="shared" si="91"/>
        <v>0</v>
      </c>
      <c r="CX41" s="798">
        <f t="shared" si="91"/>
        <v>0</v>
      </c>
      <c r="CY41" s="798">
        <f t="shared" si="91"/>
        <v>0</v>
      </c>
      <c r="CZ41" s="798">
        <f t="shared" si="91"/>
        <v>0</v>
      </c>
      <c r="DA41" s="798">
        <f t="shared" si="91"/>
        <v>0</v>
      </c>
      <c r="DB41" s="798">
        <f t="shared" si="91"/>
        <v>0</v>
      </c>
      <c r="DC41" s="799">
        <f t="shared" si="91"/>
        <v>0</v>
      </c>
      <c r="DD41" s="799">
        <f t="shared" si="91"/>
        <v>0</v>
      </c>
      <c r="DE41" s="799">
        <f t="shared" si="91"/>
        <v>0</v>
      </c>
      <c r="DF41" s="799">
        <f t="shared" si="91"/>
        <v>0</v>
      </c>
    </row>
    <row r="42" spans="1:110" s="805" customFormat="1" ht="42" customHeight="1" x14ac:dyDescent="0.25">
      <c r="A42" s="800" t="s">
        <v>132</v>
      </c>
      <c r="B42" s="801" t="s">
        <v>878</v>
      </c>
      <c r="C42" s="802" t="s">
        <v>93</v>
      </c>
      <c r="D42" s="803"/>
      <c r="E42" s="803"/>
      <c r="F42" s="803"/>
      <c r="G42" s="803"/>
      <c r="H42" s="804">
        <f>SUBTOTAL(9,H43)</f>
        <v>0</v>
      </c>
      <c r="I42" s="804">
        <f t="shared" ref="I42:BT43" si="92">SUBTOTAL(9,I43)</f>
        <v>0</v>
      </c>
      <c r="J42" s="804">
        <f t="shared" si="92"/>
        <v>0</v>
      </c>
      <c r="K42" s="804">
        <f t="shared" si="92"/>
        <v>0</v>
      </c>
      <c r="L42" s="804">
        <f t="shared" si="92"/>
        <v>0</v>
      </c>
      <c r="M42" s="804">
        <f t="shared" si="92"/>
        <v>0</v>
      </c>
      <c r="N42" s="804">
        <f t="shared" si="92"/>
        <v>0</v>
      </c>
      <c r="O42" s="804">
        <f t="shared" si="92"/>
        <v>0</v>
      </c>
      <c r="P42" s="804">
        <f t="shared" si="92"/>
        <v>0</v>
      </c>
      <c r="Q42" s="804">
        <f t="shared" si="92"/>
        <v>0</v>
      </c>
      <c r="R42" s="804">
        <f t="shared" si="92"/>
        <v>0</v>
      </c>
      <c r="S42" s="804">
        <f t="shared" si="92"/>
        <v>0</v>
      </c>
      <c r="T42" s="804">
        <f t="shared" si="92"/>
        <v>0</v>
      </c>
      <c r="U42" s="804">
        <f t="shared" si="92"/>
        <v>0</v>
      </c>
      <c r="V42" s="804">
        <f t="shared" si="92"/>
        <v>0</v>
      </c>
      <c r="W42" s="804">
        <f t="shared" si="92"/>
        <v>0</v>
      </c>
      <c r="X42" s="804">
        <f t="shared" si="92"/>
        <v>0</v>
      </c>
      <c r="Y42" s="804">
        <f t="shared" si="92"/>
        <v>0</v>
      </c>
      <c r="Z42" s="804">
        <f t="shared" si="92"/>
        <v>0</v>
      </c>
      <c r="AA42" s="804">
        <f t="shared" si="92"/>
        <v>0</v>
      </c>
      <c r="AB42" s="804">
        <f t="shared" si="92"/>
        <v>0</v>
      </c>
      <c r="AC42" s="804">
        <f t="shared" si="92"/>
        <v>0</v>
      </c>
      <c r="AD42" s="804">
        <f t="shared" si="92"/>
        <v>0</v>
      </c>
      <c r="AE42" s="804">
        <f t="shared" si="92"/>
        <v>0</v>
      </c>
      <c r="AF42" s="804">
        <f t="shared" si="92"/>
        <v>0</v>
      </c>
      <c r="AG42" s="804">
        <f t="shared" si="92"/>
        <v>0</v>
      </c>
      <c r="AH42" s="804">
        <f t="shared" si="92"/>
        <v>0</v>
      </c>
      <c r="AI42" s="804">
        <f t="shared" si="92"/>
        <v>0</v>
      </c>
      <c r="AJ42" s="804">
        <f t="shared" si="92"/>
        <v>0</v>
      </c>
      <c r="AK42" s="804">
        <f t="shared" si="92"/>
        <v>0</v>
      </c>
      <c r="AL42" s="804">
        <f t="shared" si="92"/>
        <v>0</v>
      </c>
      <c r="AM42" s="804">
        <f t="shared" si="92"/>
        <v>0</v>
      </c>
      <c r="AN42" s="804">
        <f t="shared" si="92"/>
        <v>0</v>
      </c>
      <c r="AO42" s="804">
        <f t="shared" si="92"/>
        <v>0</v>
      </c>
      <c r="AP42" s="804">
        <f t="shared" si="92"/>
        <v>0</v>
      </c>
      <c r="AQ42" s="804">
        <f t="shared" si="92"/>
        <v>0</v>
      </c>
      <c r="AR42" s="804">
        <f t="shared" si="92"/>
        <v>0</v>
      </c>
      <c r="AS42" s="804">
        <f t="shared" si="92"/>
        <v>0</v>
      </c>
      <c r="AT42" s="804">
        <f t="shared" si="92"/>
        <v>0</v>
      </c>
      <c r="AU42" s="804">
        <f t="shared" si="92"/>
        <v>0</v>
      </c>
      <c r="AV42" s="804">
        <f t="shared" si="92"/>
        <v>0</v>
      </c>
      <c r="AW42" s="804">
        <f t="shared" si="92"/>
        <v>0</v>
      </c>
      <c r="AX42" s="804">
        <f t="shared" si="92"/>
        <v>0</v>
      </c>
      <c r="AY42" s="804">
        <f t="shared" si="92"/>
        <v>0</v>
      </c>
      <c r="AZ42" s="804">
        <f t="shared" si="92"/>
        <v>0</v>
      </c>
      <c r="BA42" s="804">
        <f t="shared" si="92"/>
        <v>0</v>
      </c>
      <c r="BB42" s="804">
        <f t="shared" si="92"/>
        <v>0</v>
      </c>
      <c r="BC42" s="804">
        <f t="shared" si="92"/>
        <v>0</v>
      </c>
      <c r="BD42" s="804">
        <f t="shared" si="92"/>
        <v>0</v>
      </c>
      <c r="BE42" s="804">
        <f t="shared" si="92"/>
        <v>0</v>
      </c>
      <c r="BF42" s="804">
        <f t="shared" si="92"/>
        <v>0</v>
      </c>
      <c r="BG42" s="804">
        <f t="shared" si="92"/>
        <v>0</v>
      </c>
      <c r="BH42" s="804">
        <f t="shared" si="92"/>
        <v>0</v>
      </c>
      <c r="BI42" s="804">
        <f t="shared" si="92"/>
        <v>0</v>
      </c>
      <c r="BJ42" s="804">
        <f t="shared" si="92"/>
        <v>0</v>
      </c>
      <c r="BK42" s="804">
        <f t="shared" si="92"/>
        <v>0</v>
      </c>
      <c r="BL42" s="804">
        <f t="shared" si="92"/>
        <v>0</v>
      </c>
      <c r="BM42" s="804">
        <f t="shared" si="92"/>
        <v>0</v>
      </c>
      <c r="BN42" s="804">
        <f t="shared" si="92"/>
        <v>0</v>
      </c>
      <c r="BO42" s="804">
        <f t="shared" si="92"/>
        <v>0</v>
      </c>
      <c r="BP42" s="804">
        <f t="shared" si="92"/>
        <v>0</v>
      </c>
      <c r="BQ42" s="804">
        <f t="shared" si="92"/>
        <v>0</v>
      </c>
      <c r="BR42" s="804">
        <f t="shared" si="92"/>
        <v>0</v>
      </c>
      <c r="BS42" s="804">
        <f t="shared" si="92"/>
        <v>0</v>
      </c>
      <c r="BT42" s="804">
        <f t="shared" si="92"/>
        <v>0</v>
      </c>
      <c r="BU42" s="804">
        <f t="shared" ref="BU42:DB43" si="93">SUBTOTAL(9,BU43)</f>
        <v>0</v>
      </c>
      <c r="BV42" s="804">
        <f t="shared" si="93"/>
        <v>0</v>
      </c>
      <c r="BW42" s="804">
        <f t="shared" si="93"/>
        <v>0</v>
      </c>
      <c r="BX42" s="804">
        <f t="shared" si="93"/>
        <v>0</v>
      </c>
      <c r="BY42" s="804">
        <f t="shared" si="93"/>
        <v>0</v>
      </c>
      <c r="BZ42" s="804">
        <f t="shared" si="93"/>
        <v>0</v>
      </c>
      <c r="CA42" s="804">
        <f t="shared" si="93"/>
        <v>0</v>
      </c>
      <c r="CB42" s="804">
        <f t="shared" si="93"/>
        <v>0</v>
      </c>
      <c r="CC42" s="804">
        <f t="shared" si="93"/>
        <v>0</v>
      </c>
      <c r="CD42" s="804">
        <f t="shared" si="93"/>
        <v>0</v>
      </c>
      <c r="CE42" s="804">
        <f t="shared" si="93"/>
        <v>0</v>
      </c>
      <c r="CF42" s="804">
        <f t="shared" si="93"/>
        <v>0</v>
      </c>
      <c r="CG42" s="804">
        <f t="shared" si="93"/>
        <v>0</v>
      </c>
      <c r="CH42" s="804">
        <f t="shared" si="93"/>
        <v>0</v>
      </c>
      <c r="CI42" s="804">
        <f t="shared" si="93"/>
        <v>0</v>
      </c>
      <c r="CJ42" s="804">
        <f t="shared" si="93"/>
        <v>0</v>
      </c>
      <c r="CK42" s="804">
        <f t="shared" si="93"/>
        <v>0</v>
      </c>
      <c r="CL42" s="804">
        <f t="shared" si="93"/>
        <v>0</v>
      </c>
      <c r="CM42" s="804">
        <f t="shared" si="93"/>
        <v>0</v>
      </c>
      <c r="CN42" s="804">
        <f t="shared" si="93"/>
        <v>0</v>
      </c>
      <c r="CO42" s="804">
        <f t="shared" si="93"/>
        <v>0</v>
      </c>
      <c r="CP42" s="804">
        <f t="shared" si="93"/>
        <v>0</v>
      </c>
      <c r="CQ42" s="804">
        <f t="shared" si="93"/>
        <v>0</v>
      </c>
      <c r="CR42" s="804">
        <f t="shared" si="93"/>
        <v>0</v>
      </c>
      <c r="CS42" s="804">
        <f t="shared" si="93"/>
        <v>0</v>
      </c>
      <c r="CT42" s="804">
        <f t="shared" si="93"/>
        <v>0</v>
      </c>
      <c r="CU42" s="804">
        <f t="shared" si="93"/>
        <v>0</v>
      </c>
      <c r="CV42" s="804">
        <f t="shared" si="93"/>
        <v>0</v>
      </c>
      <c r="CW42" s="804">
        <f t="shared" si="93"/>
        <v>0</v>
      </c>
      <c r="CX42" s="804">
        <f t="shared" si="93"/>
        <v>0</v>
      </c>
      <c r="CY42" s="804">
        <f t="shared" si="93"/>
        <v>0</v>
      </c>
      <c r="CZ42" s="804">
        <f t="shared" si="93"/>
        <v>0</v>
      </c>
      <c r="DA42" s="804">
        <f t="shared" si="93"/>
        <v>0</v>
      </c>
      <c r="DB42" s="804">
        <f t="shared" si="93"/>
        <v>0</v>
      </c>
      <c r="DC42" s="805" t="e">
        <f>SUBTOTAL(9,#REF!)</f>
        <v>#REF!</v>
      </c>
      <c r="DD42" s="805" t="e">
        <f>SUBTOTAL(9,#REF!)</f>
        <v>#REF!</v>
      </c>
      <c r="DE42" s="805" t="e">
        <f>SUBTOTAL(9,#REF!)</f>
        <v>#REF!</v>
      </c>
      <c r="DF42" s="805" t="e">
        <f>SUBTOTAL(9,#REF!)</f>
        <v>#REF!</v>
      </c>
    </row>
    <row r="43" spans="1:110" s="805" customFormat="1" ht="42" customHeight="1" collapsed="1" x14ac:dyDescent="0.25">
      <c r="A43" s="800" t="s">
        <v>141</v>
      </c>
      <c r="B43" s="801" t="s">
        <v>879</v>
      </c>
      <c r="C43" s="802" t="s">
        <v>93</v>
      </c>
      <c r="D43" s="803"/>
      <c r="E43" s="803"/>
      <c r="F43" s="803"/>
      <c r="G43" s="803"/>
      <c r="H43" s="804">
        <f>SUBTOTAL(9,H44)</f>
        <v>0</v>
      </c>
      <c r="I43" s="804">
        <f t="shared" si="92"/>
        <v>0</v>
      </c>
      <c r="J43" s="804">
        <f t="shared" si="92"/>
        <v>0</v>
      </c>
      <c r="K43" s="804">
        <f t="shared" si="92"/>
        <v>0</v>
      </c>
      <c r="L43" s="804">
        <f t="shared" si="92"/>
        <v>0</v>
      </c>
      <c r="M43" s="804">
        <f t="shared" si="92"/>
        <v>0</v>
      </c>
      <c r="N43" s="804">
        <f t="shared" si="92"/>
        <v>0</v>
      </c>
      <c r="O43" s="804">
        <f t="shared" si="92"/>
        <v>0</v>
      </c>
      <c r="P43" s="804">
        <f t="shared" si="92"/>
        <v>31.8</v>
      </c>
      <c r="Q43" s="804">
        <f t="shared" ref="Q43" si="94">SUBTOTAL(9,Q44)</f>
        <v>0</v>
      </c>
      <c r="R43" s="804">
        <f t="shared" ref="R43" si="95">SUBTOTAL(9,R44)</f>
        <v>0</v>
      </c>
      <c r="S43" s="804">
        <f t="shared" ref="S43" si="96">SUBTOTAL(9,S44)</f>
        <v>0</v>
      </c>
      <c r="T43" s="804">
        <f t="shared" ref="T43" si="97">SUBTOTAL(9,T44)</f>
        <v>0</v>
      </c>
      <c r="U43" s="804">
        <f t="shared" ref="U43" si="98">SUBTOTAL(9,U44)</f>
        <v>0</v>
      </c>
      <c r="V43" s="804">
        <f t="shared" ref="V43" si="99">SUBTOTAL(9,V44)</f>
        <v>0</v>
      </c>
      <c r="W43" s="804">
        <f t="shared" ref="W43" si="100">SUBTOTAL(9,W44)</f>
        <v>0</v>
      </c>
      <c r="X43" s="804">
        <f t="shared" ref="X43" si="101">SUBTOTAL(9,X44)</f>
        <v>0</v>
      </c>
      <c r="Y43" s="804">
        <f t="shared" ref="Y43" si="102">SUBTOTAL(9,Y44)</f>
        <v>0</v>
      </c>
      <c r="Z43" s="804">
        <f t="shared" ref="Z43" si="103">SUBTOTAL(9,Z44)</f>
        <v>0</v>
      </c>
      <c r="AA43" s="804">
        <f t="shared" ref="AA43" si="104">SUBTOTAL(9,AA44)</f>
        <v>0</v>
      </c>
      <c r="AB43" s="804">
        <f t="shared" ref="AB43" si="105">SUBTOTAL(9,AB44)</f>
        <v>0</v>
      </c>
      <c r="AC43" s="804">
        <f t="shared" ref="AC43" si="106">SUBTOTAL(9,AC44)</f>
        <v>0</v>
      </c>
      <c r="AD43" s="804">
        <f t="shared" ref="AD43" si="107">SUBTOTAL(9,AD44)</f>
        <v>0</v>
      </c>
      <c r="AE43" s="804">
        <f t="shared" ref="AE43" si="108">SUBTOTAL(9,AE44)</f>
        <v>0</v>
      </c>
      <c r="AF43" s="804">
        <f t="shared" ref="AF43" si="109">SUBTOTAL(9,AF44)</f>
        <v>0</v>
      </c>
      <c r="AG43" s="804">
        <f t="shared" ref="AG43" si="110">SUBTOTAL(9,AG44)</f>
        <v>0</v>
      </c>
      <c r="AH43" s="804">
        <f t="shared" ref="AH43" si="111">SUBTOTAL(9,AH44)</f>
        <v>0</v>
      </c>
      <c r="AI43" s="804">
        <f t="shared" ref="AI43" si="112">SUBTOTAL(9,AI44)</f>
        <v>0</v>
      </c>
      <c r="AJ43" s="804">
        <f t="shared" ref="AJ43" si="113">SUBTOTAL(9,AJ44)</f>
        <v>0</v>
      </c>
      <c r="AK43" s="804">
        <f t="shared" ref="AK43" si="114">SUBTOTAL(9,AK44)</f>
        <v>0</v>
      </c>
      <c r="AL43" s="804">
        <f t="shared" ref="AL43" si="115">SUBTOTAL(9,AL44)</f>
        <v>0</v>
      </c>
      <c r="AM43" s="804">
        <f t="shared" ref="AM43" si="116">SUBTOTAL(9,AM44)</f>
        <v>0</v>
      </c>
      <c r="AN43" s="804">
        <f t="shared" ref="AN43" si="117">SUBTOTAL(9,AN44)</f>
        <v>0</v>
      </c>
      <c r="AO43" s="804">
        <f t="shared" ref="AO43" si="118">SUBTOTAL(9,AO44)</f>
        <v>0</v>
      </c>
      <c r="AP43" s="804">
        <f t="shared" ref="AP43" si="119">SUBTOTAL(9,AP44)</f>
        <v>0</v>
      </c>
      <c r="AQ43" s="804">
        <f t="shared" ref="AQ43" si="120">SUBTOTAL(9,AQ44)</f>
        <v>0</v>
      </c>
      <c r="AR43" s="804">
        <f t="shared" ref="AR43" si="121">SUBTOTAL(9,AR44)</f>
        <v>0</v>
      </c>
      <c r="AS43" s="804">
        <f t="shared" ref="AS43" si="122">SUBTOTAL(9,AS44)</f>
        <v>0</v>
      </c>
      <c r="AT43" s="804">
        <f t="shared" ref="AT43" si="123">SUBTOTAL(9,AT44)</f>
        <v>0</v>
      </c>
      <c r="AU43" s="804">
        <f t="shared" ref="AU43" si="124">SUBTOTAL(9,AU44)</f>
        <v>0</v>
      </c>
      <c r="AV43" s="804">
        <f t="shared" ref="AV43" si="125">SUBTOTAL(9,AV44)</f>
        <v>0</v>
      </c>
      <c r="AW43" s="804">
        <f t="shared" ref="AW43" si="126">SUBTOTAL(9,AW44)</f>
        <v>0</v>
      </c>
      <c r="AX43" s="804">
        <f t="shared" ref="AX43" si="127">SUBTOTAL(9,AX44)</f>
        <v>0</v>
      </c>
      <c r="AY43" s="804">
        <f t="shared" ref="AY43" si="128">SUBTOTAL(9,AY44)</f>
        <v>0</v>
      </c>
      <c r="AZ43" s="804">
        <f t="shared" ref="AZ43" si="129">SUBTOTAL(9,AZ44)</f>
        <v>0</v>
      </c>
      <c r="BA43" s="804">
        <f t="shared" ref="BA43" si="130">SUBTOTAL(9,BA44)</f>
        <v>0</v>
      </c>
      <c r="BB43" s="804">
        <f t="shared" ref="BB43" si="131">SUBTOTAL(9,BB44)</f>
        <v>0</v>
      </c>
      <c r="BC43" s="804">
        <f t="shared" ref="BC43" si="132">SUBTOTAL(9,BC44)</f>
        <v>0</v>
      </c>
      <c r="BD43" s="804">
        <f t="shared" ref="BD43" si="133">SUBTOTAL(9,BD44)</f>
        <v>0</v>
      </c>
      <c r="BE43" s="804">
        <f t="shared" ref="BE43" si="134">SUBTOTAL(9,BE44)</f>
        <v>0</v>
      </c>
      <c r="BF43" s="804">
        <f t="shared" ref="BF43" si="135">SUBTOTAL(9,BF44)</f>
        <v>0</v>
      </c>
      <c r="BG43" s="804">
        <f t="shared" ref="BG43" si="136">SUBTOTAL(9,BG44)</f>
        <v>0</v>
      </c>
      <c r="BH43" s="804">
        <f t="shared" ref="BH43" si="137">SUBTOTAL(9,BH44)</f>
        <v>0</v>
      </c>
      <c r="BI43" s="804">
        <f t="shared" ref="BI43" si="138">SUBTOTAL(9,BI44)</f>
        <v>31.8</v>
      </c>
      <c r="BJ43" s="804">
        <f t="shared" ref="BJ43" si="139">SUBTOTAL(9,BJ44)</f>
        <v>0</v>
      </c>
      <c r="BK43" s="804">
        <f t="shared" ref="BK43" si="140">SUBTOTAL(9,BK44)</f>
        <v>0</v>
      </c>
      <c r="BL43" s="804">
        <f t="shared" ref="BL43" si="141">SUBTOTAL(9,BL44)</f>
        <v>31.8</v>
      </c>
      <c r="BM43" s="804">
        <f t="shared" ref="BM43" si="142">SUBTOTAL(9,BM44)</f>
        <v>0</v>
      </c>
      <c r="BN43" s="804">
        <f t="shared" ref="BN43" si="143">SUBTOTAL(9,BN44)</f>
        <v>0</v>
      </c>
      <c r="BO43" s="804">
        <f t="shared" ref="BO43" si="144">SUBTOTAL(9,BO44)</f>
        <v>0</v>
      </c>
      <c r="BP43" s="804">
        <f t="shared" ref="BP43" si="145">SUBTOTAL(9,BP44)</f>
        <v>0</v>
      </c>
      <c r="BQ43" s="804">
        <f t="shared" ref="BQ43" si="146">SUBTOTAL(9,BQ44)</f>
        <v>0</v>
      </c>
      <c r="BR43" s="804">
        <f t="shared" ref="BR43" si="147">SUBTOTAL(9,BR44)</f>
        <v>0</v>
      </c>
      <c r="BS43" s="804">
        <f t="shared" ref="BS43" si="148">SUBTOTAL(9,BS44)</f>
        <v>0</v>
      </c>
      <c r="BT43" s="804">
        <f t="shared" ref="BT43" si="149">SUBTOTAL(9,BT44)</f>
        <v>0</v>
      </c>
      <c r="BU43" s="804">
        <f t="shared" si="93"/>
        <v>0</v>
      </c>
      <c r="BV43" s="804">
        <f t="shared" si="93"/>
        <v>0</v>
      </c>
      <c r="BW43" s="804">
        <f t="shared" si="93"/>
        <v>0</v>
      </c>
      <c r="BX43" s="804">
        <f t="shared" si="93"/>
        <v>0</v>
      </c>
      <c r="BY43" s="804">
        <f t="shared" si="93"/>
        <v>0</v>
      </c>
      <c r="BZ43" s="804">
        <f t="shared" si="93"/>
        <v>0</v>
      </c>
      <c r="CA43" s="804">
        <f t="shared" si="93"/>
        <v>0</v>
      </c>
      <c r="CB43" s="804">
        <f t="shared" si="93"/>
        <v>0</v>
      </c>
      <c r="CC43" s="804">
        <f t="shared" si="93"/>
        <v>19</v>
      </c>
      <c r="CD43" s="804">
        <f t="shared" si="93"/>
        <v>0</v>
      </c>
      <c r="CE43" s="804">
        <f t="shared" si="93"/>
        <v>0</v>
      </c>
      <c r="CF43" s="804">
        <f t="shared" si="93"/>
        <v>19</v>
      </c>
      <c r="CG43" s="804">
        <f t="shared" si="93"/>
        <v>0</v>
      </c>
      <c r="CH43" s="804">
        <f t="shared" si="93"/>
        <v>0</v>
      </c>
      <c r="CI43" s="804">
        <f t="shared" si="93"/>
        <v>0</v>
      </c>
      <c r="CJ43" s="804">
        <f t="shared" si="93"/>
        <v>0</v>
      </c>
      <c r="CK43" s="804">
        <f t="shared" si="93"/>
        <v>0</v>
      </c>
      <c r="CL43" s="804">
        <f t="shared" si="93"/>
        <v>0</v>
      </c>
      <c r="CM43" s="804">
        <f t="shared" si="93"/>
        <v>7.4</v>
      </c>
      <c r="CN43" s="804">
        <f t="shared" si="93"/>
        <v>0</v>
      </c>
      <c r="CO43" s="804">
        <f t="shared" si="93"/>
        <v>0</v>
      </c>
      <c r="CP43" s="804">
        <f t="shared" si="93"/>
        <v>7.4</v>
      </c>
      <c r="CQ43" s="804">
        <f t="shared" si="93"/>
        <v>0</v>
      </c>
      <c r="CR43" s="804">
        <f t="shared" si="93"/>
        <v>50.8</v>
      </c>
      <c r="CS43" s="804">
        <f t="shared" si="93"/>
        <v>0</v>
      </c>
      <c r="CT43" s="804">
        <f t="shared" si="93"/>
        <v>0</v>
      </c>
      <c r="CU43" s="804">
        <f t="shared" si="93"/>
        <v>50.8</v>
      </c>
      <c r="CV43" s="804">
        <f t="shared" si="93"/>
        <v>0</v>
      </c>
      <c r="CW43" s="804">
        <f t="shared" si="93"/>
        <v>0</v>
      </c>
      <c r="CX43" s="804">
        <f t="shared" si="93"/>
        <v>0</v>
      </c>
      <c r="CY43" s="804">
        <f t="shared" si="93"/>
        <v>0</v>
      </c>
      <c r="CZ43" s="804">
        <f t="shared" si="93"/>
        <v>0</v>
      </c>
      <c r="DA43" s="804">
        <f t="shared" si="93"/>
        <v>0</v>
      </c>
      <c r="DB43" s="804">
        <f t="shared" si="93"/>
        <v>0</v>
      </c>
    </row>
    <row r="44" spans="1:110" ht="33" customHeight="1" x14ac:dyDescent="0.25">
      <c r="A44" s="809" t="s">
        <v>141</v>
      </c>
      <c r="B44" s="606" t="s">
        <v>1528</v>
      </c>
      <c r="C44" s="806" t="s">
        <v>1751</v>
      </c>
      <c r="D44" s="807" t="s">
        <v>694</v>
      </c>
      <c r="E44" s="807">
        <v>2025</v>
      </c>
      <c r="F44" s="807">
        <v>2025</v>
      </c>
      <c r="G44" s="807"/>
      <c r="H44" s="808"/>
      <c r="I44" s="808"/>
      <c r="J44" s="808"/>
      <c r="K44" s="808"/>
      <c r="L44" s="808"/>
      <c r="M44" s="808"/>
      <c r="N44" s="808"/>
      <c r="O44" s="808"/>
      <c r="P44" s="808">
        <v>31.8</v>
      </c>
      <c r="Q44" s="808"/>
      <c r="R44" s="808"/>
      <c r="S44" s="808"/>
      <c r="T44" s="808"/>
      <c r="U44" s="808"/>
      <c r="V44" s="808"/>
      <c r="W44" s="808"/>
      <c r="X44" s="808"/>
      <c r="Y44" s="808"/>
      <c r="Z44" s="808"/>
      <c r="AA44" s="808"/>
      <c r="AB44" s="808"/>
      <c r="AC44" s="808"/>
      <c r="AD44" s="808"/>
      <c r="AE44" s="808"/>
      <c r="AF44" s="808"/>
      <c r="AG44" s="808"/>
      <c r="AH44" s="808"/>
      <c r="AI44" s="808"/>
      <c r="AJ44" s="808"/>
      <c r="AK44" s="808"/>
      <c r="AL44" s="808"/>
      <c r="AM44" s="808"/>
      <c r="AN44" s="808"/>
      <c r="AO44" s="808"/>
      <c r="AP44" s="808"/>
      <c r="AQ44" s="808"/>
      <c r="AR44" s="808"/>
      <c r="AS44" s="808"/>
      <c r="AT44" s="808"/>
      <c r="AU44" s="808"/>
      <c r="AV44" s="808"/>
      <c r="AW44" s="808"/>
      <c r="AX44" s="808"/>
      <c r="AY44" s="808"/>
      <c r="AZ44" s="808"/>
      <c r="BA44" s="808"/>
      <c r="BB44" s="808"/>
      <c r="BC44" s="808"/>
      <c r="BD44" s="808"/>
      <c r="BE44" s="808"/>
      <c r="BF44" s="808"/>
      <c r="BG44" s="808"/>
      <c r="BH44" s="808"/>
      <c r="BI44" s="808">
        <f>SUM(BJ44:BM44)</f>
        <v>31.8</v>
      </c>
      <c r="BJ44" s="808"/>
      <c r="BK44" s="808"/>
      <c r="BL44" s="808">
        <v>31.8</v>
      </c>
      <c r="BM44" s="808"/>
      <c r="BN44" s="808"/>
      <c r="BO44" s="808"/>
      <c r="BP44" s="808"/>
      <c r="BQ44" s="808"/>
      <c r="BR44" s="808"/>
      <c r="BS44" s="808"/>
      <c r="BT44" s="808"/>
      <c r="BU44" s="808"/>
      <c r="BV44" s="808"/>
      <c r="BW44" s="808"/>
      <c r="BX44" s="808"/>
      <c r="BY44" s="808"/>
      <c r="BZ44" s="808"/>
      <c r="CA44" s="808"/>
      <c r="CB44" s="808"/>
      <c r="CC44" s="808">
        <f>SUM(CD44:CG44)</f>
        <v>19</v>
      </c>
      <c r="CD44" s="808"/>
      <c r="CE44" s="808"/>
      <c r="CF44" s="808">
        <v>19</v>
      </c>
      <c r="CG44" s="808"/>
      <c r="CH44" s="808"/>
      <c r="CI44" s="808"/>
      <c r="CJ44" s="808"/>
      <c r="CK44" s="808"/>
      <c r="CL44" s="808"/>
      <c r="CM44" s="808">
        <f>SUM(CN44:CQ44)</f>
        <v>7.4</v>
      </c>
      <c r="CN44" s="808"/>
      <c r="CO44" s="808"/>
      <c r="CP44" s="808">
        <v>7.4</v>
      </c>
      <c r="CQ44" s="808"/>
      <c r="CR44" s="808">
        <f>SUM(CS44:CV44)</f>
        <v>50.8</v>
      </c>
      <c r="CS44" s="808"/>
      <c r="CT44" s="808"/>
      <c r="CU44" s="808">
        <f>CF44+AW44+BV44+BL44+AH44</f>
        <v>50.8</v>
      </c>
      <c r="CV44" s="808"/>
      <c r="CW44" s="811"/>
      <c r="CX44" s="811"/>
      <c r="CY44" s="811"/>
      <c r="CZ44" s="811"/>
      <c r="DA44" s="811"/>
      <c r="DB44" s="919"/>
    </row>
    <row r="45" spans="1:110" s="805" customFormat="1" ht="42" customHeight="1" x14ac:dyDescent="0.25">
      <c r="A45" s="800" t="s">
        <v>150</v>
      </c>
      <c r="B45" s="801" t="s">
        <v>880</v>
      </c>
      <c r="C45" s="802" t="s">
        <v>93</v>
      </c>
      <c r="D45" s="803"/>
      <c r="E45" s="803"/>
      <c r="F45" s="803"/>
      <c r="G45" s="803"/>
      <c r="H45" s="804"/>
      <c r="I45" s="804"/>
      <c r="J45" s="804" t="s">
        <v>190</v>
      </c>
      <c r="K45" s="804"/>
      <c r="L45" s="804"/>
      <c r="M45" s="804"/>
      <c r="N45" s="804"/>
      <c r="O45" s="804"/>
      <c r="P45" s="804"/>
      <c r="Q45" s="804"/>
      <c r="R45" s="804"/>
      <c r="S45" s="804"/>
      <c r="T45" s="804"/>
      <c r="U45" s="804"/>
      <c r="V45" s="804"/>
      <c r="W45" s="804"/>
      <c r="X45" s="804"/>
      <c r="Y45" s="804"/>
      <c r="Z45" s="804"/>
      <c r="AA45" s="804"/>
      <c r="AB45" s="804"/>
      <c r="AC45" s="804"/>
      <c r="AD45" s="804"/>
      <c r="AE45" s="804"/>
      <c r="AF45" s="804"/>
      <c r="AG45" s="804"/>
      <c r="AH45" s="804"/>
      <c r="AI45" s="804"/>
      <c r="AJ45" s="804"/>
      <c r="AK45" s="804"/>
      <c r="AL45" s="804"/>
      <c r="AM45" s="804"/>
      <c r="AN45" s="804"/>
      <c r="AO45" s="804"/>
      <c r="AP45" s="804"/>
      <c r="AQ45" s="804"/>
      <c r="AR45" s="804"/>
      <c r="AS45" s="804"/>
      <c r="AT45" s="804"/>
      <c r="AU45" s="804"/>
      <c r="AV45" s="804"/>
      <c r="AW45" s="804"/>
      <c r="AX45" s="804"/>
      <c r="AY45" s="804"/>
      <c r="AZ45" s="804"/>
      <c r="BA45" s="804"/>
      <c r="BB45" s="804"/>
      <c r="BC45" s="804"/>
      <c r="BD45" s="804"/>
      <c r="BE45" s="804"/>
      <c r="BF45" s="804"/>
      <c r="BG45" s="804"/>
      <c r="BH45" s="804"/>
      <c r="BI45" s="804"/>
      <c r="BJ45" s="804"/>
      <c r="BK45" s="804"/>
      <c r="BL45" s="804"/>
      <c r="BM45" s="804"/>
      <c r="BN45" s="804"/>
      <c r="BO45" s="804"/>
      <c r="BP45" s="804"/>
      <c r="BQ45" s="804"/>
      <c r="BR45" s="804"/>
      <c r="BS45" s="804"/>
      <c r="BT45" s="804"/>
      <c r="BU45" s="804"/>
      <c r="BV45" s="804"/>
      <c r="BW45" s="804"/>
      <c r="BX45" s="804"/>
      <c r="BY45" s="804"/>
      <c r="BZ45" s="804"/>
      <c r="CA45" s="804"/>
      <c r="CB45" s="804"/>
      <c r="CC45" s="804"/>
      <c r="CD45" s="804"/>
      <c r="CE45" s="804"/>
      <c r="CF45" s="804"/>
      <c r="CG45" s="804"/>
      <c r="CH45" s="804"/>
      <c r="CI45" s="804"/>
      <c r="CJ45" s="804"/>
      <c r="CK45" s="804"/>
      <c r="CL45" s="804"/>
      <c r="CM45" s="804"/>
      <c r="CN45" s="804"/>
      <c r="CO45" s="804"/>
      <c r="CP45" s="804"/>
      <c r="CQ45" s="804"/>
      <c r="CR45" s="804"/>
      <c r="CS45" s="804"/>
      <c r="CT45" s="804"/>
      <c r="CU45" s="804"/>
      <c r="CV45" s="804"/>
      <c r="CW45" s="804"/>
      <c r="CX45" s="804"/>
      <c r="CY45" s="804"/>
      <c r="CZ45" s="804"/>
      <c r="DA45" s="804"/>
      <c r="DB45" s="804" t="s">
        <v>190</v>
      </c>
    </row>
    <row r="46" spans="1:110" s="805" customFormat="1" ht="42" customHeight="1" x14ac:dyDescent="0.25">
      <c r="A46" s="800" t="s">
        <v>171</v>
      </c>
      <c r="B46" s="801" t="s">
        <v>174</v>
      </c>
      <c r="C46" s="802" t="s">
        <v>93</v>
      </c>
      <c r="D46" s="803"/>
      <c r="E46" s="803"/>
      <c r="F46" s="803"/>
      <c r="G46" s="803"/>
      <c r="H46" s="804">
        <f>SUBTOTAL(9,H47:H48)</f>
        <v>0</v>
      </c>
      <c r="I46" s="804">
        <f t="shared" ref="I46:BT46" si="150">SUBTOTAL(9,I47:I48)</f>
        <v>0</v>
      </c>
      <c r="J46" s="804">
        <f t="shared" si="150"/>
        <v>0</v>
      </c>
      <c r="K46" s="804">
        <f t="shared" si="150"/>
        <v>0</v>
      </c>
      <c r="L46" s="804">
        <f t="shared" si="150"/>
        <v>0</v>
      </c>
      <c r="M46" s="804">
        <f t="shared" si="150"/>
        <v>0</v>
      </c>
      <c r="N46" s="804">
        <f t="shared" si="150"/>
        <v>0</v>
      </c>
      <c r="O46" s="804">
        <f t="shared" si="150"/>
        <v>0</v>
      </c>
      <c r="P46" s="804">
        <f t="shared" si="150"/>
        <v>20</v>
      </c>
      <c r="Q46" s="804">
        <f t="shared" si="150"/>
        <v>0</v>
      </c>
      <c r="R46" s="804">
        <f t="shared" si="150"/>
        <v>0</v>
      </c>
      <c r="S46" s="804">
        <f t="shared" si="150"/>
        <v>0</v>
      </c>
      <c r="T46" s="804">
        <f t="shared" si="150"/>
        <v>0</v>
      </c>
      <c r="U46" s="804">
        <f t="shared" si="150"/>
        <v>0</v>
      </c>
      <c r="V46" s="804">
        <f t="shared" si="150"/>
        <v>0</v>
      </c>
      <c r="W46" s="804">
        <f t="shared" si="150"/>
        <v>0</v>
      </c>
      <c r="X46" s="804">
        <f t="shared" si="150"/>
        <v>0</v>
      </c>
      <c r="Y46" s="804">
        <f t="shared" si="150"/>
        <v>0</v>
      </c>
      <c r="Z46" s="804">
        <f t="shared" si="150"/>
        <v>0</v>
      </c>
      <c r="AA46" s="804">
        <f t="shared" si="150"/>
        <v>0</v>
      </c>
      <c r="AB46" s="804">
        <f t="shared" si="150"/>
        <v>0</v>
      </c>
      <c r="AC46" s="804">
        <f t="shared" si="150"/>
        <v>0</v>
      </c>
      <c r="AD46" s="804">
        <f t="shared" si="150"/>
        <v>0</v>
      </c>
      <c r="AE46" s="804">
        <f t="shared" si="150"/>
        <v>0</v>
      </c>
      <c r="AF46" s="804">
        <f t="shared" si="150"/>
        <v>0</v>
      </c>
      <c r="AG46" s="804">
        <f t="shared" si="150"/>
        <v>0</v>
      </c>
      <c r="AH46" s="804">
        <f t="shared" si="150"/>
        <v>0</v>
      </c>
      <c r="AI46" s="804">
        <f t="shared" si="150"/>
        <v>0</v>
      </c>
      <c r="AJ46" s="804">
        <f t="shared" si="150"/>
        <v>0</v>
      </c>
      <c r="AK46" s="804">
        <f t="shared" si="150"/>
        <v>0</v>
      </c>
      <c r="AL46" s="804">
        <f t="shared" si="150"/>
        <v>0</v>
      </c>
      <c r="AM46" s="804">
        <f t="shared" si="150"/>
        <v>0</v>
      </c>
      <c r="AN46" s="804">
        <f t="shared" si="150"/>
        <v>0</v>
      </c>
      <c r="AO46" s="804">
        <f t="shared" si="150"/>
        <v>0</v>
      </c>
      <c r="AP46" s="804">
        <f t="shared" si="150"/>
        <v>0</v>
      </c>
      <c r="AQ46" s="804">
        <f t="shared" si="150"/>
        <v>0</v>
      </c>
      <c r="AR46" s="804">
        <f t="shared" si="150"/>
        <v>0</v>
      </c>
      <c r="AS46" s="804">
        <f t="shared" si="150"/>
        <v>0</v>
      </c>
      <c r="AT46" s="804">
        <f t="shared" si="150"/>
        <v>0</v>
      </c>
      <c r="AU46" s="804">
        <f t="shared" si="150"/>
        <v>0</v>
      </c>
      <c r="AV46" s="804">
        <f t="shared" si="150"/>
        <v>0</v>
      </c>
      <c r="AW46" s="804">
        <f t="shared" si="150"/>
        <v>0</v>
      </c>
      <c r="AX46" s="804">
        <f t="shared" si="150"/>
        <v>0</v>
      </c>
      <c r="AY46" s="804">
        <f t="shared" si="150"/>
        <v>0</v>
      </c>
      <c r="AZ46" s="804">
        <f t="shared" si="150"/>
        <v>0</v>
      </c>
      <c r="BA46" s="804">
        <f t="shared" si="150"/>
        <v>0</v>
      </c>
      <c r="BB46" s="804">
        <f t="shared" si="150"/>
        <v>0</v>
      </c>
      <c r="BC46" s="804">
        <f t="shared" si="150"/>
        <v>0</v>
      </c>
      <c r="BD46" s="804">
        <f t="shared" si="150"/>
        <v>0</v>
      </c>
      <c r="BE46" s="804">
        <f t="shared" si="150"/>
        <v>0</v>
      </c>
      <c r="BF46" s="804">
        <f t="shared" si="150"/>
        <v>0</v>
      </c>
      <c r="BG46" s="804">
        <f t="shared" si="150"/>
        <v>0</v>
      </c>
      <c r="BH46" s="804">
        <f t="shared" si="150"/>
        <v>0</v>
      </c>
      <c r="BI46" s="804">
        <f t="shared" si="150"/>
        <v>0</v>
      </c>
      <c r="BJ46" s="804">
        <f t="shared" si="150"/>
        <v>0</v>
      </c>
      <c r="BK46" s="804">
        <f t="shared" si="150"/>
        <v>0</v>
      </c>
      <c r="BL46" s="804">
        <f t="shared" si="150"/>
        <v>0</v>
      </c>
      <c r="BM46" s="804">
        <f t="shared" si="150"/>
        <v>0</v>
      </c>
      <c r="BN46" s="804">
        <f t="shared" si="150"/>
        <v>0</v>
      </c>
      <c r="BO46" s="804">
        <f t="shared" si="150"/>
        <v>0</v>
      </c>
      <c r="BP46" s="804">
        <f t="shared" si="150"/>
        <v>0</v>
      </c>
      <c r="BQ46" s="804">
        <f t="shared" si="150"/>
        <v>0</v>
      </c>
      <c r="BR46" s="804">
        <f t="shared" si="150"/>
        <v>0</v>
      </c>
      <c r="BS46" s="804">
        <f t="shared" si="150"/>
        <v>12</v>
      </c>
      <c r="BT46" s="804">
        <f t="shared" si="150"/>
        <v>0</v>
      </c>
      <c r="BU46" s="804">
        <f t="shared" ref="BU46:DA46" si="151">SUBTOTAL(9,BU47:BU48)</f>
        <v>0</v>
      </c>
      <c r="BV46" s="804">
        <f t="shared" si="151"/>
        <v>12</v>
      </c>
      <c r="BW46" s="804">
        <f t="shared" si="151"/>
        <v>0</v>
      </c>
      <c r="BX46" s="804">
        <f t="shared" si="151"/>
        <v>0</v>
      </c>
      <c r="BY46" s="804">
        <f t="shared" si="151"/>
        <v>0</v>
      </c>
      <c r="BZ46" s="804">
        <f t="shared" si="151"/>
        <v>0</v>
      </c>
      <c r="CA46" s="804">
        <f t="shared" si="151"/>
        <v>0</v>
      </c>
      <c r="CB46" s="804">
        <f t="shared" si="151"/>
        <v>0</v>
      </c>
      <c r="CC46" s="804">
        <f t="shared" si="151"/>
        <v>8</v>
      </c>
      <c r="CD46" s="804">
        <f t="shared" si="151"/>
        <v>0</v>
      </c>
      <c r="CE46" s="804">
        <f t="shared" si="151"/>
        <v>0</v>
      </c>
      <c r="CF46" s="804">
        <f t="shared" si="151"/>
        <v>8</v>
      </c>
      <c r="CG46" s="804">
        <f t="shared" si="151"/>
        <v>0</v>
      </c>
      <c r="CH46" s="804">
        <f t="shared" si="151"/>
        <v>0</v>
      </c>
      <c r="CI46" s="804">
        <f t="shared" si="151"/>
        <v>0</v>
      </c>
      <c r="CJ46" s="804">
        <f t="shared" si="151"/>
        <v>0</v>
      </c>
      <c r="CK46" s="804">
        <f t="shared" si="151"/>
        <v>0</v>
      </c>
      <c r="CL46" s="804">
        <f t="shared" si="151"/>
        <v>0</v>
      </c>
      <c r="CM46" s="804">
        <f t="shared" si="151"/>
        <v>0</v>
      </c>
      <c r="CN46" s="804">
        <f t="shared" si="151"/>
        <v>0</v>
      </c>
      <c r="CO46" s="804">
        <f t="shared" si="151"/>
        <v>0</v>
      </c>
      <c r="CP46" s="804">
        <f t="shared" si="151"/>
        <v>0</v>
      </c>
      <c r="CQ46" s="804">
        <f t="shared" si="151"/>
        <v>0</v>
      </c>
      <c r="CR46" s="804">
        <f t="shared" si="151"/>
        <v>20</v>
      </c>
      <c r="CS46" s="804">
        <f t="shared" si="151"/>
        <v>0</v>
      </c>
      <c r="CT46" s="804">
        <f t="shared" si="151"/>
        <v>0</v>
      </c>
      <c r="CU46" s="804">
        <f t="shared" si="151"/>
        <v>20</v>
      </c>
      <c r="CV46" s="804">
        <f t="shared" si="151"/>
        <v>0</v>
      </c>
      <c r="CW46" s="804">
        <f t="shared" si="151"/>
        <v>0</v>
      </c>
      <c r="CX46" s="804">
        <f t="shared" si="151"/>
        <v>0</v>
      </c>
      <c r="CY46" s="804">
        <f t="shared" si="151"/>
        <v>0</v>
      </c>
      <c r="CZ46" s="804">
        <f t="shared" si="151"/>
        <v>0</v>
      </c>
      <c r="DA46" s="804">
        <f t="shared" si="151"/>
        <v>0</v>
      </c>
      <c r="DB46" s="804" t="s">
        <v>190</v>
      </c>
    </row>
    <row r="47" spans="1:110" ht="33" customHeight="1" x14ac:dyDescent="0.25">
      <c r="A47" s="809" t="s">
        <v>171</v>
      </c>
      <c r="B47" s="938" t="s">
        <v>1567</v>
      </c>
      <c r="C47" s="806" t="s">
        <v>1752</v>
      </c>
      <c r="D47" s="807" t="s">
        <v>694</v>
      </c>
      <c r="E47" s="807">
        <v>2026</v>
      </c>
      <c r="F47" s="807">
        <v>2027</v>
      </c>
      <c r="G47" s="807"/>
      <c r="H47" s="808"/>
      <c r="I47" s="808"/>
      <c r="J47" s="808"/>
      <c r="K47" s="808"/>
      <c r="L47" s="808"/>
      <c r="M47" s="808"/>
      <c r="N47" s="808"/>
      <c r="O47" s="808"/>
      <c r="P47" s="808">
        <v>12</v>
      </c>
      <c r="Q47" s="808"/>
      <c r="R47" s="808"/>
      <c r="S47" s="808"/>
      <c r="T47" s="808"/>
      <c r="U47" s="808"/>
      <c r="V47" s="808"/>
      <c r="W47" s="808"/>
      <c r="X47" s="808"/>
      <c r="Y47" s="808"/>
      <c r="Z47" s="808"/>
      <c r="AA47" s="808"/>
      <c r="AB47" s="808"/>
      <c r="AC47" s="808"/>
      <c r="AD47" s="808"/>
      <c r="AE47" s="808"/>
      <c r="AF47" s="808"/>
      <c r="AG47" s="808"/>
      <c r="AH47" s="808"/>
      <c r="AI47" s="808"/>
      <c r="AJ47" s="808"/>
      <c r="AK47" s="808"/>
      <c r="AL47" s="808"/>
      <c r="AM47" s="808"/>
      <c r="AN47" s="808"/>
      <c r="AO47" s="808"/>
      <c r="AP47" s="808"/>
      <c r="AQ47" s="808"/>
      <c r="AR47" s="808"/>
      <c r="AS47" s="808"/>
      <c r="AT47" s="808"/>
      <c r="AU47" s="808"/>
      <c r="AV47" s="808"/>
      <c r="AW47" s="808"/>
      <c r="AX47" s="808"/>
      <c r="AY47" s="808"/>
      <c r="AZ47" s="808"/>
      <c r="BA47" s="808"/>
      <c r="BB47" s="808"/>
      <c r="BC47" s="808"/>
      <c r="BD47" s="808"/>
      <c r="BE47" s="808"/>
      <c r="BF47" s="808"/>
      <c r="BG47" s="808"/>
      <c r="BH47" s="808"/>
      <c r="BI47" s="808"/>
      <c r="BJ47" s="808"/>
      <c r="BK47" s="808"/>
      <c r="BL47" s="808"/>
      <c r="BM47" s="808"/>
      <c r="BN47" s="808"/>
      <c r="BO47" s="808"/>
      <c r="BP47" s="808"/>
      <c r="BQ47" s="808"/>
      <c r="BR47" s="808"/>
      <c r="BS47" s="808">
        <f>SUM(BT47:BW47)</f>
        <v>4</v>
      </c>
      <c r="BT47" s="808"/>
      <c r="BU47" s="808"/>
      <c r="BV47" s="808">
        <v>4</v>
      </c>
      <c r="BW47" s="808"/>
      <c r="BX47" s="808"/>
      <c r="BY47" s="808"/>
      <c r="BZ47" s="808"/>
      <c r="CA47" s="808"/>
      <c r="CB47" s="808"/>
      <c r="CC47" s="808">
        <f>SUM(CD47:CG47)</f>
        <v>8</v>
      </c>
      <c r="CD47" s="808"/>
      <c r="CE47" s="808"/>
      <c r="CF47" s="808">
        <v>8</v>
      </c>
      <c r="CG47" s="808"/>
      <c r="CH47" s="808"/>
      <c r="CI47" s="808"/>
      <c r="CJ47" s="808"/>
      <c r="CK47" s="808"/>
      <c r="CL47" s="808"/>
      <c r="CM47" s="808"/>
      <c r="CN47" s="808"/>
      <c r="CO47" s="808"/>
      <c r="CP47" s="808"/>
      <c r="CQ47" s="808"/>
      <c r="CR47" s="808">
        <f>SUM(CS47:CV47)</f>
        <v>12</v>
      </c>
      <c r="CS47" s="808"/>
      <c r="CT47" s="808"/>
      <c r="CU47" s="808">
        <f>CF47+AW47+BV47+BL47+AH47</f>
        <v>12</v>
      </c>
      <c r="CV47" s="808"/>
      <c r="CW47" s="811"/>
      <c r="CX47" s="811"/>
      <c r="CY47" s="811"/>
      <c r="CZ47" s="811"/>
      <c r="DA47" s="811"/>
      <c r="DB47" s="77"/>
    </row>
    <row r="48" spans="1:110" ht="33" customHeight="1" x14ac:dyDescent="0.25">
      <c r="A48" s="809" t="s">
        <v>776</v>
      </c>
      <c r="B48" s="938" t="s">
        <v>1754</v>
      </c>
      <c r="C48" s="806" t="s">
        <v>1755</v>
      </c>
      <c r="D48" s="963" t="s">
        <v>694</v>
      </c>
      <c r="E48" s="960">
        <v>2026</v>
      </c>
      <c r="F48" s="960">
        <v>2026</v>
      </c>
      <c r="G48" s="960"/>
      <c r="H48" s="808"/>
      <c r="I48" s="808"/>
      <c r="J48" s="808"/>
      <c r="K48" s="808"/>
      <c r="L48" s="808"/>
      <c r="M48" s="808"/>
      <c r="N48" s="808"/>
      <c r="O48" s="808"/>
      <c r="P48" s="808">
        <v>8</v>
      </c>
      <c r="Q48" s="808"/>
      <c r="R48" s="808"/>
      <c r="S48" s="808"/>
      <c r="T48" s="808"/>
      <c r="U48" s="808"/>
      <c r="V48" s="808"/>
      <c r="W48" s="808"/>
      <c r="X48" s="808"/>
      <c r="Y48" s="808"/>
      <c r="Z48" s="808"/>
      <c r="AA48" s="808"/>
      <c r="AB48" s="808"/>
      <c r="AC48" s="808"/>
      <c r="AD48" s="808"/>
      <c r="AE48" s="808"/>
      <c r="AF48" s="808"/>
      <c r="AG48" s="808"/>
      <c r="AH48" s="808"/>
      <c r="AI48" s="808"/>
      <c r="AJ48" s="808"/>
      <c r="AK48" s="808"/>
      <c r="AL48" s="808"/>
      <c r="AM48" s="808"/>
      <c r="AN48" s="808"/>
      <c r="AO48" s="808"/>
      <c r="AP48" s="808"/>
      <c r="AQ48" s="808"/>
      <c r="AR48" s="808"/>
      <c r="AS48" s="808"/>
      <c r="AT48" s="808"/>
      <c r="AU48" s="808"/>
      <c r="AV48" s="808"/>
      <c r="AW48" s="808"/>
      <c r="AX48" s="808"/>
      <c r="AY48" s="808"/>
      <c r="AZ48" s="808"/>
      <c r="BA48" s="808"/>
      <c r="BB48" s="808"/>
      <c r="BC48" s="808"/>
      <c r="BD48" s="808"/>
      <c r="BE48" s="808"/>
      <c r="BF48" s="808"/>
      <c r="BG48" s="808"/>
      <c r="BH48" s="808"/>
      <c r="BI48" s="808"/>
      <c r="BJ48" s="808"/>
      <c r="BK48" s="808"/>
      <c r="BL48" s="808"/>
      <c r="BM48" s="808"/>
      <c r="BN48" s="808"/>
      <c r="BO48" s="808"/>
      <c r="BP48" s="808"/>
      <c r="BQ48" s="808"/>
      <c r="BR48" s="808"/>
      <c r="BS48" s="808">
        <f>SUM(BT48:BW48)</f>
        <v>8</v>
      </c>
      <c r="BT48" s="808"/>
      <c r="BU48" s="808"/>
      <c r="BV48" s="808">
        <v>8</v>
      </c>
      <c r="BW48" s="808"/>
      <c r="BX48" s="808"/>
      <c r="BY48" s="808"/>
      <c r="BZ48" s="808"/>
      <c r="CA48" s="808"/>
      <c r="CB48" s="808"/>
      <c r="CC48" s="808"/>
      <c r="CD48" s="808"/>
      <c r="CE48" s="808"/>
      <c r="CF48" s="808"/>
      <c r="CG48" s="808"/>
      <c r="CH48" s="808"/>
      <c r="CI48" s="808"/>
      <c r="CJ48" s="808"/>
      <c r="CK48" s="808"/>
      <c r="CL48" s="808"/>
      <c r="CM48" s="808"/>
      <c r="CN48" s="808"/>
      <c r="CO48" s="808"/>
      <c r="CP48" s="808"/>
      <c r="CQ48" s="808"/>
      <c r="CR48" s="808">
        <f>SUM(CS48:CV48)</f>
        <v>8</v>
      </c>
      <c r="CS48" s="808"/>
      <c r="CT48" s="808"/>
      <c r="CU48" s="808">
        <f>CF48+AW48+BV48+BL48+AH48</f>
        <v>8</v>
      </c>
      <c r="CV48" s="808"/>
      <c r="CW48" s="811"/>
      <c r="CX48" s="811"/>
      <c r="CY48" s="811"/>
      <c r="CZ48" s="811"/>
      <c r="DA48" s="811"/>
      <c r="DB48" s="77"/>
    </row>
    <row r="49" spans="1:106" s="799" customFormat="1" ht="48" customHeight="1" x14ac:dyDescent="0.25">
      <c r="A49" s="794" t="s">
        <v>177</v>
      </c>
      <c r="B49" s="795" t="s">
        <v>881</v>
      </c>
      <c r="C49" s="796" t="s">
        <v>93</v>
      </c>
      <c r="D49" s="797"/>
      <c r="E49" s="797"/>
      <c r="F49" s="797"/>
      <c r="G49" s="797"/>
      <c r="H49" s="798">
        <f>SUBTOTAL(9,H50:H58)</f>
        <v>0</v>
      </c>
      <c r="I49" s="798">
        <f>SUBTOTAL(9,I50:I58)</f>
        <v>0</v>
      </c>
      <c r="J49" s="798" t="s">
        <v>190</v>
      </c>
      <c r="K49" s="798">
        <f t="shared" ref="K49:AP49" si="152">SUBTOTAL(9,K50:K58)</f>
        <v>0</v>
      </c>
      <c r="L49" s="798">
        <f t="shared" si="152"/>
        <v>0</v>
      </c>
      <c r="M49" s="798">
        <f t="shared" si="152"/>
        <v>0</v>
      </c>
      <c r="N49" s="798">
        <f t="shared" si="152"/>
        <v>0</v>
      </c>
      <c r="O49" s="798">
        <f t="shared" si="152"/>
        <v>0</v>
      </c>
      <c r="P49" s="798">
        <f t="shared" si="152"/>
        <v>50.556000000000004</v>
      </c>
      <c r="Q49" s="798">
        <f t="shared" si="152"/>
        <v>0</v>
      </c>
      <c r="R49" s="798">
        <f t="shared" si="152"/>
        <v>0</v>
      </c>
      <c r="S49" s="798">
        <f t="shared" si="152"/>
        <v>0</v>
      </c>
      <c r="T49" s="798">
        <f t="shared" si="152"/>
        <v>0</v>
      </c>
      <c r="U49" s="798">
        <f t="shared" si="152"/>
        <v>0</v>
      </c>
      <c r="V49" s="798">
        <f t="shared" si="152"/>
        <v>0</v>
      </c>
      <c r="W49" s="798">
        <f t="shared" si="152"/>
        <v>0</v>
      </c>
      <c r="X49" s="798">
        <f t="shared" si="152"/>
        <v>0</v>
      </c>
      <c r="Y49" s="798">
        <f t="shared" si="152"/>
        <v>0</v>
      </c>
      <c r="Z49" s="798">
        <f t="shared" si="152"/>
        <v>0</v>
      </c>
      <c r="AA49" s="798">
        <f t="shared" si="152"/>
        <v>0</v>
      </c>
      <c r="AB49" s="798">
        <f t="shared" si="152"/>
        <v>0</v>
      </c>
      <c r="AC49" s="798">
        <f t="shared" si="152"/>
        <v>0</v>
      </c>
      <c r="AD49" s="798">
        <f t="shared" si="152"/>
        <v>0</v>
      </c>
      <c r="AE49" s="798">
        <f t="shared" si="152"/>
        <v>38.155999999999999</v>
      </c>
      <c r="AF49" s="798">
        <f t="shared" si="152"/>
        <v>0</v>
      </c>
      <c r="AG49" s="798">
        <f t="shared" si="152"/>
        <v>0</v>
      </c>
      <c r="AH49" s="798">
        <f t="shared" si="152"/>
        <v>38.155999999999999</v>
      </c>
      <c r="AI49" s="798">
        <f t="shared" si="152"/>
        <v>0</v>
      </c>
      <c r="AJ49" s="798">
        <f t="shared" si="152"/>
        <v>0</v>
      </c>
      <c r="AK49" s="798">
        <f t="shared" si="152"/>
        <v>0</v>
      </c>
      <c r="AL49" s="798">
        <f t="shared" si="152"/>
        <v>0</v>
      </c>
      <c r="AM49" s="798">
        <f t="shared" si="152"/>
        <v>0</v>
      </c>
      <c r="AN49" s="798">
        <f t="shared" si="152"/>
        <v>0</v>
      </c>
      <c r="AO49" s="798">
        <f t="shared" si="152"/>
        <v>0</v>
      </c>
      <c r="AP49" s="798">
        <f t="shared" si="152"/>
        <v>0</v>
      </c>
      <c r="AQ49" s="798">
        <f t="shared" ref="AQ49:BG49" si="153">SUBTOTAL(9,AQ50:AQ58)</f>
        <v>0</v>
      </c>
      <c r="AR49" s="798">
        <f t="shared" si="153"/>
        <v>0</v>
      </c>
      <c r="AS49" s="798">
        <f t="shared" si="153"/>
        <v>0</v>
      </c>
      <c r="AT49" s="798">
        <f t="shared" si="153"/>
        <v>7.2</v>
      </c>
      <c r="AU49" s="798">
        <f t="shared" si="153"/>
        <v>0</v>
      </c>
      <c r="AV49" s="798">
        <f t="shared" si="153"/>
        <v>0</v>
      </c>
      <c r="AW49" s="798">
        <f t="shared" si="153"/>
        <v>7.2</v>
      </c>
      <c r="AX49" s="798">
        <f t="shared" si="153"/>
        <v>0</v>
      </c>
      <c r="AY49" s="798">
        <f t="shared" si="153"/>
        <v>0</v>
      </c>
      <c r="AZ49" s="798">
        <f t="shared" si="153"/>
        <v>0</v>
      </c>
      <c r="BA49" s="798">
        <f t="shared" si="153"/>
        <v>0</v>
      </c>
      <c r="BB49" s="798">
        <f t="shared" si="153"/>
        <v>0</v>
      </c>
      <c r="BC49" s="798">
        <f t="shared" si="153"/>
        <v>0</v>
      </c>
      <c r="BD49" s="798">
        <f t="shared" si="153"/>
        <v>0</v>
      </c>
      <c r="BE49" s="798">
        <f t="shared" si="153"/>
        <v>0</v>
      </c>
      <c r="BF49" s="798">
        <f t="shared" si="153"/>
        <v>0</v>
      </c>
      <c r="BG49" s="798">
        <f t="shared" si="153"/>
        <v>0</v>
      </c>
      <c r="BH49" s="798">
        <f>SUBTOTAL(9,BH50:BH58)</f>
        <v>0</v>
      </c>
      <c r="BI49" s="798">
        <f t="shared" ref="BI49:CB49" si="154">SUBTOTAL(9,BI50:BI58)</f>
        <v>5.2</v>
      </c>
      <c r="BJ49" s="798">
        <f t="shared" si="154"/>
        <v>0</v>
      </c>
      <c r="BK49" s="798">
        <f t="shared" si="154"/>
        <v>0</v>
      </c>
      <c r="BL49" s="798">
        <f t="shared" si="154"/>
        <v>5.2</v>
      </c>
      <c r="BM49" s="798">
        <f t="shared" si="154"/>
        <v>0</v>
      </c>
      <c r="BN49" s="798">
        <f t="shared" si="154"/>
        <v>0</v>
      </c>
      <c r="BO49" s="798">
        <f t="shared" si="154"/>
        <v>0</v>
      </c>
      <c r="BP49" s="798">
        <f t="shared" si="154"/>
        <v>0</v>
      </c>
      <c r="BQ49" s="798">
        <f t="shared" si="154"/>
        <v>0</v>
      </c>
      <c r="BR49" s="798">
        <f t="shared" si="154"/>
        <v>0</v>
      </c>
      <c r="BS49" s="798">
        <f t="shared" si="154"/>
        <v>0</v>
      </c>
      <c r="BT49" s="798">
        <f t="shared" si="154"/>
        <v>0</v>
      </c>
      <c r="BU49" s="798">
        <f t="shared" si="154"/>
        <v>0</v>
      </c>
      <c r="BV49" s="798">
        <f t="shared" si="154"/>
        <v>0</v>
      </c>
      <c r="BW49" s="798">
        <f t="shared" si="154"/>
        <v>0</v>
      </c>
      <c r="BX49" s="798">
        <f t="shared" si="154"/>
        <v>0</v>
      </c>
      <c r="BY49" s="798">
        <f t="shared" si="154"/>
        <v>0</v>
      </c>
      <c r="BZ49" s="798">
        <f t="shared" si="154"/>
        <v>0</v>
      </c>
      <c r="CA49" s="798">
        <f t="shared" si="154"/>
        <v>0</v>
      </c>
      <c r="CB49" s="798">
        <f t="shared" si="154"/>
        <v>0</v>
      </c>
      <c r="CC49" s="798">
        <f t="shared" ref="CC49:DA49" si="155">SUBTOTAL(9,CC50:CC58)</f>
        <v>0</v>
      </c>
      <c r="CD49" s="798">
        <f t="shared" si="155"/>
        <v>0</v>
      </c>
      <c r="CE49" s="798">
        <f t="shared" si="155"/>
        <v>0</v>
      </c>
      <c r="CF49" s="798">
        <f t="shared" si="155"/>
        <v>0</v>
      </c>
      <c r="CG49" s="798">
        <f t="shared" si="155"/>
        <v>0</v>
      </c>
      <c r="CH49" s="798">
        <f t="shared" si="155"/>
        <v>0</v>
      </c>
      <c r="CI49" s="798">
        <f t="shared" si="155"/>
        <v>0</v>
      </c>
      <c r="CJ49" s="798">
        <f t="shared" si="155"/>
        <v>0</v>
      </c>
      <c r="CK49" s="798">
        <f t="shared" si="155"/>
        <v>0</v>
      </c>
      <c r="CL49" s="798">
        <f t="shared" si="155"/>
        <v>0</v>
      </c>
      <c r="CM49" s="798">
        <f t="shared" si="155"/>
        <v>0</v>
      </c>
      <c r="CN49" s="798">
        <f t="shared" si="155"/>
        <v>0</v>
      </c>
      <c r="CO49" s="798">
        <f t="shared" si="155"/>
        <v>0</v>
      </c>
      <c r="CP49" s="798">
        <f t="shared" si="155"/>
        <v>0</v>
      </c>
      <c r="CQ49" s="798">
        <f t="shared" si="155"/>
        <v>0</v>
      </c>
      <c r="CR49" s="798">
        <f t="shared" si="155"/>
        <v>50.556000000000004</v>
      </c>
      <c r="CS49" s="798">
        <f t="shared" si="155"/>
        <v>0</v>
      </c>
      <c r="CT49" s="798">
        <f t="shared" si="155"/>
        <v>0</v>
      </c>
      <c r="CU49" s="798">
        <f t="shared" si="155"/>
        <v>50.556000000000004</v>
      </c>
      <c r="CV49" s="798">
        <f t="shared" si="155"/>
        <v>0</v>
      </c>
      <c r="CW49" s="798">
        <f t="shared" si="155"/>
        <v>0</v>
      </c>
      <c r="CX49" s="798">
        <f t="shared" si="155"/>
        <v>0</v>
      </c>
      <c r="CY49" s="798">
        <f t="shared" si="155"/>
        <v>0</v>
      </c>
      <c r="CZ49" s="798">
        <f t="shared" si="155"/>
        <v>0</v>
      </c>
      <c r="DA49" s="798">
        <f t="shared" si="155"/>
        <v>0</v>
      </c>
      <c r="DB49" s="798" t="s">
        <v>190</v>
      </c>
    </row>
    <row r="50" spans="1:106" s="805" customFormat="1" ht="42" customHeight="1" x14ac:dyDescent="0.25">
      <c r="A50" s="800" t="s">
        <v>179</v>
      </c>
      <c r="B50" s="801" t="s">
        <v>882</v>
      </c>
      <c r="C50" s="802" t="s">
        <v>93</v>
      </c>
      <c r="D50" s="803"/>
      <c r="E50" s="803"/>
      <c r="F50" s="803"/>
      <c r="G50" s="803"/>
      <c r="H50" s="804">
        <f>SUBTOTAL(9,H51:H54)</f>
        <v>0</v>
      </c>
      <c r="I50" s="804">
        <f>SUBTOTAL(9,I51:I54)</f>
        <v>0</v>
      </c>
      <c r="J50" s="804" t="s">
        <v>190</v>
      </c>
      <c r="K50" s="804">
        <f>SUBTOTAL(9,K51:K54)</f>
        <v>0</v>
      </c>
      <c r="L50" s="804">
        <f>SUBTOTAL(9,L51:L54)</f>
        <v>0</v>
      </c>
      <c r="M50" s="804">
        <f>SUBTOTAL(9,M51:M54)</f>
        <v>0</v>
      </c>
      <c r="N50" s="804">
        <f>SUBTOTAL(9,N51:N54)</f>
        <v>0</v>
      </c>
      <c r="O50" s="804">
        <f>SUBTOTAL(9,O51:O54)</f>
        <v>0</v>
      </c>
      <c r="P50" s="804">
        <f t="shared" ref="P50:BH50" si="156">SUBTOTAL(9,P51:P55)</f>
        <v>50.556000000000004</v>
      </c>
      <c r="Q50" s="804">
        <f t="shared" si="156"/>
        <v>0</v>
      </c>
      <c r="R50" s="804">
        <f t="shared" si="156"/>
        <v>0</v>
      </c>
      <c r="S50" s="804">
        <f t="shared" si="156"/>
        <v>0</v>
      </c>
      <c r="T50" s="804">
        <f t="shared" si="156"/>
        <v>0</v>
      </c>
      <c r="U50" s="804">
        <f t="shared" si="156"/>
        <v>0</v>
      </c>
      <c r="V50" s="804">
        <f t="shared" si="156"/>
        <v>0</v>
      </c>
      <c r="W50" s="804">
        <f t="shared" si="156"/>
        <v>0</v>
      </c>
      <c r="X50" s="804">
        <f t="shared" si="156"/>
        <v>0</v>
      </c>
      <c r="Y50" s="804">
        <f t="shared" si="156"/>
        <v>0</v>
      </c>
      <c r="Z50" s="804">
        <f t="shared" si="156"/>
        <v>0</v>
      </c>
      <c r="AA50" s="804">
        <f t="shared" si="156"/>
        <v>0</v>
      </c>
      <c r="AB50" s="804">
        <f t="shared" si="156"/>
        <v>0</v>
      </c>
      <c r="AC50" s="804">
        <f t="shared" si="156"/>
        <v>0</v>
      </c>
      <c r="AD50" s="804">
        <f t="shared" si="156"/>
        <v>0</v>
      </c>
      <c r="AE50" s="804">
        <f t="shared" si="156"/>
        <v>38.155999999999999</v>
      </c>
      <c r="AF50" s="804">
        <f t="shared" si="156"/>
        <v>0</v>
      </c>
      <c r="AG50" s="804">
        <f t="shared" si="156"/>
        <v>0</v>
      </c>
      <c r="AH50" s="804">
        <f t="shared" si="156"/>
        <v>38.155999999999999</v>
      </c>
      <c r="AI50" s="804">
        <f t="shared" si="156"/>
        <v>0</v>
      </c>
      <c r="AJ50" s="804">
        <f t="shared" si="156"/>
        <v>0</v>
      </c>
      <c r="AK50" s="804">
        <f t="shared" si="156"/>
        <v>0</v>
      </c>
      <c r="AL50" s="804">
        <f t="shared" si="156"/>
        <v>0</v>
      </c>
      <c r="AM50" s="804">
        <f t="shared" si="156"/>
        <v>0</v>
      </c>
      <c r="AN50" s="804">
        <f t="shared" si="156"/>
        <v>0</v>
      </c>
      <c r="AO50" s="804">
        <f t="shared" si="156"/>
        <v>0</v>
      </c>
      <c r="AP50" s="804">
        <f t="shared" si="156"/>
        <v>0</v>
      </c>
      <c r="AQ50" s="804">
        <f t="shared" si="156"/>
        <v>0</v>
      </c>
      <c r="AR50" s="804">
        <f t="shared" si="156"/>
        <v>0</v>
      </c>
      <c r="AS50" s="804">
        <f t="shared" si="156"/>
        <v>0</v>
      </c>
      <c r="AT50" s="804">
        <f t="shared" si="156"/>
        <v>7.2</v>
      </c>
      <c r="AU50" s="804">
        <f t="shared" si="156"/>
        <v>0</v>
      </c>
      <c r="AV50" s="804">
        <f t="shared" si="156"/>
        <v>0</v>
      </c>
      <c r="AW50" s="804">
        <f t="shared" si="156"/>
        <v>7.2</v>
      </c>
      <c r="AX50" s="804">
        <f t="shared" si="156"/>
        <v>0</v>
      </c>
      <c r="AY50" s="804">
        <f t="shared" si="156"/>
        <v>0</v>
      </c>
      <c r="AZ50" s="804">
        <f t="shared" si="156"/>
        <v>0</v>
      </c>
      <c r="BA50" s="804">
        <f t="shared" si="156"/>
        <v>0</v>
      </c>
      <c r="BB50" s="804">
        <f t="shared" si="156"/>
        <v>0</v>
      </c>
      <c r="BC50" s="804">
        <f t="shared" si="156"/>
        <v>0</v>
      </c>
      <c r="BD50" s="804">
        <f t="shared" si="156"/>
        <v>0</v>
      </c>
      <c r="BE50" s="804">
        <f t="shared" si="156"/>
        <v>0</v>
      </c>
      <c r="BF50" s="804">
        <f t="shared" si="156"/>
        <v>0</v>
      </c>
      <c r="BG50" s="804">
        <f t="shared" si="156"/>
        <v>0</v>
      </c>
      <c r="BH50" s="804">
        <f t="shared" si="156"/>
        <v>0</v>
      </c>
      <c r="BI50" s="804">
        <f t="shared" ref="BI50" si="157">SUBTOTAL(9,BI51:BI55)</f>
        <v>5.2</v>
      </c>
      <c r="BJ50" s="804">
        <f t="shared" ref="BJ50" si="158">SUBTOTAL(9,BJ51:BJ55)</f>
        <v>0</v>
      </c>
      <c r="BK50" s="804">
        <f t="shared" ref="BK50" si="159">SUBTOTAL(9,BK51:BK55)</f>
        <v>0</v>
      </c>
      <c r="BL50" s="804">
        <f t="shared" ref="BL50" si="160">SUBTOTAL(9,BL51:BL55)</f>
        <v>5.2</v>
      </c>
      <c r="BM50" s="804">
        <f t="shared" ref="BM50" si="161">SUBTOTAL(9,BM51:BM55)</f>
        <v>0</v>
      </c>
      <c r="BN50" s="804">
        <f t="shared" ref="BN50" si="162">SUBTOTAL(9,BN51:BN55)</f>
        <v>0</v>
      </c>
      <c r="BO50" s="804">
        <f t="shared" ref="BO50" si="163">SUBTOTAL(9,BO51:BO55)</f>
        <v>0</v>
      </c>
      <c r="BP50" s="804">
        <f t="shared" ref="BP50" si="164">SUBTOTAL(9,BP51:BP55)</f>
        <v>0</v>
      </c>
      <c r="BQ50" s="804">
        <f t="shared" ref="BQ50" si="165">SUBTOTAL(9,BQ51:BQ55)</f>
        <v>0</v>
      </c>
      <c r="BR50" s="804">
        <f t="shared" ref="BR50" si="166">SUBTOTAL(9,BR51:BR55)</f>
        <v>0</v>
      </c>
      <c r="BS50" s="804">
        <f t="shared" ref="BS50" si="167">SUBTOTAL(9,BS51:BS55)</f>
        <v>0</v>
      </c>
      <c r="BT50" s="804">
        <f t="shared" ref="BT50" si="168">SUBTOTAL(9,BT51:BT55)</f>
        <v>0</v>
      </c>
      <c r="BU50" s="804">
        <f t="shared" ref="BU50" si="169">SUBTOTAL(9,BU51:BU55)</f>
        <v>0</v>
      </c>
      <c r="BV50" s="804">
        <f t="shared" ref="BV50" si="170">SUBTOTAL(9,BV51:BV55)</f>
        <v>0</v>
      </c>
      <c r="BW50" s="804">
        <f t="shared" ref="BW50" si="171">SUBTOTAL(9,BW51:BW55)</f>
        <v>0</v>
      </c>
      <c r="BX50" s="804">
        <f t="shared" ref="BX50" si="172">SUBTOTAL(9,BX51:BX55)</f>
        <v>0</v>
      </c>
      <c r="BY50" s="804">
        <f t="shared" ref="BY50" si="173">SUBTOTAL(9,BY51:BY55)</f>
        <v>0</v>
      </c>
      <c r="BZ50" s="804">
        <f t="shared" ref="BZ50" si="174">SUBTOTAL(9,BZ51:BZ55)</f>
        <v>0</v>
      </c>
      <c r="CA50" s="804">
        <f t="shared" ref="CA50" si="175">SUBTOTAL(9,CA51:CA55)</f>
        <v>0</v>
      </c>
      <c r="CB50" s="804">
        <f t="shared" ref="CB50" si="176">SUBTOTAL(9,CB51:CB55)</f>
        <v>0</v>
      </c>
      <c r="CC50" s="804">
        <f t="shared" ref="CC50:DA50" si="177">SUBTOTAL(9,CC51:CC55)</f>
        <v>0</v>
      </c>
      <c r="CD50" s="804">
        <f t="shared" si="177"/>
        <v>0</v>
      </c>
      <c r="CE50" s="804">
        <f t="shared" si="177"/>
        <v>0</v>
      </c>
      <c r="CF50" s="804">
        <f t="shared" si="177"/>
        <v>0</v>
      </c>
      <c r="CG50" s="804">
        <f t="shared" si="177"/>
        <v>0</v>
      </c>
      <c r="CH50" s="804">
        <f t="shared" si="177"/>
        <v>0</v>
      </c>
      <c r="CI50" s="804">
        <f t="shared" si="177"/>
        <v>0</v>
      </c>
      <c r="CJ50" s="804">
        <f t="shared" si="177"/>
        <v>0</v>
      </c>
      <c r="CK50" s="804">
        <f t="shared" si="177"/>
        <v>0</v>
      </c>
      <c r="CL50" s="804">
        <f t="shared" si="177"/>
        <v>0</v>
      </c>
      <c r="CM50" s="804">
        <f t="shared" si="177"/>
        <v>0</v>
      </c>
      <c r="CN50" s="804">
        <f t="shared" si="177"/>
        <v>0</v>
      </c>
      <c r="CO50" s="804">
        <f t="shared" si="177"/>
        <v>0</v>
      </c>
      <c r="CP50" s="804">
        <f t="shared" si="177"/>
        <v>0</v>
      </c>
      <c r="CQ50" s="804">
        <f t="shared" si="177"/>
        <v>0</v>
      </c>
      <c r="CR50" s="804">
        <f t="shared" si="177"/>
        <v>50.556000000000004</v>
      </c>
      <c r="CS50" s="804">
        <f t="shared" si="177"/>
        <v>0</v>
      </c>
      <c r="CT50" s="804">
        <f t="shared" si="177"/>
        <v>0</v>
      </c>
      <c r="CU50" s="804">
        <f t="shared" si="177"/>
        <v>50.556000000000004</v>
      </c>
      <c r="CV50" s="804">
        <f t="shared" si="177"/>
        <v>0</v>
      </c>
      <c r="CW50" s="804">
        <f t="shared" si="177"/>
        <v>0</v>
      </c>
      <c r="CX50" s="804">
        <f t="shared" si="177"/>
        <v>0</v>
      </c>
      <c r="CY50" s="804">
        <f t="shared" si="177"/>
        <v>0</v>
      </c>
      <c r="CZ50" s="804">
        <f t="shared" si="177"/>
        <v>0</v>
      </c>
      <c r="DA50" s="804">
        <f t="shared" si="177"/>
        <v>0</v>
      </c>
      <c r="DB50" s="804" t="s">
        <v>190</v>
      </c>
    </row>
    <row r="51" spans="1:106" ht="33" customHeight="1" x14ac:dyDescent="0.25">
      <c r="A51" s="809" t="s">
        <v>179</v>
      </c>
      <c r="B51" s="938" t="s">
        <v>1563</v>
      </c>
      <c r="C51" s="806" t="s">
        <v>1756</v>
      </c>
      <c r="D51" s="807" t="s">
        <v>279</v>
      </c>
      <c r="E51" s="807">
        <v>2023</v>
      </c>
      <c r="F51" s="807">
        <v>2023</v>
      </c>
      <c r="G51" s="807"/>
      <c r="H51" s="808"/>
      <c r="I51" s="808"/>
      <c r="J51" s="808"/>
      <c r="K51" s="808"/>
      <c r="L51" s="808"/>
      <c r="M51" s="808"/>
      <c r="N51" s="808"/>
      <c r="O51" s="808"/>
      <c r="P51" s="808">
        <v>3.1560000000000001</v>
      </c>
      <c r="Q51" s="808"/>
      <c r="R51" s="808"/>
      <c r="S51" s="808"/>
      <c r="T51" s="808"/>
      <c r="U51" s="808"/>
      <c r="V51" s="808"/>
      <c r="W51" s="808"/>
      <c r="X51" s="808"/>
      <c r="Y51" s="808"/>
      <c r="Z51" s="808"/>
      <c r="AA51" s="808"/>
      <c r="AB51" s="808"/>
      <c r="AC51" s="808"/>
      <c r="AD51" s="808"/>
      <c r="AE51" s="808">
        <f>SUM(AF51:AI51)</f>
        <v>3.1560000000000001</v>
      </c>
      <c r="AF51" s="808"/>
      <c r="AG51" s="808"/>
      <c r="AH51" s="808">
        <v>3.1560000000000001</v>
      </c>
      <c r="AI51" s="808"/>
      <c r="AJ51" s="808">
        <f>SUM(AK51:AN51)</f>
        <v>0</v>
      </c>
      <c r="AK51" s="808"/>
      <c r="AL51" s="808"/>
      <c r="AM51" s="808"/>
      <c r="AN51" s="808"/>
      <c r="AO51" s="808"/>
      <c r="AP51" s="808"/>
      <c r="AQ51" s="808"/>
      <c r="AR51" s="808"/>
      <c r="AS51" s="808"/>
      <c r="AT51" s="808"/>
      <c r="AU51" s="808"/>
      <c r="AV51" s="808"/>
      <c r="AW51" s="808"/>
      <c r="AX51" s="808"/>
      <c r="AY51" s="808"/>
      <c r="AZ51" s="808"/>
      <c r="BA51" s="808"/>
      <c r="BB51" s="808"/>
      <c r="BC51" s="808"/>
      <c r="BD51" s="808"/>
      <c r="BE51" s="808"/>
      <c r="BF51" s="808"/>
      <c r="BG51" s="808"/>
      <c r="BH51" s="808"/>
      <c r="BI51" s="808"/>
      <c r="BJ51" s="808"/>
      <c r="BK51" s="808"/>
      <c r="BL51" s="808"/>
      <c r="BM51" s="808"/>
      <c r="BN51" s="808"/>
      <c r="BO51" s="808"/>
      <c r="BP51" s="808"/>
      <c r="BQ51" s="808"/>
      <c r="BR51" s="808"/>
      <c r="BS51" s="808"/>
      <c r="BT51" s="808"/>
      <c r="BU51" s="808"/>
      <c r="BV51" s="808"/>
      <c r="BW51" s="808"/>
      <c r="BX51" s="808"/>
      <c r="BY51" s="808"/>
      <c r="BZ51" s="808"/>
      <c r="CA51" s="808"/>
      <c r="CB51" s="808"/>
      <c r="CC51" s="808"/>
      <c r="CD51" s="808"/>
      <c r="CE51" s="808"/>
      <c r="CF51" s="808"/>
      <c r="CG51" s="808"/>
      <c r="CH51" s="808"/>
      <c r="CI51" s="808"/>
      <c r="CJ51" s="808"/>
      <c r="CK51" s="808"/>
      <c r="CL51" s="808"/>
      <c r="CM51" s="808"/>
      <c r="CN51" s="808"/>
      <c r="CO51" s="808"/>
      <c r="CP51" s="808"/>
      <c r="CQ51" s="808"/>
      <c r="CR51" s="808">
        <f>SUM(CS51:CV51)</f>
        <v>3.1560000000000001</v>
      </c>
      <c r="CS51" s="808"/>
      <c r="CT51" s="808"/>
      <c r="CU51" s="808">
        <f>CF51+AW51+BV51+BL51+AH51</f>
        <v>3.1560000000000001</v>
      </c>
      <c r="CV51" s="808"/>
      <c r="CW51" s="811"/>
      <c r="CX51" s="811"/>
      <c r="CY51" s="811"/>
      <c r="CZ51" s="811"/>
      <c r="DA51" s="811"/>
      <c r="DB51" s="811"/>
    </row>
    <row r="52" spans="1:106" ht="33" customHeight="1" x14ac:dyDescent="0.25">
      <c r="A52" s="400" t="s">
        <v>179</v>
      </c>
      <c r="B52" s="938" t="s">
        <v>1562</v>
      </c>
      <c r="C52" s="806" t="s">
        <v>1757</v>
      </c>
      <c r="D52" s="807" t="s">
        <v>279</v>
      </c>
      <c r="E52" s="807">
        <v>2023</v>
      </c>
      <c r="F52" s="807">
        <v>2024</v>
      </c>
      <c r="G52" s="807"/>
      <c r="H52" s="808"/>
      <c r="I52" s="808"/>
      <c r="J52" s="808"/>
      <c r="K52" s="808"/>
      <c r="L52" s="808"/>
      <c r="M52" s="808"/>
      <c r="N52" s="808"/>
      <c r="O52" s="808"/>
      <c r="P52" s="808">
        <v>42</v>
      </c>
      <c r="Q52" s="808"/>
      <c r="R52" s="808"/>
      <c r="S52" s="808"/>
      <c r="T52" s="808"/>
      <c r="U52" s="808"/>
      <c r="V52" s="808"/>
      <c r="W52" s="808"/>
      <c r="X52" s="808"/>
      <c r="Y52" s="808"/>
      <c r="Z52" s="808"/>
      <c r="AA52" s="808"/>
      <c r="AB52" s="808"/>
      <c r="AC52" s="808"/>
      <c r="AD52" s="808"/>
      <c r="AE52" s="808">
        <f>SUM(AF52:AI52)</f>
        <v>35</v>
      </c>
      <c r="AF52" s="808"/>
      <c r="AG52" s="808"/>
      <c r="AH52" s="808">
        <v>35</v>
      </c>
      <c r="AI52" s="808"/>
      <c r="AJ52" s="808">
        <f>SUM(AK52:AN52)</f>
        <v>0</v>
      </c>
      <c r="AK52" s="808"/>
      <c r="AL52" s="808"/>
      <c r="AM52" s="808"/>
      <c r="AN52" s="808"/>
      <c r="AO52" s="808"/>
      <c r="AP52" s="808"/>
      <c r="AQ52" s="808"/>
      <c r="AR52" s="808"/>
      <c r="AS52" s="808"/>
      <c r="AT52" s="808">
        <f t="shared" ref="AT52:AT55" si="178">SUM(AU52:AX52)</f>
        <v>7</v>
      </c>
      <c r="AU52" s="808"/>
      <c r="AV52" s="808"/>
      <c r="AW52" s="808">
        <v>7</v>
      </c>
      <c r="AX52" s="808"/>
      <c r="AY52" s="808"/>
      <c r="AZ52" s="808"/>
      <c r="BA52" s="808"/>
      <c r="BB52" s="808"/>
      <c r="BC52" s="808"/>
      <c r="BD52" s="808"/>
      <c r="BE52" s="808"/>
      <c r="BF52" s="808"/>
      <c r="BG52" s="808"/>
      <c r="BH52" s="808"/>
      <c r="BI52" s="808"/>
      <c r="BJ52" s="808"/>
      <c r="BK52" s="808"/>
      <c r="BL52" s="808"/>
      <c r="BM52" s="808"/>
      <c r="BN52" s="808"/>
      <c r="BO52" s="808"/>
      <c r="BP52" s="808"/>
      <c r="BQ52" s="808"/>
      <c r="BR52" s="808"/>
      <c r="BS52" s="808"/>
      <c r="BT52" s="808"/>
      <c r="BU52" s="808"/>
      <c r="BV52" s="808"/>
      <c r="BW52" s="808"/>
      <c r="BX52" s="808"/>
      <c r="BY52" s="808"/>
      <c r="BZ52" s="808"/>
      <c r="CA52" s="808"/>
      <c r="CB52" s="808"/>
      <c r="CC52" s="808"/>
      <c r="CD52" s="808"/>
      <c r="CE52" s="808"/>
      <c r="CF52" s="808"/>
      <c r="CG52" s="808"/>
      <c r="CH52" s="808"/>
      <c r="CI52" s="808"/>
      <c r="CJ52" s="808"/>
      <c r="CK52" s="808"/>
      <c r="CL52" s="808"/>
      <c r="CM52" s="808"/>
      <c r="CN52" s="808"/>
      <c r="CO52" s="808"/>
      <c r="CP52" s="808"/>
      <c r="CQ52" s="808"/>
      <c r="CR52" s="808">
        <f>SUM(CS52:CV52)</f>
        <v>42</v>
      </c>
      <c r="CS52" s="808"/>
      <c r="CT52" s="808"/>
      <c r="CU52" s="808">
        <f t="shared" ref="CU52:CU55" si="179">CF52+AW52+BV52+BL52+AH52</f>
        <v>42</v>
      </c>
      <c r="CV52" s="808"/>
      <c r="CW52" s="811"/>
      <c r="CX52" s="811"/>
      <c r="CY52" s="811"/>
      <c r="CZ52" s="811"/>
      <c r="DA52" s="811"/>
      <c r="DB52" s="811"/>
    </row>
    <row r="53" spans="1:106" ht="33" customHeight="1" x14ac:dyDescent="0.25">
      <c r="A53" s="400" t="s">
        <v>179</v>
      </c>
      <c r="B53" s="938" t="s">
        <v>1564</v>
      </c>
      <c r="C53" s="806" t="s">
        <v>1753</v>
      </c>
      <c r="D53" s="807" t="s">
        <v>279</v>
      </c>
      <c r="E53" s="807">
        <v>2025</v>
      </c>
      <c r="F53" s="807">
        <v>2025</v>
      </c>
      <c r="G53" s="807"/>
      <c r="H53" s="808"/>
      <c r="I53" s="808"/>
      <c r="J53" s="808"/>
      <c r="K53" s="808"/>
      <c r="L53" s="808"/>
      <c r="M53" s="808"/>
      <c r="N53" s="808"/>
      <c r="O53" s="808"/>
      <c r="P53" s="808">
        <v>3.6</v>
      </c>
      <c r="Q53" s="808"/>
      <c r="R53" s="808"/>
      <c r="S53" s="808"/>
      <c r="T53" s="808"/>
      <c r="U53" s="808"/>
      <c r="V53" s="808"/>
      <c r="W53" s="808"/>
      <c r="X53" s="808"/>
      <c r="Y53" s="808"/>
      <c r="Z53" s="808"/>
      <c r="AA53" s="808"/>
      <c r="AB53" s="808"/>
      <c r="AC53" s="808"/>
      <c r="AD53" s="808"/>
      <c r="AE53" s="808"/>
      <c r="AF53" s="808"/>
      <c r="AG53" s="808"/>
      <c r="AH53" s="808"/>
      <c r="AI53" s="808"/>
      <c r="AJ53" s="808">
        <f>SUM(AK53:AN53)</f>
        <v>0</v>
      </c>
      <c r="AK53" s="808"/>
      <c r="AL53" s="808"/>
      <c r="AM53" s="808"/>
      <c r="AN53" s="808"/>
      <c r="AO53" s="808"/>
      <c r="AP53" s="808"/>
      <c r="AQ53" s="808"/>
      <c r="AR53" s="808"/>
      <c r="AS53" s="808"/>
      <c r="AT53" s="808"/>
      <c r="AU53" s="808"/>
      <c r="AV53" s="808"/>
      <c r="AW53" s="808"/>
      <c r="AX53" s="808"/>
      <c r="AY53" s="808"/>
      <c r="AZ53" s="808"/>
      <c r="BA53" s="808"/>
      <c r="BB53" s="808"/>
      <c r="BC53" s="808"/>
      <c r="BD53" s="808"/>
      <c r="BE53" s="808"/>
      <c r="BF53" s="808"/>
      <c r="BG53" s="808"/>
      <c r="BH53" s="808"/>
      <c r="BI53" s="808">
        <f t="shared" ref="BI53:BI54" si="180">SUM(BJ53:BM53)</f>
        <v>3.6</v>
      </c>
      <c r="BJ53" s="808"/>
      <c r="BK53" s="808"/>
      <c r="BL53" s="808">
        <v>3.6</v>
      </c>
      <c r="BM53" s="808"/>
      <c r="BN53" s="808"/>
      <c r="BO53" s="808"/>
      <c r="BP53" s="808"/>
      <c r="BQ53" s="808"/>
      <c r="BR53" s="808"/>
      <c r="BS53" s="808"/>
      <c r="BT53" s="808"/>
      <c r="BU53" s="808"/>
      <c r="BV53" s="808"/>
      <c r="BW53" s="808"/>
      <c r="BX53" s="808"/>
      <c r="BY53" s="808"/>
      <c r="BZ53" s="808"/>
      <c r="CA53" s="808"/>
      <c r="CB53" s="808"/>
      <c r="CC53" s="808"/>
      <c r="CD53" s="808"/>
      <c r="CE53" s="808"/>
      <c r="CF53" s="808"/>
      <c r="CG53" s="808"/>
      <c r="CH53" s="808"/>
      <c r="CI53" s="808"/>
      <c r="CJ53" s="808"/>
      <c r="CK53" s="808"/>
      <c r="CL53" s="808"/>
      <c r="CM53" s="808"/>
      <c r="CN53" s="808"/>
      <c r="CO53" s="808"/>
      <c r="CP53" s="808"/>
      <c r="CQ53" s="808"/>
      <c r="CR53" s="808">
        <f>SUM(CS53:CV53)</f>
        <v>3.6</v>
      </c>
      <c r="CS53" s="808"/>
      <c r="CT53" s="808"/>
      <c r="CU53" s="808">
        <f t="shared" si="179"/>
        <v>3.6</v>
      </c>
      <c r="CV53" s="808"/>
      <c r="CW53" s="811"/>
      <c r="CX53" s="811"/>
      <c r="CY53" s="811"/>
      <c r="CZ53" s="811"/>
      <c r="DA53" s="811"/>
      <c r="DB53" s="811"/>
    </row>
    <row r="54" spans="1:106" ht="33" customHeight="1" x14ac:dyDescent="0.25">
      <c r="A54" s="400" t="s">
        <v>179</v>
      </c>
      <c r="B54" s="938" t="s">
        <v>1566</v>
      </c>
      <c r="C54" s="806" t="s">
        <v>1758</v>
      </c>
      <c r="D54" s="807" t="s">
        <v>279</v>
      </c>
      <c r="E54" s="807">
        <v>2025</v>
      </c>
      <c r="F54" s="807">
        <v>2025</v>
      </c>
      <c r="G54" s="807"/>
      <c r="H54" s="808"/>
      <c r="I54" s="808"/>
      <c r="J54" s="808"/>
      <c r="K54" s="808"/>
      <c r="L54" s="808"/>
      <c r="M54" s="808"/>
      <c r="N54" s="808"/>
      <c r="O54" s="808"/>
      <c r="P54" s="808">
        <v>1.6</v>
      </c>
      <c r="Q54" s="808"/>
      <c r="R54" s="808"/>
      <c r="S54" s="808"/>
      <c r="T54" s="808"/>
      <c r="U54" s="808"/>
      <c r="V54" s="808"/>
      <c r="W54" s="808"/>
      <c r="X54" s="808"/>
      <c r="Y54" s="808"/>
      <c r="Z54" s="808"/>
      <c r="AA54" s="808"/>
      <c r="AB54" s="808"/>
      <c r="AC54" s="808"/>
      <c r="AD54" s="808"/>
      <c r="AE54" s="808"/>
      <c r="AF54" s="808"/>
      <c r="AG54" s="808"/>
      <c r="AH54" s="808"/>
      <c r="AI54" s="808"/>
      <c r="AJ54" s="808">
        <f>SUM(AK54:AN54)</f>
        <v>0</v>
      </c>
      <c r="AK54" s="808"/>
      <c r="AL54" s="808"/>
      <c r="AM54" s="808"/>
      <c r="AN54" s="808"/>
      <c r="AO54" s="808"/>
      <c r="AP54" s="808"/>
      <c r="AQ54" s="808"/>
      <c r="AR54" s="808"/>
      <c r="AS54" s="808"/>
      <c r="AT54" s="808"/>
      <c r="AU54" s="808"/>
      <c r="AV54" s="808"/>
      <c r="AW54" s="808"/>
      <c r="AX54" s="808"/>
      <c r="AY54" s="808"/>
      <c r="AZ54" s="808"/>
      <c r="BA54" s="808"/>
      <c r="BB54" s="808"/>
      <c r="BC54" s="808"/>
      <c r="BD54" s="808"/>
      <c r="BE54" s="808"/>
      <c r="BF54" s="808"/>
      <c r="BG54" s="808"/>
      <c r="BH54" s="808"/>
      <c r="BI54" s="808">
        <f t="shared" si="180"/>
        <v>1.6</v>
      </c>
      <c r="BJ54" s="808"/>
      <c r="BK54" s="808"/>
      <c r="BL54" s="808">
        <v>1.6</v>
      </c>
      <c r="BM54" s="808"/>
      <c r="BN54" s="808"/>
      <c r="BO54" s="808"/>
      <c r="BP54" s="808"/>
      <c r="BQ54" s="808"/>
      <c r="BR54" s="808"/>
      <c r="BS54" s="808"/>
      <c r="BT54" s="808"/>
      <c r="BU54" s="808"/>
      <c r="BV54" s="808"/>
      <c r="BW54" s="808"/>
      <c r="BX54" s="808"/>
      <c r="BY54" s="808"/>
      <c r="BZ54" s="808"/>
      <c r="CA54" s="808"/>
      <c r="CB54" s="808"/>
      <c r="CC54" s="808"/>
      <c r="CD54" s="808"/>
      <c r="CE54" s="808"/>
      <c r="CF54" s="808"/>
      <c r="CG54" s="808"/>
      <c r="CH54" s="808"/>
      <c r="CI54" s="808"/>
      <c r="CJ54" s="808"/>
      <c r="CK54" s="808"/>
      <c r="CL54" s="808"/>
      <c r="CM54" s="808"/>
      <c r="CN54" s="808"/>
      <c r="CO54" s="808"/>
      <c r="CP54" s="808"/>
      <c r="CQ54" s="808"/>
      <c r="CR54" s="808">
        <f>SUM(CS54:CV54)</f>
        <v>1.6</v>
      </c>
      <c r="CS54" s="808"/>
      <c r="CT54" s="808"/>
      <c r="CU54" s="808">
        <f t="shared" si="179"/>
        <v>1.6</v>
      </c>
      <c r="CV54" s="808"/>
      <c r="CW54" s="811"/>
      <c r="CX54" s="811"/>
      <c r="CY54" s="811"/>
      <c r="CZ54" s="811"/>
      <c r="DA54" s="811"/>
      <c r="DB54" s="811"/>
    </row>
    <row r="55" spans="1:106" ht="33" customHeight="1" x14ac:dyDescent="0.25">
      <c r="A55" s="76" t="s">
        <v>179</v>
      </c>
      <c r="B55" s="938" t="s">
        <v>1572</v>
      </c>
      <c r="C55" s="806" t="s">
        <v>1759</v>
      </c>
      <c r="D55" s="883" t="s">
        <v>694</v>
      </c>
      <c r="E55" s="883">
        <v>2024</v>
      </c>
      <c r="F55" s="883">
        <v>2024</v>
      </c>
      <c r="G55" s="891"/>
      <c r="H55" s="808"/>
      <c r="I55" s="808"/>
      <c r="J55" s="808"/>
      <c r="K55" s="808"/>
      <c r="L55" s="808"/>
      <c r="M55" s="808"/>
      <c r="N55" s="808"/>
      <c r="O55" s="808"/>
      <c r="P55" s="808">
        <v>0.2</v>
      </c>
      <c r="Q55" s="808"/>
      <c r="R55" s="808"/>
      <c r="S55" s="808"/>
      <c r="T55" s="808"/>
      <c r="U55" s="808"/>
      <c r="V55" s="808"/>
      <c r="W55" s="808"/>
      <c r="X55" s="808"/>
      <c r="Y55" s="808"/>
      <c r="Z55" s="808"/>
      <c r="AA55" s="808"/>
      <c r="AB55" s="808"/>
      <c r="AC55" s="808"/>
      <c r="AD55" s="808"/>
      <c r="AE55" s="808"/>
      <c r="AF55" s="808"/>
      <c r="AG55" s="808"/>
      <c r="AH55" s="808"/>
      <c r="AI55" s="808"/>
      <c r="AJ55" s="808"/>
      <c r="AK55" s="808"/>
      <c r="AL55" s="808"/>
      <c r="AM55" s="808"/>
      <c r="AN55" s="808"/>
      <c r="AO55" s="808"/>
      <c r="AP55" s="808"/>
      <c r="AQ55" s="808"/>
      <c r="AR55" s="808"/>
      <c r="AS55" s="808"/>
      <c r="AT55" s="808">
        <f t="shared" si="178"/>
        <v>0.2</v>
      </c>
      <c r="AU55" s="808"/>
      <c r="AV55" s="808"/>
      <c r="AW55" s="808">
        <v>0.2</v>
      </c>
      <c r="AX55" s="808"/>
      <c r="AY55" s="808"/>
      <c r="AZ55" s="808"/>
      <c r="BA55" s="808"/>
      <c r="BB55" s="808"/>
      <c r="BC55" s="808"/>
      <c r="BD55" s="808"/>
      <c r="BE55" s="808"/>
      <c r="BF55" s="808"/>
      <c r="BG55" s="808"/>
      <c r="BH55" s="808"/>
      <c r="BI55" s="808"/>
      <c r="BJ55" s="808"/>
      <c r="BK55" s="808"/>
      <c r="BL55" s="808"/>
      <c r="BM55" s="808"/>
      <c r="BN55" s="808"/>
      <c r="BO55" s="808"/>
      <c r="BP55" s="808"/>
      <c r="BQ55" s="808"/>
      <c r="BR55" s="808"/>
      <c r="BS55" s="808"/>
      <c r="BT55" s="808"/>
      <c r="BU55" s="808"/>
      <c r="BV55" s="808"/>
      <c r="BW55" s="808"/>
      <c r="BX55" s="808"/>
      <c r="BY55" s="808"/>
      <c r="BZ55" s="808"/>
      <c r="CA55" s="808"/>
      <c r="CB55" s="808"/>
      <c r="CC55" s="808"/>
      <c r="CD55" s="808"/>
      <c r="CE55" s="808"/>
      <c r="CF55" s="808"/>
      <c r="CG55" s="808"/>
      <c r="CH55" s="808"/>
      <c r="CI55" s="808"/>
      <c r="CJ55" s="808"/>
      <c r="CK55" s="808"/>
      <c r="CL55" s="808"/>
      <c r="CM55" s="808"/>
      <c r="CN55" s="808"/>
      <c r="CO55" s="808"/>
      <c r="CP55" s="808"/>
      <c r="CQ55" s="808"/>
      <c r="CR55" s="808">
        <f t="shared" ref="CR55" si="181">SUM(CS55:CV55)</f>
        <v>0.2</v>
      </c>
      <c r="CS55" s="808"/>
      <c r="CT55" s="808"/>
      <c r="CU55" s="808">
        <f t="shared" si="179"/>
        <v>0.2</v>
      </c>
      <c r="CV55" s="808"/>
      <c r="CW55" s="811"/>
      <c r="CX55" s="811"/>
      <c r="CY55" s="811"/>
      <c r="CZ55" s="811"/>
      <c r="DA55" s="811"/>
      <c r="DB55" s="811"/>
    </row>
    <row r="56" spans="1:106" s="805" customFormat="1" ht="42" customHeight="1" x14ac:dyDescent="0.25">
      <c r="A56" s="800" t="s">
        <v>181</v>
      </c>
      <c r="B56" s="801" t="s">
        <v>883</v>
      </c>
      <c r="C56" s="802" t="s">
        <v>93</v>
      </c>
      <c r="D56" s="803"/>
      <c r="E56" s="803"/>
      <c r="F56" s="803"/>
      <c r="G56" s="803"/>
      <c r="H56" s="804"/>
      <c r="I56" s="804"/>
      <c r="J56" s="804" t="s">
        <v>190</v>
      </c>
      <c r="K56" s="804"/>
      <c r="L56" s="804"/>
      <c r="M56" s="804"/>
      <c r="N56" s="804"/>
      <c r="O56" s="804"/>
      <c r="P56" s="804"/>
      <c r="Q56" s="804"/>
      <c r="R56" s="804"/>
      <c r="S56" s="804"/>
      <c r="T56" s="804" t="s">
        <v>190</v>
      </c>
      <c r="U56" s="804" t="s">
        <v>190</v>
      </c>
      <c r="V56" s="804" t="s">
        <v>190</v>
      </c>
      <c r="W56" s="804" t="s">
        <v>190</v>
      </c>
      <c r="X56" s="804" t="s">
        <v>190</v>
      </c>
      <c r="Y56" s="804" t="s">
        <v>190</v>
      </c>
      <c r="Z56" s="804" t="s">
        <v>190</v>
      </c>
      <c r="AA56" s="804" t="s">
        <v>190</v>
      </c>
      <c r="AB56" s="804" t="s">
        <v>190</v>
      </c>
      <c r="AC56" s="804" t="s">
        <v>190</v>
      </c>
      <c r="AD56" s="804" t="s">
        <v>190</v>
      </c>
      <c r="AE56" s="804"/>
      <c r="AF56" s="804"/>
      <c r="AG56" s="804"/>
      <c r="AH56" s="804"/>
      <c r="AI56" s="804"/>
      <c r="AJ56" s="804"/>
      <c r="AK56" s="804"/>
      <c r="AL56" s="804"/>
      <c r="AM56" s="804"/>
      <c r="AN56" s="804"/>
      <c r="AO56" s="804"/>
      <c r="AP56" s="804"/>
      <c r="AQ56" s="804"/>
      <c r="AR56" s="804"/>
      <c r="AS56" s="804"/>
      <c r="AT56" s="804"/>
      <c r="AU56" s="804"/>
      <c r="AV56" s="804"/>
      <c r="AW56" s="804"/>
      <c r="AX56" s="804"/>
      <c r="AY56" s="804"/>
      <c r="AZ56" s="804"/>
      <c r="BA56" s="804"/>
      <c r="BB56" s="804"/>
      <c r="BC56" s="804"/>
      <c r="BD56" s="804"/>
      <c r="BE56" s="804"/>
      <c r="BF56" s="804"/>
      <c r="BG56" s="804"/>
      <c r="BH56" s="804"/>
      <c r="BI56" s="804"/>
      <c r="BJ56" s="804"/>
      <c r="BK56" s="804"/>
      <c r="BL56" s="804"/>
      <c r="BM56" s="804"/>
      <c r="BN56" s="804"/>
      <c r="BO56" s="804"/>
      <c r="BP56" s="804"/>
      <c r="BQ56" s="804"/>
      <c r="BR56" s="804"/>
      <c r="BS56" s="804"/>
      <c r="BT56" s="804"/>
      <c r="BU56" s="804"/>
      <c r="BV56" s="804"/>
      <c r="BW56" s="804"/>
      <c r="BX56" s="804"/>
      <c r="BY56" s="804"/>
      <c r="BZ56" s="804"/>
      <c r="CA56" s="804"/>
      <c r="CB56" s="804"/>
      <c r="CC56" s="804"/>
      <c r="CD56" s="804"/>
      <c r="CE56" s="804"/>
      <c r="CF56" s="804"/>
      <c r="CG56" s="804"/>
      <c r="CH56" s="804"/>
      <c r="CI56" s="804"/>
      <c r="CJ56" s="804"/>
      <c r="CK56" s="804"/>
      <c r="CL56" s="804"/>
      <c r="CM56" s="804"/>
      <c r="CN56" s="804"/>
      <c r="CO56" s="804"/>
      <c r="CP56" s="804"/>
      <c r="CQ56" s="804"/>
      <c r="CR56" s="804"/>
      <c r="CS56" s="804"/>
      <c r="CT56" s="804"/>
      <c r="CU56" s="804"/>
      <c r="CV56" s="804"/>
      <c r="CW56" s="804"/>
      <c r="CX56" s="804"/>
      <c r="CY56" s="804"/>
      <c r="CZ56" s="804"/>
      <c r="DA56" s="804"/>
      <c r="DB56" s="804" t="s">
        <v>190</v>
      </c>
    </row>
    <row r="57" spans="1:106" s="805" customFormat="1" ht="42" customHeight="1" x14ac:dyDescent="0.25">
      <c r="A57" s="800" t="s">
        <v>884</v>
      </c>
      <c r="B57" s="801" t="s">
        <v>885</v>
      </c>
      <c r="C57" s="802" t="s">
        <v>93</v>
      </c>
      <c r="D57" s="803"/>
      <c r="E57" s="803"/>
      <c r="F57" s="803"/>
      <c r="G57" s="803"/>
      <c r="H57" s="804"/>
      <c r="I57" s="804"/>
      <c r="J57" s="804" t="s">
        <v>190</v>
      </c>
      <c r="K57" s="804"/>
      <c r="L57" s="804"/>
      <c r="M57" s="804"/>
      <c r="N57" s="804"/>
      <c r="O57" s="804"/>
      <c r="P57" s="804"/>
      <c r="Q57" s="804"/>
      <c r="R57" s="804" t="s">
        <v>190</v>
      </c>
      <c r="S57" s="804" t="s">
        <v>190</v>
      </c>
      <c r="T57" s="804" t="s">
        <v>190</v>
      </c>
      <c r="U57" s="804" t="s">
        <v>190</v>
      </c>
      <c r="V57" s="804" t="s">
        <v>190</v>
      </c>
      <c r="W57" s="804" t="s">
        <v>190</v>
      </c>
      <c r="X57" s="804" t="s">
        <v>190</v>
      </c>
      <c r="Y57" s="804" t="s">
        <v>190</v>
      </c>
      <c r="Z57" s="804" t="s">
        <v>190</v>
      </c>
      <c r="AA57" s="804" t="s">
        <v>190</v>
      </c>
      <c r="AB57" s="804" t="s">
        <v>190</v>
      </c>
      <c r="AC57" s="804" t="s">
        <v>190</v>
      </c>
      <c r="AD57" s="804" t="s">
        <v>190</v>
      </c>
      <c r="AE57" s="804"/>
      <c r="AF57" s="804"/>
      <c r="AG57" s="804"/>
      <c r="AH57" s="804"/>
      <c r="AI57" s="804"/>
      <c r="AJ57" s="804"/>
      <c r="AK57" s="804"/>
      <c r="AL57" s="804"/>
      <c r="AM57" s="804"/>
      <c r="AN57" s="804"/>
      <c r="AO57" s="804"/>
      <c r="AP57" s="804"/>
      <c r="AQ57" s="804"/>
      <c r="AR57" s="804"/>
      <c r="AS57" s="804"/>
      <c r="AT57" s="804"/>
      <c r="AU57" s="804"/>
      <c r="AV57" s="804"/>
      <c r="AW57" s="804"/>
      <c r="AX57" s="804"/>
      <c r="AY57" s="804"/>
      <c r="AZ57" s="804"/>
      <c r="BA57" s="804"/>
      <c r="BB57" s="804"/>
      <c r="BC57" s="804"/>
      <c r="BD57" s="804"/>
      <c r="BE57" s="804"/>
      <c r="BF57" s="804"/>
      <c r="BG57" s="804"/>
      <c r="BH57" s="804"/>
      <c r="BI57" s="804"/>
      <c r="BJ57" s="804"/>
      <c r="BK57" s="804"/>
      <c r="BL57" s="804"/>
      <c r="BM57" s="804"/>
      <c r="BN57" s="804"/>
      <c r="BO57" s="804"/>
      <c r="BP57" s="804"/>
      <c r="BQ57" s="804"/>
      <c r="BR57" s="804"/>
      <c r="BS57" s="804"/>
      <c r="BT57" s="804"/>
      <c r="BU57" s="804"/>
      <c r="BV57" s="804"/>
      <c r="BW57" s="804"/>
      <c r="BX57" s="804"/>
      <c r="BY57" s="804"/>
      <c r="BZ57" s="804"/>
      <c r="CA57" s="804"/>
      <c r="CB57" s="804"/>
      <c r="CC57" s="804"/>
      <c r="CD57" s="804"/>
      <c r="CE57" s="804"/>
      <c r="CF57" s="804"/>
      <c r="CG57" s="804"/>
      <c r="CH57" s="804"/>
      <c r="CI57" s="804"/>
      <c r="CJ57" s="804"/>
      <c r="CK57" s="804"/>
      <c r="CL57" s="804"/>
      <c r="CM57" s="804"/>
      <c r="CN57" s="804"/>
      <c r="CO57" s="804"/>
      <c r="CP57" s="804"/>
      <c r="CQ57" s="804"/>
      <c r="CR57" s="804"/>
      <c r="CS57" s="804"/>
      <c r="CT57" s="804"/>
      <c r="CU57" s="804"/>
      <c r="CV57" s="804"/>
      <c r="CW57" s="804"/>
      <c r="CX57" s="804"/>
      <c r="CY57" s="804"/>
      <c r="CZ57" s="804"/>
      <c r="DA57" s="804"/>
      <c r="DB57" s="804" t="s">
        <v>190</v>
      </c>
    </row>
    <row r="58" spans="1:106" s="805" customFormat="1" ht="42" customHeight="1" x14ac:dyDescent="0.25">
      <c r="A58" s="800" t="s">
        <v>886</v>
      </c>
      <c r="B58" s="801" t="s">
        <v>176</v>
      </c>
      <c r="C58" s="802" t="s">
        <v>93</v>
      </c>
      <c r="D58" s="803"/>
      <c r="E58" s="803"/>
      <c r="F58" s="803"/>
      <c r="G58" s="803"/>
      <c r="H58" s="804"/>
      <c r="I58" s="804"/>
      <c r="J58" s="804" t="s">
        <v>190</v>
      </c>
      <c r="K58" s="804"/>
      <c r="L58" s="804"/>
      <c r="M58" s="804"/>
      <c r="N58" s="804"/>
      <c r="O58" s="804"/>
      <c r="P58" s="804"/>
      <c r="Q58" s="804"/>
      <c r="R58" s="804"/>
      <c r="S58" s="804"/>
      <c r="T58" s="804"/>
      <c r="U58" s="804"/>
      <c r="V58" s="804"/>
      <c r="W58" s="804"/>
      <c r="X58" s="804"/>
      <c r="Y58" s="804"/>
      <c r="Z58" s="804"/>
      <c r="AA58" s="804"/>
      <c r="AB58" s="804"/>
      <c r="AC58" s="804"/>
      <c r="AD58" s="804"/>
      <c r="AE58" s="804"/>
      <c r="AF58" s="804"/>
      <c r="AG58" s="804"/>
      <c r="AH58" s="804"/>
      <c r="AI58" s="804"/>
      <c r="AJ58" s="804"/>
      <c r="AK58" s="804"/>
      <c r="AL58" s="804"/>
      <c r="AM58" s="804"/>
      <c r="AN58" s="804"/>
      <c r="AO58" s="804"/>
      <c r="AP58" s="804"/>
      <c r="AQ58" s="804"/>
      <c r="AR58" s="804"/>
      <c r="AS58" s="804"/>
      <c r="AT58" s="804"/>
      <c r="AU58" s="804"/>
      <c r="AV58" s="804"/>
      <c r="AW58" s="804"/>
      <c r="AX58" s="804"/>
      <c r="AY58" s="804"/>
      <c r="AZ58" s="804"/>
      <c r="BA58" s="804"/>
      <c r="BB58" s="804"/>
      <c r="BC58" s="804"/>
      <c r="BD58" s="804"/>
      <c r="BE58" s="804"/>
      <c r="BF58" s="804"/>
      <c r="BG58" s="804"/>
      <c r="BH58" s="804"/>
      <c r="BI58" s="804"/>
      <c r="BJ58" s="804"/>
      <c r="BK58" s="804"/>
      <c r="BL58" s="804"/>
      <c r="BM58" s="804"/>
      <c r="BN58" s="804"/>
      <c r="BO58" s="804"/>
      <c r="BP58" s="804"/>
      <c r="BQ58" s="804"/>
      <c r="BR58" s="804"/>
      <c r="BS58" s="804"/>
      <c r="BT58" s="804"/>
      <c r="BU58" s="804"/>
      <c r="BV58" s="804"/>
      <c r="BW58" s="804"/>
      <c r="BX58" s="804"/>
      <c r="BY58" s="804"/>
      <c r="BZ58" s="804"/>
      <c r="CA58" s="804"/>
      <c r="CB58" s="804"/>
      <c r="CC58" s="804"/>
      <c r="CD58" s="804"/>
      <c r="CE58" s="804"/>
      <c r="CF58" s="804"/>
      <c r="CG58" s="804"/>
      <c r="CH58" s="804"/>
      <c r="CI58" s="804"/>
      <c r="CJ58" s="804"/>
      <c r="CK58" s="804"/>
      <c r="CL58" s="804"/>
      <c r="CM58" s="804"/>
      <c r="CN58" s="804"/>
      <c r="CO58" s="804"/>
      <c r="CP58" s="804"/>
      <c r="CQ58" s="804"/>
      <c r="CR58" s="804"/>
      <c r="CS58" s="804"/>
      <c r="CT58" s="804"/>
      <c r="CU58" s="804"/>
      <c r="CV58" s="804"/>
      <c r="CW58" s="804"/>
      <c r="CX58" s="804"/>
      <c r="CY58" s="804"/>
      <c r="CZ58" s="804"/>
      <c r="DA58" s="804"/>
      <c r="DB58" s="804" t="s">
        <v>190</v>
      </c>
    </row>
    <row r="59" spans="1:106" s="799" customFormat="1" ht="48" customHeight="1" x14ac:dyDescent="0.25">
      <c r="A59" s="794" t="s">
        <v>183</v>
      </c>
      <c r="B59" s="795" t="s">
        <v>887</v>
      </c>
      <c r="C59" s="796" t="s">
        <v>93</v>
      </c>
      <c r="D59" s="797"/>
      <c r="E59" s="797"/>
      <c r="F59" s="797"/>
      <c r="G59" s="797"/>
      <c r="H59" s="798">
        <f>SUBTOTAL(9,H60:H65)</f>
        <v>0</v>
      </c>
      <c r="I59" s="798">
        <f t="shared" ref="I59:DA59" si="182">SUBTOTAL(9,I60:I65)</f>
        <v>0</v>
      </c>
      <c r="J59" s="798" t="s">
        <v>190</v>
      </c>
      <c r="K59" s="798">
        <f t="shared" si="182"/>
        <v>0</v>
      </c>
      <c r="L59" s="798">
        <f t="shared" si="182"/>
        <v>0</v>
      </c>
      <c r="M59" s="798">
        <f t="shared" si="182"/>
        <v>0</v>
      </c>
      <c r="N59" s="798">
        <f t="shared" si="182"/>
        <v>0</v>
      </c>
      <c r="O59" s="798">
        <f t="shared" si="182"/>
        <v>0</v>
      </c>
      <c r="P59" s="798">
        <f t="shared" si="182"/>
        <v>0</v>
      </c>
      <c r="Q59" s="798">
        <f t="shared" si="182"/>
        <v>0</v>
      </c>
      <c r="R59" s="798">
        <f t="shared" si="182"/>
        <v>0</v>
      </c>
      <c r="S59" s="798">
        <f t="shared" si="182"/>
        <v>0</v>
      </c>
      <c r="T59" s="798">
        <f t="shared" si="182"/>
        <v>0</v>
      </c>
      <c r="U59" s="798">
        <f t="shared" si="182"/>
        <v>0</v>
      </c>
      <c r="V59" s="798">
        <f t="shared" si="182"/>
        <v>0</v>
      </c>
      <c r="W59" s="798">
        <f t="shared" si="182"/>
        <v>0</v>
      </c>
      <c r="X59" s="798">
        <f t="shared" si="182"/>
        <v>0</v>
      </c>
      <c r="Y59" s="798">
        <f t="shared" si="182"/>
        <v>0</v>
      </c>
      <c r="Z59" s="798">
        <f t="shared" si="182"/>
        <v>0</v>
      </c>
      <c r="AA59" s="798">
        <f t="shared" si="182"/>
        <v>0</v>
      </c>
      <c r="AB59" s="798">
        <f t="shared" si="182"/>
        <v>0</v>
      </c>
      <c r="AC59" s="798">
        <f t="shared" si="182"/>
        <v>0</v>
      </c>
      <c r="AD59" s="798">
        <f t="shared" si="182"/>
        <v>0</v>
      </c>
      <c r="AE59" s="798">
        <f t="shared" si="182"/>
        <v>0</v>
      </c>
      <c r="AF59" s="798">
        <f t="shared" si="182"/>
        <v>0</v>
      </c>
      <c r="AG59" s="798">
        <f t="shared" si="182"/>
        <v>0</v>
      </c>
      <c r="AH59" s="798">
        <f t="shared" si="182"/>
        <v>0</v>
      </c>
      <c r="AI59" s="798">
        <f t="shared" si="182"/>
        <v>0</v>
      </c>
      <c r="AJ59" s="798">
        <f t="shared" si="182"/>
        <v>0</v>
      </c>
      <c r="AK59" s="798">
        <f t="shared" si="182"/>
        <v>0</v>
      </c>
      <c r="AL59" s="798">
        <f t="shared" si="182"/>
        <v>0</v>
      </c>
      <c r="AM59" s="798">
        <f t="shared" si="182"/>
        <v>0</v>
      </c>
      <c r="AN59" s="798">
        <f t="shared" si="182"/>
        <v>0</v>
      </c>
      <c r="AO59" s="798">
        <f t="shared" si="182"/>
        <v>0</v>
      </c>
      <c r="AP59" s="798">
        <f t="shared" si="182"/>
        <v>0</v>
      </c>
      <c r="AQ59" s="798">
        <f t="shared" si="182"/>
        <v>0</v>
      </c>
      <c r="AR59" s="798">
        <f t="shared" si="182"/>
        <v>0</v>
      </c>
      <c r="AS59" s="798">
        <f t="shared" si="182"/>
        <v>0</v>
      </c>
      <c r="AT59" s="798">
        <f t="shared" si="182"/>
        <v>0</v>
      </c>
      <c r="AU59" s="798">
        <f t="shared" si="182"/>
        <v>0</v>
      </c>
      <c r="AV59" s="798">
        <f t="shared" si="182"/>
        <v>0</v>
      </c>
      <c r="AW59" s="798">
        <f t="shared" si="182"/>
        <v>0</v>
      </c>
      <c r="AX59" s="798">
        <f t="shared" si="182"/>
        <v>0</v>
      </c>
      <c r="AY59" s="798">
        <f t="shared" si="182"/>
        <v>0</v>
      </c>
      <c r="AZ59" s="798">
        <f t="shared" si="182"/>
        <v>0</v>
      </c>
      <c r="BA59" s="798">
        <f t="shared" si="182"/>
        <v>0</v>
      </c>
      <c r="BB59" s="798">
        <f t="shared" si="182"/>
        <v>0</v>
      </c>
      <c r="BC59" s="798">
        <f t="shared" si="182"/>
        <v>0</v>
      </c>
      <c r="BD59" s="798">
        <f t="shared" si="182"/>
        <v>0</v>
      </c>
      <c r="BE59" s="798">
        <f t="shared" si="182"/>
        <v>0</v>
      </c>
      <c r="BF59" s="798">
        <f t="shared" si="182"/>
        <v>0</v>
      </c>
      <c r="BG59" s="798">
        <f t="shared" si="182"/>
        <v>0</v>
      </c>
      <c r="BH59" s="798">
        <f>SUBTOTAL(9,BH60:BH65)</f>
        <v>0</v>
      </c>
      <c r="BI59" s="798">
        <f t="shared" ref="BI59:CB59" si="183">SUBTOTAL(9,BI60:BI65)</f>
        <v>0</v>
      </c>
      <c r="BJ59" s="798">
        <f t="shared" si="183"/>
        <v>0</v>
      </c>
      <c r="BK59" s="798">
        <f t="shared" si="183"/>
        <v>0</v>
      </c>
      <c r="BL59" s="798">
        <f t="shared" si="183"/>
        <v>0</v>
      </c>
      <c r="BM59" s="798">
        <f t="shared" si="183"/>
        <v>0</v>
      </c>
      <c r="BN59" s="798">
        <f t="shared" si="183"/>
        <v>0</v>
      </c>
      <c r="BO59" s="798">
        <f t="shared" si="183"/>
        <v>0</v>
      </c>
      <c r="BP59" s="798">
        <f t="shared" si="183"/>
        <v>0</v>
      </c>
      <c r="BQ59" s="798">
        <f t="shared" si="183"/>
        <v>0</v>
      </c>
      <c r="BR59" s="798">
        <f t="shared" si="183"/>
        <v>0</v>
      </c>
      <c r="BS59" s="798">
        <f t="shared" si="183"/>
        <v>0</v>
      </c>
      <c r="BT59" s="798">
        <f t="shared" si="183"/>
        <v>0</v>
      </c>
      <c r="BU59" s="798">
        <f t="shared" si="183"/>
        <v>0</v>
      </c>
      <c r="BV59" s="798">
        <f t="shared" si="183"/>
        <v>0</v>
      </c>
      <c r="BW59" s="798">
        <f t="shared" si="183"/>
        <v>0</v>
      </c>
      <c r="BX59" s="798">
        <f t="shared" si="183"/>
        <v>0</v>
      </c>
      <c r="BY59" s="798">
        <f t="shared" si="183"/>
        <v>0</v>
      </c>
      <c r="BZ59" s="798">
        <f t="shared" si="183"/>
        <v>0</v>
      </c>
      <c r="CA59" s="798">
        <f t="shared" si="183"/>
        <v>0</v>
      </c>
      <c r="CB59" s="798">
        <f t="shared" si="183"/>
        <v>0</v>
      </c>
      <c r="CC59" s="798">
        <f t="shared" si="182"/>
        <v>0</v>
      </c>
      <c r="CD59" s="798">
        <f t="shared" si="182"/>
        <v>0</v>
      </c>
      <c r="CE59" s="798">
        <f t="shared" si="182"/>
        <v>0</v>
      </c>
      <c r="CF59" s="798">
        <f t="shared" si="182"/>
        <v>0</v>
      </c>
      <c r="CG59" s="798">
        <f t="shared" si="182"/>
        <v>0</v>
      </c>
      <c r="CH59" s="798">
        <f t="shared" si="182"/>
        <v>0</v>
      </c>
      <c r="CI59" s="798">
        <f t="shared" si="182"/>
        <v>0</v>
      </c>
      <c r="CJ59" s="798">
        <f t="shared" si="182"/>
        <v>0</v>
      </c>
      <c r="CK59" s="798">
        <f t="shared" si="182"/>
        <v>0</v>
      </c>
      <c r="CL59" s="798">
        <f t="shared" si="182"/>
        <v>0</v>
      </c>
      <c r="CM59" s="798">
        <f t="shared" si="182"/>
        <v>0</v>
      </c>
      <c r="CN59" s="798">
        <f t="shared" si="182"/>
        <v>0</v>
      </c>
      <c r="CO59" s="798">
        <f t="shared" si="182"/>
        <v>0</v>
      </c>
      <c r="CP59" s="798">
        <f t="shared" si="182"/>
        <v>0</v>
      </c>
      <c r="CQ59" s="798">
        <f t="shared" si="182"/>
        <v>0</v>
      </c>
      <c r="CR59" s="798">
        <f t="shared" si="182"/>
        <v>0</v>
      </c>
      <c r="CS59" s="798">
        <f t="shared" si="182"/>
        <v>0</v>
      </c>
      <c r="CT59" s="798">
        <f t="shared" si="182"/>
        <v>0</v>
      </c>
      <c r="CU59" s="798">
        <f t="shared" si="182"/>
        <v>0</v>
      </c>
      <c r="CV59" s="798">
        <f t="shared" si="182"/>
        <v>0</v>
      </c>
      <c r="CW59" s="798">
        <f t="shared" si="182"/>
        <v>0</v>
      </c>
      <c r="CX59" s="798">
        <f t="shared" si="182"/>
        <v>0</v>
      </c>
      <c r="CY59" s="798">
        <f t="shared" si="182"/>
        <v>0</v>
      </c>
      <c r="CZ59" s="798">
        <f t="shared" si="182"/>
        <v>0</v>
      </c>
      <c r="DA59" s="798">
        <f t="shared" si="182"/>
        <v>0</v>
      </c>
      <c r="DB59" s="798" t="s">
        <v>190</v>
      </c>
    </row>
    <row r="60" spans="1:106" s="805" customFormat="1" ht="42" customHeight="1" x14ac:dyDescent="0.25">
      <c r="A60" s="800" t="s">
        <v>888</v>
      </c>
      <c r="B60" s="801" t="s">
        <v>889</v>
      </c>
      <c r="C60" s="802" t="s">
        <v>93</v>
      </c>
      <c r="D60" s="803"/>
      <c r="E60" s="803"/>
      <c r="F60" s="803"/>
      <c r="G60" s="803"/>
      <c r="H60" s="804"/>
      <c r="I60" s="804"/>
      <c r="J60" s="804" t="s">
        <v>190</v>
      </c>
      <c r="K60" s="804"/>
      <c r="L60" s="804"/>
      <c r="M60" s="804"/>
      <c r="N60" s="804"/>
      <c r="O60" s="804"/>
      <c r="P60" s="804"/>
      <c r="Q60" s="804"/>
      <c r="R60" s="804" t="s">
        <v>190</v>
      </c>
      <c r="S60" s="804" t="s">
        <v>190</v>
      </c>
      <c r="T60" s="804" t="s">
        <v>190</v>
      </c>
      <c r="U60" s="804" t="s">
        <v>190</v>
      </c>
      <c r="V60" s="804" t="s">
        <v>190</v>
      </c>
      <c r="W60" s="804" t="s">
        <v>190</v>
      </c>
      <c r="X60" s="804" t="s">
        <v>190</v>
      </c>
      <c r="Y60" s="804" t="s">
        <v>190</v>
      </c>
      <c r="Z60" s="804" t="s">
        <v>190</v>
      </c>
      <c r="AA60" s="804" t="s">
        <v>190</v>
      </c>
      <c r="AB60" s="804" t="s">
        <v>190</v>
      </c>
      <c r="AC60" s="804" t="s">
        <v>190</v>
      </c>
      <c r="AD60" s="804" t="s">
        <v>190</v>
      </c>
      <c r="AE60" s="804"/>
      <c r="AF60" s="804"/>
      <c r="AG60" s="804"/>
      <c r="AH60" s="804"/>
      <c r="AI60" s="804"/>
      <c r="AJ60" s="804"/>
      <c r="AK60" s="804"/>
      <c r="AL60" s="804"/>
      <c r="AM60" s="804"/>
      <c r="AN60" s="804"/>
      <c r="AO60" s="804"/>
      <c r="AP60" s="804"/>
      <c r="AQ60" s="804"/>
      <c r="AR60" s="804"/>
      <c r="AS60" s="804"/>
      <c r="AT60" s="804"/>
      <c r="AU60" s="804"/>
      <c r="AV60" s="804"/>
      <c r="AW60" s="804"/>
      <c r="AX60" s="804"/>
      <c r="AY60" s="804"/>
      <c r="AZ60" s="804"/>
      <c r="BA60" s="804"/>
      <c r="BB60" s="804"/>
      <c r="BC60" s="804"/>
      <c r="BD60" s="804"/>
      <c r="BE60" s="804"/>
      <c r="BF60" s="804"/>
      <c r="BG60" s="804"/>
      <c r="BH60" s="804"/>
      <c r="BI60" s="804"/>
      <c r="BJ60" s="804"/>
      <c r="BK60" s="804"/>
      <c r="BL60" s="804"/>
      <c r="BM60" s="804"/>
      <c r="BN60" s="804"/>
      <c r="BO60" s="804"/>
      <c r="BP60" s="804"/>
      <c r="BQ60" s="804"/>
      <c r="BR60" s="804"/>
      <c r="BS60" s="804"/>
      <c r="BT60" s="804"/>
      <c r="BU60" s="804"/>
      <c r="BV60" s="804"/>
      <c r="BW60" s="804"/>
      <c r="BX60" s="804"/>
      <c r="BY60" s="804"/>
      <c r="BZ60" s="804"/>
      <c r="CA60" s="804"/>
      <c r="CB60" s="804"/>
      <c r="CC60" s="804"/>
      <c r="CD60" s="804"/>
      <c r="CE60" s="804"/>
      <c r="CF60" s="804"/>
      <c r="CG60" s="804"/>
      <c r="CH60" s="804"/>
      <c r="CI60" s="804"/>
      <c r="CJ60" s="804"/>
      <c r="CK60" s="804"/>
      <c r="CL60" s="804"/>
      <c r="CM60" s="804"/>
      <c r="CN60" s="804"/>
      <c r="CO60" s="804"/>
      <c r="CP60" s="804"/>
      <c r="CQ60" s="804"/>
      <c r="CR60" s="804"/>
      <c r="CS60" s="804"/>
      <c r="CT60" s="804"/>
      <c r="CU60" s="804"/>
      <c r="CV60" s="804"/>
      <c r="CW60" s="804"/>
      <c r="CX60" s="804"/>
      <c r="CY60" s="804"/>
      <c r="CZ60" s="804"/>
      <c r="DA60" s="804"/>
      <c r="DB60" s="804" t="s">
        <v>190</v>
      </c>
    </row>
    <row r="61" spans="1:106" s="805" customFormat="1" ht="42" customHeight="1" x14ac:dyDescent="0.25">
      <c r="A61" s="800" t="s">
        <v>890</v>
      </c>
      <c r="B61" s="801" t="s">
        <v>891</v>
      </c>
      <c r="C61" s="802" t="s">
        <v>93</v>
      </c>
      <c r="D61" s="803"/>
      <c r="E61" s="803"/>
      <c r="F61" s="803"/>
      <c r="G61" s="803"/>
      <c r="H61" s="804"/>
      <c r="I61" s="804"/>
      <c r="J61" s="804" t="s">
        <v>190</v>
      </c>
      <c r="K61" s="804"/>
      <c r="L61" s="804"/>
      <c r="M61" s="804"/>
      <c r="N61" s="804"/>
      <c r="O61" s="804"/>
      <c r="P61" s="804"/>
      <c r="Q61" s="804"/>
      <c r="R61" s="804" t="s">
        <v>190</v>
      </c>
      <c r="S61" s="804" t="s">
        <v>190</v>
      </c>
      <c r="T61" s="804" t="s">
        <v>190</v>
      </c>
      <c r="U61" s="804" t="s">
        <v>190</v>
      </c>
      <c r="V61" s="804" t="s">
        <v>190</v>
      </c>
      <c r="W61" s="804" t="s">
        <v>190</v>
      </c>
      <c r="X61" s="804" t="s">
        <v>190</v>
      </c>
      <c r="Y61" s="804" t="s">
        <v>190</v>
      </c>
      <c r="Z61" s="804" t="s">
        <v>190</v>
      </c>
      <c r="AA61" s="804" t="s">
        <v>190</v>
      </c>
      <c r="AB61" s="804" t="s">
        <v>190</v>
      </c>
      <c r="AC61" s="804" t="s">
        <v>190</v>
      </c>
      <c r="AD61" s="804" t="s">
        <v>190</v>
      </c>
      <c r="AE61" s="804"/>
      <c r="AF61" s="804"/>
      <c r="AG61" s="804"/>
      <c r="AH61" s="804"/>
      <c r="AI61" s="804"/>
      <c r="AJ61" s="804"/>
      <c r="AK61" s="804"/>
      <c r="AL61" s="804"/>
      <c r="AM61" s="804"/>
      <c r="AN61" s="804"/>
      <c r="AO61" s="804"/>
      <c r="AP61" s="804"/>
      <c r="AQ61" s="804"/>
      <c r="AR61" s="804"/>
      <c r="AS61" s="804"/>
      <c r="AT61" s="804"/>
      <c r="AU61" s="804"/>
      <c r="AV61" s="804"/>
      <c r="AW61" s="804"/>
      <c r="AX61" s="804"/>
      <c r="AY61" s="804"/>
      <c r="AZ61" s="804"/>
      <c r="BA61" s="804"/>
      <c r="BB61" s="804"/>
      <c r="BC61" s="804"/>
      <c r="BD61" s="804"/>
      <c r="BE61" s="804"/>
      <c r="BF61" s="804"/>
      <c r="BG61" s="804"/>
      <c r="BH61" s="804"/>
      <c r="BI61" s="804"/>
      <c r="BJ61" s="804"/>
      <c r="BK61" s="804"/>
      <c r="BL61" s="804"/>
      <c r="BM61" s="804"/>
      <c r="BN61" s="804"/>
      <c r="BO61" s="804"/>
      <c r="BP61" s="804"/>
      <c r="BQ61" s="804"/>
      <c r="BR61" s="804"/>
      <c r="BS61" s="804"/>
      <c r="BT61" s="804"/>
      <c r="BU61" s="804"/>
      <c r="BV61" s="804"/>
      <c r="BW61" s="804"/>
      <c r="BX61" s="804"/>
      <c r="BY61" s="804"/>
      <c r="BZ61" s="804"/>
      <c r="CA61" s="804"/>
      <c r="CB61" s="804"/>
      <c r="CC61" s="804"/>
      <c r="CD61" s="804"/>
      <c r="CE61" s="804"/>
      <c r="CF61" s="804"/>
      <c r="CG61" s="804"/>
      <c r="CH61" s="804"/>
      <c r="CI61" s="804"/>
      <c r="CJ61" s="804"/>
      <c r="CK61" s="804"/>
      <c r="CL61" s="804"/>
      <c r="CM61" s="804"/>
      <c r="CN61" s="804"/>
      <c r="CO61" s="804"/>
      <c r="CP61" s="804"/>
      <c r="CQ61" s="804"/>
      <c r="CR61" s="804"/>
      <c r="CS61" s="804"/>
      <c r="CT61" s="804"/>
      <c r="CU61" s="804"/>
      <c r="CV61" s="804"/>
      <c r="CW61" s="804"/>
      <c r="CX61" s="804"/>
      <c r="CY61" s="804"/>
      <c r="CZ61" s="804"/>
      <c r="DA61" s="804"/>
      <c r="DB61" s="804" t="s">
        <v>190</v>
      </c>
    </row>
    <row r="62" spans="1:106" s="805" customFormat="1" ht="42" customHeight="1" x14ac:dyDescent="0.25">
      <c r="A62" s="800" t="s">
        <v>892</v>
      </c>
      <c r="B62" s="801" t="s">
        <v>893</v>
      </c>
      <c r="C62" s="802" t="s">
        <v>93</v>
      </c>
      <c r="D62" s="803"/>
      <c r="E62" s="803"/>
      <c r="F62" s="803"/>
      <c r="G62" s="803"/>
      <c r="H62" s="804"/>
      <c r="I62" s="804"/>
      <c r="J62" s="804" t="s">
        <v>190</v>
      </c>
      <c r="K62" s="804"/>
      <c r="L62" s="804"/>
      <c r="M62" s="804"/>
      <c r="N62" s="804"/>
      <c r="O62" s="804"/>
      <c r="P62" s="804"/>
      <c r="Q62" s="804"/>
      <c r="R62" s="804" t="s">
        <v>190</v>
      </c>
      <c r="S62" s="804" t="s">
        <v>190</v>
      </c>
      <c r="T62" s="804" t="s">
        <v>190</v>
      </c>
      <c r="U62" s="804" t="s">
        <v>190</v>
      </c>
      <c r="V62" s="804" t="s">
        <v>190</v>
      </c>
      <c r="W62" s="804" t="s">
        <v>190</v>
      </c>
      <c r="X62" s="804" t="s">
        <v>190</v>
      </c>
      <c r="Y62" s="804" t="s">
        <v>190</v>
      </c>
      <c r="Z62" s="804" t="s">
        <v>190</v>
      </c>
      <c r="AA62" s="804" t="s">
        <v>190</v>
      </c>
      <c r="AB62" s="804" t="s">
        <v>190</v>
      </c>
      <c r="AC62" s="804" t="s">
        <v>190</v>
      </c>
      <c r="AD62" s="804" t="s">
        <v>190</v>
      </c>
      <c r="AE62" s="804"/>
      <c r="AF62" s="804"/>
      <c r="AG62" s="804"/>
      <c r="AH62" s="804"/>
      <c r="AI62" s="804"/>
      <c r="AJ62" s="804"/>
      <c r="AK62" s="804"/>
      <c r="AL62" s="804"/>
      <c r="AM62" s="804"/>
      <c r="AN62" s="804"/>
      <c r="AO62" s="804"/>
      <c r="AP62" s="804"/>
      <c r="AQ62" s="804"/>
      <c r="AR62" s="804"/>
      <c r="AS62" s="804"/>
      <c r="AT62" s="804"/>
      <c r="AU62" s="804"/>
      <c r="AV62" s="804"/>
      <c r="AW62" s="804"/>
      <c r="AX62" s="804"/>
      <c r="AY62" s="804"/>
      <c r="AZ62" s="804"/>
      <c r="BA62" s="804"/>
      <c r="BB62" s="804"/>
      <c r="BC62" s="804"/>
      <c r="BD62" s="804"/>
      <c r="BE62" s="804"/>
      <c r="BF62" s="804"/>
      <c r="BG62" s="804"/>
      <c r="BH62" s="804"/>
      <c r="BI62" s="804"/>
      <c r="BJ62" s="804"/>
      <c r="BK62" s="804"/>
      <c r="BL62" s="804"/>
      <c r="BM62" s="804"/>
      <c r="BN62" s="804"/>
      <c r="BO62" s="804"/>
      <c r="BP62" s="804"/>
      <c r="BQ62" s="804"/>
      <c r="BR62" s="804"/>
      <c r="BS62" s="804"/>
      <c r="BT62" s="804"/>
      <c r="BU62" s="804"/>
      <c r="BV62" s="804"/>
      <c r="BW62" s="804"/>
      <c r="BX62" s="804"/>
      <c r="BY62" s="804"/>
      <c r="BZ62" s="804"/>
      <c r="CA62" s="804"/>
      <c r="CB62" s="804"/>
      <c r="CC62" s="804"/>
      <c r="CD62" s="804"/>
      <c r="CE62" s="804"/>
      <c r="CF62" s="804"/>
      <c r="CG62" s="804"/>
      <c r="CH62" s="804"/>
      <c r="CI62" s="804"/>
      <c r="CJ62" s="804"/>
      <c r="CK62" s="804"/>
      <c r="CL62" s="804"/>
      <c r="CM62" s="804"/>
      <c r="CN62" s="804"/>
      <c r="CO62" s="804"/>
      <c r="CP62" s="804"/>
      <c r="CQ62" s="804"/>
      <c r="CR62" s="804"/>
      <c r="CS62" s="804"/>
      <c r="CT62" s="804"/>
      <c r="CU62" s="804"/>
      <c r="CV62" s="804"/>
      <c r="CW62" s="804"/>
      <c r="CX62" s="804"/>
      <c r="CY62" s="804"/>
      <c r="CZ62" s="804"/>
      <c r="DA62" s="804"/>
      <c r="DB62" s="804" t="s">
        <v>190</v>
      </c>
    </row>
    <row r="63" spans="1:106" s="805" customFormat="1" ht="42" customHeight="1" x14ac:dyDescent="0.25">
      <c r="A63" s="800" t="s">
        <v>894</v>
      </c>
      <c r="B63" s="801" t="s">
        <v>889</v>
      </c>
      <c r="C63" s="802" t="s">
        <v>93</v>
      </c>
      <c r="D63" s="803"/>
      <c r="E63" s="803"/>
      <c r="F63" s="803"/>
      <c r="G63" s="803"/>
      <c r="H63" s="804"/>
      <c r="I63" s="804"/>
      <c r="J63" s="804" t="s">
        <v>190</v>
      </c>
      <c r="K63" s="804"/>
      <c r="L63" s="804"/>
      <c r="M63" s="804"/>
      <c r="N63" s="804"/>
      <c r="O63" s="804"/>
      <c r="P63" s="804"/>
      <c r="Q63" s="804"/>
      <c r="R63" s="804" t="s">
        <v>190</v>
      </c>
      <c r="S63" s="804" t="s">
        <v>190</v>
      </c>
      <c r="T63" s="804" t="s">
        <v>190</v>
      </c>
      <c r="U63" s="804" t="s">
        <v>190</v>
      </c>
      <c r="V63" s="804" t="s">
        <v>190</v>
      </c>
      <c r="W63" s="804" t="s">
        <v>190</v>
      </c>
      <c r="X63" s="804" t="s">
        <v>190</v>
      </c>
      <c r="Y63" s="804" t="s">
        <v>190</v>
      </c>
      <c r="Z63" s="804" t="s">
        <v>190</v>
      </c>
      <c r="AA63" s="804" t="s">
        <v>190</v>
      </c>
      <c r="AB63" s="804" t="s">
        <v>190</v>
      </c>
      <c r="AC63" s="804" t="s">
        <v>190</v>
      </c>
      <c r="AD63" s="804" t="s">
        <v>190</v>
      </c>
      <c r="AE63" s="804"/>
      <c r="AF63" s="804"/>
      <c r="AG63" s="804"/>
      <c r="AH63" s="804"/>
      <c r="AI63" s="804"/>
      <c r="AJ63" s="804"/>
      <c r="AK63" s="804"/>
      <c r="AL63" s="804"/>
      <c r="AM63" s="804"/>
      <c r="AN63" s="804"/>
      <c r="AO63" s="804"/>
      <c r="AP63" s="804"/>
      <c r="AQ63" s="804"/>
      <c r="AR63" s="804"/>
      <c r="AS63" s="804"/>
      <c r="AT63" s="804"/>
      <c r="AU63" s="804"/>
      <c r="AV63" s="804"/>
      <c r="AW63" s="804"/>
      <c r="AX63" s="804"/>
      <c r="AY63" s="804"/>
      <c r="AZ63" s="804"/>
      <c r="BA63" s="804"/>
      <c r="BB63" s="804"/>
      <c r="BC63" s="804"/>
      <c r="BD63" s="804"/>
      <c r="BE63" s="804"/>
      <c r="BF63" s="804"/>
      <c r="BG63" s="804"/>
      <c r="BH63" s="804"/>
      <c r="BI63" s="804"/>
      <c r="BJ63" s="804"/>
      <c r="BK63" s="804"/>
      <c r="BL63" s="804"/>
      <c r="BM63" s="804"/>
      <c r="BN63" s="804"/>
      <c r="BO63" s="804"/>
      <c r="BP63" s="804"/>
      <c r="BQ63" s="804"/>
      <c r="BR63" s="804"/>
      <c r="BS63" s="804"/>
      <c r="BT63" s="804"/>
      <c r="BU63" s="804"/>
      <c r="BV63" s="804"/>
      <c r="BW63" s="804"/>
      <c r="BX63" s="804"/>
      <c r="BY63" s="804"/>
      <c r="BZ63" s="804"/>
      <c r="CA63" s="804"/>
      <c r="CB63" s="804"/>
      <c r="CC63" s="804"/>
      <c r="CD63" s="804"/>
      <c r="CE63" s="804"/>
      <c r="CF63" s="804"/>
      <c r="CG63" s="804"/>
      <c r="CH63" s="804"/>
      <c r="CI63" s="804"/>
      <c r="CJ63" s="804"/>
      <c r="CK63" s="804"/>
      <c r="CL63" s="804"/>
      <c r="CM63" s="804"/>
      <c r="CN63" s="804"/>
      <c r="CO63" s="804"/>
      <c r="CP63" s="804"/>
      <c r="CQ63" s="804"/>
      <c r="CR63" s="804"/>
      <c r="CS63" s="804"/>
      <c r="CT63" s="804"/>
      <c r="CU63" s="804"/>
      <c r="CV63" s="804"/>
      <c r="CW63" s="804"/>
      <c r="CX63" s="804"/>
      <c r="CY63" s="804"/>
      <c r="CZ63" s="804"/>
      <c r="DA63" s="804"/>
      <c r="DB63" s="804" t="s">
        <v>190</v>
      </c>
    </row>
    <row r="64" spans="1:106" s="805" customFormat="1" ht="42" customHeight="1" x14ac:dyDescent="0.25">
      <c r="A64" s="800" t="s">
        <v>895</v>
      </c>
      <c r="B64" s="801" t="s">
        <v>891</v>
      </c>
      <c r="C64" s="802" t="s">
        <v>93</v>
      </c>
      <c r="D64" s="803"/>
      <c r="E64" s="803"/>
      <c r="F64" s="803"/>
      <c r="G64" s="803"/>
      <c r="H64" s="804"/>
      <c r="I64" s="804"/>
      <c r="J64" s="804" t="s">
        <v>190</v>
      </c>
      <c r="K64" s="804"/>
      <c r="L64" s="804"/>
      <c r="M64" s="804"/>
      <c r="N64" s="804"/>
      <c r="O64" s="804"/>
      <c r="P64" s="804"/>
      <c r="Q64" s="804"/>
      <c r="R64" s="804" t="s">
        <v>190</v>
      </c>
      <c r="S64" s="804" t="s">
        <v>190</v>
      </c>
      <c r="T64" s="804" t="s">
        <v>190</v>
      </c>
      <c r="U64" s="804" t="s">
        <v>190</v>
      </c>
      <c r="V64" s="804" t="s">
        <v>190</v>
      </c>
      <c r="W64" s="804" t="s">
        <v>190</v>
      </c>
      <c r="X64" s="804" t="s">
        <v>190</v>
      </c>
      <c r="Y64" s="804" t="s">
        <v>190</v>
      </c>
      <c r="Z64" s="804" t="s">
        <v>190</v>
      </c>
      <c r="AA64" s="804" t="s">
        <v>190</v>
      </c>
      <c r="AB64" s="804" t="s">
        <v>190</v>
      </c>
      <c r="AC64" s="804" t="s">
        <v>190</v>
      </c>
      <c r="AD64" s="804" t="s">
        <v>190</v>
      </c>
      <c r="AE64" s="804"/>
      <c r="AF64" s="804"/>
      <c r="AG64" s="804"/>
      <c r="AH64" s="804"/>
      <c r="AI64" s="804"/>
      <c r="AJ64" s="804"/>
      <c r="AK64" s="804"/>
      <c r="AL64" s="804"/>
      <c r="AM64" s="804"/>
      <c r="AN64" s="804"/>
      <c r="AO64" s="804"/>
      <c r="AP64" s="804"/>
      <c r="AQ64" s="804"/>
      <c r="AR64" s="804"/>
      <c r="AS64" s="804"/>
      <c r="AT64" s="804"/>
      <c r="AU64" s="804"/>
      <c r="AV64" s="804"/>
      <c r="AW64" s="804"/>
      <c r="AX64" s="804"/>
      <c r="AY64" s="804"/>
      <c r="AZ64" s="804"/>
      <c r="BA64" s="804"/>
      <c r="BB64" s="804"/>
      <c r="BC64" s="804"/>
      <c r="BD64" s="804"/>
      <c r="BE64" s="804"/>
      <c r="BF64" s="804"/>
      <c r="BG64" s="804"/>
      <c r="BH64" s="804"/>
      <c r="BI64" s="804"/>
      <c r="BJ64" s="804"/>
      <c r="BK64" s="804"/>
      <c r="BL64" s="804"/>
      <c r="BM64" s="804"/>
      <c r="BN64" s="804"/>
      <c r="BO64" s="804"/>
      <c r="BP64" s="804"/>
      <c r="BQ64" s="804"/>
      <c r="BR64" s="804"/>
      <c r="BS64" s="804"/>
      <c r="BT64" s="804"/>
      <c r="BU64" s="804"/>
      <c r="BV64" s="804"/>
      <c r="BW64" s="804"/>
      <c r="BX64" s="804"/>
      <c r="BY64" s="804"/>
      <c r="BZ64" s="804"/>
      <c r="CA64" s="804"/>
      <c r="CB64" s="804"/>
      <c r="CC64" s="804"/>
      <c r="CD64" s="804"/>
      <c r="CE64" s="804"/>
      <c r="CF64" s="804"/>
      <c r="CG64" s="804"/>
      <c r="CH64" s="804"/>
      <c r="CI64" s="804"/>
      <c r="CJ64" s="804"/>
      <c r="CK64" s="804"/>
      <c r="CL64" s="804"/>
      <c r="CM64" s="804"/>
      <c r="CN64" s="804"/>
      <c r="CO64" s="804"/>
      <c r="CP64" s="804"/>
      <c r="CQ64" s="804"/>
      <c r="CR64" s="804"/>
      <c r="CS64" s="804"/>
      <c r="CT64" s="804"/>
      <c r="CU64" s="804"/>
      <c r="CV64" s="804"/>
      <c r="CW64" s="804"/>
      <c r="CX64" s="804"/>
      <c r="CY64" s="804"/>
      <c r="CZ64" s="804"/>
      <c r="DA64" s="804"/>
      <c r="DB64" s="804" t="s">
        <v>190</v>
      </c>
    </row>
    <row r="65" spans="1:106" s="805" customFormat="1" ht="42" customHeight="1" x14ac:dyDescent="0.25">
      <c r="A65" s="800" t="s">
        <v>896</v>
      </c>
      <c r="B65" s="801" t="s">
        <v>893</v>
      </c>
      <c r="C65" s="802" t="s">
        <v>93</v>
      </c>
      <c r="D65" s="803"/>
      <c r="E65" s="803"/>
      <c r="F65" s="803"/>
      <c r="G65" s="803"/>
      <c r="H65" s="804"/>
      <c r="I65" s="804"/>
      <c r="J65" s="804" t="s">
        <v>190</v>
      </c>
      <c r="K65" s="804"/>
      <c r="L65" s="804"/>
      <c r="M65" s="804"/>
      <c r="N65" s="804"/>
      <c r="O65" s="804"/>
      <c r="P65" s="804"/>
      <c r="Q65" s="804"/>
      <c r="R65" s="804" t="s">
        <v>190</v>
      </c>
      <c r="S65" s="804" t="s">
        <v>190</v>
      </c>
      <c r="T65" s="804" t="s">
        <v>190</v>
      </c>
      <c r="U65" s="804" t="s">
        <v>190</v>
      </c>
      <c r="V65" s="804" t="s">
        <v>190</v>
      </c>
      <c r="W65" s="804" t="s">
        <v>190</v>
      </c>
      <c r="X65" s="804" t="s">
        <v>190</v>
      </c>
      <c r="Y65" s="804" t="s">
        <v>190</v>
      </c>
      <c r="Z65" s="804" t="s">
        <v>190</v>
      </c>
      <c r="AA65" s="804" t="s">
        <v>190</v>
      </c>
      <c r="AB65" s="804" t="s">
        <v>190</v>
      </c>
      <c r="AC65" s="804" t="s">
        <v>190</v>
      </c>
      <c r="AD65" s="804" t="s">
        <v>190</v>
      </c>
      <c r="AE65" s="804"/>
      <c r="AF65" s="804"/>
      <c r="AG65" s="804"/>
      <c r="AH65" s="804"/>
      <c r="AI65" s="804"/>
      <c r="AJ65" s="804"/>
      <c r="AK65" s="804"/>
      <c r="AL65" s="804"/>
      <c r="AM65" s="804"/>
      <c r="AN65" s="804"/>
      <c r="AO65" s="804"/>
      <c r="AP65" s="804"/>
      <c r="AQ65" s="804"/>
      <c r="AR65" s="804"/>
      <c r="AS65" s="804"/>
      <c r="AT65" s="804"/>
      <c r="AU65" s="804"/>
      <c r="AV65" s="804"/>
      <c r="AW65" s="804"/>
      <c r="AX65" s="804"/>
      <c r="AY65" s="804"/>
      <c r="AZ65" s="804"/>
      <c r="BA65" s="804"/>
      <c r="BB65" s="804"/>
      <c r="BC65" s="804"/>
      <c r="BD65" s="804"/>
      <c r="BE65" s="804"/>
      <c r="BF65" s="804"/>
      <c r="BG65" s="804"/>
      <c r="BH65" s="804"/>
      <c r="BI65" s="804"/>
      <c r="BJ65" s="804"/>
      <c r="BK65" s="804"/>
      <c r="BL65" s="804"/>
      <c r="BM65" s="804"/>
      <c r="BN65" s="804"/>
      <c r="BO65" s="804"/>
      <c r="BP65" s="804"/>
      <c r="BQ65" s="804"/>
      <c r="BR65" s="804"/>
      <c r="BS65" s="804"/>
      <c r="BT65" s="804"/>
      <c r="BU65" s="804"/>
      <c r="BV65" s="804"/>
      <c r="BW65" s="804"/>
      <c r="BX65" s="804"/>
      <c r="BY65" s="804"/>
      <c r="BZ65" s="804"/>
      <c r="CA65" s="804"/>
      <c r="CB65" s="804"/>
      <c r="CC65" s="804"/>
      <c r="CD65" s="804"/>
      <c r="CE65" s="804"/>
      <c r="CF65" s="804"/>
      <c r="CG65" s="804"/>
      <c r="CH65" s="804"/>
      <c r="CI65" s="804"/>
      <c r="CJ65" s="804"/>
      <c r="CK65" s="804"/>
      <c r="CL65" s="804"/>
      <c r="CM65" s="804"/>
      <c r="CN65" s="804"/>
      <c r="CO65" s="804"/>
      <c r="CP65" s="804"/>
      <c r="CQ65" s="804"/>
      <c r="CR65" s="804"/>
      <c r="CS65" s="804"/>
      <c r="CT65" s="804"/>
      <c r="CU65" s="804"/>
      <c r="CV65" s="804"/>
      <c r="CW65" s="804"/>
      <c r="CX65" s="804"/>
      <c r="CY65" s="804"/>
      <c r="CZ65" s="804"/>
      <c r="DA65" s="804"/>
      <c r="DB65" s="804" t="s">
        <v>190</v>
      </c>
    </row>
    <row r="66" spans="1:106" s="799" customFormat="1" ht="48" customHeight="1" x14ac:dyDescent="0.25">
      <c r="A66" s="794" t="s">
        <v>185</v>
      </c>
      <c r="B66" s="795" t="s">
        <v>897</v>
      </c>
      <c r="C66" s="796" t="s">
        <v>93</v>
      </c>
      <c r="D66" s="797"/>
      <c r="E66" s="797"/>
      <c r="F66" s="797"/>
      <c r="G66" s="797"/>
      <c r="H66" s="798">
        <f>SUBTOTAL(9,H67:H71)</f>
        <v>0</v>
      </c>
      <c r="I66" s="798">
        <f>SUBTOTAL(9,I67:I71)</f>
        <v>0</v>
      </c>
      <c r="J66" s="798" t="s">
        <v>190</v>
      </c>
      <c r="K66" s="798">
        <f t="shared" ref="K66:AP66" si="184">SUBTOTAL(9,K67:K71)</f>
        <v>0</v>
      </c>
      <c r="L66" s="798">
        <f t="shared" si="184"/>
        <v>0</v>
      </c>
      <c r="M66" s="798">
        <f t="shared" si="184"/>
        <v>0</v>
      </c>
      <c r="N66" s="798">
        <f t="shared" si="184"/>
        <v>0</v>
      </c>
      <c r="O66" s="798">
        <f t="shared" si="184"/>
        <v>0</v>
      </c>
      <c r="P66" s="798">
        <f t="shared" si="184"/>
        <v>21</v>
      </c>
      <c r="Q66" s="798">
        <f t="shared" si="184"/>
        <v>0</v>
      </c>
      <c r="R66" s="798">
        <f t="shared" si="184"/>
        <v>0</v>
      </c>
      <c r="S66" s="798">
        <f t="shared" si="184"/>
        <v>0</v>
      </c>
      <c r="T66" s="798">
        <f t="shared" si="184"/>
        <v>0</v>
      </c>
      <c r="U66" s="798">
        <f t="shared" si="184"/>
        <v>0</v>
      </c>
      <c r="V66" s="798">
        <f t="shared" si="184"/>
        <v>0</v>
      </c>
      <c r="W66" s="798">
        <f t="shared" si="184"/>
        <v>0</v>
      </c>
      <c r="X66" s="798">
        <f t="shared" si="184"/>
        <v>0</v>
      </c>
      <c r="Y66" s="798">
        <f t="shared" si="184"/>
        <v>0</v>
      </c>
      <c r="Z66" s="798">
        <f t="shared" si="184"/>
        <v>0</v>
      </c>
      <c r="AA66" s="798">
        <f t="shared" si="184"/>
        <v>0</v>
      </c>
      <c r="AB66" s="798">
        <f t="shared" si="184"/>
        <v>0</v>
      </c>
      <c r="AC66" s="798">
        <f t="shared" si="184"/>
        <v>0</v>
      </c>
      <c r="AD66" s="798">
        <f t="shared" si="184"/>
        <v>0</v>
      </c>
      <c r="AE66" s="798">
        <f t="shared" si="184"/>
        <v>0</v>
      </c>
      <c r="AF66" s="798">
        <f t="shared" si="184"/>
        <v>0</v>
      </c>
      <c r="AG66" s="798">
        <f t="shared" si="184"/>
        <v>0</v>
      </c>
      <c r="AH66" s="798">
        <f t="shared" si="184"/>
        <v>0</v>
      </c>
      <c r="AI66" s="798">
        <f t="shared" si="184"/>
        <v>0</v>
      </c>
      <c r="AJ66" s="798">
        <f t="shared" si="184"/>
        <v>0</v>
      </c>
      <c r="AK66" s="798">
        <f t="shared" si="184"/>
        <v>0</v>
      </c>
      <c r="AL66" s="798">
        <f t="shared" si="184"/>
        <v>0</v>
      </c>
      <c r="AM66" s="798">
        <f t="shared" si="184"/>
        <v>0</v>
      </c>
      <c r="AN66" s="798">
        <f t="shared" si="184"/>
        <v>0</v>
      </c>
      <c r="AO66" s="798">
        <f t="shared" si="184"/>
        <v>0</v>
      </c>
      <c r="AP66" s="798">
        <f t="shared" si="184"/>
        <v>0</v>
      </c>
      <c r="AQ66" s="798">
        <f t="shared" ref="AQ66:BH66" si="185">SUBTOTAL(9,AQ67:AQ71)</f>
        <v>0</v>
      </c>
      <c r="AR66" s="798">
        <f t="shared" si="185"/>
        <v>0</v>
      </c>
      <c r="AS66" s="798">
        <f t="shared" si="185"/>
        <v>0</v>
      </c>
      <c r="AT66" s="798">
        <f t="shared" si="185"/>
        <v>0</v>
      </c>
      <c r="AU66" s="798">
        <f t="shared" si="185"/>
        <v>0</v>
      </c>
      <c r="AV66" s="798">
        <f t="shared" si="185"/>
        <v>0</v>
      </c>
      <c r="AW66" s="798">
        <f t="shared" si="185"/>
        <v>0</v>
      </c>
      <c r="AX66" s="798">
        <f t="shared" si="185"/>
        <v>0</v>
      </c>
      <c r="AY66" s="798">
        <f t="shared" si="185"/>
        <v>0</v>
      </c>
      <c r="AZ66" s="798">
        <f t="shared" si="185"/>
        <v>0</v>
      </c>
      <c r="BA66" s="798">
        <f t="shared" si="185"/>
        <v>0</v>
      </c>
      <c r="BB66" s="798">
        <f t="shared" si="185"/>
        <v>0</v>
      </c>
      <c r="BC66" s="798">
        <f t="shared" si="185"/>
        <v>0</v>
      </c>
      <c r="BD66" s="798">
        <f t="shared" si="185"/>
        <v>0</v>
      </c>
      <c r="BE66" s="798">
        <f t="shared" si="185"/>
        <v>0</v>
      </c>
      <c r="BF66" s="798">
        <f t="shared" si="185"/>
        <v>0</v>
      </c>
      <c r="BG66" s="798">
        <f t="shared" si="185"/>
        <v>0</v>
      </c>
      <c r="BH66" s="798">
        <f t="shared" si="185"/>
        <v>0</v>
      </c>
      <c r="BI66" s="798">
        <f t="shared" ref="BI66" si="186">SUBTOTAL(9,BI67:BI71)</f>
        <v>3</v>
      </c>
      <c r="BJ66" s="798">
        <f t="shared" ref="BJ66" si="187">SUBTOTAL(9,BJ67:BJ71)</f>
        <v>0</v>
      </c>
      <c r="BK66" s="798">
        <f t="shared" ref="BK66" si="188">SUBTOTAL(9,BK67:BK71)</f>
        <v>0</v>
      </c>
      <c r="BL66" s="798">
        <f t="shared" ref="BL66" si="189">SUBTOTAL(9,BL67:BL71)</f>
        <v>3</v>
      </c>
      <c r="BM66" s="798">
        <f t="shared" ref="BM66" si="190">SUBTOTAL(9,BM67:BM71)</f>
        <v>0</v>
      </c>
      <c r="BN66" s="798">
        <f t="shared" ref="BN66" si="191">SUBTOTAL(9,BN67:BN71)</f>
        <v>0</v>
      </c>
      <c r="BO66" s="798">
        <f t="shared" ref="BO66" si="192">SUBTOTAL(9,BO67:BO71)</f>
        <v>0</v>
      </c>
      <c r="BP66" s="798">
        <f t="shared" ref="BP66" si="193">SUBTOTAL(9,BP67:BP71)</f>
        <v>0</v>
      </c>
      <c r="BQ66" s="798">
        <f t="shared" ref="BQ66" si="194">SUBTOTAL(9,BQ67:BQ71)</f>
        <v>0</v>
      </c>
      <c r="BR66" s="798">
        <f t="shared" ref="BR66" si="195">SUBTOTAL(9,BR67:BR71)</f>
        <v>0</v>
      </c>
      <c r="BS66" s="798">
        <f t="shared" ref="BS66" si="196">SUBTOTAL(9,BS67:BS71)</f>
        <v>18</v>
      </c>
      <c r="BT66" s="798">
        <f t="shared" ref="BT66" si="197">SUBTOTAL(9,BT67:BT71)</f>
        <v>0</v>
      </c>
      <c r="BU66" s="798">
        <f t="shared" ref="BU66" si="198">SUBTOTAL(9,BU67:BU71)</f>
        <v>0</v>
      </c>
      <c r="BV66" s="798">
        <f t="shared" ref="BV66" si="199">SUBTOTAL(9,BV67:BV71)</f>
        <v>18</v>
      </c>
      <c r="BW66" s="798">
        <f t="shared" ref="BW66" si="200">SUBTOTAL(9,BW67:BW71)</f>
        <v>0</v>
      </c>
      <c r="BX66" s="798">
        <f t="shared" ref="BX66" si="201">SUBTOTAL(9,BX67:BX71)</f>
        <v>0</v>
      </c>
      <c r="BY66" s="798">
        <f t="shared" ref="BY66" si="202">SUBTOTAL(9,BY67:BY71)</f>
        <v>0</v>
      </c>
      <c r="BZ66" s="798">
        <f t="shared" ref="BZ66" si="203">SUBTOTAL(9,BZ67:BZ71)</f>
        <v>0</v>
      </c>
      <c r="CA66" s="798">
        <f t="shared" ref="CA66" si="204">SUBTOTAL(9,CA67:CA71)</f>
        <v>0</v>
      </c>
      <c r="CB66" s="798">
        <f t="shared" ref="CB66" si="205">SUBTOTAL(9,CB67:CB71)</f>
        <v>0</v>
      </c>
      <c r="CC66" s="798">
        <f t="shared" ref="CC66:DA66" si="206">SUBTOTAL(9,CC67:CC71)</f>
        <v>0</v>
      </c>
      <c r="CD66" s="798">
        <f t="shared" si="206"/>
        <v>0</v>
      </c>
      <c r="CE66" s="798">
        <f t="shared" si="206"/>
        <v>0</v>
      </c>
      <c r="CF66" s="798">
        <f t="shared" si="206"/>
        <v>0</v>
      </c>
      <c r="CG66" s="798">
        <f t="shared" si="206"/>
        <v>0</v>
      </c>
      <c r="CH66" s="798">
        <f t="shared" si="206"/>
        <v>0</v>
      </c>
      <c r="CI66" s="798">
        <f t="shared" si="206"/>
        <v>0</v>
      </c>
      <c r="CJ66" s="798">
        <f t="shared" si="206"/>
        <v>0</v>
      </c>
      <c r="CK66" s="798">
        <f t="shared" si="206"/>
        <v>0</v>
      </c>
      <c r="CL66" s="798">
        <f t="shared" si="206"/>
        <v>0</v>
      </c>
      <c r="CM66" s="798">
        <f t="shared" si="206"/>
        <v>0</v>
      </c>
      <c r="CN66" s="798">
        <f t="shared" si="206"/>
        <v>0</v>
      </c>
      <c r="CO66" s="798">
        <f t="shared" si="206"/>
        <v>0</v>
      </c>
      <c r="CP66" s="798">
        <f t="shared" si="206"/>
        <v>0</v>
      </c>
      <c r="CQ66" s="798">
        <f t="shared" si="206"/>
        <v>0</v>
      </c>
      <c r="CR66" s="798">
        <f t="shared" si="206"/>
        <v>21</v>
      </c>
      <c r="CS66" s="798">
        <f t="shared" si="206"/>
        <v>0</v>
      </c>
      <c r="CT66" s="798">
        <f t="shared" si="206"/>
        <v>0</v>
      </c>
      <c r="CU66" s="798">
        <f t="shared" si="206"/>
        <v>21</v>
      </c>
      <c r="CV66" s="798">
        <f t="shared" si="206"/>
        <v>0</v>
      </c>
      <c r="CW66" s="798">
        <f t="shared" si="206"/>
        <v>0</v>
      </c>
      <c r="CX66" s="798">
        <f t="shared" si="206"/>
        <v>0</v>
      </c>
      <c r="CY66" s="798">
        <f t="shared" si="206"/>
        <v>0</v>
      </c>
      <c r="CZ66" s="798">
        <f t="shared" si="206"/>
        <v>0</v>
      </c>
      <c r="DA66" s="798">
        <f t="shared" si="206"/>
        <v>0</v>
      </c>
      <c r="DB66" s="798" t="s">
        <v>190</v>
      </c>
    </row>
    <row r="67" spans="1:106" s="805" customFormat="1" ht="42" customHeight="1" x14ac:dyDescent="0.25">
      <c r="A67" s="800" t="s">
        <v>898</v>
      </c>
      <c r="B67" s="801" t="s">
        <v>899</v>
      </c>
      <c r="C67" s="802" t="s">
        <v>93</v>
      </c>
      <c r="D67" s="803"/>
      <c r="E67" s="803"/>
      <c r="F67" s="803"/>
      <c r="G67" s="803"/>
      <c r="H67" s="804"/>
      <c r="I67" s="804"/>
      <c r="J67" s="804" t="s">
        <v>190</v>
      </c>
      <c r="K67" s="804"/>
      <c r="L67" s="804"/>
      <c r="M67" s="804"/>
      <c r="N67" s="804"/>
      <c r="O67" s="804"/>
      <c r="P67" s="804"/>
      <c r="Q67" s="804"/>
      <c r="R67" s="804" t="s">
        <v>190</v>
      </c>
      <c r="S67" s="804" t="s">
        <v>190</v>
      </c>
      <c r="T67" s="804" t="s">
        <v>190</v>
      </c>
      <c r="U67" s="804" t="s">
        <v>190</v>
      </c>
      <c r="V67" s="804" t="s">
        <v>190</v>
      </c>
      <c r="W67" s="804" t="s">
        <v>190</v>
      </c>
      <c r="X67" s="804" t="s">
        <v>190</v>
      </c>
      <c r="Y67" s="804" t="s">
        <v>190</v>
      </c>
      <c r="Z67" s="804" t="s">
        <v>190</v>
      </c>
      <c r="AA67" s="804" t="s">
        <v>190</v>
      </c>
      <c r="AB67" s="804" t="s">
        <v>190</v>
      </c>
      <c r="AC67" s="804" t="s">
        <v>190</v>
      </c>
      <c r="AD67" s="804" t="s">
        <v>190</v>
      </c>
      <c r="AE67" s="804"/>
      <c r="AF67" s="804"/>
      <c r="AG67" s="804"/>
      <c r="AH67" s="804"/>
      <c r="AI67" s="804"/>
      <c r="AJ67" s="804"/>
      <c r="AK67" s="804"/>
      <c r="AL67" s="804"/>
      <c r="AM67" s="804"/>
      <c r="AN67" s="804"/>
      <c r="AO67" s="804"/>
      <c r="AP67" s="804"/>
      <c r="AQ67" s="804"/>
      <c r="AR67" s="804"/>
      <c r="AS67" s="804"/>
      <c r="AT67" s="804"/>
      <c r="AU67" s="804"/>
      <c r="AV67" s="804"/>
      <c r="AW67" s="804"/>
      <c r="AX67" s="804"/>
      <c r="AY67" s="804"/>
      <c r="AZ67" s="804"/>
      <c r="BA67" s="804"/>
      <c r="BB67" s="804"/>
      <c r="BC67" s="804"/>
      <c r="BD67" s="804"/>
      <c r="BE67" s="804"/>
      <c r="BF67" s="804"/>
      <c r="BG67" s="804"/>
      <c r="BH67" s="804"/>
      <c r="BI67" s="804"/>
      <c r="BJ67" s="804"/>
      <c r="BK67" s="804"/>
      <c r="BL67" s="804"/>
      <c r="BM67" s="804"/>
      <c r="BN67" s="804"/>
      <c r="BO67" s="804"/>
      <c r="BP67" s="804"/>
      <c r="BQ67" s="804"/>
      <c r="BR67" s="804"/>
      <c r="BS67" s="804"/>
      <c r="BT67" s="804"/>
      <c r="BU67" s="804"/>
      <c r="BV67" s="804"/>
      <c r="BW67" s="804"/>
      <c r="BX67" s="804"/>
      <c r="BY67" s="804"/>
      <c r="BZ67" s="804"/>
      <c r="CA67" s="804"/>
      <c r="CB67" s="804"/>
      <c r="CC67" s="804"/>
      <c r="CD67" s="804"/>
      <c r="CE67" s="804"/>
      <c r="CF67" s="804"/>
      <c r="CG67" s="804"/>
      <c r="CH67" s="804"/>
      <c r="CI67" s="804"/>
      <c r="CJ67" s="804"/>
      <c r="CK67" s="804"/>
      <c r="CL67" s="804"/>
      <c r="CM67" s="804"/>
      <c r="CN67" s="804"/>
      <c r="CO67" s="804"/>
      <c r="CP67" s="804"/>
      <c r="CQ67" s="804"/>
      <c r="CR67" s="804"/>
      <c r="CS67" s="804"/>
      <c r="CT67" s="804"/>
      <c r="CU67" s="804"/>
      <c r="CV67" s="804"/>
      <c r="CW67" s="804"/>
      <c r="CX67" s="804"/>
      <c r="CY67" s="804"/>
      <c r="CZ67" s="804"/>
      <c r="DA67" s="804"/>
      <c r="DB67" s="804" t="s">
        <v>190</v>
      </c>
    </row>
    <row r="68" spans="1:106" s="805" customFormat="1" ht="42" customHeight="1" x14ac:dyDescent="0.25">
      <c r="A68" s="800" t="s">
        <v>900</v>
      </c>
      <c r="B68" s="801" t="s">
        <v>901</v>
      </c>
      <c r="C68" s="802" t="s">
        <v>93</v>
      </c>
      <c r="D68" s="803"/>
      <c r="E68" s="803"/>
      <c r="F68" s="803"/>
      <c r="G68" s="803"/>
      <c r="H68" s="804"/>
      <c r="I68" s="804"/>
      <c r="J68" s="804" t="s">
        <v>190</v>
      </c>
      <c r="K68" s="804"/>
      <c r="L68" s="804"/>
      <c r="M68" s="804"/>
      <c r="N68" s="804"/>
      <c r="O68" s="804"/>
      <c r="P68" s="804"/>
      <c r="Q68" s="804"/>
      <c r="R68" s="804" t="s">
        <v>190</v>
      </c>
      <c r="S68" s="804" t="s">
        <v>190</v>
      </c>
      <c r="T68" s="804" t="s">
        <v>190</v>
      </c>
      <c r="U68" s="804" t="s">
        <v>190</v>
      </c>
      <c r="V68" s="804" t="s">
        <v>190</v>
      </c>
      <c r="W68" s="804" t="s">
        <v>190</v>
      </c>
      <c r="X68" s="804" t="s">
        <v>190</v>
      </c>
      <c r="Y68" s="804" t="s">
        <v>190</v>
      </c>
      <c r="Z68" s="804" t="s">
        <v>190</v>
      </c>
      <c r="AA68" s="804" t="s">
        <v>190</v>
      </c>
      <c r="AB68" s="804" t="s">
        <v>190</v>
      </c>
      <c r="AC68" s="804" t="s">
        <v>190</v>
      </c>
      <c r="AD68" s="804" t="s">
        <v>190</v>
      </c>
      <c r="AE68" s="804"/>
      <c r="AF68" s="804"/>
      <c r="AG68" s="804"/>
      <c r="AH68" s="804"/>
      <c r="AI68" s="804"/>
      <c r="AJ68" s="804"/>
      <c r="AK68" s="804"/>
      <c r="AL68" s="804"/>
      <c r="AM68" s="804"/>
      <c r="AN68" s="804"/>
      <c r="AO68" s="804"/>
      <c r="AP68" s="804"/>
      <c r="AQ68" s="804"/>
      <c r="AR68" s="804"/>
      <c r="AS68" s="804"/>
      <c r="AT68" s="804"/>
      <c r="AU68" s="804"/>
      <c r="AV68" s="804"/>
      <c r="AW68" s="804"/>
      <c r="AX68" s="804"/>
      <c r="AY68" s="804"/>
      <c r="AZ68" s="804"/>
      <c r="BA68" s="804"/>
      <c r="BB68" s="804"/>
      <c r="BC68" s="804"/>
      <c r="BD68" s="804"/>
      <c r="BE68" s="804"/>
      <c r="BF68" s="804"/>
      <c r="BG68" s="804"/>
      <c r="BH68" s="804"/>
      <c r="BI68" s="804"/>
      <c r="BJ68" s="804"/>
      <c r="BK68" s="804"/>
      <c r="BL68" s="804"/>
      <c r="BM68" s="804"/>
      <c r="BN68" s="804"/>
      <c r="BO68" s="804"/>
      <c r="BP68" s="804"/>
      <c r="BQ68" s="804"/>
      <c r="BR68" s="804"/>
      <c r="BS68" s="804"/>
      <c r="BT68" s="804"/>
      <c r="BU68" s="804"/>
      <c r="BV68" s="804"/>
      <c r="BW68" s="804"/>
      <c r="BX68" s="804"/>
      <c r="BY68" s="804"/>
      <c r="BZ68" s="804"/>
      <c r="CA68" s="804"/>
      <c r="CB68" s="804"/>
      <c r="CC68" s="804"/>
      <c r="CD68" s="804"/>
      <c r="CE68" s="804"/>
      <c r="CF68" s="804"/>
      <c r="CG68" s="804"/>
      <c r="CH68" s="804"/>
      <c r="CI68" s="804"/>
      <c r="CJ68" s="804"/>
      <c r="CK68" s="804"/>
      <c r="CL68" s="804"/>
      <c r="CM68" s="804"/>
      <c r="CN68" s="804"/>
      <c r="CO68" s="804"/>
      <c r="CP68" s="804"/>
      <c r="CQ68" s="804"/>
      <c r="CR68" s="804"/>
      <c r="CS68" s="804"/>
      <c r="CT68" s="804"/>
      <c r="CU68" s="804"/>
      <c r="CV68" s="804"/>
      <c r="CW68" s="804"/>
      <c r="CX68" s="804"/>
      <c r="CY68" s="804"/>
      <c r="CZ68" s="804"/>
      <c r="DA68" s="804"/>
      <c r="DB68" s="804" t="s">
        <v>190</v>
      </c>
    </row>
    <row r="69" spans="1:106" s="805" customFormat="1" ht="42" customHeight="1" x14ac:dyDescent="0.25">
      <c r="A69" s="800" t="s">
        <v>902</v>
      </c>
      <c r="B69" s="801" t="s">
        <v>903</v>
      </c>
      <c r="C69" s="802" t="s">
        <v>93</v>
      </c>
      <c r="D69" s="803"/>
      <c r="E69" s="803"/>
      <c r="F69" s="803"/>
      <c r="G69" s="803"/>
      <c r="H69" s="804"/>
      <c r="I69" s="804"/>
      <c r="J69" s="804" t="s">
        <v>190</v>
      </c>
      <c r="K69" s="804"/>
      <c r="L69" s="804"/>
      <c r="M69" s="804"/>
      <c r="N69" s="804"/>
      <c r="O69" s="804"/>
      <c r="P69" s="804"/>
      <c r="Q69" s="804"/>
      <c r="R69" s="804" t="s">
        <v>190</v>
      </c>
      <c r="S69" s="804" t="s">
        <v>190</v>
      </c>
      <c r="T69" s="804" t="s">
        <v>190</v>
      </c>
      <c r="U69" s="804" t="s">
        <v>190</v>
      </c>
      <c r="V69" s="804" t="s">
        <v>190</v>
      </c>
      <c r="W69" s="804" t="s">
        <v>190</v>
      </c>
      <c r="X69" s="804" t="s">
        <v>190</v>
      </c>
      <c r="Y69" s="804" t="s">
        <v>190</v>
      </c>
      <c r="Z69" s="804" t="s">
        <v>190</v>
      </c>
      <c r="AA69" s="804" t="s">
        <v>190</v>
      </c>
      <c r="AB69" s="804" t="s">
        <v>190</v>
      </c>
      <c r="AC69" s="804" t="s">
        <v>190</v>
      </c>
      <c r="AD69" s="804" t="s">
        <v>190</v>
      </c>
      <c r="AE69" s="804"/>
      <c r="AF69" s="804"/>
      <c r="AG69" s="804"/>
      <c r="AH69" s="804"/>
      <c r="AI69" s="804"/>
      <c r="AJ69" s="804"/>
      <c r="AK69" s="804"/>
      <c r="AL69" s="804"/>
      <c r="AM69" s="804"/>
      <c r="AN69" s="804"/>
      <c r="AO69" s="804"/>
      <c r="AP69" s="804"/>
      <c r="AQ69" s="804"/>
      <c r="AR69" s="804"/>
      <c r="AS69" s="804"/>
      <c r="AT69" s="804"/>
      <c r="AU69" s="804"/>
      <c r="AV69" s="804"/>
      <c r="AW69" s="804"/>
      <c r="AX69" s="804"/>
      <c r="AY69" s="804"/>
      <c r="AZ69" s="804"/>
      <c r="BA69" s="804"/>
      <c r="BB69" s="804"/>
      <c r="BC69" s="804"/>
      <c r="BD69" s="804"/>
      <c r="BE69" s="804"/>
      <c r="BF69" s="804"/>
      <c r="BG69" s="804"/>
      <c r="BH69" s="804"/>
      <c r="BI69" s="804"/>
      <c r="BJ69" s="804"/>
      <c r="BK69" s="804"/>
      <c r="BL69" s="804"/>
      <c r="BM69" s="804"/>
      <c r="BN69" s="804"/>
      <c r="BO69" s="804"/>
      <c r="BP69" s="804"/>
      <c r="BQ69" s="804"/>
      <c r="BR69" s="804"/>
      <c r="BS69" s="804"/>
      <c r="BT69" s="804"/>
      <c r="BU69" s="804"/>
      <c r="BV69" s="804"/>
      <c r="BW69" s="804"/>
      <c r="BX69" s="804"/>
      <c r="BY69" s="804"/>
      <c r="BZ69" s="804"/>
      <c r="CA69" s="804"/>
      <c r="CB69" s="804"/>
      <c r="CC69" s="804"/>
      <c r="CD69" s="804"/>
      <c r="CE69" s="804"/>
      <c r="CF69" s="804"/>
      <c r="CG69" s="804"/>
      <c r="CH69" s="804"/>
      <c r="CI69" s="804"/>
      <c r="CJ69" s="804"/>
      <c r="CK69" s="804"/>
      <c r="CL69" s="804"/>
      <c r="CM69" s="804"/>
      <c r="CN69" s="804"/>
      <c r="CO69" s="804"/>
      <c r="CP69" s="804"/>
      <c r="CQ69" s="804"/>
      <c r="CR69" s="804"/>
      <c r="CS69" s="804"/>
      <c r="CT69" s="804"/>
      <c r="CU69" s="804"/>
      <c r="CV69" s="804"/>
      <c r="CW69" s="804"/>
      <c r="CX69" s="804"/>
      <c r="CY69" s="804"/>
      <c r="CZ69" s="804"/>
      <c r="DA69" s="804"/>
      <c r="DB69" s="804" t="s">
        <v>190</v>
      </c>
    </row>
    <row r="70" spans="1:106" s="805" customFormat="1" ht="42" customHeight="1" x14ac:dyDescent="0.25">
      <c r="A70" s="800" t="s">
        <v>904</v>
      </c>
      <c r="B70" s="801" t="s">
        <v>905</v>
      </c>
      <c r="C70" s="802" t="s">
        <v>93</v>
      </c>
      <c r="D70" s="803"/>
      <c r="E70" s="803"/>
      <c r="F70" s="803"/>
      <c r="G70" s="803"/>
      <c r="H70" s="804">
        <f>SUBTOTAL(9,H71:H71)</f>
        <v>0</v>
      </c>
      <c r="I70" s="804">
        <f>SUBTOTAL(9,I71:I71)</f>
        <v>0</v>
      </c>
      <c r="J70" s="804" t="s">
        <v>190</v>
      </c>
      <c r="K70" s="804">
        <f t="shared" ref="K70:AP70" si="207">SUBTOTAL(9,K71:K71)</f>
        <v>0</v>
      </c>
      <c r="L70" s="804">
        <f t="shared" si="207"/>
        <v>0</v>
      </c>
      <c r="M70" s="804">
        <f t="shared" si="207"/>
        <v>0</v>
      </c>
      <c r="N70" s="804">
        <f t="shared" si="207"/>
        <v>0</v>
      </c>
      <c r="O70" s="804">
        <f t="shared" si="207"/>
        <v>0</v>
      </c>
      <c r="P70" s="804">
        <f t="shared" si="207"/>
        <v>21</v>
      </c>
      <c r="Q70" s="804">
        <f t="shared" si="207"/>
        <v>0</v>
      </c>
      <c r="R70" s="804">
        <f t="shared" si="207"/>
        <v>0</v>
      </c>
      <c r="S70" s="804">
        <f t="shared" si="207"/>
        <v>0</v>
      </c>
      <c r="T70" s="804">
        <f t="shared" si="207"/>
        <v>0</v>
      </c>
      <c r="U70" s="804">
        <f t="shared" si="207"/>
        <v>0</v>
      </c>
      <c r="V70" s="804">
        <f t="shared" si="207"/>
        <v>0</v>
      </c>
      <c r="W70" s="804">
        <f t="shared" si="207"/>
        <v>0</v>
      </c>
      <c r="X70" s="804">
        <f t="shared" si="207"/>
        <v>0</v>
      </c>
      <c r="Y70" s="804">
        <f t="shared" si="207"/>
        <v>0</v>
      </c>
      <c r="Z70" s="804">
        <f t="shared" si="207"/>
        <v>0</v>
      </c>
      <c r="AA70" s="804">
        <f t="shared" si="207"/>
        <v>0</v>
      </c>
      <c r="AB70" s="804">
        <f t="shared" si="207"/>
        <v>0</v>
      </c>
      <c r="AC70" s="804">
        <f t="shared" si="207"/>
        <v>0</v>
      </c>
      <c r="AD70" s="804">
        <f t="shared" si="207"/>
        <v>0</v>
      </c>
      <c r="AE70" s="804">
        <f t="shared" si="207"/>
        <v>0</v>
      </c>
      <c r="AF70" s="804">
        <f t="shared" si="207"/>
        <v>0</v>
      </c>
      <c r="AG70" s="804">
        <f t="shared" si="207"/>
        <v>0</v>
      </c>
      <c r="AH70" s="804">
        <f t="shared" si="207"/>
        <v>0</v>
      </c>
      <c r="AI70" s="804">
        <f t="shared" si="207"/>
        <v>0</v>
      </c>
      <c r="AJ70" s="804">
        <f t="shared" si="207"/>
        <v>0</v>
      </c>
      <c r="AK70" s="804">
        <f t="shared" si="207"/>
        <v>0</v>
      </c>
      <c r="AL70" s="804">
        <f t="shared" si="207"/>
        <v>0</v>
      </c>
      <c r="AM70" s="804">
        <f t="shared" si="207"/>
        <v>0</v>
      </c>
      <c r="AN70" s="804">
        <f t="shared" si="207"/>
        <v>0</v>
      </c>
      <c r="AO70" s="804">
        <f t="shared" si="207"/>
        <v>0</v>
      </c>
      <c r="AP70" s="804">
        <f t="shared" si="207"/>
        <v>0</v>
      </c>
      <c r="AQ70" s="804">
        <f t="shared" ref="AQ70:BG70" si="208">SUBTOTAL(9,AQ71:AQ71)</f>
        <v>0</v>
      </c>
      <c r="AR70" s="804">
        <f t="shared" si="208"/>
        <v>0</v>
      </c>
      <c r="AS70" s="804">
        <f t="shared" si="208"/>
        <v>0</v>
      </c>
      <c r="AT70" s="804">
        <f t="shared" si="208"/>
        <v>0</v>
      </c>
      <c r="AU70" s="804">
        <f t="shared" si="208"/>
        <v>0</v>
      </c>
      <c r="AV70" s="804">
        <f t="shared" si="208"/>
        <v>0</v>
      </c>
      <c r="AW70" s="804">
        <f t="shared" si="208"/>
        <v>0</v>
      </c>
      <c r="AX70" s="804">
        <f t="shared" si="208"/>
        <v>0</v>
      </c>
      <c r="AY70" s="804">
        <f t="shared" si="208"/>
        <v>0</v>
      </c>
      <c r="AZ70" s="804">
        <f t="shared" si="208"/>
        <v>0</v>
      </c>
      <c r="BA70" s="804">
        <f t="shared" si="208"/>
        <v>0</v>
      </c>
      <c r="BB70" s="804">
        <f t="shared" si="208"/>
        <v>0</v>
      </c>
      <c r="BC70" s="804">
        <f t="shared" si="208"/>
        <v>0</v>
      </c>
      <c r="BD70" s="804">
        <f t="shared" si="208"/>
        <v>0</v>
      </c>
      <c r="BE70" s="804">
        <f t="shared" si="208"/>
        <v>0</v>
      </c>
      <c r="BF70" s="804">
        <f t="shared" si="208"/>
        <v>0</v>
      </c>
      <c r="BG70" s="804">
        <f t="shared" si="208"/>
        <v>0</v>
      </c>
      <c r="BH70" s="804">
        <f>SUBTOTAL(9,BH71:BH71)</f>
        <v>0</v>
      </c>
      <c r="BI70" s="804">
        <f t="shared" ref="BI70:CB70" si="209">SUBTOTAL(9,BI71:BI71)</f>
        <v>3</v>
      </c>
      <c r="BJ70" s="804">
        <f t="shared" si="209"/>
        <v>0</v>
      </c>
      <c r="BK70" s="804">
        <f t="shared" si="209"/>
        <v>0</v>
      </c>
      <c r="BL70" s="804">
        <f t="shared" si="209"/>
        <v>3</v>
      </c>
      <c r="BM70" s="804">
        <f t="shared" si="209"/>
        <v>0</v>
      </c>
      <c r="BN70" s="804">
        <f t="shared" si="209"/>
        <v>0</v>
      </c>
      <c r="BO70" s="804">
        <f t="shared" si="209"/>
        <v>0</v>
      </c>
      <c r="BP70" s="804">
        <f t="shared" si="209"/>
        <v>0</v>
      </c>
      <c r="BQ70" s="804">
        <f t="shared" si="209"/>
        <v>0</v>
      </c>
      <c r="BR70" s="804">
        <f t="shared" si="209"/>
        <v>0</v>
      </c>
      <c r="BS70" s="804">
        <f t="shared" si="209"/>
        <v>18</v>
      </c>
      <c r="BT70" s="804">
        <f t="shared" si="209"/>
        <v>0</v>
      </c>
      <c r="BU70" s="804">
        <f t="shared" si="209"/>
        <v>0</v>
      </c>
      <c r="BV70" s="804">
        <f t="shared" si="209"/>
        <v>18</v>
      </c>
      <c r="BW70" s="804">
        <f t="shared" si="209"/>
        <v>0</v>
      </c>
      <c r="BX70" s="804">
        <f t="shared" si="209"/>
        <v>0</v>
      </c>
      <c r="BY70" s="804">
        <f t="shared" si="209"/>
        <v>0</v>
      </c>
      <c r="BZ70" s="804">
        <f t="shared" si="209"/>
        <v>0</v>
      </c>
      <c r="CA70" s="804">
        <f t="shared" si="209"/>
        <v>0</v>
      </c>
      <c r="CB70" s="804">
        <f t="shared" si="209"/>
        <v>0</v>
      </c>
      <c r="CC70" s="804">
        <f t="shared" ref="CC70:DA70" si="210">SUBTOTAL(9,CC71:CC71)</f>
        <v>0</v>
      </c>
      <c r="CD70" s="804">
        <f t="shared" si="210"/>
        <v>0</v>
      </c>
      <c r="CE70" s="804">
        <f t="shared" si="210"/>
        <v>0</v>
      </c>
      <c r="CF70" s="804">
        <f t="shared" si="210"/>
        <v>0</v>
      </c>
      <c r="CG70" s="804">
        <f t="shared" si="210"/>
        <v>0</v>
      </c>
      <c r="CH70" s="804">
        <f t="shared" si="210"/>
        <v>0</v>
      </c>
      <c r="CI70" s="804">
        <f t="shared" si="210"/>
        <v>0</v>
      </c>
      <c r="CJ70" s="804">
        <f t="shared" si="210"/>
        <v>0</v>
      </c>
      <c r="CK70" s="804">
        <f t="shared" si="210"/>
        <v>0</v>
      </c>
      <c r="CL70" s="804">
        <f t="shared" si="210"/>
        <v>0</v>
      </c>
      <c r="CM70" s="804">
        <f t="shared" si="210"/>
        <v>0</v>
      </c>
      <c r="CN70" s="804">
        <f t="shared" si="210"/>
        <v>0</v>
      </c>
      <c r="CO70" s="804">
        <f t="shared" si="210"/>
        <v>0</v>
      </c>
      <c r="CP70" s="804">
        <f t="shared" si="210"/>
        <v>0</v>
      </c>
      <c r="CQ70" s="804">
        <f t="shared" si="210"/>
        <v>0</v>
      </c>
      <c r="CR70" s="804">
        <f t="shared" si="210"/>
        <v>21</v>
      </c>
      <c r="CS70" s="804">
        <f t="shared" si="210"/>
        <v>0</v>
      </c>
      <c r="CT70" s="804">
        <f t="shared" si="210"/>
        <v>0</v>
      </c>
      <c r="CU70" s="804">
        <f t="shared" si="210"/>
        <v>21</v>
      </c>
      <c r="CV70" s="804">
        <f t="shared" si="210"/>
        <v>0</v>
      </c>
      <c r="CW70" s="804">
        <f t="shared" si="210"/>
        <v>0</v>
      </c>
      <c r="CX70" s="804">
        <f t="shared" si="210"/>
        <v>0</v>
      </c>
      <c r="CY70" s="804">
        <f t="shared" si="210"/>
        <v>0</v>
      </c>
      <c r="CZ70" s="804">
        <f t="shared" si="210"/>
        <v>0</v>
      </c>
      <c r="DA70" s="804">
        <f t="shared" si="210"/>
        <v>0</v>
      </c>
      <c r="DB70" s="804" t="s">
        <v>190</v>
      </c>
    </row>
    <row r="71" spans="1:106" s="779" customFormat="1" ht="33" customHeight="1" x14ac:dyDescent="0.25">
      <c r="A71" s="76" t="s">
        <v>904</v>
      </c>
      <c r="B71" s="938" t="s">
        <v>1591</v>
      </c>
      <c r="C71" s="806" t="s">
        <v>1760</v>
      </c>
      <c r="D71" s="807" t="s">
        <v>279</v>
      </c>
      <c r="E71" s="807">
        <v>2025</v>
      </c>
      <c r="F71" s="807">
        <v>2026</v>
      </c>
      <c r="G71" s="807"/>
      <c r="H71" s="808"/>
      <c r="I71" s="808"/>
      <c r="J71" s="808"/>
      <c r="K71" s="808"/>
      <c r="L71" s="808"/>
      <c r="M71" s="808"/>
      <c r="N71" s="808"/>
      <c r="O71" s="808"/>
      <c r="P71" s="808">
        <v>21</v>
      </c>
      <c r="Q71" s="808"/>
      <c r="R71" s="808"/>
      <c r="S71" s="808"/>
      <c r="T71" s="808"/>
      <c r="U71" s="808"/>
      <c r="V71" s="808"/>
      <c r="W71" s="808"/>
      <c r="X71" s="808"/>
      <c r="Y71" s="808"/>
      <c r="Z71" s="808"/>
      <c r="AA71" s="808"/>
      <c r="AB71" s="808"/>
      <c r="AC71" s="808"/>
      <c r="AD71" s="808"/>
      <c r="AE71" s="808"/>
      <c r="AF71" s="808"/>
      <c r="AG71" s="808"/>
      <c r="AH71" s="808"/>
      <c r="AI71" s="808"/>
      <c r="AJ71" s="808">
        <f>SUM(AK71:AN71)</f>
        <v>0</v>
      </c>
      <c r="AK71" s="808"/>
      <c r="AL71" s="808"/>
      <c r="AM71" s="808"/>
      <c r="AN71" s="808"/>
      <c r="AO71" s="808"/>
      <c r="AP71" s="808"/>
      <c r="AQ71" s="808"/>
      <c r="AR71" s="808"/>
      <c r="AS71" s="808"/>
      <c r="AT71" s="808"/>
      <c r="AU71" s="808"/>
      <c r="AV71" s="808"/>
      <c r="AW71" s="808"/>
      <c r="AX71" s="808"/>
      <c r="AY71" s="808">
        <f>SUM(AZ71:BC71)</f>
        <v>0</v>
      </c>
      <c r="AZ71" s="808"/>
      <c r="BA71" s="808"/>
      <c r="BB71" s="808"/>
      <c r="BC71" s="808"/>
      <c r="BD71" s="808"/>
      <c r="BE71" s="808"/>
      <c r="BF71" s="808"/>
      <c r="BG71" s="808"/>
      <c r="BH71" s="808"/>
      <c r="BI71" s="808">
        <f>SUM(BJ71:BM71)</f>
        <v>3</v>
      </c>
      <c r="BJ71" s="808"/>
      <c r="BK71" s="808"/>
      <c r="BL71" s="808">
        <v>3</v>
      </c>
      <c r="BM71" s="808"/>
      <c r="BN71" s="808"/>
      <c r="BO71" s="808"/>
      <c r="BP71" s="808"/>
      <c r="BQ71" s="808"/>
      <c r="BR71" s="808"/>
      <c r="BS71" s="808">
        <f>SUM(BT71:BW71)</f>
        <v>18</v>
      </c>
      <c r="BT71" s="808"/>
      <c r="BU71" s="808"/>
      <c r="BV71" s="808">
        <v>18</v>
      </c>
      <c r="BW71" s="808"/>
      <c r="BX71" s="808"/>
      <c r="BY71" s="808"/>
      <c r="BZ71" s="808"/>
      <c r="CA71" s="808"/>
      <c r="CB71" s="808"/>
      <c r="CC71" s="808"/>
      <c r="CD71" s="808"/>
      <c r="CE71" s="808"/>
      <c r="CF71" s="808"/>
      <c r="CG71" s="808"/>
      <c r="CH71" s="808">
        <f>SUM(CI71:CL71)</f>
        <v>0</v>
      </c>
      <c r="CI71" s="808"/>
      <c r="CJ71" s="808"/>
      <c r="CK71" s="808"/>
      <c r="CL71" s="808"/>
      <c r="CM71" s="808"/>
      <c r="CN71" s="808"/>
      <c r="CO71" s="808"/>
      <c r="CP71" s="808"/>
      <c r="CQ71" s="808"/>
      <c r="CR71" s="808">
        <f>SUM(CS71:CV71)</f>
        <v>21</v>
      </c>
      <c r="CS71" s="808"/>
      <c r="CT71" s="808"/>
      <c r="CU71" s="808">
        <f>CF71+AW71+BV71+BL71+AH71</f>
        <v>21</v>
      </c>
      <c r="CV71" s="808"/>
      <c r="CW71" s="808"/>
      <c r="CX71" s="808"/>
      <c r="CY71" s="808"/>
      <c r="CZ71" s="808"/>
      <c r="DA71" s="808"/>
      <c r="DB71" s="808"/>
    </row>
    <row r="72" spans="1:106" s="799" customFormat="1" ht="48" customHeight="1" x14ac:dyDescent="0.25">
      <c r="A72" s="794" t="s">
        <v>187</v>
      </c>
      <c r="B72" s="795" t="s">
        <v>186</v>
      </c>
      <c r="C72" s="796" t="s">
        <v>93</v>
      </c>
      <c r="D72" s="797"/>
      <c r="E72" s="797"/>
      <c r="F72" s="797"/>
      <c r="G72" s="797"/>
      <c r="H72" s="798"/>
      <c r="I72" s="798"/>
      <c r="J72" s="798" t="s">
        <v>190</v>
      </c>
      <c r="K72" s="798"/>
      <c r="L72" s="798"/>
      <c r="M72" s="798"/>
      <c r="N72" s="798"/>
      <c r="O72" s="798"/>
      <c r="P72" s="798"/>
      <c r="Q72" s="798"/>
      <c r="R72" s="798" t="s">
        <v>190</v>
      </c>
      <c r="S72" s="798" t="s">
        <v>190</v>
      </c>
      <c r="T72" s="798" t="s">
        <v>190</v>
      </c>
      <c r="U72" s="798" t="s">
        <v>190</v>
      </c>
      <c r="V72" s="798" t="s">
        <v>190</v>
      </c>
      <c r="W72" s="798" t="s">
        <v>190</v>
      </c>
      <c r="X72" s="798" t="s">
        <v>190</v>
      </c>
      <c r="Y72" s="798" t="s">
        <v>190</v>
      </c>
      <c r="Z72" s="798" t="s">
        <v>190</v>
      </c>
      <c r="AA72" s="798" t="s">
        <v>190</v>
      </c>
      <c r="AB72" s="798" t="s">
        <v>190</v>
      </c>
      <c r="AC72" s="798" t="s">
        <v>190</v>
      </c>
      <c r="AD72" s="798" t="s">
        <v>190</v>
      </c>
      <c r="AE72" s="798"/>
      <c r="AF72" s="798"/>
      <c r="AG72" s="798"/>
      <c r="AH72" s="798"/>
      <c r="AI72" s="798"/>
      <c r="AJ72" s="798"/>
      <c r="AK72" s="798"/>
      <c r="AL72" s="798"/>
      <c r="AM72" s="798"/>
      <c r="AN72" s="798"/>
      <c r="AO72" s="798"/>
      <c r="AP72" s="798"/>
      <c r="AQ72" s="798"/>
      <c r="AR72" s="798"/>
      <c r="AS72" s="798"/>
      <c r="AT72" s="798"/>
      <c r="AU72" s="798"/>
      <c r="AV72" s="798"/>
      <c r="AW72" s="798"/>
      <c r="AX72" s="798"/>
      <c r="AY72" s="798"/>
      <c r="AZ72" s="798"/>
      <c r="BA72" s="798"/>
      <c r="BB72" s="798"/>
      <c r="BC72" s="798"/>
      <c r="BD72" s="798"/>
      <c r="BE72" s="798"/>
      <c r="BF72" s="798"/>
      <c r="BG72" s="798"/>
      <c r="BH72" s="798"/>
      <c r="BI72" s="798"/>
      <c r="BJ72" s="798"/>
      <c r="BK72" s="798"/>
      <c r="BL72" s="798"/>
      <c r="BM72" s="798"/>
      <c r="BN72" s="798"/>
      <c r="BO72" s="798"/>
      <c r="BP72" s="798"/>
      <c r="BQ72" s="798"/>
      <c r="BR72" s="798"/>
      <c r="BS72" s="798"/>
      <c r="BT72" s="798"/>
      <c r="BU72" s="798"/>
      <c r="BV72" s="798"/>
      <c r="BW72" s="798"/>
      <c r="BX72" s="798"/>
      <c r="BY72" s="798"/>
      <c r="BZ72" s="798"/>
      <c r="CA72" s="798"/>
      <c r="CB72" s="798"/>
      <c r="CC72" s="798"/>
      <c r="CD72" s="798"/>
      <c r="CE72" s="798"/>
      <c r="CF72" s="798"/>
      <c r="CG72" s="798"/>
      <c r="CH72" s="798"/>
      <c r="CI72" s="798"/>
      <c r="CJ72" s="798"/>
      <c r="CK72" s="798"/>
      <c r="CL72" s="798"/>
      <c r="CM72" s="798"/>
      <c r="CN72" s="798"/>
      <c r="CO72" s="798"/>
      <c r="CP72" s="798"/>
      <c r="CQ72" s="798"/>
      <c r="CR72" s="798"/>
      <c r="CS72" s="798"/>
      <c r="CT72" s="798"/>
      <c r="CU72" s="798"/>
      <c r="CV72" s="798"/>
      <c r="CW72" s="798"/>
      <c r="CX72" s="798"/>
      <c r="CY72" s="798"/>
      <c r="CZ72" s="798"/>
      <c r="DA72" s="798"/>
      <c r="DB72" s="798" t="s">
        <v>190</v>
      </c>
    </row>
    <row r="73" spans="1:106" s="799" customFormat="1" ht="48" customHeight="1" x14ac:dyDescent="0.25">
      <c r="A73" s="794" t="s">
        <v>906</v>
      </c>
      <c r="B73" s="795" t="s">
        <v>188</v>
      </c>
      <c r="C73" s="796" t="s">
        <v>93</v>
      </c>
      <c r="D73" s="797"/>
      <c r="E73" s="797"/>
      <c r="F73" s="797"/>
      <c r="G73" s="797"/>
      <c r="H73" s="798">
        <f>SUBTOTAL(9,H74:H87)</f>
        <v>0</v>
      </c>
      <c r="I73" s="798">
        <f>SUBTOTAL(9,I74:I87)</f>
        <v>0</v>
      </c>
      <c r="J73" s="798" t="s">
        <v>190</v>
      </c>
      <c r="K73" s="798">
        <f t="shared" ref="K73:AP73" si="211">SUBTOTAL(9,K74:K87)</f>
        <v>0</v>
      </c>
      <c r="L73" s="798">
        <f t="shared" si="211"/>
        <v>0</v>
      </c>
      <c r="M73" s="798">
        <f t="shared" si="211"/>
        <v>0</v>
      </c>
      <c r="N73" s="798">
        <f t="shared" si="211"/>
        <v>0</v>
      </c>
      <c r="O73" s="798">
        <f t="shared" si="211"/>
        <v>0</v>
      </c>
      <c r="P73" s="798">
        <f t="shared" si="211"/>
        <v>8.629999999999999</v>
      </c>
      <c r="Q73" s="798">
        <f t="shared" si="211"/>
        <v>0</v>
      </c>
      <c r="R73" s="798">
        <f t="shared" si="211"/>
        <v>0</v>
      </c>
      <c r="S73" s="798">
        <f t="shared" si="211"/>
        <v>0</v>
      </c>
      <c r="T73" s="798">
        <f t="shared" si="211"/>
        <v>0</v>
      </c>
      <c r="U73" s="798">
        <f t="shared" si="211"/>
        <v>0</v>
      </c>
      <c r="V73" s="798">
        <f t="shared" si="211"/>
        <v>0</v>
      </c>
      <c r="W73" s="798">
        <f t="shared" si="211"/>
        <v>0</v>
      </c>
      <c r="X73" s="798">
        <f t="shared" si="211"/>
        <v>0</v>
      </c>
      <c r="Y73" s="798">
        <f t="shared" si="211"/>
        <v>0</v>
      </c>
      <c r="Z73" s="798">
        <f t="shared" si="211"/>
        <v>0</v>
      </c>
      <c r="AA73" s="798">
        <f t="shared" si="211"/>
        <v>0</v>
      </c>
      <c r="AB73" s="798">
        <f t="shared" si="211"/>
        <v>0</v>
      </c>
      <c r="AC73" s="798">
        <f t="shared" si="211"/>
        <v>0</v>
      </c>
      <c r="AD73" s="798">
        <f t="shared" si="211"/>
        <v>0</v>
      </c>
      <c r="AE73" s="798">
        <f t="shared" si="211"/>
        <v>4.9099999999999993</v>
      </c>
      <c r="AF73" s="798">
        <f t="shared" si="211"/>
        <v>0</v>
      </c>
      <c r="AG73" s="798">
        <f t="shared" si="211"/>
        <v>0</v>
      </c>
      <c r="AH73" s="798">
        <f t="shared" si="211"/>
        <v>4.9099999999999993</v>
      </c>
      <c r="AI73" s="798">
        <f t="shared" si="211"/>
        <v>0</v>
      </c>
      <c r="AJ73" s="798">
        <f t="shared" si="211"/>
        <v>0</v>
      </c>
      <c r="AK73" s="798">
        <f t="shared" si="211"/>
        <v>0</v>
      </c>
      <c r="AL73" s="798">
        <f t="shared" si="211"/>
        <v>0</v>
      </c>
      <c r="AM73" s="798">
        <f t="shared" si="211"/>
        <v>0</v>
      </c>
      <c r="AN73" s="798">
        <f t="shared" si="211"/>
        <v>0</v>
      </c>
      <c r="AO73" s="798">
        <f t="shared" si="211"/>
        <v>0</v>
      </c>
      <c r="AP73" s="798">
        <f t="shared" si="211"/>
        <v>0</v>
      </c>
      <c r="AQ73" s="798">
        <f t="shared" ref="AQ73:CP73" si="212">SUBTOTAL(9,AQ74:AQ87)</f>
        <v>0</v>
      </c>
      <c r="AR73" s="798">
        <f t="shared" si="212"/>
        <v>0</v>
      </c>
      <c r="AS73" s="798">
        <f t="shared" si="212"/>
        <v>0</v>
      </c>
      <c r="AT73" s="798">
        <f t="shared" si="212"/>
        <v>0.72</v>
      </c>
      <c r="AU73" s="798">
        <f t="shared" si="212"/>
        <v>0</v>
      </c>
      <c r="AV73" s="798">
        <f t="shared" si="212"/>
        <v>0</v>
      </c>
      <c r="AW73" s="798">
        <f t="shared" si="212"/>
        <v>0.72</v>
      </c>
      <c r="AX73" s="798">
        <f t="shared" si="212"/>
        <v>0</v>
      </c>
      <c r="AY73" s="798">
        <f t="shared" si="212"/>
        <v>0</v>
      </c>
      <c r="AZ73" s="798">
        <f t="shared" si="212"/>
        <v>0</v>
      </c>
      <c r="BA73" s="798">
        <f t="shared" si="212"/>
        <v>0</v>
      </c>
      <c r="BB73" s="798">
        <f t="shared" si="212"/>
        <v>0</v>
      </c>
      <c r="BC73" s="798">
        <f t="shared" si="212"/>
        <v>0</v>
      </c>
      <c r="BD73" s="798">
        <f t="shared" si="212"/>
        <v>0</v>
      </c>
      <c r="BE73" s="798">
        <f t="shared" si="212"/>
        <v>0</v>
      </c>
      <c r="BF73" s="798">
        <f t="shared" si="212"/>
        <v>0</v>
      </c>
      <c r="BG73" s="798">
        <f t="shared" si="212"/>
        <v>0</v>
      </c>
      <c r="BH73" s="798">
        <f t="shared" si="212"/>
        <v>0</v>
      </c>
      <c r="BI73" s="798">
        <f t="shared" si="212"/>
        <v>0.4</v>
      </c>
      <c r="BJ73" s="798">
        <f t="shared" si="212"/>
        <v>0</v>
      </c>
      <c r="BK73" s="798">
        <f t="shared" si="212"/>
        <v>0</v>
      </c>
      <c r="BL73" s="798">
        <f t="shared" si="212"/>
        <v>0.4</v>
      </c>
      <c r="BM73" s="798">
        <f t="shared" si="212"/>
        <v>0</v>
      </c>
      <c r="BN73" s="798">
        <f t="shared" si="212"/>
        <v>0</v>
      </c>
      <c r="BO73" s="798">
        <f t="shared" si="212"/>
        <v>0</v>
      </c>
      <c r="BP73" s="798">
        <f t="shared" si="212"/>
        <v>0</v>
      </c>
      <c r="BQ73" s="798">
        <f t="shared" si="212"/>
        <v>0</v>
      </c>
      <c r="BR73" s="798">
        <f t="shared" si="212"/>
        <v>0</v>
      </c>
      <c r="BS73" s="798">
        <f t="shared" si="212"/>
        <v>2.2000000000000002</v>
      </c>
      <c r="BT73" s="798">
        <f t="shared" si="212"/>
        <v>0</v>
      </c>
      <c r="BU73" s="798">
        <f t="shared" si="212"/>
        <v>0</v>
      </c>
      <c r="BV73" s="798">
        <f t="shared" si="212"/>
        <v>2.2000000000000002</v>
      </c>
      <c r="BW73" s="798">
        <f t="shared" si="212"/>
        <v>0</v>
      </c>
      <c r="BX73" s="798">
        <f t="shared" si="212"/>
        <v>0</v>
      </c>
      <c r="BY73" s="798">
        <f t="shared" si="212"/>
        <v>0</v>
      </c>
      <c r="BZ73" s="798">
        <f t="shared" si="212"/>
        <v>0</v>
      </c>
      <c r="CA73" s="798">
        <f t="shared" si="212"/>
        <v>0</v>
      </c>
      <c r="CB73" s="798">
        <f t="shared" si="212"/>
        <v>0</v>
      </c>
      <c r="CC73" s="798">
        <f t="shared" si="212"/>
        <v>0.4</v>
      </c>
      <c r="CD73" s="798">
        <f t="shared" si="212"/>
        <v>0</v>
      </c>
      <c r="CE73" s="798">
        <f t="shared" si="212"/>
        <v>0</v>
      </c>
      <c r="CF73" s="798">
        <f t="shared" si="212"/>
        <v>0.4</v>
      </c>
      <c r="CG73" s="798">
        <f t="shared" si="212"/>
        <v>0</v>
      </c>
      <c r="CH73" s="798">
        <f t="shared" si="212"/>
        <v>0</v>
      </c>
      <c r="CI73" s="798">
        <f t="shared" si="212"/>
        <v>0</v>
      </c>
      <c r="CJ73" s="798">
        <f t="shared" si="212"/>
        <v>0</v>
      </c>
      <c r="CK73" s="798">
        <f t="shared" si="212"/>
        <v>0</v>
      </c>
      <c r="CL73" s="798">
        <f t="shared" si="212"/>
        <v>0</v>
      </c>
      <c r="CM73" s="798">
        <f t="shared" si="212"/>
        <v>0</v>
      </c>
      <c r="CN73" s="798">
        <f t="shared" si="212"/>
        <v>0</v>
      </c>
      <c r="CO73" s="798">
        <f t="shared" si="212"/>
        <v>0</v>
      </c>
      <c r="CP73" s="798">
        <f t="shared" si="212"/>
        <v>0</v>
      </c>
      <c r="CQ73" s="798">
        <f t="shared" ref="CQ73:DA73" si="213">SUBTOTAL(9,CQ74:CQ87)</f>
        <v>0</v>
      </c>
      <c r="CR73" s="798">
        <f t="shared" si="213"/>
        <v>8.629999999999999</v>
      </c>
      <c r="CS73" s="798">
        <f t="shared" si="213"/>
        <v>0</v>
      </c>
      <c r="CT73" s="798">
        <f t="shared" si="213"/>
        <v>0</v>
      </c>
      <c r="CU73" s="798">
        <f t="shared" si="213"/>
        <v>8.629999999999999</v>
      </c>
      <c r="CV73" s="798">
        <f t="shared" si="213"/>
        <v>0</v>
      </c>
      <c r="CW73" s="798">
        <f t="shared" si="213"/>
        <v>0</v>
      </c>
      <c r="CX73" s="798">
        <f t="shared" si="213"/>
        <v>0</v>
      </c>
      <c r="CY73" s="798">
        <f t="shared" si="213"/>
        <v>0</v>
      </c>
      <c r="CZ73" s="798">
        <f t="shared" si="213"/>
        <v>0</v>
      </c>
      <c r="DA73" s="798">
        <f t="shared" si="213"/>
        <v>0</v>
      </c>
      <c r="DB73" s="798" t="s">
        <v>190</v>
      </c>
    </row>
    <row r="74" spans="1:106" ht="33" customHeight="1" x14ac:dyDescent="0.25">
      <c r="A74" s="809" t="s">
        <v>906</v>
      </c>
      <c r="B74" s="938" t="s">
        <v>1565</v>
      </c>
      <c r="C74" s="812" t="s">
        <v>1761</v>
      </c>
      <c r="D74" s="807" t="s">
        <v>279</v>
      </c>
      <c r="E74" s="807">
        <v>2023</v>
      </c>
      <c r="F74" s="807">
        <v>2023</v>
      </c>
      <c r="G74" s="807"/>
      <c r="H74" s="808"/>
      <c r="I74" s="808"/>
      <c r="J74" s="808"/>
      <c r="K74" s="808"/>
      <c r="L74" s="808"/>
      <c r="M74" s="808"/>
      <c r="N74" s="808"/>
      <c r="O74" s="808"/>
      <c r="P74" s="808">
        <v>0.05</v>
      </c>
      <c r="Q74" s="808"/>
      <c r="R74" s="808"/>
      <c r="S74" s="808"/>
      <c r="T74" s="808"/>
      <c r="U74" s="808"/>
      <c r="V74" s="808"/>
      <c r="W74" s="808"/>
      <c r="X74" s="808"/>
      <c r="Y74" s="808"/>
      <c r="Z74" s="808"/>
      <c r="AA74" s="808"/>
      <c r="AB74" s="808"/>
      <c r="AC74" s="808"/>
      <c r="AD74" s="808"/>
      <c r="AE74" s="808">
        <f>SUM(AF74:AI74)</f>
        <v>0.05</v>
      </c>
      <c r="AF74" s="808"/>
      <c r="AG74" s="808"/>
      <c r="AH74" s="808">
        <v>0.05</v>
      </c>
      <c r="AI74" s="808"/>
      <c r="AJ74" s="808">
        <f>SUM(AK74:AN74)</f>
        <v>0</v>
      </c>
      <c r="AK74" s="808"/>
      <c r="AL74" s="808"/>
      <c r="AM74" s="808"/>
      <c r="AN74" s="808"/>
      <c r="AO74" s="808"/>
      <c r="AP74" s="808"/>
      <c r="AQ74" s="808"/>
      <c r="AR74" s="808"/>
      <c r="AS74" s="808"/>
      <c r="AT74" s="808"/>
      <c r="AU74" s="808"/>
      <c r="AV74" s="808"/>
      <c r="AW74" s="808"/>
      <c r="AX74" s="808"/>
      <c r="AY74" s="808">
        <f>SUM(AZ74:BC74)</f>
        <v>0</v>
      </c>
      <c r="AZ74" s="808"/>
      <c r="BA74" s="808"/>
      <c r="BB74" s="808"/>
      <c r="BC74" s="808"/>
      <c r="BD74" s="808"/>
      <c r="BE74" s="808"/>
      <c r="BF74" s="808"/>
      <c r="BG74" s="808"/>
      <c r="BH74" s="808"/>
      <c r="BI74" s="808"/>
      <c r="BJ74" s="808"/>
      <c r="BK74" s="808"/>
      <c r="BL74" s="808"/>
      <c r="BM74" s="808"/>
      <c r="BN74" s="808"/>
      <c r="BO74" s="808"/>
      <c r="BP74" s="808"/>
      <c r="BQ74" s="808"/>
      <c r="BR74" s="808"/>
      <c r="BS74" s="808"/>
      <c r="BT74" s="808"/>
      <c r="BU74" s="808"/>
      <c r="BV74" s="808"/>
      <c r="BW74" s="808"/>
      <c r="BX74" s="808"/>
      <c r="BY74" s="808"/>
      <c r="BZ74" s="808"/>
      <c r="CA74" s="808"/>
      <c r="CB74" s="808"/>
      <c r="CC74" s="808"/>
      <c r="CD74" s="808"/>
      <c r="CE74" s="808"/>
      <c r="CF74" s="808"/>
      <c r="CG74" s="808"/>
      <c r="CH74" s="808">
        <f>SUM(CI74:CL74)</f>
        <v>0</v>
      </c>
      <c r="CI74" s="808"/>
      <c r="CJ74" s="808"/>
      <c r="CK74" s="808"/>
      <c r="CL74" s="808"/>
      <c r="CM74" s="808"/>
      <c r="CN74" s="808"/>
      <c r="CO74" s="808"/>
      <c r="CP74" s="808"/>
      <c r="CQ74" s="808"/>
      <c r="CR74" s="808">
        <f>SUM(CS74:CV74)</f>
        <v>0.05</v>
      </c>
      <c r="CS74" s="808"/>
      <c r="CT74" s="808"/>
      <c r="CU74" s="808">
        <f>CF74+AW74+BV74+BL74+AH74</f>
        <v>0.05</v>
      </c>
      <c r="CV74" s="808"/>
      <c r="CW74" s="811"/>
      <c r="CX74" s="811"/>
      <c r="CY74" s="811"/>
      <c r="CZ74" s="811"/>
      <c r="DA74" s="811"/>
      <c r="DB74" s="921"/>
    </row>
    <row r="75" spans="1:106" ht="33" customHeight="1" x14ac:dyDescent="0.25">
      <c r="A75" s="809" t="s">
        <v>906</v>
      </c>
      <c r="B75" s="938" t="s">
        <v>1585</v>
      </c>
      <c r="C75" s="806" t="s">
        <v>1762</v>
      </c>
      <c r="D75" s="963" t="s">
        <v>279</v>
      </c>
      <c r="E75" s="960">
        <v>2026</v>
      </c>
      <c r="F75" s="960">
        <v>2026</v>
      </c>
      <c r="G75" s="960"/>
      <c r="H75" s="808"/>
      <c r="I75" s="808"/>
      <c r="J75" s="808"/>
      <c r="K75" s="808"/>
      <c r="L75" s="808"/>
      <c r="M75" s="808"/>
      <c r="N75" s="808"/>
      <c r="O75" s="808"/>
      <c r="P75" s="808">
        <v>1.8</v>
      </c>
      <c r="Q75" s="808"/>
      <c r="R75" s="808"/>
      <c r="S75" s="808"/>
      <c r="T75" s="808"/>
      <c r="U75" s="808"/>
      <c r="V75" s="808"/>
      <c r="W75" s="808"/>
      <c r="X75" s="808"/>
      <c r="Y75" s="808"/>
      <c r="Z75" s="808"/>
      <c r="AA75" s="808"/>
      <c r="AB75" s="808"/>
      <c r="AC75" s="808"/>
      <c r="AD75" s="808"/>
      <c r="AE75" s="808"/>
      <c r="AF75" s="808"/>
      <c r="AG75" s="808"/>
      <c r="AH75" s="808"/>
      <c r="AI75" s="808"/>
      <c r="AJ75" s="808"/>
      <c r="AK75" s="808"/>
      <c r="AL75" s="808"/>
      <c r="AM75" s="808"/>
      <c r="AN75" s="808"/>
      <c r="AO75" s="808"/>
      <c r="AP75" s="808"/>
      <c r="AQ75" s="808"/>
      <c r="AR75" s="808"/>
      <c r="AS75" s="808"/>
      <c r="AT75" s="808"/>
      <c r="AU75" s="808"/>
      <c r="AV75" s="808"/>
      <c r="AW75" s="808"/>
      <c r="AX75" s="808"/>
      <c r="AY75" s="808"/>
      <c r="AZ75" s="808"/>
      <c r="BA75" s="808"/>
      <c r="BB75" s="808"/>
      <c r="BC75" s="808"/>
      <c r="BD75" s="808"/>
      <c r="BE75" s="808"/>
      <c r="BF75" s="808"/>
      <c r="BG75" s="808"/>
      <c r="BH75" s="808"/>
      <c r="BI75" s="808"/>
      <c r="BJ75" s="808"/>
      <c r="BK75" s="808"/>
      <c r="BL75" s="808"/>
      <c r="BM75" s="808"/>
      <c r="BN75" s="808"/>
      <c r="BO75" s="808"/>
      <c r="BP75" s="808"/>
      <c r="BQ75" s="808"/>
      <c r="BR75" s="808"/>
      <c r="BS75" s="808">
        <f>SUM(BT75:BW75)</f>
        <v>1.8</v>
      </c>
      <c r="BT75" s="808"/>
      <c r="BU75" s="808"/>
      <c r="BV75" s="808">
        <v>1.8</v>
      </c>
      <c r="BW75" s="808"/>
      <c r="BX75" s="808"/>
      <c r="BY75" s="808"/>
      <c r="BZ75" s="808"/>
      <c r="CA75" s="808"/>
      <c r="CB75" s="808"/>
      <c r="CC75" s="808"/>
      <c r="CD75" s="808"/>
      <c r="CE75" s="808"/>
      <c r="CF75" s="808"/>
      <c r="CG75" s="808"/>
      <c r="CH75" s="808"/>
      <c r="CI75" s="808"/>
      <c r="CJ75" s="808"/>
      <c r="CK75" s="808"/>
      <c r="CL75" s="808"/>
      <c r="CM75" s="808"/>
      <c r="CN75" s="808"/>
      <c r="CO75" s="808"/>
      <c r="CP75" s="808"/>
      <c r="CQ75" s="808"/>
      <c r="CR75" s="808">
        <f t="shared" ref="CR75:CR87" si="214">SUM(CS75:CV75)</f>
        <v>1.8</v>
      </c>
      <c r="CS75" s="808"/>
      <c r="CT75" s="808"/>
      <c r="CU75" s="808">
        <f t="shared" ref="CU75:CU87" si="215">CF75+AW75+BV75+BL75+AH75</f>
        <v>1.8</v>
      </c>
      <c r="CV75" s="808"/>
      <c r="CW75" s="811"/>
      <c r="CX75" s="811"/>
      <c r="CY75" s="811"/>
      <c r="CZ75" s="811"/>
      <c r="DA75" s="811"/>
      <c r="DB75" s="921"/>
    </row>
    <row r="76" spans="1:106" ht="33" customHeight="1" x14ac:dyDescent="0.25">
      <c r="A76" s="809" t="s">
        <v>906</v>
      </c>
      <c r="B76" s="938" t="s">
        <v>1542</v>
      </c>
      <c r="C76" s="812" t="s">
        <v>1763</v>
      </c>
      <c r="D76" s="963" t="s">
        <v>279</v>
      </c>
      <c r="E76" s="960">
        <v>2023</v>
      </c>
      <c r="F76" s="960">
        <v>2023</v>
      </c>
      <c r="G76" s="960"/>
      <c r="H76" s="808"/>
      <c r="I76" s="808"/>
      <c r="J76" s="808"/>
      <c r="K76" s="808"/>
      <c r="L76" s="808"/>
      <c r="M76" s="808"/>
      <c r="N76" s="808"/>
      <c r="O76" s="808"/>
      <c r="P76" s="808">
        <v>0.4</v>
      </c>
      <c r="Q76" s="808"/>
      <c r="R76" s="808"/>
      <c r="S76" s="808"/>
      <c r="T76" s="808"/>
      <c r="U76" s="808"/>
      <c r="V76" s="808"/>
      <c r="W76" s="808"/>
      <c r="X76" s="808"/>
      <c r="Y76" s="808"/>
      <c r="Z76" s="808"/>
      <c r="AA76" s="808"/>
      <c r="AB76" s="808"/>
      <c r="AC76" s="808"/>
      <c r="AD76" s="808"/>
      <c r="AE76" s="808">
        <f>SUM(AF76:AI76)</f>
        <v>0.4</v>
      </c>
      <c r="AF76" s="808"/>
      <c r="AG76" s="808"/>
      <c r="AH76" s="808">
        <v>0.4</v>
      </c>
      <c r="AI76" s="808"/>
      <c r="AJ76" s="808"/>
      <c r="AK76" s="808"/>
      <c r="AL76" s="808"/>
      <c r="AM76" s="808"/>
      <c r="AN76" s="808"/>
      <c r="AO76" s="808"/>
      <c r="AP76" s="808"/>
      <c r="AQ76" s="808"/>
      <c r="AR76" s="808"/>
      <c r="AS76" s="808"/>
      <c r="AT76" s="808"/>
      <c r="AU76" s="808"/>
      <c r="AV76" s="808"/>
      <c r="AW76" s="808"/>
      <c r="AX76" s="808"/>
      <c r="AY76" s="808"/>
      <c r="AZ76" s="808"/>
      <c r="BA76" s="808"/>
      <c r="BB76" s="808"/>
      <c r="BC76" s="808"/>
      <c r="BD76" s="808"/>
      <c r="BE76" s="808"/>
      <c r="BF76" s="808"/>
      <c r="BG76" s="808"/>
      <c r="BH76" s="808"/>
      <c r="BI76" s="808"/>
      <c r="BJ76" s="808"/>
      <c r="BK76" s="808"/>
      <c r="BL76" s="808"/>
      <c r="BM76" s="808"/>
      <c r="BN76" s="808"/>
      <c r="BO76" s="808"/>
      <c r="BP76" s="808"/>
      <c r="BQ76" s="808"/>
      <c r="BR76" s="808"/>
      <c r="BS76" s="808"/>
      <c r="BT76" s="808"/>
      <c r="BU76" s="808"/>
      <c r="BV76" s="808"/>
      <c r="BW76" s="808"/>
      <c r="BX76" s="808"/>
      <c r="BY76" s="808"/>
      <c r="BZ76" s="808"/>
      <c r="CA76" s="808"/>
      <c r="CB76" s="808"/>
      <c r="CC76" s="808"/>
      <c r="CD76" s="808"/>
      <c r="CE76" s="808"/>
      <c r="CF76" s="808"/>
      <c r="CG76" s="808"/>
      <c r="CH76" s="808"/>
      <c r="CI76" s="808"/>
      <c r="CJ76" s="808"/>
      <c r="CK76" s="808"/>
      <c r="CL76" s="808"/>
      <c r="CM76" s="808"/>
      <c r="CN76" s="808"/>
      <c r="CO76" s="808"/>
      <c r="CP76" s="808"/>
      <c r="CQ76" s="808"/>
      <c r="CR76" s="808">
        <f t="shared" si="214"/>
        <v>0.4</v>
      </c>
      <c r="CS76" s="808"/>
      <c r="CT76" s="808"/>
      <c r="CU76" s="808">
        <f t="shared" si="215"/>
        <v>0.4</v>
      </c>
      <c r="CV76" s="808"/>
      <c r="CW76" s="811"/>
      <c r="CX76" s="811"/>
      <c r="CY76" s="811"/>
      <c r="CZ76" s="811"/>
      <c r="DA76" s="811"/>
      <c r="DB76" s="921"/>
    </row>
    <row r="77" spans="1:106" ht="33" customHeight="1" x14ac:dyDescent="0.25">
      <c r="A77" s="809" t="s">
        <v>906</v>
      </c>
      <c r="B77" s="938" t="s">
        <v>1543</v>
      </c>
      <c r="C77" s="812" t="s">
        <v>1764</v>
      </c>
      <c r="D77" s="963" t="s">
        <v>279</v>
      </c>
      <c r="E77" s="960">
        <v>2024</v>
      </c>
      <c r="F77" s="960">
        <v>2024</v>
      </c>
      <c r="G77" s="960"/>
      <c r="H77" s="808"/>
      <c r="I77" s="808"/>
      <c r="J77" s="808"/>
      <c r="K77" s="808"/>
      <c r="L77" s="808"/>
      <c r="M77" s="808"/>
      <c r="N77" s="808"/>
      <c r="O77" s="808"/>
      <c r="P77" s="808">
        <v>0.12</v>
      </c>
      <c r="Q77" s="808"/>
      <c r="R77" s="808"/>
      <c r="S77" s="808"/>
      <c r="T77" s="808"/>
      <c r="U77" s="808"/>
      <c r="V77" s="808"/>
      <c r="W77" s="808"/>
      <c r="X77" s="808"/>
      <c r="Y77" s="808"/>
      <c r="Z77" s="808"/>
      <c r="AA77" s="808"/>
      <c r="AB77" s="808"/>
      <c r="AC77" s="808"/>
      <c r="AD77" s="808"/>
      <c r="AE77" s="808"/>
      <c r="AF77" s="808"/>
      <c r="AG77" s="808"/>
      <c r="AH77" s="808"/>
      <c r="AI77" s="808"/>
      <c r="AJ77" s="808"/>
      <c r="AK77" s="808"/>
      <c r="AL77" s="808"/>
      <c r="AM77" s="808"/>
      <c r="AN77" s="808"/>
      <c r="AO77" s="808"/>
      <c r="AP77" s="808"/>
      <c r="AQ77" s="808"/>
      <c r="AR77" s="808"/>
      <c r="AS77" s="808"/>
      <c r="AT77" s="808">
        <f>SUM(AU77:AX77)</f>
        <v>0.12</v>
      </c>
      <c r="AU77" s="808"/>
      <c r="AV77" s="808"/>
      <c r="AW77" s="808">
        <v>0.12</v>
      </c>
      <c r="AX77" s="808"/>
      <c r="AY77" s="808"/>
      <c r="AZ77" s="808"/>
      <c r="BA77" s="808"/>
      <c r="BB77" s="808"/>
      <c r="BC77" s="808"/>
      <c r="BD77" s="808"/>
      <c r="BE77" s="808"/>
      <c r="BF77" s="808"/>
      <c r="BG77" s="808"/>
      <c r="BH77" s="808"/>
      <c r="BI77" s="808"/>
      <c r="BJ77" s="808"/>
      <c r="BK77" s="808"/>
      <c r="BL77" s="808"/>
      <c r="BM77" s="808"/>
      <c r="BN77" s="808"/>
      <c r="BO77" s="808"/>
      <c r="BP77" s="808"/>
      <c r="BQ77" s="808"/>
      <c r="BR77" s="808"/>
      <c r="BS77" s="808"/>
      <c r="BT77" s="808"/>
      <c r="BU77" s="808"/>
      <c r="BV77" s="808"/>
      <c r="BW77" s="808"/>
      <c r="BX77" s="808"/>
      <c r="BY77" s="808"/>
      <c r="BZ77" s="808"/>
      <c r="CA77" s="808"/>
      <c r="CB77" s="808"/>
      <c r="CC77" s="808"/>
      <c r="CD77" s="808"/>
      <c r="CE77" s="808"/>
      <c r="CF77" s="808"/>
      <c r="CG77" s="808"/>
      <c r="CH77" s="808"/>
      <c r="CI77" s="808"/>
      <c r="CJ77" s="808"/>
      <c r="CK77" s="808"/>
      <c r="CL77" s="808"/>
      <c r="CM77" s="808"/>
      <c r="CN77" s="808"/>
      <c r="CO77" s="808"/>
      <c r="CP77" s="808"/>
      <c r="CQ77" s="808"/>
      <c r="CR77" s="808">
        <f t="shared" si="214"/>
        <v>0.12</v>
      </c>
      <c r="CS77" s="808"/>
      <c r="CT77" s="808"/>
      <c r="CU77" s="808">
        <f t="shared" si="215"/>
        <v>0.12</v>
      </c>
      <c r="CV77" s="808"/>
      <c r="CW77" s="811"/>
      <c r="CX77" s="811"/>
      <c r="CY77" s="811"/>
      <c r="CZ77" s="811"/>
      <c r="DA77" s="811"/>
      <c r="DB77" s="921"/>
    </row>
    <row r="78" spans="1:106" ht="33" customHeight="1" x14ac:dyDescent="0.25">
      <c r="A78" s="809" t="s">
        <v>906</v>
      </c>
      <c r="B78" s="938" t="s">
        <v>1568</v>
      </c>
      <c r="C78" s="812" t="s">
        <v>1765</v>
      </c>
      <c r="D78" s="963" t="s">
        <v>279</v>
      </c>
      <c r="E78" s="960">
        <v>2023</v>
      </c>
      <c r="F78" s="960">
        <v>2023</v>
      </c>
      <c r="G78" s="960"/>
      <c r="H78" s="808"/>
      <c r="I78" s="808"/>
      <c r="J78" s="808"/>
      <c r="K78" s="808"/>
      <c r="L78" s="808"/>
      <c r="M78" s="808"/>
      <c r="N78" s="808"/>
      <c r="O78" s="808"/>
      <c r="P78" s="808">
        <v>0.12</v>
      </c>
      <c r="Q78" s="808"/>
      <c r="R78" s="808"/>
      <c r="S78" s="808"/>
      <c r="T78" s="808"/>
      <c r="U78" s="808"/>
      <c r="V78" s="808"/>
      <c r="W78" s="808"/>
      <c r="X78" s="808"/>
      <c r="Y78" s="808"/>
      <c r="Z78" s="808"/>
      <c r="AA78" s="808"/>
      <c r="AB78" s="808"/>
      <c r="AC78" s="808"/>
      <c r="AD78" s="808"/>
      <c r="AE78" s="808">
        <f t="shared" ref="AE78:AE87" si="216">SUM(AF78:AI78)</f>
        <v>0.12</v>
      </c>
      <c r="AF78" s="808"/>
      <c r="AG78" s="808"/>
      <c r="AH78" s="808">
        <v>0.12</v>
      </c>
      <c r="AI78" s="808"/>
      <c r="AJ78" s="808"/>
      <c r="AK78" s="808"/>
      <c r="AL78" s="808"/>
      <c r="AM78" s="808"/>
      <c r="AN78" s="808"/>
      <c r="AO78" s="808"/>
      <c r="AP78" s="808"/>
      <c r="AQ78" s="808"/>
      <c r="AR78" s="808"/>
      <c r="AS78" s="808"/>
      <c r="AT78" s="808"/>
      <c r="AU78" s="808"/>
      <c r="AV78" s="808"/>
      <c r="AW78" s="808"/>
      <c r="AX78" s="808"/>
      <c r="AY78" s="808"/>
      <c r="AZ78" s="808"/>
      <c r="BA78" s="808"/>
      <c r="BB78" s="808"/>
      <c r="BC78" s="808"/>
      <c r="BD78" s="808"/>
      <c r="BE78" s="808"/>
      <c r="BF78" s="808"/>
      <c r="BG78" s="808"/>
      <c r="BH78" s="808"/>
      <c r="BI78" s="808"/>
      <c r="BJ78" s="808"/>
      <c r="BK78" s="808"/>
      <c r="BL78" s="808"/>
      <c r="BM78" s="808"/>
      <c r="BN78" s="808"/>
      <c r="BO78" s="808"/>
      <c r="BP78" s="808"/>
      <c r="BQ78" s="808"/>
      <c r="BR78" s="808"/>
      <c r="BS78" s="808"/>
      <c r="BT78" s="808"/>
      <c r="BU78" s="808"/>
      <c r="BV78" s="808"/>
      <c r="BW78" s="808"/>
      <c r="BX78" s="808"/>
      <c r="BY78" s="808"/>
      <c r="BZ78" s="808"/>
      <c r="CA78" s="808"/>
      <c r="CB78" s="808"/>
      <c r="CC78" s="808"/>
      <c r="CD78" s="808"/>
      <c r="CE78" s="808"/>
      <c r="CF78" s="808"/>
      <c r="CG78" s="808"/>
      <c r="CH78" s="808"/>
      <c r="CI78" s="808"/>
      <c r="CJ78" s="808"/>
      <c r="CK78" s="808"/>
      <c r="CL78" s="808"/>
      <c r="CM78" s="808"/>
      <c r="CN78" s="808"/>
      <c r="CO78" s="808"/>
      <c r="CP78" s="808"/>
      <c r="CQ78" s="808"/>
      <c r="CR78" s="808">
        <f t="shared" si="214"/>
        <v>0.12</v>
      </c>
      <c r="CS78" s="808"/>
      <c r="CT78" s="808"/>
      <c r="CU78" s="808">
        <f t="shared" si="215"/>
        <v>0.12</v>
      </c>
      <c r="CV78" s="808"/>
      <c r="CW78" s="811"/>
      <c r="CX78" s="811"/>
      <c r="CY78" s="811"/>
      <c r="CZ78" s="811"/>
      <c r="DA78" s="811"/>
      <c r="DB78" s="921"/>
    </row>
    <row r="79" spans="1:106" ht="33" customHeight="1" x14ac:dyDescent="0.25">
      <c r="A79" s="809" t="s">
        <v>906</v>
      </c>
      <c r="B79" s="938" t="s">
        <v>1569</v>
      </c>
      <c r="C79" s="812" t="s">
        <v>1766</v>
      </c>
      <c r="D79" s="963" t="s">
        <v>279</v>
      </c>
      <c r="E79" s="960">
        <v>2023</v>
      </c>
      <c r="F79" s="960">
        <v>2023</v>
      </c>
      <c r="G79" s="960"/>
      <c r="H79" s="808"/>
      <c r="I79" s="808"/>
      <c r="J79" s="808"/>
      <c r="K79" s="808"/>
      <c r="L79" s="808"/>
      <c r="M79" s="808"/>
      <c r="N79" s="808"/>
      <c r="O79" s="808"/>
      <c r="P79" s="808">
        <v>0.17</v>
      </c>
      <c r="Q79" s="808"/>
      <c r="R79" s="808"/>
      <c r="S79" s="808"/>
      <c r="T79" s="808"/>
      <c r="U79" s="808"/>
      <c r="V79" s="808"/>
      <c r="W79" s="808"/>
      <c r="X79" s="808"/>
      <c r="Y79" s="808"/>
      <c r="Z79" s="808"/>
      <c r="AA79" s="808"/>
      <c r="AB79" s="808"/>
      <c r="AC79" s="808"/>
      <c r="AD79" s="808"/>
      <c r="AE79" s="808">
        <f t="shared" si="216"/>
        <v>0.17</v>
      </c>
      <c r="AF79" s="808"/>
      <c r="AG79" s="808"/>
      <c r="AH79" s="808">
        <v>0.17</v>
      </c>
      <c r="AI79" s="808"/>
      <c r="AJ79" s="808"/>
      <c r="AK79" s="808"/>
      <c r="AL79" s="808"/>
      <c r="AM79" s="808"/>
      <c r="AN79" s="808"/>
      <c r="AO79" s="808"/>
      <c r="AP79" s="808"/>
      <c r="AQ79" s="808"/>
      <c r="AR79" s="808"/>
      <c r="AS79" s="808"/>
      <c r="AT79" s="808"/>
      <c r="AU79" s="808"/>
      <c r="AV79" s="808"/>
      <c r="AW79" s="808"/>
      <c r="AX79" s="808"/>
      <c r="AY79" s="808"/>
      <c r="AZ79" s="808"/>
      <c r="BA79" s="808"/>
      <c r="BB79" s="808"/>
      <c r="BC79" s="808"/>
      <c r="BD79" s="808"/>
      <c r="BE79" s="808"/>
      <c r="BF79" s="808"/>
      <c r="BG79" s="808"/>
      <c r="BH79" s="808"/>
      <c r="BI79" s="808"/>
      <c r="BJ79" s="808"/>
      <c r="BK79" s="808"/>
      <c r="BL79" s="808"/>
      <c r="BM79" s="808"/>
      <c r="BN79" s="808"/>
      <c r="BO79" s="808"/>
      <c r="BP79" s="808"/>
      <c r="BQ79" s="808"/>
      <c r="BR79" s="808"/>
      <c r="BS79" s="808"/>
      <c r="BT79" s="808"/>
      <c r="BU79" s="808"/>
      <c r="BV79" s="808"/>
      <c r="BW79" s="808"/>
      <c r="BX79" s="808"/>
      <c r="BY79" s="808"/>
      <c r="BZ79" s="808"/>
      <c r="CA79" s="808"/>
      <c r="CB79" s="808"/>
      <c r="CC79" s="808"/>
      <c r="CD79" s="808"/>
      <c r="CE79" s="808"/>
      <c r="CF79" s="808"/>
      <c r="CG79" s="808"/>
      <c r="CH79" s="808"/>
      <c r="CI79" s="808"/>
      <c r="CJ79" s="808"/>
      <c r="CK79" s="808"/>
      <c r="CL79" s="808"/>
      <c r="CM79" s="808"/>
      <c r="CN79" s="808"/>
      <c r="CO79" s="808"/>
      <c r="CP79" s="808"/>
      <c r="CQ79" s="808"/>
      <c r="CR79" s="808">
        <f t="shared" si="214"/>
        <v>0.17</v>
      </c>
      <c r="CS79" s="808"/>
      <c r="CT79" s="808"/>
      <c r="CU79" s="808">
        <f t="shared" si="215"/>
        <v>0.17</v>
      </c>
      <c r="CV79" s="808"/>
      <c r="CW79" s="811"/>
      <c r="CX79" s="811"/>
      <c r="CY79" s="811"/>
      <c r="CZ79" s="811"/>
      <c r="DA79" s="811"/>
      <c r="DB79" s="921"/>
    </row>
    <row r="80" spans="1:106" ht="33" customHeight="1" x14ac:dyDescent="0.25">
      <c r="A80" s="809" t="s">
        <v>906</v>
      </c>
      <c r="B80" s="938" t="s">
        <v>1570</v>
      </c>
      <c r="C80" s="812" t="s">
        <v>1767</v>
      </c>
      <c r="D80" s="963" t="s">
        <v>279</v>
      </c>
      <c r="E80" s="960">
        <v>2023</v>
      </c>
      <c r="F80" s="960">
        <v>2023</v>
      </c>
      <c r="G80" s="960"/>
      <c r="H80" s="808"/>
      <c r="I80" s="808"/>
      <c r="J80" s="808"/>
      <c r="K80" s="808"/>
      <c r="L80" s="808"/>
      <c r="M80" s="808"/>
      <c r="N80" s="808"/>
      <c r="O80" s="808"/>
      <c r="P80" s="808">
        <v>0.15</v>
      </c>
      <c r="Q80" s="808"/>
      <c r="R80" s="808"/>
      <c r="S80" s="808"/>
      <c r="T80" s="808"/>
      <c r="U80" s="808"/>
      <c r="V80" s="808"/>
      <c r="W80" s="808"/>
      <c r="X80" s="808"/>
      <c r="Y80" s="808"/>
      <c r="Z80" s="808"/>
      <c r="AA80" s="808"/>
      <c r="AB80" s="808"/>
      <c r="AC80" s="808"/>
      <c r="AD80" s="808"/>
      <c r="AE80" s="808">
        <f t="shared" si="216"/>
        <v>0.15</v>
      </c>
      <c r="AF80" s="808"/>
      <c r="AG80" s="808"/>
      <c r="AH80" s="808">
        <v>0.15</v>
      </c>
      <c r="AI80" s="808"/>
      <c r="AJ80" s="808"/>
      <c r="AK80" s="808"/>
      <c r="AL80" s="808"/>
      <c r="AM80" s="808"/>
      <c r="AN80" s="808"/>
      <c r="AO80" s="808"/>
      <c r="AP80" s="808"/>
      <c r="AQ80" s="808"/>
      <c r="AR80" s="808"/>
      <c r="AS80" s="808"/>
      <c r="AT80" s="808"/>
      <c r="AU80" s="808"/>
      <c r="AV80" s="808"/>
      <c r="AW80" s="808"/>
      <c r="AX80" s="808"/>
      <c r="AY80" s="808"/>
      <c r="AZ80" s="808"/>
      <c r="BA80" s="808"/>
      <c r="BB80" s="808"/>
      <c r="BC80" s="808"/>
      <c r="BD80" s="808"/>
      <c r="BE80" s="808"/>
      <c r="BF80" s="808"/>
      <c r="BG80" s="808"/>
      <c r="BH80" s="808"/>
      <c r="BI80" s="808"/>
      <c r="BJ80" s="808"/>
      <c r="BK80" s="808"/>
      <c r="BL80" s="808"/>
      <c r="BM80" s="808"/>
      <c r="BN80" s="808"/>
      <c r="BO80" s="808"/>
      <c r="BP80" s="808"/>
      <c r="BQ80" s="808"/>
      <c r="BR80" s="808"/>
      <c r="BS80" s="808"/>
      <c r="BT80" s="808"/>
      <c r="BU80" s="808"/>
      <c r="BV80" s="808"/>
      <c r="BW80" s="808"/>
      <c r="BX80" s="808"/>
      <c r="BY80" s="808"/>
      <c r="BZ80" s="808"/>
      <c r="CA80" s="808"/>
      <c r="CB80" s="808"/>
      <c r="CC80" s="808"/>
      <c r="CD80" s="808"/>
      <c r="CE80" s="808"/>
      <c r="CF80" s="808"/>
      <c r="CG80" s="808"/>
      <c r="CH80" s="808"/>
      <c r="CI80" s="808"/>
      <c r="CJ80" s="808"/>
      <c r="CK80" s="808"/>
      <c r="CL80" s="808"/>
      <c r="CM80" s="808"/>
      <c r="CN80" s="808"/>
      <c r="CO80" s="808"/>
      <c r="CP80" s="808"/>
      <c r="CQ80" s="808"/>
      <c r="CR80" s="808">
        <f t="shared" si="214"/>
        <v>0.15</v>
      </c>
      <c r="CS80" s="808"/>
      <c r="CT80" s="808"/>
      <c r="CU80" s="808">
        <f t="shared" si="215"/>
        <v>0.15</v>
      </c>
      <c r="CV80" s="808"/>
      <c r="CW80" s="811"/>
      <c r="CX80" s="811"/>
      <c r="CY80" s="811"/>
      <c r="CZ80" s="811"/>
      <c r="DA80" s="811"/>
      <c r="DB80" s="921"/>
    </row>
    <row r="81" spans="1:106" ht="33" customHeight="1" x14ac:dyDescent="0.25">
      <c r="A81" s="809" t="s">
        <v>906</v>
      </c>
      <c r="B81" s="892" t="s">
        <v>1571</v>
      </c>
      <c r="C81" s="812" t="s">
        <v>1768</v>
      </c>
      <c r="D81" s="963" t="s">
        <v>279</v>
      </c>
      <c r="E81" s="960">
        <v>2023</v>
      </c>
      <c r="F81" s="960">
        <v>2023</v>
      </c>
      <c r="G81" s="960"/>
      <c r="H81" s="808"/>
      <c r="I81" s="808"/>
      <c r="J81" s="808"/>
      <c r="K81" s="808"/>
      <c r="L81" s="808"/>
      <c r="M81" s="808"/>
      <c r="N81" s="808"/>
      <c r="O81" s="808"/>
      <c r="P81" s="808">
        <v>1</v>
      </c>
      <c r="Q81" s="808"/>
      <c r="R81" s="808"/>
      <c r="S81" s="808"/>
      <c r="T81" s="808"/>
      <c r="U81" s="808"/>
      <c r="V81" s="808"/>
      <c r="W81" s="808"/>
      <c r="X81" s="808"/>
      <c r="Y81" s="808"/>
      <c r="Z81" s="808"/>
      <c r="AA81" s="808"/>
      <c r="AB81" s="808"/>
      <c r="AC81" s="808"/>
      <c r="AD81" s="808"/>
      <c r="AE81" s="808">
        <f t="shared" si="216"/>
        <v>1</v>
      </c>
      <c r="AF81" s="808"/>
      <c r="AG81" s="808"/>
      <c r="AH81" s="808">
        <v>1</v>
      </c>
      <c r="AI81" s="808"/>
      <c r="AJ81" s="808"/>
      <c r="AK81" s="808"/>
      <c r="AL81" s="808"/>
      <c r="AM81" s="808"/>
      <c r="AN81" s="808"/>
      <c r="AO81" s="808"/>
      <c r="AP81" s="808"/>
      <c r="AQ81" s="808"/>
      <c r="AR81" s="808"/>
      <c r="AS81" s="808"/>
      <c r="AT81" s="808"/>
      <c r="AU81" s="808"/>
      <c r="AV81" s="808"/>
      <c r="AW81" s="808"/>
      <c r="AX81" s="808"/>
      <c r="AY81" s="808"/>
      <c r="AZ81" s="808"/>
      <c r="BA81" s="808"/>
      <c r="BB81" s="808"/>
      <c r="BC81" s="808"/>
      <c r="BD81" s="808"/>
      <c r="BE81" s="808"/>
      <c r="BF81" s="808"/>
      <c r="BG81" s="808"/>
      <c r="BH81" s="808"/>
      <c r="BI81" s="808"/>
      <c r="BJ81" s="808"/>
      <c r="BK81" s="808"/>
      <c r="BL81" s="808"/>
      <c r="BM81" s="808"/>
      <c r="BN81" s="808"/>
      <c r="BO81" s="808"/>
      <c r="BP81" s="808"/>
      <c r="BQ81" s="808"/>
      <c r="BR81" s="808"/>
      <c r="BS81" s="808"/>
      <c r="BT81" s="808"/>
      <c r="BU81" s="808"/>
      <c r="BV81" s="808"/>
      <c r="BW81" s="808"/>
      <c r="BX81" s="808"/>
      <c r="BY81" s="808"/>
      <c r="BZ81" s="808"/>
      <c r="CA81" s="808"/>
      <c r="CB81" s="808"/>
      <c r="CC81" s="808"/>
      <c r="CD81" s="808"/>
      <c r="CE81" s="808"/>
      <c r="CF81" s="808"/>
      <c r="CG81" s="808"/>
      <c r="CH81" s="808"/>
      <c r="CI81" s="808"/>
      <c r="CJ81" s="808"/>
      <c r="CK81" s="808"/>
      <c r="CL81" s="808"/>
      <c r="CM81" s="808"/>
      <c r="CN81" s="808"/>
      <c r="CO81" s="808"/>
      <c r="CP81" s="808"/>
      <c r="CQ81" s="808"/>
      <c r="CR81" s="808">
        <f t="shared" si="214"/>
        <v>1</v>
      </c>
      <c r="CS81" s="808"/>
      <c r="CT81" s="808"/>
      <c r="CU81" s="808">
        <f t="shared" si="215"/>
        <v>1</v>
      </c>
      <c r="CV81" s="808"/>
      <c r="CW81" s="811"/>
      <c r="CX81" s="811"/>
      <c r="CY81" s="811"/>
      <c r="CZ81" s="811"/>
      <c r="DA81" s="811"/>
      <c r="DB81" s="921"/>
    </row>
    <row r="82" spans="1:106" ht="33" customHeight="1" x14ac:dyDescent="0.25">
      <c r="A82" s="809" t="s">
        <v>906</v>
      </c>
      <c r="B82" s="892" t="s">
        <v>1573</v>
      </c>
      <c r="C82" s="806" t="s">
        <v>1769</v>
      </c>
      <c r="D82" s="963" t="s">
        <v>279</v>
      </c>
      <c r="E82" s="935">
        <v>2024</v>
      </c>
      <c r="F82" s="935">
        <v>2024</v>
      </c>
      <c r="G82" s="935"/>
      <c r="H82" s="808"/>
      <c r="I82" s="808"/>
      <c r="J82" s="808"/>
      <c r="K82" s="808"/>
      <c r="L82" s="808"/>
      <c r="M82" s="808"/>
      <c r="N82" s="808"/>
      <c r="O82" s="808"/>
      <c r="P82" s="808">
        <v>0.2</v>
      </c>
      <c r="Q82" s="808"/>
      <c r="R82" s="808"/>
      <c r="S82" s="808"/>
      <c r="T82" s="808"/>
      <c r="U82" s="808"/>
      <c r="V82" s="808"/>
      <c r="W82" s="808"/>
      <c r="X82" s="808"/>
      <c r="Y82" s="808"/>
      <c r="Z82" s="808"/>
      <c r="AA82" s="808"/>
      <c r="AB82" s="808"/>
      <c r="AC82" s="808"/>
      <c r="AD82" s="808"/>
      <c r="AE82" s="808"/>
      <c r="AF82" s="808"/>
      <c r="AG82" s="808"/>
      <c r="AH82" s="808"/>
      <c r="AI82" s="808"/>
      <c r="AJ82" s="808"/>
      <c r="AK82" s="808"/>
      <c r="AL82" s="808"/>
      <c r="AM82" s="808"/>
      <c r="AN82" s="808"/>
      <c r="AO82" s="808"/>
      <c r="AP82" s="808"/>
      <c r="AQ82" s="808"/>
      <c r="AR82" s="808"/>
      <c r="AS82" s="808"/>
      <c r="AT82" s="808">
        <f>SUM(AU82:AX82)</f>
        <v>0.2</v>
      </c>
      <c r="AU82" s="808"/>
      <c r="AV82" s="808"/>
      <c r="AW82" s="808">
        <v>0.2</v>
      </c>
      <c r="AX82" s="808"/>
      <c r="AY82" s="808"/>
      <c r="AZ82" s="808"/>
      <c r="BA82" s="808"/>
      <c r="BB82" s="808"/>
      <c r="BC82" s="808"/>
      <c r="BD82" s="808"/>
      <c r="BE82" s="808"/>
      <c r="BF82" s="808"/>
      <c r="BG82" s="808"/>
      <c r="BH82" s="808"/>
      <c r="BI82" s="808"/>
      <c r="BJ82" s="808"/>
      <c r="BK82" s="808"/>
      <c r="BL82" s="808"/>
      <c r="BM82" s="808"/>
      <c r="BN82" s="808"/>
      <c r="BO82" s="808"/>
      <c r="BP82" s="808"/>
      <c r="BQ82" s="808"/>
      <c r="BR82" s="808"/>
      <c r="BS82" s="808"/>
      <c r="BT82" s="808"/>
      <c r="BU82" s="808"/>
      <c r="BV82" s="808"/>
      <c r="BW82" s="808"/>
      <c r="BX82" s="808"/>
      <c r="BY82" s="808"/>
      <c r="BZ82" s="808"/>
      <c r="CA82" s="808"/>
      <c r="CB82" s="808"/>
      <c r="CC82" s="808"/>
      <c r="CD82" s="808"/>
      <c r="CE82" s="808"/>
      <c r="CF82" s="808"/>
      <c r="CG82" s="808"/>
      <c r="CH82" s="808"/>
      <c r="CI82" s="808"/>
      <c r="CJ82" s="808"/>
      <c r="CK82" s="808"/>
      <c r="CL82" s="808"/>
      <c r="CM82" s="808"/>
      <c r="CN82" s="808"/>
      <c r="CO82" s="808"/>
      <c r="CP82" s="808"/>
      <c r="CQ82" s="808"/>
      <c r="CR82" s="808">
        <f t="shared" si="214"/>
        <v>0.2</v>
      </c>
      <c r="CS82" s="808"/>
      <c r="CT82" s="808"/>
      <c r="CU82" s="808">
        <f t="shared" si="215"/>
        <v>0.2</v>
      </c>
      <c r="CV82" s="808"/>
      <c r="CW82" s="811"/>
      <c r="CX82" s="811"/>
      <c r="CY82" s="811"/>
      <c r="CZ82" s="811"/>
      <c r="DA82" s="811"/>
      <c r="DB82" s="921"/>
    </row>
    <row r="83" spans="1:106" ht="33" customHeight="1" x14ac:dyDescent="0.25">
      <c r="A83" s="809" t="s">
        <v>906</v>
      </c>
      <c r="B83" s="892" t="s">
        <v>1574</v>
      </c>
      <c r="C83" s="806" t="s">
        <v>1546</v>
      </c>
      <c r="D83" s="963" t="s">
        <v>279</v>
      </c>
      <c r="E83" s="935">
        <v>2023</v>
      </c>
      <c r="F83" s="935">
        <v>2023</v>
      </c>
      <c r="G83" s="935"/>
      <c r="H83" s="808"/>
      <c r="I83" s="808"/>
      <c r="J83" s="808"/>
      <c r="K83" s="808"/>
      <c r="L83" s="808"/>
      <c r="M83" s="808"/>
      <c r="N83" s="808"/>
      <c r="O83" s="808"/>
      <c r="P83" s="808">
        <v>1.9</v>
      </c>
      <c r="Q83" s="808"/>
      <c r="R83" s="808"/>
      <c r="S83" s="808"/>
      <c r="T83" s="808"/>
      <c r="U83" s="808"/>
      <c r="V83" s="808"/>
      <c r="W83" s="808"/>
      <c r="X83" s="808"/>
      <c r="Y83" s="808"/>
      <c r="Z83" s="808"/>
      <c r="AA83" s="808"/>
      <c r="AB83" s="808"/>
      <c r="AC83" s="808"/>
      <c r="AD83" s="808"/>
      <c r="AE83" s="808">
        <f t="shared" si="216"/>
        <v>1.9</v>
      </c>
      <c r="AF83" s="808"/>
      <c r="AG83" s="808"/>
      <c r="AH83" s="808">
        <v>1.9</v>
      </c>
      <c r="AI83" s="808"/>
      <c r="AJ83" s="808"/>
      <c r="AK83" s="808"/>
      <c r="AL83" s="808"/>
      <c r="AM83" s="808"/>
      <c r="AN83" s="808"/>
      <c r="AO83" s="808"/>
      <c r="AP83" s="808"/>
      <c r="AQ83" s="808"/>
      <c r="AR83" s="808"/>
      <c r="AS83" s="808"/>
      <c r="AT83" s="808"/>
      <c r="AU83" s="808"/>
      <c r="AV83" s="808"/>
      <c r="AW83" s="808"/>
      <c r="AX83" s="808"/>
      <c r="AY83" s="808"/>
      <c r="AZ83" s="808"/>
      <c r="BA83" s="808"/>
      <c r="BB83" s="808"/>
      <c r="BC83" s="808"/>
      <c r="BD83" s="808"/>
      <c r="BE83" s="808"/>
      <c r="BF83" s="808"/>
      <c r="BG83" s="808"/>
      <c r="BH83" s="808"/>
      <c r="BI83" s="808"/>
      <c r="BJ83" s="808"/>
      <c r="BK83" s="808"/>
      <c r="BL83" s="808"/>
      <c r="BM83" s="808"/>
      <c r="BN83" s="808"/>
      <c r="BO83" s="808"/>
      <c r="BP83" s="808"/>
      <c r="BQ83" s="808"/>
      <c r="BR83" s="808"/>
      <c r="BS83" s="808"/>
      <c r="BT83" s="808"/>
      <c r="BU83" s="808"/>
      <c r="BV83" s="808"/>
      <c r="BW83" s="808"/>
      <c r="BX83" s="808"/>
      <c r="BY83" s="808"/>
      <c r="BZ83" s="808"/>
      <c r="CA83" s="808"/>
      <c r="CB83" s="808"/>
      <c r="CC83" s="808"/>
      <c r="CD83" s="808"/>
      <c r="CE83" s="808"/>
      <c r="CF83" s="808"/>
      <c r="CG83" s="808"/>
      <c r="CH83" s="808"/>
      <c r="CI83" s="808"/>
      <c r="CJ83" s="808"/>
      <c r="CK83" s="808"/>
      <c r="CL83" s="808"/>
      <c r="CM83" s="808"/>
      <c r="CN83" s="808"/>
      <c r="CO83" s="808"/>
      <c r="CP83" s="808"/>
      <c r="CQ83" s="808"/>
      <c r="CR83" s="808">
        <f t="shared" si="214"/>
        <v>1.9</v>
      </c>
      <c r="CS83" s="808"/>
      <c r="CT83" s="808"/>
      <c r="CU83" s="808">
        <f t="shared" si="215"/>
        <v>1.9</v>
      </c>
      <c r="CV83" s="808"/>
      <c r="CW83" s="811"/>
      <c r="CX83" s="811"/>
      <c r="CY83" s="811"/>
      <c r="CZ83" s="811"/>
      <c r="DA83" s="811"/>
      <c r="DB83" s="921"/>
    </row>
    <row r="84" spans="1:106" ht="33" customHeight="1" x14ac:dyDescent="0.25">
      <c r="A84" s="809" t="s">
        <v>906</v>
      </c>
      <c r="B84" s="892" t="s">
        <v>1583</v>
      </c>
      <c r="C84" s="806" t="s">
        <v>1547</v>
      </c>
      <c r="D84" s="963" t="s">
        <v>279</v>
      </c>
      <c r="E84" s="935">
        <v>2023</v>
      </c>
      <c r="F84" s="935">
        <v>2023</v>
      </c>
      <c r="G84" s="935"/>
      <c r="H84" s="808"/>
      <c r="I84" s="808"/>
      <c r="J84" s="808"/>
      <c r="K84" s="808"/>
      <c r="L84" s="808"/>
      <c r="M84" s="808"/>
      <c r="N84" s="808"/>
      <c r="O84" s="808"/>
      <c r="P84" s="808">
        <v>7.0000000000000007E-2</v>
      </c>
      <c r="Q84" s="808"/>
      <c r="R84" s="808"/>
      <c r="S84" s="808"/>
      <c r="T84" s="808"/>
      <c r="U84" s="808"/>
      <c r="V84" s="808"/>
      <c r="W84" s="808"/>
      <c r="X84" s="808"/>
      <c r="Y84" s="808"/>
      <c r="Z84" s="808"/>
      <c r="AA84" s="808"/>
      <c r="AB84" s="808"/>
      <c r="AC84" s="808"/>
      <c r="AD84" s="808"/>
      <c r="AE84" s="808">
        <f t="shared" si="216"/>
        <v>7.0000000000000007E-2</v>
      </c>
      <c r="AF84" s="808"/>
      <c r="AG84" s="808"/>
      <c r="AH84" s="808">
        <v>7.0000000000000007E-2</v>
      </c>
      <c r="AI84" s="808"/>
      <c r="AJ84" s="808"/>
      <c r="AK84" s="808"/>
      <c r="AL84" s="808"/>
      <c r="AM84" s="808"/>
      <c r="AN84" s="808"/>
      <c r="AO84" s="808"/>
      <c r="AP84" s="808"/>
      <c r="AQ84" s="808"/>
      <c r="AR84" s="808"/>
      <c r="AS84" s="808"/>
      <c r="AT84" s="808"/>
      <c r="AU84" s="808"/>
      <c r="AV84" s="808"/>
      <c r="AW84" s="808"/>
      <c r="AX84" s="808"/>
      <c r="AY84" s="808"/>
      <c r="AZ84" s="808"/>
      <c r="BA84" s="808"/>
      <c r="BB84" s="808"/>
      <c r="BC84" s="808"/>
      <c r="BD84" s="808"/>
      <c r="BE84" s="808"/>
      <c r="BF84" s="808"/>
      <c r="BG84" s="808"/>
      <c r="BH84" s="808"/>
      <c r="BI84" s="808"/>
      <c r="BJ84" s="808"/>
      <c r="BK84" s="808"/>
      <c r="BL84" s="808"/>
      <c r="BM84" s="808"/>
      <c r="BN84" s="808"/>
      <c r="BO84" s="808"/>
      <c r="BP84" s="808"/>
      <c r="BQ84" s="808"/>
      <c r="BR84" s="808"/>
      <c r="BS84" s="808"/>
      <c r="BT84" s="808"/>
      <c r="BU84" s="808"/>
      <c r="BV84" s="808"/>
      <c r="BW84" s="808"/>
      <c r="BX84" s="808"/>
      <c r="BY84" s="808"/>
      <c r="BZ84" s="808"/>
      <c r="CA84" s="808"/>
      <c r="CB84" s="808"/>
      <c r="CC84" s="808"/>
      <c r="CD84" s="808"/>
      <c r="CE84" s="808"/>
      <c r="CF84" s="808"/>
      <c r="CG84" s="808"/>
      <c r="CH84" s="808"/>
      <c r="CI84" s="808"/>
      <c r="CJ84" s="808"/>
      <c r="CK84" s="808"/>
      <c r="CL84" s="808"/>
      <c r="CM84" s="808"/>
      <c r="CN84" s="808"/>
      <c r="CO84" s="808"/>
      <c r="CP84" s="808"/>
      <c r="CQ84" s="808"/>
      <c r="CR84" s="808">
        <f t="shared" si="214"/>
        <v>7.0000000000000007E-2</v>
      </c>
      <c r="CS84" s="808"/>
      <c r="CT84" s="808"/>
      <c r="CU84" s="808">
        <f t="shared" si="215"/>
        <v>7.0000000000000007E-2</v>
      </c>
      <c r="CV84" s="808"/>
      <c r="CW84" s="811"/>
      <c r="CX84" s="811"/>
      <c r="CY84" s="811"/>
      <c r="CZ84" s="811"/>
      <c r="DA84" s="811"/>
      <c r="DB84" s="921"/>
    </row>
    <row r="85" spans="1:106" ht="33" customHeight="1" x14ac:dyDescent="0.25">
      <c r="A85" s="809" t="s">
        <v>906</v>
      </c>
      <c r="B85" s="892" t="s">
        <v>1584</v>
      </c>
      <c r="C85" s="806" t="s">
        <v>1548</v>
      </c>
      <c r="D85" s="963" t="s">
        <v>279</v>
      </c>
      <c r="E85" s="935">
        <v>2023</v>
      </c>
      <c r="F85" s="935">
        <v>2023</v>
      </c>
      <c r="G85" s="935"/>
      <c r="H85" s="808"/>
      <c r="I85" s="808"/>
      <c r="J85" s="808"/>
      <c r="K85" s="808"/>
      <c r="L85" s="808"/>
      <c r="M85" s="808"/>
      <c r="N85" s="808"/>
      <c r="O85" s="808"/>
      <c r="P85" s="808">
        <v>0.1</v>
      </c>
      <c r="Q85" s="808"/>
      <c r="R85" s="808"/>
      <c r="S85" s="808"/>
      <c r="T85" s="808"/>
      <c r="U85" s="808"/>
      <c r="V85" s="808"/>
      <c r="W85" s="808"/>
      <c r="X85" s="808"/>
      <c r="Y85" s="808"/>
      <c r="Z85" s="808"/>
      <c r="AA85" s="808"/>
      <c r="AB85" s="808"/>
      <c r="AC85" s="808"/>
      <c r="AD85" s="808"/>
      <c r="AE85" s="808">
        <f t="shared" si="216"/>
        <v>0.1</v>
      </c>
      <c r="AF85" s="808"/>
      <c r="AG85" s="808"/>
      <c r="AH85" s="808">
        <v>0.1</v>
      </c>
      <c r="AI85" s="808"/>
      <c r="AJ85" s="808"/>
      <c r="AK85" s="808"/>
      <c r="AL85" s="808"/>
      <c r="AM85" s="808"/>
      <c r="AN85" s="808"/>
      <c r="AO85" s="808"/>
      <c r="AP85" s="808"/>
      <c r="AQ85" s="808"/>
      <c r="AR85" s="808"/>
      <c r="AS85" s="808"/>
      <c r="AT85" s="808"/>
      <c r="AU85" s="808"/>
      <c r="AV85" s="808"/>
      <c r="AW85" s="808"/>
      <c r="AX85" s="808"/>
      <c r="AY85" s="808"/>
      <c r="AZ85" s="808"/>
      <c r="BA85" s="808"/>
      <c r="BB85" s="808"/>
      <c r="BC85" s="808"/>
      <c r="BD85" s="808"/>
      <c r="BE85" s="808"/>
      <c r="BF85" s="808"/>
      <c r="BG85" s="808"/>
      <c r="BH85" s="808"/>
      <c r="BI85" s="808"/>
      <c r="BJ85" s="808"/>
      <c r="BK85" s="808"/>
      <c r="BL85" s="808"/>
      <c r="BM85" s="808"/>
      <c r="BN85" s="808"/>
      <c r="BO85" s="808"/>
      <c r="BP85" s="808"/>
      <c r="BQ85" s="808"/>
      <c r="BR85" s="808"/>
      <c r="BS85" s="808"/>
      <c r="BT85" s="808"/>
      <c r="BU85" s="808"/>
      <c r="BV85" s="808"/>
      <c r="BW85" s="808"/>
      <c r="BX85" s="808"/>
      <c r="BY85" s="808"/>
      <c r="BZ85" s="808"/>
      <c r="CA85" s="808"/>
      <c r="CB85" s="808"/>
      <c r="CC85" s="808"/>
      <c r="CD85" s="808"/>
      <c r="CE85" s="808"/>
      <c r="CF85" s="808"/>
      <c r="CG85" s="808"/>
      <c r="CH85" s="808"/>
      <c r="CI85" s="808"/>
      <c r="CJ85" s="808"/>
      <c r="CK85" s="808"/>
      <c r="CL85" s="808"/>
      <c r="CM85" s="808"/>
      <c r="CN85" s="808"/>
      <c r="CO85" s="808"/>
      <c r="CP85" s="808"/>
      <c r="CQ85" s="808"/>
      <c r="CR85" s="808">
        <f t="shared" si="214"/>
        <v>0.1</v>
      </c>
      <c r="CS85" s="808"/>
      <c r="CT85" s="808"/>
      <c r="CU85" s="808">
        <f t="shared" si="215"/>
        <v>0.1</v>
      </c>
      <c r="CV85" s="808"/>
      <c r="CW85" s="811"/>
      <c r="CX85" s="811"/>
      <c r="CY85" s="811"/>
      <c r="CZ85" s="811"/>
      <c r="DA85" s="811"/>
      <c r="DB85" s="921"/>
    </row>
    <row r="86" spans="1:106" ht="33" customHeight="1" x14ac:dyDescent="0.25">
      <c r="A86" s="809" t="s">
        <v>906</v>
      </c>
      <c r="B86" s="892" t="s">
        <v>1592</v>
      </c>
      <c r="C86" s="812" t="s">
        <v>1549</v>
      </c>
      <c r="D86" s="883" t="s">
        <v>279</v>
      </c>
      <c r="E86" s="883">
        <v>2023</v>
      </c>
      <c r="F86" s="883">
        <v>2023</v>
      </c>
      <c r="G86" s="891"/>
      <c r="H86" s="808"/>
      <c r="I86" s="808"/>
      <c r="J86" s="808"/>
      <c r="K86" s="808"/>
      <c r="L86" s="808"/>
      <c r="M86" s="808"/>
      <c r="N86" s="808"/>
      <c r="O86" s="808"/>
      <c r="P86" s="808">
        <v>0.1</v>
      </c>
      <c r="Q86" s="808"/>
      <c r="R86" s="808"/>
      <c r="S86" s="808"/>
      <c r="T86" s="808"/>
      <c r="U86" s="808"/>
      <c r="V86" s="808"/>
      <c r="W86" s="808"/>
      <c r="X86" s="808"/>
      <c r="Y86" s="808"/>
      <c r="Z86" s="808"/>
      <c r="AA86" s="808"/>
      <c r="AB86" s="808"/>
      <c r="AC86" s="808"/>
      <c r="AD86" s="808"/>
      <c r="AE86" s="808">
        <f t="shared" si="216"/>
        <v>0.1</v>
      </c>
      <c r="AF86" s="808"/>
      <c r="AG86" s="808"/>
      <c r="AH86" s="808">
        <v>0.1</v>
      </c>
      <c r="AI86" s="808"/>
      <c r="AJ86" s="808"/>
      <c r="AK86" s="808"/>
      <c r="AL86" s="808"/>
      <c r="AM86" s="808"/>
      <c r="AN86" s="808"/>
      <c r="AO86" s="808"/>
      <c r="AP86" s="808"/>
      <c r="AQ86" s="808"/>
      <c r="AR86" s="808"/>
      <c r="AS86" s="808"/>
      <c r="AT86" s="808"/>
      <c r="AU86" s="808"/>
      <c r="AV86" s="808"/>
      <c r="AW86" s="808"/>
      <c r="AX86" s="808"/>
      <c r="AY86" s="808"/>
      <c r="AZ86" s="808"/>
      <c r="BA86" s="808"/>
      <c r="BB86" s="808"/>
      <c r="BC86" s="808"/>
      <c r="BD86" s="808"/>
      <c r="BE86" s="808"/>
      <c r="BF86" s="808"/>
      <c r="BG86" s="808"/>
      <c r="BH86" s="808"/>
      <c r="BI86" s="808"/>
      <c r="BJ86" s="808"/>
      <c r="BK86" s="808"/>
      <c r="BL86" s="808"/>
      <c r="BM86" s="808"/>
      <c r="BN86" s="808"/>
      <c r="BO86" s="808"/>
      <c r="BP86" s="808"/>
      <c r="BQ86" s="808"/>
      <c r="BR86" s="808"/>
      <c r="BS86" s="808"/>
      <c r="BT86" s="808"/>
      <c r="BU86" s="808"/>
      <c r="BV86" s="808"/>
      <c r="BW86" s="808"/>
      <c r="BX86" s="808"/>
      <c r="BY86" s="808"/>
      <c r="BZ86" s="808"/>
      <c r="CA86" s="808"/>
      <c r="CB86" s="808"/>
      <c r="CC86" s="808"/>
      <c r="CD86" s="808"/>
      <c r="CE86" s="808"/>
      <c r="CF86" s="808"/>
      <c r="CG86" s="808"/>
      <c r="CH86" s="808"/>
      <c r="CI86" s="808"/>
      <c r="CJ86" s="808"/>
      <c r="CK86" s="808"/>
      <c r="CL86" s="808"/>
      <c r="CM86" s="808"/>
      <c r="CN86" s="808"/>
      <c r="CO86" s="808"/>
      <c r="CP86" s="808"/>
      <c r="CQ86" s="808"/>
      <c r="CR86" s="808">
        <f t="shared" si="214"/>
        <v>0.1</v>
      </c>
      <c r="CS86" s="808"/>
      <c r="CT86" s="808"/>
      <c r="CU86" s="808">
        <f t="shared" si="215"/>
        <v>0.1</v>
      </c>
      <c r="CV86" s="808"/>
      <c r="CW86" s="811"/>
      <c r="CX86" s="811"/>
      <c r="CY86" s="811"/>
      <c r="CZ86" s="811"/>
      <c r="DA86" s="811"/>
      <c r="DB86" s="921"/>
    </row>
    <row r="87" spans="1:106" ht="33" customHeight="1" x14ac:dyDescent="0.25">
      <c r="A87" s="809" t="s">
        <v>906</v>
      </c>
      <c r="B87" s="892" t="s">
        <v>1582</v>
      </c>
      <c r="C87" s="812" t="s">
        <v>1550</v>
      </c>
      <c r="D87" s="807" t="s">
        <v>279</v>
      </c>
      <c r="E87" s="807">
        <v>2023</v>
      </c>
      <c r="F87" s="807">
        <v>2023</v>
      </c>
      <c r="G87" s="807"/>
      <c r="H87" s="808"/>
      <c r="I87" s="808"/>
      <c r="J87" s="808"/>
      <c r="K87" s="808"/>
      <c r="L87" s="808"/>
      <c r="M87" s="808"/>
      <c r="N87" s="808"/>
      <c r="O87" s="808"/>
      <c r="P87" s="808">
        <v>2.4500000000000002</v>
      </c>
      <c r="Q87" s="808"/>
      <c r="R87" s="808"/>
      <c r="S87" s="808"/>
      <c r="T87" s="808"/>
      <c r="U87" s="808"/>
      <c r="V87" s="808"/>
      <c r="W87" s="808"/>
      <c r="X87" s="808"/>
      <c r="Y87" s="808"/>
      <c r="Z87" s="808"/>
      <c r="AA87" s="808"/>
      <c r="AB87" s="808"/>
      <c r="AC87" s="808"/>
      <c r="AD87" s="808"/>
      <c r="AE87" s="808">
        <f t="shared" si="216"/>
        <v>0.85</v>
      </c>
      <c r="AF87" s="808"/>
      <c r="AG87" s="808"/>
      <c r="AH87" s="808">
        <v>0.85</v>
      </c>
      <c r="AI87" s="808"/>
      <c r="AJ87" s="808">
        <f>SUM(AK87:AN87)</f>
        <v>0</v>
      </c>
      <c r="AK87" s="808"/>
      <c r="AL87" s="808"/>
      <c r="AM87" s="808"/>
      <c r="AN87" s="808"/>
      <c r="AO87" s="808"/>
      <c r="AP87" s="808"/>
      <c r="AQ87" s="808"/>
      <c r="AR87" s="808"/>
      <c r="AS87" s="808"/>
      <c r="AT87" s="808">
        <f>SUM(AU87:AX87)</f>
        <v>0.4</v>
      </c>
      <c r="AU87" s="808"/>
      <c r="AV87" s="808"/>
      <c r="AW87" s="808">
        <v>0.4</v>
      </c>
      <c r="AX87" s="808"/>
      <c r="AY87" s="808">
        <f>SUM(AZ87:BC87)</f>
        <v>0</v>
      </c>
      <c r="AZ87" s="808"/>
      <c r="BA87" s="808"/>
      <c r="BB87" s="808"/>
      <c r="BC87" s="808"/>
      <c r="BD87" s="808"/>
      <c r="BE87" s="808"/>
      <c r="BF87" s="808"/>
      <c r="BG87" s="808"/>
      <c r="BH87" s="808"/>
      <c r="BI87" s="808">
        <f>SUM(BJ87:BM87)</f>
        <v>0.4</v>
      </c>
      <c r="BJ87" s="808"/>
      <c r="BK87" s="808"/>
      <c r="BL87" s="808">
        <v>0.4</v>
      </c>
      <c r="BM87" s="808"/>
      <c r="BN87" s="808"/>
      <c r="BO87" s="808"/>
      <c r="BP87" s="808"/>
      <c r="BQ87" s="808"/>
      <c r="BR87" s="808"/>
      <c r="BS87" s="808">
        <f>SUM(BT87:BW87)</f>
        <v>0.4</v>
      </c>
      <c r="BT87" s="808"/>
      <c r="BU87" s="808"/>
      <c r="BV87" s="808">
        <v>0.4</v>
      </c>
      <c r="BW87" s="808"/>
      <c r="BX87" s="808"/>
      <c r="BY87" s="808"/>
      <c r="BZ87" s="808"/>
      <c r="CA87" s="808"/>
      <c r="CB87" s="808"/>
      <c r="CC87" s="808">
        <f>SUM(CD87:CG87)</f>
        <v>0.4</v>
      </c>
      <c r="CD87" s="808"/>
      <c r="CE87" s="808"/>
      <c r="CF87" s="808">
        <v>0.4</v>
      </c>
      <c r="CG87" s="808"/>
      <c r="CH87" s="808">
        <f>SUM(CI87:CL87)</f>
        <v>0</v>
      </c>
      <c r="CI87" s="808"/>
      <c r="CJ87" s="808"/>
      <c r="CK87" s="808"/>
      <c r="CL87" s="808"/>
      <c r="CM87" s="808"/>
      <c r="CN87" s="808"/>
      <c r="CO87" s="808"/>
      <c r="CP87" s="808"/>
      <c r="CQ87" s="808"/>
      <c r="CR87" s="808">
        <f t="shared" si="214"/>
        <v>2.4500000000000002</v>
      </c>
      <c r="CS87" s="808"/>
      <c r="CT87" s="808"/>
      <c r="CU87" s="808">
        <f t="shared" si="215"/>
        <v>2.4500000000000002</v>
      </c>
      <c r="CV87" s="808"/>
      <c r="CW87" s="811"/>
      <c r="CX87" s="811"/>
      <c r="CY87" s="811"/>
      <c r="CZ87" s="811"/>
      <c r="DA87" s="811"/>
      <c r="DB87" s="921"/>
    </row>
    <row r="88" spans="1:106" ht="63.75" customHeight="1" x14ac:dyDescent="0.25">
      <c r="A88" s="1427" t="s">
        <v>907</v>
      </c>
      <c r="B88" s="1427"/>
      <c r="C88" s="1427"/>
      <c r="D88" s="1427"/>
      <c r="E88" s="1427"/>
      <c r="F88" s="1427"/>
      <c r="G88" s="1427"/>
      <c r="H88" s="1427"/>
      <c r="I88" s="1427"/>
      <c r="J88" s="1427"/>
      <c r="K88" s="1427"/>
      <c r="L88" s="1427"/>
      <c r="M88" s="1427"/>
      <c r="N88" s="1427"/>
      <c r="O88" s="1427"/>
      <c r="P88" s="1427"/>
      <c r="Q88" s="1427"/>
      <c r="R88" s="813"/>
      <c r="S88" s="813"/>
      <c r="T88" s="813"/>
      <c r="U88" s="813"/>
      <c r="V88" s="813"/>
      <c r="W88" s="813"/>
      <c r="X88" s="813"/>
      <c r="Y88" s="813"/>
      <c r="Z88" s="813"/>
      <c r="AA88" s="813"/>
      <c r="AB88" s="813"/>
      <c r="AC88" s="813"/>
      <c r="AD88" s="813"/>
      <c r="AE88" s="813"/>
      <c r="AF88" s="813"/>
      <c r="AG88" s="813"/>
      <c r="AH88" s="813"/>
      <c r="AI88" s="814"/>
      <c r="AJ88" s="814"/>
      <c r="AK88" s="814"/>
      <c r="AL88" s="814"/>
      <c r="AM88" s="814"/>
      <c r="AN88" s="814"/>
      <c r="AO88" s="814"/>
      <c r="AP88" s="814"/>
      <c r="AQ88" s="814"/>
      <c r="AR88" s="814"/>
      <c r="AS88" s="814"/>
      <c r="AT88" s="814"/>
      <c r="AU88" s="814"/>
      <c r="AV88" s="814"/>
      <c r="AW88" s="814"/>
      <c r="AX88" s="814"/>
      <c r="AY88" s="814"/>
      <c r="AZ88" s="814"/>
      <c r="BA88" s="814"/>
      <c r="BB88" s="814"/>
      <c r="BC88" s="814"/>
      <c r="BD88" s="814"/>
      <c r="BE88" s="814"/>
      <c r="BF88" s="814"/>
      <c r="BG88" s="814"/>
      <c r="BH88" s="814"/>
      <c r="BI88" s="814"/>
      <c r="BJ88" s="814"/>
      <c r="BK88" s="814"/>
      <c r="BL88" s="814"/>
      <c r="BM88" s="814"/>
      <c r="BN88" s="814"/>
      <c r="BO88" s="814"/>
      <c r="BP88" s="814"/>
      <c r="BQ88" s="814"/>
      <c r="BR88" s="814"/>
      <c r="BS88" s="814"/>
      <c r="BT88" s="814"/>
      <c r="BU88" s="814"/>
      <c r="BV88" s="814"/>
      <c r="BW88" s="814"/>
      <c r="BX88" s="814"/>
      <c r="BY88" s="814"/>
      <c r="BZ88" s="814"/>
      <c r="CA88" s="814"/>
      <c r="CB88" s="814"/>
      <c r="CC88" s="814"/>
      <c r="CD88" s="814"/>
      <c r="CE88" s="814"/>
      <c r="CF88" s="814"/>
      <c r="CG88" s="814"/>
      <c r="CH88" s="814"/>
      <c r="CI88" s="814"/>
      <c r="CJ88" s="814"/>
      <c r="CK88" s="814"/>
      <c r="CL88" s="814"/>
      <c r="CM88" s="814"/>
      <c r="CN88" s="814"/>
      <c r="CO88" s="814"/>
      <c r="CP88" s="814"/>
      <c r="CQ88" s="814"/>
      <c r="CR88" s="814"/>
      <c r="CS88" s="814"/>
      <c r="CT88" s="814"/>
      <c r="CU88" s="814"/>
      <c r="CV88" s="814"/>
      <c r="CW88" s="814"/>
      <c r="CX88" s="814"/>
      <c r="CY88" s="814"/>
      <c r="CZ88" s="814"/>
      <c r="DA88" s="814"/>
      <c r="DB88" s="814"/>
    </row>
    <row r="89" spans="1:106" ht="40.5" customHeight="1" x14ac:dyDescent="0.25">
      <c r="A89" s="1427" t="s">
        <v>908</v>
      </c>
      <c r="B89" s="1427"/>
      <c r="C89" s="1427"/>
      <c r="D89" s="1427"/>
      <c r="E89" s="1427"/>
      <c r="F89" s="1427"/>
      <c r="G89" s="1427"/>
      <c r="H89" s="1427"/>
      <c r="I89" s="1427"/>
      <c r="J89" s="1427"/>
      <c r="K89" s="1427"/>
      <c r="L89" s="1427"/>
      <c r="M89" s="1427"/>
      <c r="N89" s="1427"/>
      <c r="O89" s="1427"/>
      <c r="P89" s="1427"/>
      <c r="Q89" s="1427"/>
      <c r="R89" s="813"/>
      <c r="S89" s="813"/>
      <c r="T89" s="813"/>
      <c r="U89" s="813"/>
      <c r="V89" s="813"/>
      <c r="W89" s="813"/>
      <c r="X89" s="813"/>
      <c r="Y89" s="813"/>
      <c r="Z89" s="813"/>
      <c r="AA89" s="813"/>
      <c r="AB89" s="813"/>
      <c r="AC89" s="813"/>
      <c r="AD89" s="813"/>
      <c r="AE89" s="813"/>
      <c r="AF89" s="813"/>
      <c r="AG89" s="813"/>
      <c r="AH89" s="813"/>
      <c r="AI89" s="814"/>
      <c r="AJ89" s="814"/>
      <c r="AK89" s="814"/>
      <c r="AL89" s="814"/>
      <c r="AM89" s="814"/>
      <c r="AN89" s="814"/>
      <c r="AO89" s="814"/>
      <c r="AP89" s="814"/>
      <c r="AQ89" s="814"/>
      <c r="AR89" s="814"/>
      <c r="AS89" s="814"/>
      <c r="AT89" s="814"/>
      <c r="AU89" s="814"/>
      <c r="AV89" s="814"/>
      <c r="AW89" s="814"/>
      <c r="AX89" s="814"/>
      <c r="AY89" s="814"/>
      <c r="AZ89" s="814"/>
      <c r="BA89" s="814"/>
      <c r="BB89" s="814"/>
      <c r="BC89" s="814"/>
      <c r="BD89" s="814"/>
      <c r="BE89" s="814"/>
      <c r="BF89" s="814"/>
      <c r="BG89" s="814"/>
      <c r="BH89" s="814"/>
      <c r="BI89" s="814"/>
      <c r="BJ89" s="814"/>
      <c r="BK89" s="814"/>
      <c r="BL89" s="814"/>
      <c r="BM89" s="814"/>
      <c r="BN89" s="814"/>
      <c r="BO89" s="814"/>
      <c r="BP89" s="814"/>
      <c r="BQ89" s="814"/>
      <c r="BR89" s="814"/>
      <c r="BS89" s="814"/>
      <c r="BT89" s="814"/>
      <c r="BU89" s="814"/>
      <c r="BV89" s="814"/>
      <c r="BW89" s="814"/>
      <c r="BX89" s="814"/>
      <c r="BY89" s="814"/>
      <c r="BZ89" s="814"/>
      <c r="CA89" s="814"/>
      <c r="CB89" s="814"/>
      <c r="CC89" s="814"/>
      <c r="CD89" s="814"/>
      <c r="CE89" s="814"/>
      <c r="CF89" s="814"/>
      <c r="CG89" s="814"/>
      <c r="CH89" s="814"/>
      <c r="CI89" s="814"/>
      <c r="CJ89" s="814"/>
      <c r="CK89" s="814"/>
      <c r="CL89" s="814"/>
      <c r="CM89" s="814"/>
      <c r="CN89" s="814"/>
      <c r="CO89" s="814"/>
      <c r="CP89" s="814"/>
      <c r="CQ89" s="814"/>
      <c r="CR89" s="814"/>
      <c r="CS89" s="814"/>
      <c r="CT89" s="814"/>
      <c r="CU89" s="814"/>
      <c r="CV89" s="814"/>
      <c r="CW89" s="814"/>
      <c r="CX89" s="814"/>
      <c r="CY89" s="814"/>
      <c r="CZ89" s="814"/>
      <c r="DA89" s="814"/>
      <c r="DB89" s="814"/>
    </row>
    <row r="90" spans="1:106" ht="57" customHeight="1" x14ac:dyDescent="0.25">
      <c r="A90" s="1427" t="s">
        <v>909</v>
      </c>
      <c r="B90" s="1427"/>
      <c r="C90" s="1427"/>
      <c r="D90" s="1427"/>
      <c r="E90" s="1427"/>
      <c r="F90" s="1427"/>
      <c r="G90" s="1427"/>
      <c r="H90" s="1427"/>
      <c r="I90" s="1427"/>
      <c r="J90" s="1427"/>
      <c r="K90" s="1427"/>
      <c r="L90" s="1427"/>
      <c r="M90" s="1427"/>
      <c r="N90" s="1427"/>
      <c r="O90" s="1427"/>
      <c r="P90" s="1427"/>
      <c r="Q90" s="1427"/>
      <c r="R90" s="813"/>
      <c r="S90" s="813"/>
      <c r="T90" s="813"/>
      <c r="U90" s="813"/>
      <c r="V90" s="813"/>
      <c r="W90" s="813"/>
      <c r="X90" s="813"/>
      <c r="Y90" s="813"/>
      <c r="Z90" s="813"/>
      <c r="AA90" s="813"/>
      <c r="AB90" s="813"/>
      <c r="AC90" s="813"/>
      <c r="AD90" s="813"/>
      <c r="AE90" s="813"/>
      <c r="AF90" s="813"/>
      <c r="AG90" s="813"/>
      <c r="AH90" s="813"/>
      <c r="AI90" s="814"/>
      <c r="AJ90" s="814"/>
      <c r="AK90" s="814"/>
      <c r="AL90" s="814"/>
      <c r="AM90" s="814"/>
      <c r="AN90" s="814"/>
      <c r="AO90" s="814"/>
      <c r="AP90" s="814"/>
      <c r="AQ90" s="814"/>
      <c r="AR90" s="814"/>
      <c r="AS90" s="814"/>
      <c r="AT90" s="814"/>
      <c r="AU90" s="814"/>
      <c r="AV90" s="814"/>
      <c r="AW90" s="814"/>
      <c r="AX90" s="814"/>
      <c r="AY90" s="814"/>
      <c r="AZ90" s="814"/>
      <c r="BA90" s="814"/>
      <c r="BB90" s="814"/>
      <c r="BC90" s="814"/>
      <c r="BD90" s="814"/>
      <c r="BE90" s="814"/>
      <c r="BF90" s="814"/>
      <c r="BG90" s="814"/>
      <c r="BH90" s="814"/>
      <c r="BI90" s="814"/>
      <c r="BJ90" s="814"/>
      <c r="BK90" s="814"/>
      <c r="BL90" s="814"/>
      <c r="BM90" s="814"/>
      <c r="BN90" s="814"/>
      <c r="BO90" s="814"/>
      <c r="BP90" s="814"/>
      <c r="BQ90" s="814"/>
      <c r="BR90" s="814"/>
      <c r="BS90" s="814"/>
      <c r="BT90" s="814"/>
      <c r="BU90" s="814"/>
      <c r="BV90" s="814"/>
      <c r="BW90" s="814"/>
      <c r="BX90" s="814"/>
      <c r="BY90" s="814"/>
      <c r="BZ90" s="814"/>
      <c r="CA90" s="814"/>
      <c r="CB90" s="814"/>
      <c r="CC90" s="814"/>
      <c r="CD90" s="814"/>
      <c r="CE90" s="814"/>
      <c r="CF90" s="814"/>
      <c r="CG90" s="814"/>
      <c r="CH90" s="814"/>
      <c r="CI90" s="814"/>
      <c r="CJ90" s="814"/>
      <c r="CK90" s="814"/>
      <c r="CL90" s="814"/>
      <c r="CM90" s="814"/>
      <c r="CN90" s="814"/>
      <c r="CO90" s="814"/>
      <c r="CP90" s="814"/>
      <c r="CQ90" s="814"/>
      <c r="CR90" s="814"/>
      <c r="CS90" s="814"/>
      <c r="CT90" s="814"/>
      <c r="CU90" s="814"/>
      <c r="CV90" s="814"/>
      <c r="CW90" s="814"/>
      <c r="CX90" s="814"/>
      <c r="CY90" s="814"/>
      <c r="CZ90" s="814"/>
      <c r="DA90" s="814"/>
      <c r="DB90" s="814"/>
    </row>
    <row r="91" spans="1:106" ht="42.75" customHeight="1" x14ac:dyDescent="0.25">
      <c r="A91" s="1427" t="s">
        <v>910</v>
      </c>
      <c r="B91" s="1427"/>
      <c r="C91" s="1427"/>
      <c r="D91" s="1427"/>
      <c r="E91" s="1427"/>
      <c r="F91" s="1427"/>
      <c r="G91" s="1427"/>
      <c r="H91" s="1427"/>
      <c r="I91" s="1427"/>
      <c r="J91" s="1427"/>
      <c r="K91" s="1427"/>
      <c r="L91" s="1427"/>
      <c r="M91" s="1427"/>
      <c r="N91" s="1427"/>
      <c r="O91" s="1427"/>
      <c r="P91" s="1427"/>
      <c r="Q91" s="1427"/>
      <c r="R91" s="813"/>
      <c r="S91" s="813"/>
      <c r="T91" s="813"/>
      <c r="U91" s="813"/>
      <c r="V91" s="813"/>
      <c r="W91" s="813"/>
      <c r="X91" s="813"/>
      <c r="Y91" s="813"/>
      <c r="Z91" s="813"/>
      <c r="AA91" s="813"/>
      <c r="AB91" s="813"/>
      <c r="AC91" s="813"/>
      <c r="AD91" s="813"/>
      <c r="AE91" s="813"/>
      <c r="AF91" s="813"/>
      <c r="AG91" s="813"/>
      <c r="AH91" s="813"/>
      <c r="AI91" s="814"/>
      <c r="AJ91" s="814"/>
      <c r="AK91" s="814"/>
      <c r="AL91" s="814"/>
      <c r="AM91" s="814"/>
      <c r="AN91" s="814"/>
      <c r="AO91" s="814"/>
      <c r="AP91" s="814"/>
      <c r="AQ91" s="814"/>
      <c r="AR91" s="814"/>
      <c r="AS91" s="814"/>
      <c r="AT91" s="814"/>
      <c r="AU91" s="814"/>
      <c r="AV91" s="814"/>
      <c r="AW91" s="814"/>
      <c r="AX91" s="814"/>
      <c r="AY91" s="814"/>
      <c r="AZ91" s="814"/>
      <c r="BA91" s="814"/>
      <c r="BB91" s="814"/>
      <c r="BC91" s="814"/>
      <c r="BD91" s="814"/>
      <c r="BE91" s="814"/>
      <c r="BF91" s="814"/>
      <c r="BG91" s="814"/>
      <c r="BH91" s="814"/>
      <c r="BI91" s="814"/>
      <c r="BJ91" s="814"/>
      <c r="BK91" s="814"/>
      <c r="BL91" s="814"/>
      <c r="BM91" s="814"/>
      <c r="BN91" s="814"/>
      <c r="BO91" s="814"/>
      <c r="BP91" s="814"/>
      <c r="BQ91" s="814"/>
      <c r="BR91" s="814"/>
      <c r="BS91" s="814"/>
      <c r="BT91" s="814"/>
      <c r="BU91" s="814"/>
      <c r="BV91" s="814"/>
      <c r="BW91" s="814"/>
      <c r="BX91" s="814"/>
      <c r="BY91" s="814"/>
      <c r="BZ91" s="814"/>
      <c r="CA91" s="814"/>
      <c r="CB91" s="814"/>
      <c r="CC91" s="814"/>
      <c r="CD91" s="814"/>
      <c r="CE91" s="814"/>
      <c r="CF91" s="814"/>
      <c r="CG91" s="814"/>
      <c r="CH91" s="814"/>
      <c r="CI91" s="814"/>
      <c r="CJ91" s="814"/>
      <c r="CK91" s="814"/>
      <c r="CL91" s="814"/>
      <c r="CM91" s="814"/>
      <c r="CN91" s="814"/>
      <c r="CO91" s="814"/>
      <c r="CP91" s="814"/>
      <c r="CQ91" s="814"/>
      <c r="CR91" s="814"/>
      <c r="CS91" s="814"/>
      <c r="CT91" s="814"/>
      <c r="CU91" s="814"/>
      <c r="CV91" s="814"/>
      <c r="CW91" s="814"/>
      <c r="CX91" s="814"/>
      <c r="CY91" s="814"/>
      <c r="CZ91" s="814"/>
      <c r="DA91" s="814"/>
      <c r="DB91" s="814"/>
    </row>
    <row r="92" spans="1:106" x14ac:dyDescent="0.25">
      <c r="B92" s="1427"/>
      <c r="C92" s="1427"/>
      <c r="D92" s="1427"/>
      <c r="E92" s="1427"/>
      <c r="F92" s="1427"/>
      <c r="G92" s="1427"/>
      <c r="H92" s="1427"/>
      <c r="I92" s="1427"/>
      <c r="J92" s="1427"/>
      <c r="K92" s="1427"/>
      <c r="L92" s="1427"/>
      <c r="M92" s="1427"/>
      <c r="N92" s="1427"/>
      <c r="O92" s="1427"/>
      <c r="P92" s="1427"/>
      <c r="Q92" s="1427"/>
      <c r="R92" s="1427"/>
    </row>
    <row r="93" spans="1:106" x14ac:dyDescent="0.25">
      <c r="B93" s="813"/>
      <c r="C93" s="813"/>
      <c r="D93" s="779"/>
      <c r="E93" s="779"/>
      <c r="F93" s="779"/>
      <c r="G93" s="779"/>
      <c r="H93" s="779"/>
      <c r="I93" s="779"/>
      <c r="J93" s="779"/>
      <c r="K93" s="779"/>
      <c r="L93" s="779"/>
    </row>
    <row r="94" spans="1:106" x14ac:dyDescent="0.25">
      <c r="B94" s="1427"/>
      <c r="C94" s="1427"/>
      <c r="D94" s="1427"/>
      <c r="E94" s="1427"/>
      <c r="F94" s="1427"/>
      <c r="G94" s="1427"/>
      <c r="H94" s="1427"/>
      <c r="I94" s="1427"/>
      <c r="J94" s="1427"/>
      <c r="K94" s="1427"/>
      <c r="L94" s="1427"/>
      <c r="M94" s="1427"/>
      <c r="N94" s="1427"/>
      <c r="O94" s="1427"/>
      <c r="P94" s="1427"/>
      <c r="Q94" s="1427"/>
      <c r="R94" s="1427"/>
    </row>
    <row r="95" spans="1:106" x14ac:dyDescent="0.25">
      <c r="B95" s="1428"/>
      <c r="C95" s="1428"/>
      <c r="D95" s="1428"/>
      <c r="E95" s="1428"/>
      <c r="F95" s="1428"/>
      <c r="G95" s="1428"/>
      <c r="H95" s="1428"/>
      <c r="I95" s="1428"/>
      <c r="J95" s="1428"/>
      <c r="K95" s="1428"/>
      <c r="L95" s="1428"/>
      <c r="M95" s="1428"/>
      <c r="N95" s="1428"/>
      <c r="O95" s="1428"/>
      <c r="P95" s="1428"/>
      <c r="Q95" s="1428"/>
      <c r="R95" s="1428"/>
    </row>
    <row r="96" spans="1:106" x14ac:dyDescent="0.25">
      <c r="B96" s="1427"/>
      <c r="C96" s="1427"/>
      <c r="D96" s="1427"/>
      <c r="E96" s="1427"/>
      <c r="F96" s="1427"/>
      <c r="G96" s="1427"/>
      <c r="H96" s="1427"/>
      <c r="I96" s="1427"/>
      <c r="J96" s="1427"/>
      <c r="K96" s="1427"/>
      <c r="L96" s="1427"/>
      <c r="M96" s="1427"/>
      <c r="N96" s="1427"/>
      <c r="O96" s="1427"/>
      <c r="P96" s="1427"/>
      <c r="Q96" s="1427"/>
      <c r="R96" s="1427"/>
    </row>
    <row r="97" spans="2:18" x14ac:dyDescent="0.25">
      <c r="B97" s="1429"/>
      <c r="C97" s="1429"/>
      <c r="D97" s="1429"/>
      <c r="E97" s="1429"/>
      <c r="F97" s="1429"/>
      <c r="G97" s="1429"/>
      <c r="H97" s="1429"/>
      <c r="I97" s="1429"/>
      <c r="J97" s="1429"/>
      <c r="K97" s="1429"/>
      <c r="L97" s="1429"/>
      <c r="M97" s="1429"/>
      <c r="N97" s="1429"/>
      <c r="O97" s="1429"/>
      <c r="P97" s="1429"/>
      <c r="Q97" s="1429"/>
      <c r="R97" s="1429"/>
    </row>
    <row r="98" spans="2:18" x14ac:dyDescent="0.25">
      <c r="B98" s="815"/>
      <c r="C98" s="779"/>
      <c r="D98" s="779"/>
      <c r="E98" s="779"/>
      <c r="F98" s="779"/>
      <c r="G98" s="779"/>
      <c r="H98" s="779"/>
      <c r="I98" s="779"/>
      <c r="J98" s="779"/>
      <c r="K98" s="779"/>
      <c r="L98" s="779"/>
    </row>
    <row r="99" spans="2:18" x14ac:dyDescent="0.25">
      <c r="B99" s="1426"/>
      <c r="C99" s="1426"/>
      <c r="D99" s="1426"/>
      <c r="E99" s="1426"/>
      <c r="F99" s="1426"/>
      <c r="G99" s="1426"/>
      <c r="H99" s="1426"/>
      <c r="I99" s="1426"/>
      <c r="J99" s="1426"/>
      <c r="K99" s="1426"/>
      <c r="L99" s="1426"/>
      <c r="M99" s="1426"/>
      <c r="N99" s="1426"/>
      <c r="O99" s="1426"/>
      <c r="P99" s="1426"/>
      <c r="Q99" s="1426"/>
      <c r="R99" s="1426"/>
    </row>
  </sheetData>
  <sheetProtection formatCells="0" formatColumns="0" formatRows="0" insertColumns="0" insertRows="0" insertHyperlinks="0" deleteColumns="0" deleteRows="0" sort="0" autoFilter="0" pivotTables="0"/>
  <mergeCells count="52">
    <mergeCell ref="B99:R99"/>
    <mergeCell ref="A88:Q88"/>
    <mergeCell ref="A89:Q89"/>
    <mergeCell ref="A90:Q90"/>
    <mergeCell ref="A91:Q91"/>
    <mergeCell ref="B92:R92"/>
    <mergeCell ref="B94:R94"/>
    <mergeCell ref="B95:R95"/>
    <mergeCell ref="B96:R96"/>
    <mergeCell ref="B97:R97"/>
    <mergeCell ref="DB14:DB16"/>
    <mergeCell ref="H15:J15"/>
    <mergeCell ref="K15:M15"/>
    <mergeCell ref="U15:Y15"/>
    <mergeCell ref="Z15:AD15"/>
    <mergeCell ref="AE15:AI15"/>
    <mergeCell ref="AJ15:AN15"/>
    <mergeCell ref="AT15:AX15"/>
    <mergeCell ref="AY15:BC15"/>
    <mergeCell ref="CC15:CG15"/>
    <mergeCell ref="N14:N16"/>
    <mergeCell ref="O14:O16"/>
    <mergeCell ref="P14:Q15"/>
    <mergeCell ref="R14:T15"/>
    <mergeCell ref="U14:AD14"/>
    <mergeCell ref="AE14:DA14"/>
    <mergeCell ref="CH15:CL15"/>
    <mergeCell ref="CR15:CV15"/>
    <mergeCell ref="CW15:DA15"/>
    <mergeCell ref="A10:AD10"/>
    <mergeCell ref="A11:AD11"/>
    <mergeCell ref="A12:AD12"/>
    <mergeCell ref="A14:A16"/>
    <mergeCell ref="B14:B16"/>
    <mergeCell ref="C14:C16"/>
    <mergeCell ref="D14:D16"/>
    <mergeCell ref="E14:E16"/>
    <mergeCell ref="F14:G15"/>
    <mergeCell ref="H14:M14"/>
    <mergeCell ref="CM15:CQ15"/>
    <mergeCell ref="AO15:AS15"/>
    <mergeCell ref="BD15:BH15"/>
    <mergeCell ref="A4:AD4"/>
    <mergeCell ref="A5:AD5"/>
    <mergeCell ref="A6:AD6"/>
    <mergeCell ref="A7:AD7"/>
    <mergeCell ref="A8:AD8"/>
    <mergeCell ref="BI15:BM15"/>
    <mergeCell ref="BN15:BR15"/>
    <mergeCell ref="BS15:BW15"/>
    <mergeCell ref="BX15:CB15"/>
    <mergeCell ref="A9:AD9"/>
  </mergeCells>
  <phoneticPr fontId="69" type="noConversion"/>
  <conditionalFormatting sqref="DB47:DB48">
    <cfRule type="containsText" dxfId="10" priority="1" operator="containsText" text="Наименование инвестиционного проекта">
      <formula>NOT(ISERROR(SEARCH("Наименование инвестиционного проекта",DB47)))</formula>
    </cfRule>
  </conditionalFormatting>
  <conditionalFormatting sqref="DB47:DB48">
    <cfRule type="cellIs" dxfId="9" priority="4" operator="equal">
      <formula>0</formula>
    </cfRule>
  </conditionalFormatting>
  <conditionalFormatting sqref="DB47:DB48">
    <cfRule type="cellIs" dxfId="8" priority="3" operator="equal">
      <formula>0</formula>
    </cfRule>
  </conditionalFormatting>
  <conditionalFormatting sqref="DB47:DB48">
    <cfRule type="cellIs" dxfId="7" priority="2" operator="equal">
      <formula>0</formula>
    </cfRule>
  </conditionalFormatting>
  <printOptions horizontalCentered="1"/>
  <pageMargins left="0.70866141732283472" right="0.70866141732283472" top="0.74803149606299213" bottom="0.74803149606299213" header="0.31496062992125984" footer="0.31496062992125984"/>
  <pageSetup paperSize="8" scale="52" fitToWidth="2" orientation="landscape" horizontalDpi="4294967295" verticalDpi="4294967295" r:id="rId1"/>
  <headerFooter differentFirst="1">
    <oddHeader>&amp;C&amp;P</oddHeader>
  </headerFooter>
  <ignoredErrors>
    <ignoredError sqref="CA18" formula="1"/>
    <ignoredError sqref="O50 H50:N50 H70:N70" formulaRange="1"/>
    <ignoredError sqref="A56:A58" twoDigitTextYear="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CA87"/>
  <sheetViews>
    <sheetView zoomScale="85" zoomScaleNormal="85" zoomScaleSheetLayoutView="70" workbookViewId="0">
      <pane xSplit="2" ySplit="17" topLeftCell="C18" activePane="bottomRight" state="frozen"/>
      <selection activeCell="A14" sqref="A14"/>
      <selection pane="topRight" activeCell="C14" sqref="C14"/>
      <selection pane="bottomLeft" activeCell="A18" sqref="A18"/>
      <selection pane="bottomRight" activeCell="AT44" sqref="AT44"/>
    </sheetView>
  </sheetViews>
  <sheetFormatPr defaultRowHeight="15.75" x14ac:dyDescent="0.25"/>
  <cols>
    <col min="1" max="1" width="12.42578125" style="781" customWidth="1"/>
    <col min="2" max="2" width="96.7109375" style="781" customWidth="1"/>
    <col min="3" max="3" width="23.42578125" style="781" customWidth="1"/>
    <col min="4" max="4" width="8.7109375" style="781" customWidth="1"/>
    <col min="5" max="5" width="8.28515625" style="781" customWidth="1"/>
    <col min="6" max="6" width="14.85546875" style="781" customWidth="1"/>
    <col min="7" max="7" width="16.42578125" style="781" customWidth="1"/>
    <col min="8" max="8" width="18.28515625" style="781" customWidth="1"/>
    <col min="9" max="10" width="21.7109375" style="781" customWidth="1"/>
    <col min="11" max="11" width="11.5703125" style="781" customWidth="1"/>
    <col min="12" max="12" width="11.42578125" style="779" customWidth="1"/>
    <col min="13" max="13" width="10.85546875" style="779" customWidth="1"/>
    <col min="14" max="14" width="10" style="779" customWidth="1"/>
    <col min="15" max="15" width="10.5703125" style="779" customWidth="1"/>
    <col min="16" max="16" width="15.5703125" style="779" customWidth="1"/>
    <col min="17" max="20" width="10.5703125" style="779" customWidth="1"/>
    <col min="21" max="21" width="14.28515625" style="779" customWidth="1"/>
    <col min="22" max="22" width="14.7109375" style="779" customWidth="1"/>
    <col min="23" max="23" width="13" style="779" customWidth="1"/>
    <col min="24" max="24" width="12.85546875" style="779" customWidth="1"/>
    <col min="25" max="25" width="15.85546875" style="779" customWidth="1"/>
    <col min="26" max="26" width="17.5703125" style="779" customWidth="1"/>
    <col min="27" max="27" width="17.28515625" style="779" customWidth="1"/>
    <col min="28" max="28" width="18.140625" style="779" customWidth="1"/>
    <col min="29" max="45" width="19" style="779" customWidth="1"/>
    <col min="46" max="46" width="62.5703125" style="779" customWidth="1"/>
    <col min="47" max="47" width="8.28515625" style="779" customWidth="1"/>
    <col min="48" max="48" width="11.28515625" style="779" customWidth="1"/>
    <col min="49" max="49" width="8.140625" style="779" customWidth="1"/>
    <col min="50" max="50" width="6.85546875" style="781" customWidth="1"/>
    <col min="51" max="51" width="9.5703125" style="781" customWidth="1"/>
    <col min="52" max="52" width="6.42578125" style="781" customWidth="1"/>
    <col min="53" max="53" width="8.42578125" style="781" customWidth="1"/>
    <col min="54" max="54" width="11.42578125" style="781" customWidth="1"/>
    <col min="55" max="55" width="9" style="781" customWidth="1"/>
    <col min="56" max="56" width="7.7109375" style="781" customWidth="1"/>
    <col min="57" max="57" width="10.28515625" style="781" customWidth="1"/>
    <col min="58" max="58" width="7" style="781" customWidth="1"/>
    <col min="59" max="59" width="7.7109375" style="781" customWidth="1"/>
    <col min="60" max="60" width="10.7109375" style="781" customWidth="1"/>
    <col min="61" max="61" width="8.42578125" style="781" customWidth="1"/>
    <col min="62" max="68" width="8.28515625" style="781" customWidth="1"/>
    <col min="69" max="69" width="9.85546875" style="781" customWidth="1"/>
    <col min="70" max="70" width="7" style="781" customWidth="1"/>
    <col min="71" max="71" width="7.85546875" style="781" customWidth="1"/>
    <col min="72" max="72" width="11" style="781" customWidth="1"/>
    <col min="73" max="73" width="7.7109375" style="781" customWidth="1"/>
    <col min="74" max="74" width="8.85546875" style="781" customWidth="1"/>
    <col min="75" max="16384" width="9.140625" style="781"/>
  </cols>
  <sheetData>
    <row r="1" spans="1:79" ht="18.75" hidden="1" x14ac:dyDescent="0.25">
      <c r="A1" s="779"/>
      <c r="B1" s="779"/>
      <c r="C1" s="779"/>
      <c r="D1" s="779"/>
      <c r="E1" s="779"/>
      <c r="F1" s="779"/>
      <c r="G1" s="779"/>
      <c r="H1" s="779"/>
      <c r="I1" s="779"/>
      <c r="J1" s="779"/>
      <c r="K1" s="779"/>
      <c r="AT1" s="780" t="s">
        <v>193</v>
      </c>
      <c r="AX1" s="779"/>
      <c r="AY1" s="779"/>
      <c r="AZ1" s="779"/>
      <c r="BA1" s="779"/>
      <c r="BB1" s="779"/>
    </row>
    <row r="2" spans="1:79" ht="18.75" hidden="1" x14ac:dyDescent="0.3">
      <c r="A2" s="779"/>
      <c r="B2" s="779"/>
      <c r="C2" s="779"/>
      <c r="D2" s="779"/>
      <c r="E2" s="779"/>
      <c r="F2" s="779"/>
      <c r="G2" s="779"/>
      <c r="H2" s="779"/>
      <c r="I2" s="779"/>
      <c r="J2" s="779"/>
      <c r="K2" s="779"/>
      <c r="AT2" s="782" t="s">
        <v>1</v>
      </c>
      <c r="AX2" s="779"/>
      <c r="AY2" s="779"/>
      <c r="AZ2" s="779"/>
      <c r="BA2" s="779"/>
      <c r="BB2" s="779"/>
    </row>
    <row r="3" spans="1:79" ht="18.75" hidden="1" x14ac:dyDescent="0.3">
      <c r="A3" s="779"/>
      <c r="B3" s="779"/>
      <c r="C3" s="779"/>
      <c r="D3" s="779"/>
      <c r="E3" s="779"/>
      <c r="F3" s="779"/>
      <c r="G3" s="779"/>
      <c r="H3" s="779"/>
      <c r="I3" s="779"/>
      <c r="J3" s="779"/>
      <c r="K3" s="779"/>
      <c r="AS3" s="781"/>
      <c r="AT3" s="782" t="s">
        <v>816</v>
      </c>
      <c r="AX3" s="779"/>
      <c r="AY3" s="779"/>
      <c r="AZ3" s="779"/>
      <c r="BA3" s="779"/>
      <c r="BB3" s="779"/>
    </row>
    <row r="4" spans="1:79" ht="18.75" hidden="1" x14ac:dyDescent="0.3">
      <c r="A4" s="1407" t="s">
        <v>911</v>
      </c>
      <c r="B4" s="1407"/>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c r="AE4" s="1407"/>
      <c r="AF4" s="1407"/>
      <c r="AG4" s="1407"/>
      <c r="AH4" s="1407"/>
      <c r="AI4" s="1407"/>
      <c r="AJ4" s="1407"/>
      <c r="AK4" s="1407"/>
      <c r="AL4" s="1407"/>
      <c r="AM4" s="1407"/>
      <c r="AN4" s="1407"/>
      <c r="AO4" s="1407"/>
      <c r="AP4" s="1407"/>
      <c r="AQ4" s="1407"/>
      <c r="AR4" s="1407"/>
      <c r="AS4" s="1407"/>
      <c r="AT4" s="1407"/>
      <c r="AX4" s="779"/>
      <c r="AY4" s="779"/>
      <c r="AZ4" s="779"/>
      <c r="BA4" s="779"/>
      <c r="BB4" s="779"/>
    </row>
    <row r="5" spans="1:79" ht="18.75" hidden="1" x14ac:dyDescent="0.3">
      <c r="L5" s="781"/>
      <c r="M5" s="781"/>
      <c r="N5" s="781"/>
      <c r="O5" s="781"/>
      <c r="P5" s="781"/>
      <c r="Q5" s="781"/>
      <c r="R5" s="781"/>
      <c r="S5" s="781"/>
      <c r="T5" s="781"/>
      <c r="U5" s="781"/>
      <c r="V5" s="781"/>
      <c r="W5" s="781"/>
      <c r="X5" s="781"/>
      <c r="Y5" s="781"/>
      <c r="Z5" s="781"/>
      <c r="AA5" s="781"/>
      <c r="AB5" s="781"/>
      <c r="AC5" s="781"/>
      <c r="AD5" s="781"/>
      <c r="AE5" s="781"/>
      <c r="AF5" s="781"/>
      <c r="AG5" s="781"/>
      <c r="AH5" s="781"/>
      <c r="AI5" s="781"/>
      <c r="AJ5" s="781"/>
      <c r="AK5" s="781"/>
      <c r="AL5" s="781"/>
      <c r="AM5" s="781"/>
      <c r="AN5" s="781"/>
      <c r="AO5" s="781"/>
      <c r="AP5" s="781"/>
      <c r="AQ5" s="781"/>
      <c r="AR5" s="781"/>
      <c r="AS5" s="781"/>
      <c r="AT5" s="781"/>
      <c r="AU5" s="816"/>
      <c r="AV5" s="816"/>
      <c r="AW5" s="816"/>
      <c r="AX5" s="816"/>
      <c r="AY5" s="816"/>
      <c r="AZ5" s="816"/>
      <c r="BA5" s="816"/>
      <c r="BB5" s="816"/>
      <c r="BC5" s="816"/>
      <c r="BD5" s="816"/>
      <c r="BE5" s="816"/>
      <c r="BF5" s="816"/>
      <c r="BG5" s="816"/>
      <c r="BH5" s="816"/>
      <c r="BI5" s="816"/>
      <c r="BJ5" s="816"/>
      <c r="BK5" s="816"/>
      <c r="BL5" s="816"/>
      <c r="BM5" s="816"/>
      <c r="BN5" s="816"/>
      <c r="BO5" s="816"/>
      <c r="BP5" s="816"/>
      <c r="BQ5" s="816"/>
      <c r="BR5" s="816"/>
      <c r="BS5" s="816"/>
      <c r="BT5" s="816"/>
      <c r="BU5" s="816"/>
      <c r="BV5" s="816"/>
      <c r="BW5" s="816"/>
      <c r="BX5" s="816"/>
      <c r="BY5" s="816"/>
    </row>
    <row r="6" spans="1:79" ht="18.75" hidden="1" x14ac:dyDescent="0.25">
      <c r="A6" s="1430" t="s">
        <v>818</v>
      </c>
      <c r="B6" s="1430"/>
      <c r="C6" s="1430"/>
      <c r="D6" s="1430"/>
      <c r="E6" s="1430"/>
      <c r="F6" s="1430"/>
      <c r="G6" s="1430"/>
      <c r="H6" s="1430"/>
      <c r="I6" s="1430"/>
      <c r="J6" s="1430"/>
      <c r="K6" s="1430"/>
      <c r="L6" s="1430"/>
      <c r="M6" s="1430"/>
      <c r="N6" s="1430"/>
      <c r="O6" s="1430"/>
      <c r="P6" s="1430"/>
      <c r="Q6" s="1430"/>
      <c r="R6" s="1430"/>
      <c r="S6" s="1430"/>
      <c r="T6" s="1430"/>
      <c r="U6" s="1430"/>
      <c r="V6" s="1430"/>
      <c r="W6" s="1430"/>
      <c r="X6" s="1430"/>
      <c r="Y6" s="1430"/>
      <c r="Z6" s="1430"/>
      <c r="AA6" s="1430"/>
      <c r="AB6" s="1430"/>
      <c r="AC6" s="1430"/>
      <c r="AD6" s="1430"/>
      <c r="AE6" s="1430"/>
      <c r="AF6" s="1430"/>
      <c r="AG6" s="1430"/>
      <c r="AH6" s="1430"/>
      <c r="AI6" s="1430"/>
      <c r="AJ6" s="1430"/>
      <c r="AK6" s="1430"/>
      <c r="AL6" s="1430"/>
      <c r="AM6" s="1430"/>
      <c r="AN6" s="1430"/>
      <c r="AO6" s="1430"/>
      <c r="AP6" s="1430"/>
      <c r="AQ6" s="1430"/>
      <c r="AR6" s="1430"/>
      <c r="AS6" s="1430"/>
      <c r="AT6" s="1430"/>
      <c r="AU6" s="784"/>
      <c r="AV6" s="784"/>
      <c r="AW6" s="784"/>
      <c r="AX6" s="784"/>
      <c r="AY6" s="784"/>
      <c r="AZ6" s="784"/>
      <c r="BA6" s="784"/>
      <c r="BB6" s="784"/>
      <c r="BC6" s="784"/>
      <c r="BD6" s="784"/>
      <c r="BE6" s="784"/>
      <c r="BF6" s="784"/>
      <c r="BG6" s="784"/>
      <c r="BH6" s="784"/>
      <c r="BI6" s="784"/>
      <c r="BJ6" s="784"/>
      <c r="BK6" s="784"/>
      <c r="BL6" s="784"/>
      <c r="BM6" s="784"/>
      <c r="BN6" s="784"/>
      <c r="BO6" s="784"/>
      <c r="BP6" s="784"/>
      <c r="BQ6" s="784"/>
      <c r="BR6" s="784"/>
      <c r="BS6" s="784"/>
      <c r="BT6" s="784"/>
      <c r="BU6" s="784"/>
      <c r="BV6" s="784"/>
      <c r="BW6" s="784"/>
      <c r="BX6" s="784"/>
      <c r="BY6" s="784"/>
      <c r="BZ6" s="784"/>
      <c r="CA6" s="784"/>
    </row>
    <row r="7" spans="1:79" hidden="1" x14ac:dyDescent="0.25">
      <c r="A7" s="1389" t="s">
        <v>720</v>
      </c>
      <c r="B7" s="1389"/>
      <c r="C7" s="1389"/>
      <c r="D7" s="1389"/>
      <c r="E7" s="1389"/>
      <c r="F7" s="1389"/>
      <c r="G7" s="1389"/>
      <c r="H7" s="1389"/>
      <c r="I7" s="1389"/>
      <c r="J7" s="1389"/>
      <c r="K7" s="1389"/>
      <c r="L7" s="1389"/>
      <c r="M7" s="1389"/>
      <c r="N7" s="1389"/>
      <c r="O7" s="1389"/>
      <c r="P7" s="1389"/>
      <c r="Q7" s="1389"/>
      <c r="R7" s="1389"/>
      <c r="S7" s="1389"/>
      <c r="T7" s="1389"/>
      <c r="U7" s="1389"/>
      <c r="V7" s="1389"/>
      <c r="W7" s="1389"/>
      <c r="X7" s="1389"/>
      <c r="Y7" s="1389"/>
      <c r="Z7" s="1389"/>
      <c r="AA7" s="1389"/>
      <c r="AB7" s="1389"/>
      <c r="AC7" s="1389"/>
      <c r="AD7" s="1389"/>
      <c r="AE7" s="1389"/>
      <c r="AF7" s="1389"/>
      <c r="AG7" s="1389"/>
      <c r="AH7" s="1389"/>
      <c r="AI7" s="1389"/>
      <c r="AJ7" s="1389"/>
      <c r="AK7" s="1389"/>
      <c r="AL7" s="1389"/>
      <c r="AM7" s="1389"/>
      <c r="AN7" s="1389"/>
      <c r="AO7" s="1389"/>
      <c r="AP7" s="1389"/>
      <c r="AQ7" s="1389"/>
      <c r="AR7" s="1389"/>
      <c r="AS7" s="1389"/>
      <c r="AT7" s="1389"/>
      <c r="AU7" s="299"/>
      <c r="AV7" s="299"/>
      <c r="AW7" s="299"/>
      <c r="AX7" s="299"/>
      <c r="AY7" s="299"/>
      <c r="AZ7" s="299"/>
      <c r="BA7" s="299"/>
      <c r="BB7" s="299"/>
      <c r="BC7" s="299"/>
      <c r="BD7" s="299"/>
      <c r="BE7" s="299"/>
      <c r="BF7" s="299"/>
      <c r="BG7" s="299"/>
      <c r="BH7" s="299"/>
      <c r="BI7" s="299"/>
      <c r="BJ7" s="299"/>
      <c r="BK7" s="299"/>
      <c r="BL7" s="299"/>
      <c r="BM7" s="299"/>
      <c r="BN7" s="299"/>
      <c r="BO7" s="299"/>
      <c r="BP7" s="299"/>
      <c r="BQ7" s="299"/>
      <c r="BR7" s="299"/>
      <c r="BS7" s="299"/>
      <c r="BT7" s="299"/>
      <c r="BU7" s="299"/>
      <c r="BV7" s="299"/>
      <c r="BW7" s="299"/>
      <c r="BX7" s="299"/>
      <c r="BY7" s="299"/>
      <c r="BZ7" s="299"/>
      <c r="CA7" s="299"/>
    </row>
    <row r="8" spans="1:79" ht="18.75" hidden="1" x14ac:dyDescent="0.3">
      <c r="A8" s="779"/>
      <c r="B8" s="779"/>
      <c r="C8" s="779"/>
      <c r="D8" s="779"/>
      <c r="E8" s="779"/>
      <c r="F8" s="779"/>
      <c r="G8" s="779"/>
      <c r="H8" s="779"/>
      <c r="I8" s="779"/>
      <c r="J8" s="779"/>
      <c r="K8" s="779"/>
      <c r="AS8" s="782"/>
      <c r="AX8" s="779"/>
      <c r="AY8" s="779"/>
      <c r="AZ8" s="779"/>
      <c r="BA8" s="779"/>
      <c r="BB8" s="779"/>
    </row>
    <row r="9" spans="1:79" ht="18.75" hidden="1" x14ac:dyDescent="0.3">
      <c r="A9" s="1407" t="s">
        <v>1538</v>
      </c>
      <c r="B9" s="1407"/>
      <c r="C9" s="1407"/>
      <c r="D9" s="1407"/>
      <c r="E9" s="1407"/>
      <c r="F9" s="1407"/>
      <c r="G9" s="1407"/>
      <c r="H9" s="1407"/>
      <c r="I9" s="1407"/>
      <c r="J9" s="1407"/>
      <c r="K9" s="1407"/>
      <c r="L9" s="1407"/>
      <c r="M9" s="1407"/>
      <c r="N9" s="1407"/>
      <c r="O9" s="1407"/>
      <c r="P9" s="1407"/>
      <c r="Q9" s="1407"/>
      <c r="R9" s="1407"/>
      <c r="S9" s="1407"/>
      <c r="T9" s="1407"/>
      <c r="U9" s="1407"/>
      <c r="V9" s="1407"/>
      <c r="W9" s="1407"/>
      <c r="X9" s="1407"/>
      <c r="Y9" s="1407"/>
      <c r="Z9" s="1407"/>
      <c r="AA9" s="1407"/>
      <c r="AB9" s="1407"/>
      <c r="AC9" s="1407"/>
      <c r="AD9" s="1407"/>
      <c r="AE9" s="1407"/>
      <c r="AF9" s="1407"/>
      <c r="AG9" s="1407"/>
      <c r="AH9" s="1407"/>
      <c r="AI9" s="1407"/>
      <c r="AJ9" s="1407"/>
      <c r="AK9" s="1407"/>
      <c r="AL9" s="1407"/>
      <c r="AM9" s="1407"/>
      <c r="AN9" s="1407"/>
      <c r="AO9" s="1407"/>
      <c r="AP9" s="1407"/>
      <c r="AQ9" s="1407"/>
      <c r="AR9" s="1407"/>
      <c r="AS9" s="1407"/>
      <c r="AT9" s="1407"/>
      <c r="AU9" s="816"/>
      <c r="AV9" s="816"/>
      <c r="AW9" s="816"/>
      <c r="AX9" s="816"/>
      <c r="AY9" s="816"/>
      <c r="AZ9" s="816"/>
      <c r="BA9" s="816"/>
      <c r="BB9" s="816"/>
      <c r="BC9" s="816"/>
      <c r="BD9" s="816"/>
      <c r="BE9" s="816"/>
      <c r="BF9" s="816"/>
      <c r="BG9" s="816"/>
      <c r="BH9" s="816"/>
      <c r="BI9" s="816"/>
      <c r="BJ9" s="816"/>
      <c r="BK9" s="816"/>
      <c r="BL9" s="816"/>
      <c r="BM9" s="816"/>
      <c r="BN9" s="816"/>
      <c r="BO9" s="816"/>
      <c r="BP9" s="816"/>
      <c r="BQ9" s="816"/>
      <c r="BR9" s="816"/>
      <c r="BS9" s="816"/>
      <c r="BT9" s="816"/>
      <c r="BU9" s="816"/>
      <c r="BV9" s="816"/>
      <c r="BW9" s="816"/>
      <c r="BX9" s="816"/>
    </row>
    <row r="10" spans="1:79" ht="18.75" hidden="1" x14ac:dyDescent="0.3">
      <c r="A10" s="783"/>
      <c r="B10" s="783"/>
      <c r="C10" s="783"/>
      <c r="D10" s="783"/>
      <c r="E10" s="783"/>
      <c r="F10" s="783"/>
      <c r="G10" s="783"/>
      <c r="H10" s="783"/>
      <c r="I10" s="783"/>
      <c r="J10" s="783"/>
      <c r="K10" s="783"/>
      <c r="L10" s="783"/>
      <c r="M10" s="783"/>
      <c r="N10" s="783"/>
      <c r="O10" s="783"/>
      <c r="P10" s="783"/>
      <c r="Q10" s="783"/>
      <c r="R10" s="783"/>
      <c r="S10" s="783"/>
      <c r="T10" s="783"/>
      <c r="U10" s="783"/>
      <c r="V10" s="783"/>
      <c r="W10" s="783"/>
      <c r="X10" s="783"/>
      <c r="Y10" s="783"/>
      <c r="Z10" s="783"/>
      <c r="AA10" s="783"/>
      <c r="AB10" s="783"/>
      <c r="AC10" s="783"/>
      <c r="AD10" s="890"/>
      <c r="AE10" s="783"/>
      <c r="AF10" s="783"/>
      <c r="AG10" s="890"/>
      <c r="AH10" s="783"/>
      <c r="AI10" s="962"/>
      <c r="AJ10" s="962"/>
      <c r="AK10" s="962"/>
      <c r="AL10" s="962"/>
      <c r="AM10" s="962"/>
      <c r="AN10" s="962"/>
      <c r="AO10" s="783"/>
      <c r="AP10" s="890"/>
      <c r="AQ10" s="783"/>
      <c r="AR10" s="783"/>
      <c r="AS10" s="783"/>
      <c r="AT10" s="783"/>
      <c r="AU10" s="816"/>
      <c r="AV10" s="816"/>
      <c r="AW10" s="816"/>
      <c r="AX10" s="816"/>
      <c r="AY10" s="816"/>
      <c r="AZ10" s="816"/>
      <c r="BA10" s="816"/>
      <c r="BB10" s="816"/>
      <c r="BC10" s="816"/>
      <c r="BD10" s="816"/>
      <c r="BE10" s="816"/>
      <c r="BF10" s="816"/>
      <c r="BG10" s="816"/>
      <c r="BH10" s="816"/>
      <c r="BI10" s="816"/>
      <c r="BJ10" s="816"/>
      <c r="BK10" s="816"/>
      <c r="BL10" s="816"/>
      <c r="BM10" s="816"/>
      <c r="BN10" s="816"/>
      <c r="BO10" s="816"/>
      <c r="BP10" s="816"/>
      <c r="BQ10" s="816"/>
      <c r="BR10" s="816"/>
      <c r="BS10" s="816"/>
      <c r="BT10" s="816"/>
      <c r="BU10" s="816"/>
      <c r="BV10" s="816"/>
      <c r="BW10" s="816"/>
      <c r="BX10" s="816"/>
    </row>
    <row r="11" spans="1:79" ht="18.75" hidden="1" x14ac:dyDescent="0.3">
      <c r="A11" s="1405" t="s">
        <v>721</v>
      </c>
      <c r="B11" s="1405"/>
      <c r="C11" s="1405"/>
      <c r="D11" s="1405"/>
      <c r="E11" s="1405"/>
      <c r="F11" s="1405"/>
      <c r="G11" s="1405"/>
      <c r="H11" s="1405"/>
      <c r="I11" s="1405"/>
      <c r="J11" s="1405"/>
      <c r="K11" s="1405"/>
      <c r="L11" s="1405"/>
      <c r="M11" s="1405"/>
      <c r="N11" s="1405"/>
      <c r="O11" s="1405"/>
      <c r="P11" s="1405"/>
      <c r="Q11" s="1405"/>
      <c r="R11" s="1405"/>
      <c r="S11" s="1405"/>
      <c r="T11" s="1405"/>
      <c r="U11" s="1405"/>
      <c r="V11" s="1405"/>
      <c r="W11" s="1405"/>
      <c r="X11" s="1405"/>
      <c r="Y11" s="1405"/>
      <c r="Z11" s="1405"/>
      <c r="AA11" s="1405"/>
      <c r="AB11" s="1405"/>
      <c r="AC11" s="1405"/>
      <c r="AD11" s="1405"/>
      <c r="AE11" s="1405"/>
      <c r="AF11" s="1405"/>
      <c r="AG11" s="1405"/>
      <c r="AH11" s="1405"/>
      <c r="AI11" s="1405"/>
      <c r="AJ11" s="1405"/>
      <c r="AK11" s="1405"/>
      <c r="AL11" s="1405"/>
      <c r="AM11" s="1405"/>
      <c r="AN11" s="1405"/>
      <c r="AO11" s="1405"/>
      <c r="AP11" s="1405"/>
      <c r="AQ11" s="1405"/>
      <c r="AR11" s="1405"/>
      <c r="AS11" s="1405"/>
      <c r="AT11" s="1405"/>
      <c r="AU11" s="762"/>
      <c r="AV11" s="762"/>
      <c r="AW11" s="762"/>
      <c r="AX11" s="762"/>
      <c r="AY11" s="762"/>
      <c r="AZ11" s="762"/>
      <c r="BA11" s="762"/>
      <c r="BB11" s="762"/>
      <c r="BC11" s="762"/>
      <c r="BD11" s="762"/>
      <c r="BE11" s="762"/>
      <c r="BF11" s="762"/>
      <c r="BG11" s="762"/>
      <c r="BH11" s="762"/>
      <c r="BI11" s="762"/>
      <c r="BJ11" s="762"/>
      <c r="BK11" s="762"/>
      <c r="BL11" s="762"/>
      <c r="BM11" s="762"/>
      <c r="BN11" s="762"/>
      <c r="BO11" s="762"/>
      <c r="BP11" s="762"/>
      <c r="BQ11" s="762"/>
      <c r="BR11" s="762"/>
      <c r="BS11" s="762"/>
      <c r="BT11" s="762"/>
      <c r="BU11" s="762"/>
      <c r="BV11" s="762"/>
      <c r="BW11" s="762"/>
      <c r="BX11" s="762"/>
      <c r="BY11" s="762"/>
      <c r="BZ11" s="762"/>
      <c r="CA11" s="762"/>
    </row>
    <row r="12" spans="1:79" hidden="1" x14ac:dyDescent="0.25">
      <c r="A12" s="1328" t="s">
        <v>912</v>
      </c>
      <c r="B12" s="1328"/>
      <c r="C12" s="1328"/>
      <c r="D12" s="1328"/>
      <c r="E12" s="1328"/>
      <c r="F12" s="1328"/>
      <c r="G12" s="1328"/>
      <c r="H12" s="1328"/>
      <c r="I12" s="1328"/>
      <c r="J12" s="1328"/>
      <c r="K12" s="1328"/>
      <c r="L12" s="1328"/>
      <c r="M12" s="1328"/>
      <c r="N12" s="1328"/>
      <c r="O12" s="1328"/>
      <c r="P12" s="1328"/>
      <c r="Q12" s="1328"/>
      <c r="R12" s="1328"/>
      <c r="S12" s="1328"/>
      <c r="T12" s="1328"/>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T12" s="1328"/>
      <c r="AU12" s="763"/>
      <c r="AV12" s="763"/>
      <c r="AW12" s="763"/>
      <c r="AX12" s="763"/>
      <c r="AY12" s="763"/>
      <c r="AZ12" s="763"/>
      <c r="BA12" s="763"/>
      <c r="BB12" s="763"/>
      <c r="BC12" s="763"/>
      <c r="BD12" s="763"/>
      <c r="BE12" s="763"/>
      <c r="BF12" s="763"/>
      <c r="BG12" s="763"/>
      <c r="BH12" s="763"/>
      <c r="BI12" s="763"/>
      <c r="BJ12" s="763"/>
      <c r="BK12" s="763"/>
      <c r="BL12" s="763"/>
      <c r="BM12" s="763"/>
      <c r="BN12" s="763"/>
      <c r="BO12" s="763"/>
      <c r="BP12" s="763"/>
      <c r="BQ12" s="763"/>
      <c r="BR12" s="763"/>
      <c r="BS12" s="763"/>
      <c r="BT12" s="763"/>
      <c r="BU12" s="763"/>
      <c r="BV12" s="763"/>
      <c r="BW12" s="763"/>
      <c r="BX12" s="763"/>
      <c r="BY12" s="763"/>
      <c r="BZ12" s="763"/>
      <c r="CA12" s="763"/>
    </row>
    <row r="13" spans="1:79" hidden="1" x14ac:dyDescent="0.25">
      <c r="A13" s="1431"/>
      <c r="B13" s="1431"/>
      <c r="C13" s="1431"/>
      <c r="D13" s="1431"/>
      <c r="E13" s="1431"/>
      <c r="F13" s="1431"/>
      <c r="G13" s="1431"/>
      <c r="H13" s="1431"/>
      <c r="I13" s="1431"/>
      <c r="J13" s="1431"/>
      <c r="K13" s="1431"/>
      <c r="L13" s="1431"/>
      <c r="M13" s="1431"/>
      <c r="N13" s="1431"/>
      <c r="O13" s="1431"/>
      <c r="P13" s="1431"/>
      <c r="Q13" s="1431"/>
      <c r="R13" s="1431"/>
      <c r="S13" s="1431"/>
      <c r="T13" s="1431"/>
      <c r="U13" s="1431"/>
      <c r="V13" s="1431"/>
      <c r="W13" s="1431"/>
      <c r="X13" s="1431"/>
      <c r="Y13" s="1431"/>
      <c r="Z13" s="1431"/>
      <c r="AA13" s="1431"/>
      <c r="AB13" s="1431"/>
      <c r="AC13" s="1431"/>
      <c r="AD13" s="1431"/>
      <c r="AE13" s="1431"/>
      <c r="AF13" s="1431"/>
      <c r="AG13" s="1431"/>
      <c r="AH13" s="1431"/>
      <c r="AI13" s="1431"/>
      <c r="AJ13" s="1431"/>
      <c r="AK13" s="1431"/>
      <c r="AL13" s="1431"/>
      <c r="AM13" s="1431"/>
      <c r="AN13" s="1431"/>
      <c r="AO13" s="1431"/>
      <c r="AP13" s="1431"/>
      <c r="AQ13" s="1431"/>
      <c r="AR13" s="1431"/>
      <c r="AS13" s="1431"/>
      <c r="AT13" s="817"/>
      <c r="AX13" s="779"/>
      <c r="AY13" s="779"/>
      <c r="AZ13" s="779"/>
      <c r="BA13" s="779"/>
      <c r="BB13" s="779"/>
      <c r="BC13" s="779"/>
      <c r="BD13" s="779"/>
      <c r="BE13" s="779"/>
      <c r="BF13" s="779"/>
      <c r="BG13" s="779"/>
      <c r="BH13" s="779"/>
      <c r="BI13" s="779"/>
      <c r="BJ13" s="779"/>
      <c r="BK13" s="779"/>
      <c r="BL13" s="779"/>
      <c r="BM13" s="779"/>
      <c r="BN13" s="779"/>
      <c r="BO13" s="779"/>
      <c r="BP13" s="779"/>
      <c r="BQ13" s="779"/>
      <c r="BR13" s="779"/>
      <c r="BS13" s="779"/>
      <c r="BT13" s="779"/>
      <c r="BU13" s="779"/>
      <c r="BV13" s="779"/>
    </row>
    <row r="14" spans="1:79" ht="72.75" customHeight="1" x14ac:dyDescent="0.25">
      <c r="A14" s="1409" t="s">
        <v>7</v>
      </c>
      <c r="B14" s="1409" t="s">
        <v>8</v>
      </c>
      <c r="C14" s="1409" t="s">
        <v>9</v>
      </c>
      <c r="D14" s="1410" t="s">
        <v>283</v>
      </c>
      <c r="E14" s="1410" t="s">
        <v>197</v>
      </c>
      <c r="F14" s="1409" t="s">
        <v>284</v>
      </c>
      <c r="G14" s="1409"/>
      <c r="H14" s="1432" t="s">
        <v>913</v>
      </c>
      <c r="I14" s="1432"/>
      <c r="J14" s="1411" t="s">
        <v>1540</v>
      </c>
      <c r="K14" s="1402" t="s">
        <v>914</v>
      </c>
      <c r="L14" s="1403"/>
      <c r="M14" s="1403"/>
      <c r="N14" s="1403"/>
      <c r="O14" s="1403"/>
      <c r="P14" s="1403"/>
      <c r="Q14" s="1403"/>
      <c r="R14" s="1403"/>
      <c r="S14" s="1403"/>
      <c r="T14" s="1404"/>
      <c r="U14" s="1402" t="s">
        <v>915</v>
      </c>
      <c r="V14" s="1403"/>
      <c r="W14" s="1403"/>
      <c r="X14" s="1403"/>
      <c r="Y14" s="1403"/>
      <c r="Z14" s="1404"/>
      <c r="AA14" s="1423" t="s">
        <v>1785</v>
      </c>
      <c r="AB14" s="1425"/>
      <c r="AC14" s="1402" t="s">
        <v>916</v>
      </c>
      <c r="AD14" s="1403"/>
      <c r="AE14" s="1403"/>
      <c r="AF14" s="1403"/>
      <c r="AG14" s="1403"/>
      <c r="AH14" s="1403"/>
      <c r="AI14" s="1403"/>
      <c r="AJ14" s="1403"/>
      <c r="AK14" s="1403"/>
      <c r="AL14" s="1403"/>
      <c r="AM14" s="1403"/>
      <c r="AN14" s="1403"/>
      <c r="AO14" s="1403"/>
      <c r="AP14" s="1403"/>
      <c r="AQ14" s="1403"/>
      <c r="AR14" s="1403"/>
      <c r="AS14" s="1403"/>
      <c r="AT14" s="1420" t="s">
        <v>288</v>
      </c>
      <c r="AX14" s="779"/>
      <c r="AY14" s="779"/>
      <c r="AZ14" s="779"/>
      <c r="BA14" s="779"/>
      <c r="BB14" s="779"/>
      <c r="BC14" s="779"/>
      <c r="BD14" s="779"/>
      <c r="BE14" s="779"/>
      <c r="BF14" s="779"/>
      <c r="BG14" s="779"/>
      <c r="BH14" s="779"/>
      <c r="BI14" s="779"/>
      <c r="BJ14" s="779"/>
      <c r="BK14" s="779"/>
      <c r="BL14" s="779"/>
      <c r="BM14" s="779"/>
      <c r="BN14" s="779"/>
      <c r="BO14" s="779"/>
      <c r="BP14" s="779"/>
      <c r="BQ14" s="779"/>
      <c r="BR14" s="779"/>
      <c r="BS14" s="779"/>
      <c r="BT14" s="779"/>
      <c r="BU14" s="779"/>
      <c r="BV14" s="779"/>
    </row>
    <row r="15" spans="1:79" ht="66" customHeight="1" x14ac:dyDescent="0.25">
      <c r="A15" s="1409"/>
      <c r="B15" s="1409"/>
      <c r="C15" s="1409"/>
      <c r="D15" s="1410"/>
      <c r="E15" s="1410"/>
      <c r="F15" s="1409"/>
      <c r="G15" s="1409"/>
      <c r="H15" s="1432"/>
      <c r="I15" s="1432"/>
      <c r="J15" s="1412"/>
      <c r="K15" s="1402" t="s">
        <v>206</v>
      </c>
      <c r="L15" s="1403"/>
      <c r="M15" s="1403"/>
      <c r="N15" s="1403"/>
      <c r="O15" s="1404"/>
      <c r="P15" s="1402" t="s">
        <v>917</v>
      </c>
      <c r="Q15" s="1403"/>
      <c r="R15" s="1403"/>
      <c r="S15" s="1403"/>
      <c r="T15" s="1404"/>
      <c r="U15" s="1409" t="s">
        <v>1783</v>
      </c>
      <c r="V15" s="1409"/>
      <c r="W15" s="1402" t="s">
        <v>1784</v>
      </c>
      <c r="X15" s="1404"/>
      <c r="Y15" s="1409" t="s">
        <v>1713</v>
      </c>
      <c r="Z15" s="1409"/>
      <c r="AA15" s="1414"/>
      <c r="AB15" s="1416"/>
      <c r="AC15" s="1433" t="s">
        <v>293</v>
      </c>
      <c r="AD15" s="1433"/>
      <c r="AE15" s="1433"/>
      <c r="AF15" s="1433" t="s">
        <v>294</v>
      </c>
      <c r="AG15" s="1433"/>
      <c r="AH15" s="1433"/>
      <c r="AI15" s="1433" t="s">
        <v>1715</v>
      </c>
      <c r="AJ15" s="1433"/>
      <c r="AK15" s="1433"/>
      <c r="AL15" s="1433" t="s">
        <v>1716</v>
      </c>
      <c r="AM15" s="1433"/>
      <c r="AN15" s="1433"/>
      <c r="AO15" s="1433" t="s">
        <v>1717</v>
      </c>
      <c r="AP15" s="1433"/>
      <c r="AQ15" s="1433"/>
      <c r="AR15" s="1409" t="s">
        <v>825</v>
      </c>
      <c r="AS15" s="1432" t="s">
        <v>296</v>
      </c>
      <c r="AT15" s="1421"/>
      <c r="AX15" s="779"/>
      <c r="AY15" s="779"/>
      <c r="AZ15" s="779"/>
      <c r="BA15" s="779"/>
      <c r="BB15" s="779"/>
      <c r="BC15" s="779"/>
      <c r="BD15" s="779"/>
      <c r="BE15" s="779"/>
      <c r="BF15" s="779"/>
      <c r="BG15" s="779"/>
      <c r="BH15" s="779"/>
      <c r="BI15" s="779"/>
      <c r="BJ15" s="779"/>
      <c r="BK15" s="779"/>
      <c r="BL15" s="779"/>
      <c r="BM15" s="779"/>
      <c r="BN15" s="779"/>
      <c r="BO15" s="779"/>
      <c r="BP15" s="779"/>
      <c r="BQ15" s="779"/>
      <c r="BR15" s="779"/>
      <c r="BS15" s="779"/>
      <c r="BT15" s="779"/>
      <c r="BU15" s="779"/>
      <c r="BV15" s="779"/>
    </row>
    <row r="16" spans="1:79" ht="135" customHeight="1" x14ac:dyDescent="0.25">
      <c r="A16" s="1409"/>
      <c r="B16" s="1409"/>
      <c r="C16" s="1409"/>
      <c r="D16" s="1410"/>
      <c r="E16" s="1410"/>
      <c r="F16" s="818" t="s">
        <v>206</v>
      </c>
      <c r="G16" s="818" t="s">
        <v>43</v>
      </c>
      <c r="H16" s="819" t="s">
        <v>325</v>
      </c>
      <c r="I16" s="819" t="s">
        <v>43</v>
      </c>
      <c r="J16" s="1413"/>
      <c r="K16" s="790" t="s">
        <v>298</v>
      </c>
      <c r="L16" s="790" t="s">
        <v>299</v>
      </c>
      <c r="M16" s="790" t="s">
        <v>300</v>
      </c>
      <c r="N16" s="820" t="s">
        <v>301</v>
      </c>
      <c r="O16" s="820" t="s">
        <v>302</v>
      </c>
      <c r="P16" s="790" t="s">
        <v>298</v>
      </c>
      <c r="Q16" s="790" t="s">
        <v>299</v>
      </c>
      <c r="R16" s="790" t="s">
        <v>300</v>
      </c>
      <c r="S16" s="820" t="s">
        <v>301</v>
      </c>
      <c r="T16" s="820" t="s">
        <v>302</v>
      </c>
      <c r="U16" s="790" t="s">
        <v>305</v>
      </c>
      <c r="V16" s="790" t="s">
        <v>304</v>
      </c>
      <c r="W16" s="790" t="s">
        <v>305</v>
      </c>
      <c r="X16" s="790" t="s">
        <v>304</v>
      </c>
      <c r="Y16" s="790" t="s">
        <v>305</v>
      </c>
      <c r="Z16" s="790" t="s">
        <v>304</v>
      </c>
      <c r="AA16" s="792" t="s">
        <v>919</v>
      </c>
      <c r="AB16" s="792" t="s">
        <v>920</v>
      </c>
      <c r="AC16" s="792" t="s">
        <v>206</v>
      </c>
      <c r="AD16" s="889" t="s">
        <v>1529</v>
      </c>
      <c r="AE16" s="792" t="s">
        <v>208</v>
      </c>
      <c r="AF16" s="792" t="s">
        <v>206</v>
      </c>
      <c r="AG16" s="889" t="s">
        <v>1529</v>
      </c>
      <c r="AH16" s="792" t="s">
        <v>208</v>
      </c>
      <c r="AI16" s="961" t="s">
        <v>206</v>
      </c>
      <c r="AJ16" s="961" t="s">
        <v>1529</v>
      </c>
      <c r="AK16" s="961" t="s">
        <v>208</v>
      </c>
      <c r="AL16" s="961" t="s">
        <v>206</v>
      </c>
      <c r="AM16" s="961" t="s">
        <v>1529</v>
      </c>
      <c r="AN16" s="961" t="s">
        <v>208</v>
      </c>
      <c r="AO16" s="792" t="s">
        <v>206</v>
      </c>
      <c r="AP16" s="889" t="s">
        <v>1529</v>
      </c>
      <c r="AQ16" s="792" t="s">
        <v>208</v>
      </c>
      <c r="AR16" s="1409"/>
      <c r="AS16" s="1432"/>
      <c r="AT16" s="1422"/>
      <c r="AX16" s="779"/>
      <c r="AY16" s="779"/>
      <c r="AZ16" s="779"/>
      <c r="BA16" s="779"/>
      <c r="BB16" s="779"/>
      <c r="BC16" s="779"/>
      <c r="BD16" s="779"/>
      <c r="BE16" s="779"/>
      <c r="BF16" s="779"/>
      <c r="BG16" s="779"/>
      <c r="BH16" s="779"/>
      <c r="BI16" s="779"/>
      <c r="BJ16" s="779"/>
      <c r="BK16" s="779"/>
      <c r="BL16" s="779"/>
      <c r="BM16" s="779"/>
      <c r="BN16" s="779"/>
      <c r="BO16" s="779"/>
      <c r="BP16" s="779"/>
      <c r="BQ16" s="779"/>
      <c r="BR16" s="779"/>
      <c r="BS16" s="779"/>
      <c r="BT16" s="779"/>
      <c r="BU16" s="779"/>
      <c r="BV16" s="779"/>
    </row>
    <row r="17" spans="1:74" ht="19.5" customHeight="1" x14ac:dyDescent="0.25">
      <c r="A17" s="792">
        <v>1</v>
      </c>
      <c r="B17" s="792">
        <v>2</v>
      </c>
      <c r="C17" s="792">
        <v>3</v>
      </c>
      <c r="D17" s="792">
        <v>4</v>
      </c>
      <c r="E17" s="792">
        <v>5</v>
      </c>
      <c r="F17" s="792">
        <v>6</v>
      </c>
      <c r="G17" s="792">
        <v>7</v>
      </c>
      <c r="H17" s="792">
        <v>8</v>
      </c>
      <c r="I17" s="792">
        <v>9</v>
      </c>
      <c r="J17" s="792">
        <v>10</v>
      </c>
      <c r="K17" s="792">
        <v>11</v>
      </c>
      <c r="L17" s="792">
        <v>12</v>
      </c>
      <c r="M17" s="792">
        <v>13</v>
      </c>
      <c r="N17" s="792">
        <v>14</v>
      </c>
      <c r="O17" s="792">
        <v>15</v>
      </c>
      <c r="P17" s="792">
        <v>16</v>
      </c>
      <c r="Q17" s="792">
        <v>17</v>
      </c>
      <c r="R17" s="792">
        <v>18</v>
      </c>
      <c r="S17" s="792">
        <v>19</v>
      </c>
      <c r="T17" s="792">
        <v>20</v>
      </c>
      <c r="U17" s="792">
        <v>21</v>
      </c>
      <c r="V17" s="792">
        <v>22</v>
      </c>
      <c r="W17" s="792">
        <v>23</v>
      </c>
      <c r="X17" s="792">
        <v>24</v>
      </c>
      <c r="Y17" s="792">
        <v>25</v>
      </c>
      <c r="Z17" s="792">
        <v>26</v>
      </c>
      <c r="AA17" s="792">
        <v>27</v>
      </c>
      <c r="AB17" s="792">
        <v>28</v>
      </c>
      <c r="AC17" s="793" t="s">
        <v>921</v>
      </c>
      <c r="AD17" s="793"/>
      <c r="AE17" s="793" t="s">
        <v>922</v>
      </c>
      <c r="AF17" s="793" t="s">
        <v>307</v>
      </c>
      <c r="AG17" s="793"/>
      <c r="AH17" s="793" t="s">
        <v>308</v>
      </c>
      <c r="AI17" s="793"/>
      <c r="AJ17" s="793"/>
      <c r="AK17" s="793"/>
      <c r="AL17" s="793"/>
      <c r="AM17" s="793"/>
      <c r="AN17" s="793"/>
      <c r="AO17" s="793" t="s">
        <v>309</v>
      </c>
      <c r="AP17" s="793"/>
      <c r="AQ17" s="793" t="s">
        <v>310</v>
      </c>
      <c r="AR17" s="792">
        <v>30</v>
      </c>
      <c r="AS17" s="792">
        <v>31</v>
      </c>
      <c r="AT17" s="792">
        <v>32</v>
      </c>
      <c r="AX17" s="779"/>
      <c r="AY17" s="779"/>
      <c r="AZ17" s="779"/>
      <c r="BA17" s="779"/>
      <c r="BB17" s="779"/>
      <c r="BC17" s="779"/>
      <c r="BD17" s="779"/>
      <c r="BE17" s="779"/>
      <c r="BF17" s="779"/>
      <c r="BG17" s="779"/>
      <c r="BH17" s="779"/>
      <c r="BI17" s="779"/>
      <c r="BJ17" s="779"/>
      <c r="BK17" s="779"/>
      <c r="BL17" s="779"/>
      <c r="BM17" s="779"/>
      <c r="BN17" s="779"/>
      <c r="BO17" s="779"/>
      <c r="BP17" s="779"/>
      <c r="BQ17" s="779"/>
      <c r="BR17" s="779"/>
      <c r="BS17" s="779"/>
      <c r="BT17" s="779"/>
      <c r="BU17" s="779"/>
      <c r="BV17" s="779"/>
    </row>
    <row r="18" spans="1:74" s="822" customFormat="1" ht="48" customHeight="1" x14ac:dyDescent="0.25">
      <c r="A18" s="794" t="s">
        <v>661</v>
      </c>
      <c r="B18" s="795" t="s">
        <v>92</v>
      </c>
      <c r="C18" s="796" t="s">
        <v>93</v>
      </c>
      <c r="D18" s="821"/>
      <c r="E18" s="821"/>
      <c r="F18" s="821"/>
      <c r="G18" s="821"/>
      <c r="H18" s="798">
        <f>SUM(H19:H25)</f>
        <v>0</v>
      </c>
      <c r="I18" s="798">
        <f t="shared" ref="I18:AT18" si="0">SUM(I19:I25)</f>
        <v>0</v>
      </c>
      <c r="J18" s="798">
        <f t="shared" si="0"/>
        <v>0</v>
      </c>
      <c r="K18" s="798">
        <f t="shared" si="0"/>
        <v>103.32166666666666</v>
      </c>
      <c r="L18" s="798">
        <f t="shared" si="0"/>
        <v>9.7966666666666669</v>
      </c>
      <c r="M18" s="798">
        <f t="shared" si="0"/>
        <v>57</v>
      </c>
      <c r="N18" s="798">
        <f t="shared" si="0"/>
        <v>36.525000000000006</v>
      </c>
      <c r="O18" s="798">
        <f t="shared" si="0"/>
        <v>0</v>
      </c>
      <c r="P18" s="798">
        <f t="shared" si="0"/>
        <v>0</v>
      </c>
      <c r="Q18" s="798">
        <f t="shared" si="0"/>
        <v>0</v>
      </c>
      <c r="R18" s="798">
        <f t="shared" si="0"/>
        <v>0</v>
      </c>
      <c r="S18" s="798">
        <f t="shared" si="0"/>
        <v>0</v>
      </c>
      <c r="T18" s="798">
        <f t="shared" si="0"/>
        <v>0</v>
      </c>
      <c r="U18" s="798">
        <f t="shared" si="0"/>
        <v>0</v>
      </c>
      <c r="V18" s="798">
        <f t="shared" si="0"/>
        <v>0</v>
      </c>
      <c r="W18" s="798">
        <f t="shared" si="0"/>
        <v>0</v>
      </c>
      <c r="X18" s="798">
        <f t="shared" si="0"/>
        <v>0</v>
      </c>
      <c r="Y18" s="798">
        <f t="shared" si="0"/>
        <v>0</v>
      </c>
      <c r="Z18" s="798">
        <f t="shared" si="0"/>
        <v>0</v>
      </c>
      <c r="AA18" s="798">
        <f t="shared" si="0"/>
        <v>0</v>
      </c>
      <c r="AB18" s="798">
        <f t="shared" si="0"/>
        <v>0</v>
      </c>
      <c r="AC18" s="798">
        <f t="shared" si="0"/>
        <v>35.888333333333335</v>
      </c>
      <c r="AD18" s="798">
        <f>SUM(AD19:AD25)</f>
        <v>0</v>
      </c>
      <c r="AE18" s="798">
        <f t="shared" si="0"/>
        <v>0</v>
      </c>
      <c r="AF18" s="798">
        <f t="shared" si="0"/>
        <v>6.6000000000000014</v>
      </c>
      <c r="AG18" s="798">
        <f>SUM(AG19:AG25)</f>
        <v>0</v>
      </c>
      <c r="AH18" s="798">
        <f t="shared" si="0"/>
        <v>0</v>
      </c>
      <c r="AI18" s="798"/>
      <c r="AJ18" s="798"/>
      <c r="AK18" s="798"/>
      <c r="AL18" s="798"/>
      <c r="AM18" s="798"/>
      <c r="AN18" s="798"/>
      <c r="AO18" s="798">
        <f t="shared" si="0"/>
        <v>7</v>
      </c>
      <c r="AP18" s="798">
        <f>SUM(AP19:AP25)</f>
        <v>0</v>
      </c>
      <c r="AQ18" s="798">
        <f t="shared" si="0"/>
        <v>0</v>
      </c>
      <c r="AR18" s="798">
        <f t="shared" si="0"/>
        <v>109.98833333333333</v>
      </c>
      <c r="AS18" s="798">
        <f t="shared" si="0"/>
        <v>0</v>
      </c>
      <c r="AT18" s="798">
        <f t="shared" si="0"/>
        <v>0</v>
      </c>
    </row>
    <row r="19" spans="1:74" s="825" customFormat="1" ht="42" customHeight="1" x14ac:dyDescent="0.25">
      <c r="A19" s="800" t="s">
        <v>94</v>
      </c>
      <c r="B19" s="801" t="s">
        <v>857</v>
      </c>
      <c r="C19" s="802" t="s">
        <v>93</v>
      </c>
      <c r="D19" s="823"/>
      <c r="E19" s="823"/>
      <c r="F19" s="823"/>
      <c r="G19" s="823"/>
      <c r="H19" s="824">
        <f>H27</f>
        <v>0</v>
      </c>
      <c r="I19" s="824">
        <f t="shared" ref="I19:AT19" si="1">I27</f>
        <v>0</v>
      </c>
      <c r="J19" s="824">
        <f t="shared" si="1"/>
        <v>0</v>
      </c>
      <c r="K19" s="824">
        <f t="shared" si="1"/>
        <v>0</v>
      </c>
      <c r="L19" s="824">
        <f t="shared" si="1"/>
        <v>0</v>
      </c>
      <c r="M19" s="824">
        <f t="shared" si="1"/>
        <v>0</v>
      </c>
      <c r="N19" s="824">
        <f t="shared" si="1"/>
        <v>0</v>
      </c>
      <c r="O19" s="824">
        <f t="shared" si="1"/>
        <v>0</v>
      </c>
      <c r="P19" s="824">
        <f t="shared" si="1"/>
        <v>0</v>
      </c>
      <c r="Q19" s="824">
        <f t="shared" si="1"/>
        <v>0</v>
      </c>
      <c r="R19" s="824">
        <f t="shared" si="1"/>
        <v>0</v>
      </c>
      <c r="S19" s="824">
        <f t="shared" si="1"/>
        <v>0</v>
      </c>
      <c r="T19" s="824">
        <f t="shared" si="1"/>
        <v>0</v>
      </c>
      <c r="U19" s="824">
        <f t="shared" si="1"/>
        <v>0</v>
      </c>
      <c r="V19" s="824">
        <f t="shared" si="1"/>
        <v>0</v>
      </c>
      <c r="W19" s="824">
        <f t="shared" si="1"/>
        <v>0</v>
      </c>
      <c r="X19" s="824">
        <f t="shared" si="1"/>
        <v>0</v>
      </c>
      <c r="Y19" s="824">
        <f t="shared" si="1"/>
        <v>0</v>
      </c>
      <c r="Z19" s="824">
        <f t="shared" si="1"/>
        <v>0</v>
      </c>
      <c r="AA19" s="824">
        <f t="shared" si="1"/>
        <v>0</v>
      </c>
      <c r="AB19" s="824">
        <f t="shared" si="1"/>
        <v>0</v>
      </c>
      <c r="AC19" s="824">
        <f t="shared" si="1"/>
        <v>0</v>
      </c>
      <c r="AD19" s="824">
        <f>AD27</f>
        <v>0</v>
      </c>
      <c r="AE19" s="824">
        <f t="shared" si="1"/>
        <v>0</v>
      </c>
      <c r="AF19" s="824">
        <f t="shared" si="1"/>
        <v>0</v>
      </c>
      <c r="AG19" s="824">
        <f>AG27</f>
        <v>0</v>
      </c>
      <c r="AH19" s="824">
        <f t="shared" si="1"/>
        <v>0</v>
      </c>
      <c r="AI19" s="824"/>
      <c r="AJ19" s="824"/>
      <c r="AK19" s="824"/>
      <c r="AL19" s="824"/>
      <c r="AM19" s="824"/>
      <c r="AN19" s="824"/>
      <c r="AO19" s="824">
        <f t="shared" si="1"/>
        <v>0</v>
      </c>
      <c r="AP19" s="824">
        <f>AP27</f>
        <v>0</v>
      </c>
      <c r="AQ19" s="824">
        <f t="shared" si="1"/>
        <v>0</v>
      </c>
      <c r="AR19" s="824">
        <f t="shared" si="1"/>
        <v>0</v>
      </c>
      <c r="AS19" s="824">
        <f t="shared" si="1"/>
        <v>0</v>
      </c>
      <c r="AT19" s="824">
        <f t="shared" si="1"/>
        <v>0</v>
      </c>
    </row>
    <row r="20" spans="1:74" s="825" customFormat="1" ht="42" customHeight="1" x14ac:dyDescent="0.25">
      <c r="A20" s="800" t="s">
        <v>96</v>
      </c>
      <c r="B20" s="801" t="s">
        <v>858</v>
      </c>
      <c r="C20" s="802" t="s">
        <v>93</v>
      </c>
      <c r="D20" s="823"/>
      <c r="E20" s="823"/>
      <c r="F20" s="823"/>
      <c r="G20" s="823"/>
      <c r="H20" s="824">
        <f>H41</f>
        <v>0</v>
      </c>
      <c r="I20" s="824">
        <f t="shared" ref="I20:AT20" si="2">I41</f>
        <v>0</v>
      </c>
      <c r="J20" s="824">
        <f t="shared" si="2"/>
        <v>0</v>
      </c>
      <c r="K20" s="824">
        <f t="shared" si="2"/>
        <v>36.5</v>
      </c>
      <c r="L20" s="824">
        <f t="shared" si="2"/>
        <v>3.3333333333333335</v>
      </c>
      <c r="M20" s="824">
        <f t="shared" si="2"/>
        <v>33.166666666666664</v>
      </c>
      <c r="N20" s="824">
        <f t="shared" si="2"/>
        <v>0</v>
      </c>
      <c r="O20" s="824">
        <f t="shared" si="2"/>
        <v>0</v>
      </c>
      <c r="P20" s="824">
        <f t="shared" si="2"/>
        <v>0</v>
      </c>
      <c r="Q20" s="824">
        <f t="shared" si="2"/>
        <v>0</v>
      </c>
      <c r="R20" s="824">
        <f t="shared" si="2"/>
        <v>0</v>
      </c>
      <c r="S20" s="824">
        <f t="shared" si="2"/>
        <v>0</v>
      </c>
      <c r="T20" s="824">
        <f t="shared" si="2"/>
        <v>0</v>
      </c>
      <c r="U20" s="824">
        <f t="shared" si="2"/>
        <v>0</v>
      </c>
      <c r="V20" s="824">
        <f t="shared" si="2"/>
        <v>0</v>
      </c>
      <c r="W20" s="824">
        <f t="shared" si="2"/>
        <v>0</v>
      </c>
      <c r="X20" s="824">
        <f t="shared" si="2"/>
        <v>0</v>
      </c>
      <c r="Y20" s="824">
        <f t="shared" si="2"/>
        <v>0</v>
      </c>
      <c r="Z20" s="824">
        <f t="shared" si="2"/>
        <v>0</v>
      </c>
      <c r="AA20" s="824">
        <f t="shared" si="2"/>
        <v>0</v>
      </c>
      <c r="AB20" s="824">
        <f t="shared" si="2"/>
        <v>0</v>
      </c>
      <c r="AC20" s="824">
        <f t="shared" si="2"/>
        <v>0</v>
      </c>
      <c r="AD20" s="824">
        <f>AD41</f>
        <v>0</v>
      </c>
      <c r="AE20" s="824">
        <f t="shared" si="2"/>
        <v>0</v>
      </c>
      <c r="AF20" s="824">
        <f t="shared" si="2"/>
        <v>0</v>
      </c>
      <c r="AG20" s="824">
        <f>AG41</f>
        <v>0</v>
      </c>
      <c r="AH20" s="824">
        <f t="shared" si="2"/>
        <v>0</v>
      </c>
      <c r="AI20" s="824"/>
      <c r="AJ20" s="824"/>
      <c r="AK20" s="824"/>
      <c r="AL20" s="824"/>
      <c r="AM20" s="824"/>
      <c r="AN20" s="824"/>
      <c r="AO20" s="824">
        <f t="shared" si="2"/>
        <v>6.666666666666667</v>
      </c>
      <c r="AP20" s="824">
        <f>AP41</f>
        <v>0</v>
      </c>
      <c r="AQ20" s="824">
        <f t="shared" si="2"/>
        <v>0</v>
      </c>
      <c r="AR20" s="824">
        <f t="shared" si="2"/>
        <v>43.166666666666664</v>
      </c>
      <c r="AS20" s="824">
        <f t="shared" si="2"/>
        <v>0</v>
      </c>
      <c r="AT20" s="824">
        <f t="shared" si="2"/>
        <v>0</v>
      </c>
    </row>
    <row r="21" spans="1:74" s="825" customFormat="1" ht="42" customHeight="1" x14ac:dyDescent="0.25">
      <c r="A21" s="800" t="s">
        <v>98</v>
      </c>
      <c r="B21" s="801" t="s">
        <v>859</v>
      </c>
      <c r="C21" s="802" t="s">
        <v>93</v>
      </c>
      <c r="D21" s="823"/>
      <c r="E21" s="823"/>
      <c r="F21" s="823"/>
      <c r="G21" s="823"/>
      <c r="H21" s="824">
        <f>H49</f>
        <v>0</v>
      </c>
      <c r="I21" s="824">
        <f t="shared" ref="I21:AT21" si="3">I49</f>
        <v>0</v>
      </c>
      <c r="J21" s="824">
        <f t="shared" si="3"/>
        <v>0</v>
      </c>
      <c r="K21" s="824">
        <f t="shared" si="3"/>
        <v>42.13</v>
      </c>
      <c r="L21" s="824">
        <f t="shared" si="3"/>
        <v>3.9633333333333338</v>
      </c>
      <c r="M21" s="824">
        <f t="shared" si="3"/>
        <v>8.8333333333333339</v>
      </c>
      <c r="N21" s="824">
        <f t="shared" si="3"/>
        <v>29.333333333333336</v>
      </c>
      <c r="O21" s="824">
        <f t="shared" si="3"/>
        <v>0</v>
      </c>
      <c r="P21" s="824">
        <f t="shared" si="3"/>
        <v>0</v>
      </c>
      <c r="Q21" s="824">
        <f t="shared" si="3"/>
        <v>0</v>
      </c>
      <c r="R21" s="824">
        <f t="shared" si="3"/>
        <v>0</v>
      </c>
      <c r="S21" s="824">
        <f t="shared" si="3"/>
        <v>0</v>
      </c>
      <c r="T21" s="824">
        <f t="shared" si="3"/>
        <v>0</v>
      </c>
      <c r="U21" s="824">
        <f t="shared" si="3"/>
        <v>0</v>
      </c>
      <c r="V21" s="824">
        <f t="shared" si="3"/>
        <v>0</v>
      </c>
      <c r="W21" s="824">
        <f t="shared" si="3"/>
        <v>0</v>
      </c>
      <c r="X21" s="824">
        <f t="shared" si="3"/>
        <v>0</v>
      </c>
      <c r="Y21" s="824">
        <f t="shared" si="3"/>
        <v>0</v>
      </c>
      <c r="Z21" s="824">
        <f t="shared" si="3"/>
        <v>0</v>
      </c>
      <c r="AA21" s="824">
        <f t="shared" si="3"/>
        <v>0</v>
      </c>
      <c r="AB21" s="824">
        <f t="shared" si="3"/>
        <v>0</v>
      </c>
      <c r="AC21" s="824">
        <f t="shared" si="3"/>
        <v>31.796666666666667</v>
      </c>
      <c r="AD21" s="824">
        <f>AD49</f>
        <v>0</v>
      </c>
      <c r="AE21" s="824">
        <f t="shared" si="3"/>
        <v>0</v>
      </c>
      <c r="AF21" s="824">
        <f t="shared" si="3"/>
        <v>6.0000000000000009</v>
      </c>
      <c r="AG21" s="824">
        <f>AG49</f>
        <v>0</v>
      </c>
      <c r="AH21" s="824">
        <f t="shared" si="3"/>
        <v>0</v>
      </c>
      <c r="AI21" s="824"/>
      <c r="AJ21" s="824"/>
      <c r="AK21" s="824"/>
      <c r="AL21" s="824"/>
      <c r="AM21" s="824"/>
      <c r="AN21" s="824"/>
      <c r="AO21" s="824">
        <f t="shared" si="3"/>
        <v>0</v>
      </c>
      <c r="AP21" s="824">
        <f>AP49</f>
        <v>0</v>
      </c>
      <c r="AQ21" s="824">
        <f t="shared" si="3"/>
        <v>0</v>
      </c>
      <c r="AR21" s="824">
        <f t="shared" si="3"/>
        <v>42.13</v>
      </c>
      <c r="AS21" s="824">
        <f t="shared" si="3"/>
        <v>0</v>
      </c>
      <c r="AT21" s="824">
        <f t="shared" si="3"/>
        <v>0</v>
      </c>
    </row>
    <row r="22" spans="1:74" s="825" customFormat="1" ht="42" customHeight="1" x14ac:dyDescent="0.25">
      <c r="A22" s="800" t="s">
        <v>100</v>
      </c>
      <c r="B22" s="801" t="s">
        <v>860</v>
      </c>
      <c r="C22" s="802" t="s">
        <v>93</v>
      </c>
      <c r="D22" s="823"/>
      <c r="E22" s="823"/>
      <c r="F22" s="823"/>
      <c r="G22" s="823"/>
      <c r="H22" s="824">
        <f>H59</f>
        <v>0</v>
      </c>
      <c r="I22" s="824">
        <f t="shared" ref="I22:AT22" si="4">I59</f>
        <v>0</v>
      </c>
      <c r="J22" s="824">
        <f t="shared" si="4"/>
        <v>0</v>
      </c>
      <c r="K22" s="824">
        <f t="shared" si="4"/>
        <v>0</v>
      </c>
      <c r="L22" s="824">
        <f t="shared" si="4"/>
        <v>0</v>
      </c>
      <c r="M22" s="824">
        <f t="shared" si="4"/>
        <v>0</v>
      </c>
      <c r="N22" s="824">
        <f t="shared" si="4"/>
        <v>0</v>
      </c>
      <c r="O22" s="824">
        <f t="shared" si="4"/>
        <v>0</v>
      </c>
      <c r="P22" s="824">
        <f t="shared" si="4"/>
        <v>0</v>
      </c>
      <c r="Q22" s="824">
        <f t="shared" si="4"/>
        <v>0</v>
      </c>
      <c r="R22" s="824">
        <f t="shared" si="4"/>
        <v>0</v>
      </c>
      <c r="S22" s="824">
        <f t="shared" si="4"/>
        <v>0</v>
      </c>
      <c r="T22" s="824">
        <f t="shared" si="4"/>
        <v>0</v>
      </c>
      <c r="U22" s="824">
        <f t="shared" si="4"/>
        <v>0</v>
      </c>
      <c r="V22" s="824">
        <f t="shared" si="4"/>
        <v>0</v>
      </c>
      <c r="W22" s="824">
        <f t="shared" si="4"/>
        <v>0</v>
      </c>
      <c r="X22" s="824">
        <f t="shared" si="4"/>
        <v>0</v>
      </c>
      <c r="Y22" s="824">
        <f t="shared" si="4"/>
        <v>0</v>
      </c>
      <c r="Z22" s="824">
        <f t="shared" si="4"/>
        <v>0</v>
      </c>
      <c r="AA22" s="824">
        <f t="shared" si="4"/>
        <v>0</v>
      </c>
      <c r="AB22" s="824">
        <f t="shared" si="4"/>
        <v>0</v>
      </c>
      <c r="AC22" s="824">
        <f t="shared" si="4"/>
        <v>0</v>
      </c>
      <c r="AD22" s="824">
        <f>AD59</f>
        <v>0</v>
      </c>
      <c r="AE22" s="824">
        <f t="shared" si="4"/>
        <v>0</v>
      </c>
      <c r="AF22" s="824">
        <f t="shared" si="4"/>
        <v>0</v>
      </c>
      <c r="AG22" s="824">
        <f>AG59</f>
        <v>0</v>
      </c>
      <c r="AH22" s="824">
        <f t="shared" si="4"/>
        <v>0</v>
      </c>
      <c r="AI22" s="824"/>
      <c r="AJ22" s="824"/>
      <c r="AK22" s="824"/>
      <c r="AL22" s="824"/>
      <c r="AM22" s="824"/>
      <c r="AN22" s="824"/>
      <c r="AO22" s="824">
        <f t="shared" si="4"/>
        <v>0</v>
      </c>
      <c r="AP22" s="824">
        <f>AP59</f>
        <v>0</v>
      </c>
      <c r="AQ22" s="824">
        <f t="shared" si="4"/>
        <v>0</v>
      </c>
      <c r="AR22" s="824">
        <f t="shared" si="4"/>
        <v>0</v>
      </c>
      <c r="AS22" s="824">
        <f t="shared" si="4"/>
        <v>0</v>
      </c>
      <c r="AT22" s="824">
        <f t="shared" si="4"/>
        <v>0</v>
      </c>
    </row>
    <row r="23" spans="1:74" s="825" customFormat="1" ht="42" customHeight="1" x14ac:dyDescent="0.25">
      <c r="A23" s="800" t="s">
        <v>102</v>
      </c>
      <c r="B23" s="801" t="s">
        <v>861</v>
      </c>
      <c r="C23" s="802" t="s">
        <v>93</v>
      </c>
      <c r="D23" s="823"/>
      <c r="E23" s="823"/>
      <c r="F23" s="823"/>
      <c r="G23" s="823"/>
      <c r="H23" s="824">
        <f>H66</f>
        <v>0</v>
      </c>
      <c r="I23" s="824">
        <f t="shared" ref="I23:AT23" si="5">I66</f>
        <v>0</v>
      </c>
      <c r="J23" s="824">
        <f t="shared" si="5"/>
        <v>0</v>
      </c>
      <c r="K23" s="824">
        <f t="shared" si="5"/>
        <v>17.5</v>
      </c>
      <c r="L23" s="824">
        <f t="shared" si="5"/>
        <v>2.5</v>
      </c>
      <c r="M23" s="824">
        <f t="shared" si="5"/>
        <v>15</v>
      </c>
      <c r="N23" s="824">
        <f t="shared" si="5"/>
        <v>0</v>
      </c>
      <c r="O23" s="824">
        <f t="shared" si="5"/>
        <v>0</v>
      </c>
      <c r="P23" s="824">
        <f t="shared" si="5"/>
        <v>0</v>
      </c>
      <c r="Q23" s="824">
        <f t="shared" si="5"/>
        <v>0</v>
      </c>
      <c r="R23" s="824">
        <f t="shared" si="5"/>
        <v>0</v>
      </c>
      <c r="S23" s="824">
        <f t="shared" si="5"/>
        <v>0</v>
      </c>
      <c r="T23" s="824">
        <f t="shared" si="5"/>
        <v>0</v>
      </c>
      <c r="U23" s="824">
        <f t="shared" si="5"/>
        <v>0</v>
      </c>
      <c r="V23" s="824">
        <f t="shared" si="5"/>
        <v>0</v>
      </c>
      <c r="W23" s="824">
        <f t="shared" si="5"/>
        <v>0</v>
      </c>
      <c r="X23" s="824">
        <f t="shared" si="5"/>
        <v>0</v>
      </c>
      <c r="Y23" s="824">
        <f t="shared" si="5"/>
        <v>0</v>
      </c>
      <c r="Z23" s="824">
        <f t="shared" si="5"/>
        <v>0</v>
      </c>
      <c r="AA23" s="824">
        <f t="shared" si="5"/>
        <v>0</v>
      </c>
      <c r="AB23" s="824">
        <f t="shared" si="5"/>
        <v>0</v>
      </c>
      <c r="AC23" s="824">
        <f t="shared" si="5"/>
        <v>0</v>
      </c>
      <c r="AD23" s="824">
        <f>AD66</f>
        <v>0</v>
      </c>
      <c r="AE23" s="824">
        <f t="shared" si="5"/>
        <v>0</v>
      </c>
      <c r="AF23" s="824">
        <f t="shared" si="5"/>
        <v>0</v>
      </c>
      <c r="AG23" s="824">
        <f>AG66</f>
        <v>0</v>
      </c>
      <c r="AH23" s="824">
        <f t="shared" si="5"/>
        <v>0</v>
      </c>
      <c r="AI23" s="824"/>
      <c r="AJ23" s="824"/>
      <c r="AK23" s="824"/>
      <c r="AL23" s="824"/>
      <c r="AM23" s="824"/>
      <c r="AN23" s="824"/>
      <c r="AO23" s="824">
        <f t="shared" si="5"/>
        <v>0</v>
      </c>
      <c r="AP23" s="824">
        <f>AP66</f>
        <v>0</v>
      </c>
      <c r="AQ23" s="824">
        <f t="shared" si="5"/>
        <v>0</v>
      </c>
      <c r="AR23" s="824">
        <f t="shared" si="5"/>
        <v>17.5</v>
      </c>
      <c r="AS23" s="824">
        <f t="shared" si="5"/>
        <v>0</v>
      </c>
      <c r="AT23" s="824">
        <f t="shared" si="5"/>
        <v>0</v>
      </c>
    </row>
    <row r="24" spans="1:74" s="825" customFormat="1" ht="42" customHeight="1" x14ac:dyDescent="0.25">
      <c r="A24" s="800" t="s">
        <v>104</v>
      </c>
      <c r="B24" s="801" t="s">
        <v>103</v>
      </c>
      <c r="C24" s="802" t="s">
        <v>93</v>
      </c>
      <c r="D24" s="823"/>
      <c r="E24" s="823"/>
      <c r="F24" s="823"/>
      <c r="G24" s="823"/>
      <c r="H24" s="824">
        <f>H72</f>
        <v>0</v>
      </c>
      <c r="I24" s="824">
        <f t="shared" ref="I24:AT25" si="6">I72</f>
        <v>0</v>
      </c>
      <c r="J24" s="824">
        <f t="shared" si="6"/>
        <v>0</v>
      </c>
      <c r="K24" s="824">
        <f t="shared" si="6"/>
        <v>0</v>
      </c>
      <c r="L24" s="824">
        <f t="shared" si="6"/>
        <v>0</v>
      </c>
      <c r="M24" s="824">
        <f t="shared" si="6"/>
        <v>0</v>
      </c>
      <c r="N24" s="824">
        <f t="shared" si="6"/>
        <v>0</v>
      </c>
      <c r="O24" s="824">
        <f t="shared" si="6"/>
        <v>0</v>
      </c>
      <c r="P24" s="824">
        <f t="shared" si="6"/>
        <v>0</v>
      </c>
      <c r="Q24" s="824">
        <f t="shared" si="6"/>
        <v>0</v>
      </c>
      <c r="R24" s="824">
        <f t="shared" si="6"/>
        <v>0</v>
      </c>
      <c r="S24" s="824">
        <f t="shared" si="6"/>
        <v>0</v>
      </c>
      <c r="T24" s="824">
        <f t="shared" si="6"/>
        <v>0</v>
      </c>
      <c r="U24" s="824">
        <f t="shared" si="6"/>
        <v>0</v>
      </c>
      <c r="V24" s="824">
        <f t="shared" si="6"/>
        <v>0</v>
      </c>
      <c r="W24" s="824">
        <f t="shared" si="6"/>
        <v>0</v>
      </c>
      <c r="X24" s="824">
        <f t="shared" si="6"/>
        <v>0</v>
      </c>
      <c r="Y24" s="824">
        <f t="shared" si="6"/>
        <v>0</v>
      </c>
      <c r="Z24" s="824">
        <f t="shared" si="6"/>
        <v>0</v>
      </c>
      <c r="AA24" s="824">
        <f t="shared" si="6"/>
        <v>0</v>
      </c>
      <c r="AB24" s="824">
        <f t="shared" si="6"/>
        <v>0</v>
      </c>
      <c r="AC24" s="824">
        <f t="shared" si="6"/>
        <v>0</v>
      </c>
      <c r="AD24" s="824">
        <f>AD72</f>
        <v>0</v>
      </c>
      <c r="AE24" s="824">
        <f t="shared" si="6"/>
        <v>0</v>
      </c>
      <c r="AF24" s="824">
        <f t="shared" si="6"/>
        <v>0</v>
      </c>
      <c r="AG24" s="824">
        <f>AG72</f>
        <v>0</v>
      </c>
      <c r="AH24" s="824">
        <f t="shared" si="6"/>
        <v>0</v>
      </c>
      <c r="AI24" s="824"/>
      <c r="AJ24" s="824"/>
      <c r="AK24" s="824"/>
      <c r="AL24" s="824"/>
      <c r="AM24" s="824"/>
      <c r="AN24" s="824"/>
      <c r="AO24" s="824">
        <f t="shared" si="6"/>
        <v>0</v>
      </c>
      <c r="AP24" s="824">
        <f>AP72</f>
        <v>0</v>
      </c>
      <c r="AQ24" s="824">
        <f t="shared" si="6"/>
        <v>0</v>
      </c>
      <c r="AR24" s="824">
        <f t="shared" si="6"/>
        <v>0</v>
      </c>
      <c r="AS24" s="824">
        <f t="shared" si="6"/>
        <v>0</v>
      </c>
      <c r="AT24" s="824">
        <f t="shared" si="6"/>
        <v>0</v>
      </c>
    </row>
    <row r="25" spans="1:74" s="825" customFormat="1" ht="42" customHeight="1" x14ac:dyDescent="0.25">
      <c r="A25" s="800" t="s">
        <v>862</v>
      </c>
      <c r="B25" s="801" t="s">
        <v>105</v>
      </c>
      <c r="C25" s="802" t="s">
        <v>93</v>
      </c>
      <c r="D25" s="823"/>
      <c r="E25" s="823"/>
      <c r="F25" s="823"/>
      <c r="G25" s="823"/>
      <c r="H25" s="824">
        <f>H73</f>
        <v>0</v>
      </c>
      <c r="I25" s="824">
        <f t="shared" si="6"/>
        <v>0</v>
      </c>
      <c r="J25" s="824">
        <f t="shared" si="6"/>
        <v>0</v>
      </c>
      <c r="K25" s="824">
        <f t="shared" si="6"/>
        <v>7.1916666666666664</v>
      </c>
      <c r="L25" s="824">
        <f t="shared" si="6"/>
        <v>0</v>
      </c>
      <c r="M25" s="824">
        <f t="shared" si="6"/>
        <v>0</v>
      </c>
      <c r="N25" s="824">
        <f t="shared" si="6"/>
        <v>7.1916666666666664</v>
      </c>
      <c r="O25" s="824">
        <f t="shared" si="6"/>
        <v>0</v>
      </c>
      <c r="P25" s="824">
        <f t="shared" si="6"/>
        <v>0</v>
      </c>
      <c r="Q25" s="824">
        <f t="shared" si="6"/>
        <v>0</v>
      </c>
      <c r="R25" s="824">
        <f t="shared" si="6"/>
        <v>0</v>
      </c>
      <c r="S25" s="824">
        <f t="shared" si="6"/>
        <v>0</v>
      </c>
      <c r="T25" s="824">
        <f t="shared" si="6"/>
        <v>0</v>
      </c>
      <c r="U25" s="824">
        <f t="shared" si="6"/>
        <v>0</v>
      </c>
      <c r="V25" s="824">
        <f t="shared" si="6"/>
        <v>0</v>
      </c>
      <c r="W25" s="824">
        <f t="shared" si="6"/>
        <v>0</v>
      </c>
      <c r="X25" s="824">
        <f t="shared" si="6"/>
        <v>0</v>
      </c>
      <c r="Y25" s="824">
        <f t="shared" si="6"/>
        <v>0</v>
      </c>
      <c r="Z25" s="824">
        <f t="shared" si="6"/>
        <v>0</v>
      </c>
      <c r="AA25" s="824">
        <f t="shared" si="6"/>
        <v>0</v>
      </c>
      <c r="AB25" s="824">
        <f t="shared" si="6"/>
        <v>0</v>
      </c>
      <c r="AC25" s="824">
        <f t="shared" si="6"/>
        <v>4.0916666666666668</v>
      </c>
      <c r="AD25" s="824">
        <f>AD73</f>
        <v>0</v>
      </c>
      <c r="AE25" s="824">
        <f t="shared" si="6"/>
        <v>0</v>
      </c>
      <c r="AF25" s="824">
        <f t="shared" si="6"/>
        <v>0.60000000000000009</v>
      </c>
      <c r="AG25" s="824">
        <f>AG73</f>
        <v>0</v>
      </c>
      <c r="AH25" s="824">
        <f t="shared" si="6"/>
        <v>0</v>
      </c>
      <c r="AI25" s="824"/>
      <c r="AJ25" s="824"/>
      <c r="AK25" s="824"/>
      <c r="AL25" s="824"/>
      <c r="AM25" s="824"/>
      <c r="AN25" s="824"/>
      <c r="AO25" s="824">
        <f t="shared" si="6"/>
        <v>0.33333333333333337</v>
      </c>
      <c r="AP25" s="824">
        <f>AP73</f>
        <v>0</v>
      </c>
      <c r="AQ25" s="824">
        <f t="shared" si="6"/>
        <v>0</v>
      </c>
      <c r="AR25" s="824">
        <f t="shared" si="6"/>
        <v>7.1916666666666664</v>
      </c>
      <c r="AS25" s="824">
        <f t="shared" si="6"/>
        <v>0</v>
      </c>
      <c r="AT25" s="824">
        <f t="shared" si="6"/>
        <v>0</v>
      </c>
    </row>
    <row r="26" spans="1:74" s="822" customFormat="1" ht="48" customHeight="1" x14ac:dyDescent="0.25">
      <c r="A26" s="794" t="s">
        <v>106</v>
      </c>
      <c r="B26" s="795" t="s">
        <v>863</v>
      </c>
      <c r="C26" s="796" t="s">
        <v>93</v>
      </c>
      <c r="D26" s="821"/>
      <c r="E26" s="821"/>
      <c r="F26" s="821"/>
      <c r="G26" s="821"/>
      <c r="H26" s="798">
        <f t="shared" ref="H26:AH26" si="7">SUBTOTAL(9,H27:H87)</f>
        <v>0</v>
      </c>
      <c r="I26" s="798">
        <f t="shared" si="7"/>
        <v>0</v>
      </c>
      <c r="J26" s="798">
        <f t="shared" si="7"/>
        <v>0</v>
      </c>
      <c r="K26" s="798">
        <f t="shared" si="7"/>
        <v>109.98833333333332</v>
      </c>
      <c r="L26" s="798">
        <f t="shared" si="7"/>
        <v>9.7966666666666669</v>
      </c>
      <c r="M26" s="798">
        <f t="shared" si="7"/>
        <v>63.666666666666664</v>
      </c>
      <c r="N26" s="798">
        <f t="shared" si="7"/>
        <v>36.525000000000006</v>
      </c>
      <c r="O26" s="798">
        <f t="shared" si="7"/>
        <v>0</v>
      </c>
      <c r="P26" s="798">
        <f t="shared" si="7"/>
        <v>0</v>
      </c>
      <c r="Q26" s="798">
        <f t="shared" si="7"/>
        <v>0</v>
      </c>
      <c r="R26" s="798">
        <f t="shared" si="7"/>
        <v>0</v>
      </c>
      <c r="S26" s="798">
        <f t="shared" si="7"/>
        <v>0</v>
      </c>
      <c r="T26" s="798">
        <f t="shared" si="7"/>
        <v>0</v>
      </c>
      <c r="U26" s="798">
        <f t="shared" si="7"/>
        <v>0</v>
      </c>
      <c r="V26" s="798">
        <f t="shared" si="7"/>
        <v>0</v>
      </c>
      <c r="W26" s="798">
        <f t="shared" si="7"/>
        <v>0</v>
      </c>
      <c r="X26" s="798">
        <f t="shared" si="7"/>
        <v>0</v>
      </c>
      <c r="Y26" s="798">
        <f t="shared" si="7"/>
        <v>0</v>
      </c>
      <c r="Z26" s="798">
        <f t="shared" si="7"/>
        <v>0</v>
      </c>
      <c r="AA26" s="798">
        <f t="shared" si="7"/>
        <v>0</v>
      </c>
      <c r="AB26" s="798">
        <f t="shared" si="7"/>
        <v>0</v>
      </c>
      <c r="AC26" s="798">
        <f t="shared" si="7"/>
        <v>35.888333333333343</v>
      </c>
      <c r="AD26" s="798">
        <f t="shared" si="7"/>
        <v>0</v>
      </c>
      <c r="AE26" s="798">
        <f t="shared" si="7"/>
        <v>0</v>
      </c>
      <c r="AF26" s="798">
        <f t="shared" si="7"/>
        <v>6.6000000000000005</v>
      </c>
      <c r="AG26" s="798">
        <f t="shared" si="7"/>
        <v>0</v>
      </c>
      <c r="AH26" s="798">
        <f t="shared" si="7"/>
        <v>0</v>
      </c>
      <c r="AI26" s="798"/>
      <c r="AJ26" s="798"/>
      <c r="AK26" s="798"/>
      <c r="AL26" s="798"/>
      <c r="AM26" s="798"/>
      <c r="AN26" s="798"/>
      <c r="AO26" s="798">
        <f t="shared" ref="AO26:AT26" si="8">SUBTOTAL(9,AO27:AO87)</f>
        <v>7</v>
      </c>
      <c r="AP26" s="798">
        <f t="shared" si="8"/>
        <v>0</v>
      </c>
      <c r="AQ26" s="798">
        <f t="shared" si="8"/>
        <v>0</v>
      </c>
      <c r="AR26" s="798">
        <f t="shared" si="8"/>
        <v>109.98833333333332</v>
      </c>
      <c r="AS26" s="798">
        <f t="shared" si="8"/>
        <v>0</v>
      </c>
      <c r="AT26" s="798">
        <f t="shared" si="8"/>
        <v>0</v>
      </c>
    </row>
    <row r="27" spans="1:74" s="822" customFormat="1" ht="48" customHeight="1" x14ac:dyDescent="0.25">
      <c r="A27" s="794" t="s">
        <v>108</v>
      </c>
      <c r="B27" s="795" t="s">
        <v>864</v>
      </c>
      <c r="C27" s="796" t="s">
        <v>93</v>
      </c>
      <c r="D27" s="821"/>
      <c r="E27" s="821"/>
      <c r="F27" s="821"/>
      <c r="G27" s="821"/>
      <c r="H27" s="798">
        <f>SUBTOTAL(9,H28:H40)</f>
        <v>0</v>
      </c>
      <c r="I27" s="798">
        <f t="shared" ref="I27:AT27" si="9">SUBTOTAL(9,I28:I40)</f>
        <v>0</v>
      </c>
      <c r="J27" s="798">
        <f t="shared" si="9"/>
        <v>0</v>
      </c>
      <c r="K27" s="798">
        <f t="shared" si="9"/>
        <v>0</v>
      </c>
      <c r="L27" s="798">
        <f t="shared" si="9"/>
        <v>0</v>
      </c>
      <c r="M27" s="798">
        <f t="shared" si="9"/>
        <v>0</v>
      </c>
      <c r="N27" s="798">
        <f t="shared" si="9"/>
        <v>0</v>
      </c>
      <c r="O27" s="798">
        <f t="shared" si="9"/>
        <v>0</v>
      </c>
      <c r="P27" s="798">
        <f t="shared" si="9"/>
        <v>0</v>
      </c>
      <c r="Q27" s="798">
        <f t="shared" si="9"/>
        <v>0</v>
      </c>
      <c r="R27" s="798">
        <f t="shared" si="9"/>
        <v>0</v>
      </c>
      <c r="S27" s="798">
        <f t="shared" si="9"/>
        <v>0</v>
      </c>
      <c r="T27" s="798">
        <f t="shared" si="9"/>
        <v>0</v>
      </c>
      <c r="U27" s="798">
        <f t="shared" si="9"/>
        <v>0</v>
      </c>
      <c r="V27" s="798">
        <f t="shared" si="9"/>
        <v>0</v>
      </c>
      <c r="W27" s="798">
        <f t="shared" si="9"/>
        <v>0</v>
      </c>
      <c r="X27" s="798">
        <f t="shared" si="9"/>
        <v>0</v>
      </c>
      <c r="Y27" s="798">
        <f t="shared" si="9"/>
        <v>0</v>
      </c>
      <c r="Z27" s="798">
        <f t="shared" si="9"/>
        <v>0</v>
      </c>
      <c r="AA27" s="798">
        <f t="shared" si="9"/>
        <v>0</v>
      </c>
      <c r="AB27" s="798">
        <f t="shared" si="9"/>
        <v>0</v>
      </c>
      <c r="AC27" s="798">
        <f t="shared" si="9"/>
        <v>0</v>
      </c>
      <c r="AD27" s="798">
        <f>SUBTOTAL(9,AD28:AD40)</f>
        <v>0</v>
      </c>
      <c r="AE27" s="798">
        <f t="shared" si="9"/>
        <v>0</v>
      </c>
      <c r="AF27" s="798">
        <f t="shared" si="9"/>
        <v>0</v>
      </c>
      <c r="AG27" s="798">
        <f>SUBTOTAL(9,AG28:AG40)</f>
        <v>0</v>
      </c>
      <c r="AH27" s="798">
        <f t="shared" si="9"/>
        <v>0</v>
      </c>
      <c r="AI27" s="798"/>
      <c r="AJ27" s="798"/>
      <c r="AK27" s="798"/>
      <c r="AL27" s="798"/>
      <c r="AM27" s="798"/>
      <c r="AN27" s="798"/>
      <c r="AO27" s="798">
        <f t="shared" si="9"/>
        <v>0</v>
      </c>
      <c r="AP27" s="798">
        <f>SUBTOTAL(9,AP28:AP40)</f>
        <v>0</v>
      </c>
      <c r="AQ27" s="798">
        <f t="shared" si="9"/>
        <v>0</v>
      </c>
      <c r="AR27" s="798">
        <f t="shared" si="9"/>
        <v>0</v>
      </c>
      <c r="AS27" s="798">
        <f t="shared" si="9"/>
        <v>0</v>
      </c>
      <c r="AT27" s="798">
        <f t="shared" si="9"/>
        <v>0</v>
      </c>
    </row>
    <row r="28" spans="1:74" s="822" customFormat="1" ht="48" customHeight="1" x14ac:dyDescent="0.25">
      <c r="A28" s="794" t="s">
        <v>110</v>
      </c>
      <c r="B28" s="795" t="s">
        <v>865</v>
      </c>
      <c r="C28" s="796" t="s">
        <v>93</v>
      </c>
      <c r="D28" s="821"/>
      <c r="E28" s="821"/>
      <c r="F28" s="821"/>
      <c r="G28" s="821"/>
      <c r="H28" s="798">
        <f>SUBTOTAL(9,H29:H30)</f>
        <v>0</v>
      </c>
      <c r="I28" s="798">
        <f t="shared" ref="I28:AT28" si="10">SUBTOTAL(9,I29:I30)</f>
        <v>0</v>
      </c>
      <c r="J28" s="798">
        <f t="shared" si="10"/>
        <v>0</v>
      </c>
      <c r="K28" s="798">
        <f t="shared" si="10"/>
        <v>0</v>
      </c>
      <c r="L28" s="798">
        <f t="shared" si="10"/>
        <v>0</v>
      </c>
      <c r="M28" s="798">
        <f t="shared" si="10"/>
        <v>0</v>
      </c>
      <c r="N28" s="798">
        <f t="shared" si="10"/>
        <v>0</v>
      </c>
      <c r="O28" s="798">
        <f t="shared" si="10"/>
        <v>0</v>
      </c>
      <c r="P28" s="798">
        <f t="shared" si="10"/>
        <v>0</v>
      </c>
      <c r="Q28" s="798">
        <f t="shared" si="10"/>
        <v>0</v>
      </c>
      <c r="R28" s="798">
        <f t="shared" si="10"/>
        <v>0</v>
      </c>
      <c r="S28" s="798">
        <f t="shared" si="10"/>
        <v>0</v>
      </c>
      <c r="T28" s="798">
        <f t="shared" si="10"/>
        <v>0</v>
      </c>
      <c r="U28" s="798">
        <f t="shared" si="10"/>
        <v>0</v>
      </c>
      <c r="V28" s="798">
        <f t="shared" si="10"/>
        <v>0</v>
      </c>
      <c r="W28" s="798">
        <f t="shared" si="10"/>
        <v>0</v>
      </c>
      <c r="X28" s="798">
        <f t="shared" si="10"/>
        <v>0</v>
      </c>
      <c r="Y28" s="798">
        <f t="shared" si="10"/>
        <v>0</v>
      </c>
      <c r="Z28" s="798">
        <f t="shared" si="10"/>
        <v>0</v>
      </c>
      <c r="AA28" s="798">
        <f t="shared" si="10"/>
        <v>0</v>
      </c>
      <c r="AB28" s="798">
        <f t="shared" si="10"/>
        <v>0</v>
      </c>
      <c r="AC28" s="798">
        <f t="shared" si="10"/>
        <v>0</v>
      </c>
      <c r="AD28" s="798">
        <f>SUBTOTAL(9,AD29:AD30)</f>
        <v>0</v>
      </c>
      <c r="AE28" s="798">
        <f t="shared" si="10"/>
        <v>0</v>
      </c>
      <c r="AF28" s="798">
        <f t="shared" si="10"/>
        <v>0</v>
      </c>
      <c r="AG28" s="798">
        <f>SUBTOTAL(9,AG29:AG30)</f>
        <v>0</v>
      </c>
      <c r="AH28" s="798">
        <f t="shared" si="10"/>
        <v>0</v>
      </c>
      <c r="AI28" s="798"/>
      <c r="AJ28" s="798"/>
      <c r="AK28" s="798"/>
      <c r="AL28" s="798"/>
      <c r="AM28" s="798"/>
      <c r="AN28" s="798"/>
      <c r="AO28" s="798">
        <f t="shared" si="10"/>
        <v>0</v>
      </c>
      <c r="AP28" s="798">
        <f>SUBTOTAL(9,AP29:AP30)</f>
        <v>0</v>
      </c>
      <c r="AQ28" s="798">
        <f t="shared" si="10"/>
        <v>0</v>
      </c>
      <c r="AR28" s="798">
        <f t="shared" si="10"/>
        <v>0</v>
      </c>
      <c r="AS28" s="798">
        <f t="shared" si="10"/>
        <v>0</v>
      </c>
      <c r="AT28" s="798">
        <f t="shared" si="10"/>
        <v>0</v>
      </c>
    </row>
    <row r="29" spans="1:74" s="825" customFormat="1" ht="42" customHeight="1" x14ac:dyDescent="0.25">
      <c r="A29" s="800" t="s">
        <v>112</v>
      </c>
      <c r="B29" s="801" t="s">
        <v>866</v>
      </c>
      <c r="C29" s="802" t="s">
        <v>93</v>
      </c>
      <c r="D29" s="823"/>
      <c r="E29" s="823"/>
      <c r="F29" s="823"/>
      <c r="G29" s="823"/>
      <c r="H29" s="823"/>
      <c r="I29" s="823"/>
      <c r="J29" s="823"/>
      <c r="K29" s="823"/>
      <c r="L29" s="823"/>
      <c r="M29" s="823"/>
      <c r="N29" s="823"/>
      <c r="O29" s="823"/>
      <c r="P29" s="823"/>
      <c r="Q29" s="823"/>
      <c r="R29" s="823"/>
      <c r="S29" s="823"/>
      <c r="T29" s="823"/>
      <c r="U29" s="823"/>
      <c r="V29" s="823"/>
      <c r="W29" s="823"/>
      <c r="X29" s="823"/>
      <c r="Y29" s="823"/>
      <c r="Z29" s="823"/>
      <c r="AA29" s="823"/>
      <c r="AB29" s="823"/>
      <c r="AC29" s="823"/>
      <c r="AD29" s="823"/>
      <c r="AE29" s="823"/>
      <c r="AF29" s="823"/>
      <c r="AG29" s="823"/>
      <c r="AH29" s="823"/>
      <c r="AI29" s="823"/>
      <c r="AJ29" s="823"/>
      <c r="AK29" s="823"/>
      <c r="AL29" s="823"/>
      <c r="AM29" s="823"/>
      <c r="AN29" s="823"/>
      <c r="AO29" s="823"/>
      <c r="AP29" s="823"/>
      <c r="AQ29" s="823"/>
      <c r="AR29" s="823"/>
      <c r="AS29" s="823"/>
      <c r="AT29" s="823"/>
    </row>
    <row r="30" spans="1:74" s="825" customFormat="1" ht="42" customHeight="1" x14ac:dyDescent="0.25">
      <c r="A30" s="800" t="s">
        <v>114</v>
      </c>
      <c r="B30" s="801" t="s">
        <v>866</v>
      </c>
      <c r="C30" s="802" t="s">
        <v>93</v>
      </c>
      <c r="D30" s="823"/>
      <c r="E30" s="823"/>
      <c r="F30" s="823"/>
      <c r="G30" s="823"/>
      <c r="H30" s="823"/>
      <c r="I30" s="823"/>
      <c r="J30" s="823"/>
      <c r="K30" s="823"/>
      <c r="L30" s="823"/>
      <c r="M30" s="823"/>
      <c r="N30" s="823"/>
      <c r="O30" s="823"/>
      <c r="P30" s="823"/>
      <c r="Q30" s="823"/>
      <c r="R30" s="823"/>
      <c r="S30" s="823"/>
      <c r="T30" s="823"/>
      <c r="U30" s="823"/>
      <c r="V30" s="823"/>
      <c r="W30" s="823"/>
      <c r="X30" s="823"/>
      <c r="Y30" s="823"/>
      <c r="Z30" s="823"/>
      <c r="AA30" s="823"/>
      <c r="AB30" s="823"/>
      <c r="AC30" s="823"/>
      <c r="AD30" s="823"/>
      <c r="AE30" s="823"/>
      <c r="AF30" s="823"/>
      <c r="AG30" s="823"/>
      <c r="AH30" s="823"/>
      <c r="AI30" s="823"/>
      <c r="AJ30" s="823"/>
      <c r="AK30" s="823"/>
      <c r="AL30" s="823"/>
      <c r="AM30" s="823"/>
      <c r="AN30" s="823"/>
      <c r="AO30" s="823"/>
      <c r="AP30" s="823"/>
      <c r="AQ30" s="823"/>
      <c r="AR30" s="823"/>
      <c r="AS30" s="823"/>
      <c r="AT30" s="823"/>
    </row>
    <row r="31" spans="1:74" s="822" customFormat="1" ht="48" customHeight="1" x14ac:dyDescent="0.25">
      <c r="A31" s="794" t="s">
        <v>118</v>
      </c>
      <c r="B31" s="795" t="s">
        <v>867</v>
      </c>
      <c r="C31" s="796" t="s">
        <v>93</v>
      </c>
      <c r="D31" s="821"/>
      <c r="E31" s="821"/>
      <c r="F31" s="821"/>
      <c r="G31" s="821"/>
      <c r="H31" s="798">
        <f>SUBTOTAL(9,H32:H33)</f>
        <v>0</v>
      </c>
      <c r="I31" s="798">
        <f t="shared" ref="I31:AT31" si="11">SUBTOTAL(9,I32:I33)</f>
        <v>0</v>
      </c>
      <c r="J31" s="798">
        <f t="shared" si="11"/>
        <v>0</v>
      </c>
      <c r="K31" s="798">
        <f t="shared" si="11"/>
        <v>0</v>
      </c>
      <c r="L31" s="798">
        <f t="shared" si="11"/>
        <v>0</v>
      </c>
      <c r="M31" s="798">
        <f t="shared" si="11"/>
        <v>0</v>
      </c>
      <c r="N31" s="798">
        <f t="shared" si="11"/>
        <v>0</v>
      </c>
      <c r="O31" s="798">
        <f t="shared" si="11"/>
        <v>0</v>
      </c>
      <c r="P31" s="798">
        <f t="shared" si="11"/>
        <v>0</v>
      </c>
      <c r="Q31" s="798">
        <f t="shared" si="11"/>
        <v>0</v>
      </c>
      <c r="R31" s="798">
        <f t="shared" si="11"/>
        <v>0</v>
      </c>
      <c r="S31" s="798">
        <f t="shared" si="11"/>
        <v>0</v>
      </c>
      <c r="T31" s="798">
        <f t="shared" si="11"/>
        <v>0</v>
      </c>
      <c r="U31" s="798">
        <f t="shared" si="11"/>
        <v>0</v>
      </c>
      <c r="V31" s="798">
        <f t="shared" si="11"/>
        <v>0</v>
      </c>
      <c r="W31" s="798">
        <f t="shared" si="11"/>
        <v>0</v>
      </c>
      <c r="X31" s="798">
        <f t="shared" si="11"/>
        <v>0</v>
      </c>
      <c r="Y31" s="798">
        <f t="shared" si="11"/>
        <v>0</v>
      </c>
      <c r="Z31" s="798">
        <f t="shared" si="11"/>
        <v>0</v>
      </c>
      <c r="AA31" s="798">
        <f t="shared" si="11"/>
        <v>0</v>
      </c>
      <c r="AB31" s="798">
        <f t="shared" si="11"/>
        <v>0</v>
      </c>
      <c r="AC31" s="798">
        <f t="shared" si="11"/>
        <v>0</v>
      </c>
      <c r="AD31" s="798">
        <f>SUBTOTAL(9,AD32:AD33)</f>
        <v>0</v>
      </c>
      <c r="AE31" s="798">
        <f t="shared" si="11"/>
        <v>0</v>
      </c>
      <c r="AF31" s="798">
        <f t="shared" si="11"/>
        <v>0</v>
      </c>
      <c r="AG31" s="798">
        <f>SUBTOTAL(9,AG32:AG33)</f>
        <v>0</v>
      </c>
      <c r="AH31" s="798">
        <f t="shared" si="11"/>
        <v>0</v>
      </c>
      <c r="AI31" s="798"/>
      <c r="AJ31" s="798"/>
      <c r="AK31" s="798"/>
      <c r="AL31" s="798"/>
      <c r="AM31" s="798"/>
      <c r="AN31" s="798"/>
      <c r="AO31" s="798">
        <f t="shared" si="11"/>
        <v>0</v>
      </c>
      <c r="AP31" s="798">
        <f>SUBTOTAL(9,AP32:AP33)</f>
        <v>0</v>
      </c>
      <c r="AQ31" s="798">
        <f t="shared" si="11"/>
        <v>0</v>
      </c>
      <c r="AR31" s="798">
        <f t="shared" si="11"/>
        <v>0</v>
      </c>
      <c r="AS31" s="798">
        <f t="shared" si="11"/>
        <v>0</v>
      </c>
      <c r="AT31" s="798">
        <f t="shared" si="11"/>
        <v>0</v>
      </c>
    </row>
    <row r="32" spans="1:74" s="825" customFormat="1" ht="42" customHeight="1" x14ac:dyDescent="0.25">
      <c r="A32" s="800" t="s">
        <v>120</v>
      </c>
      <c r="B32" s="801" t="s">
        <v>868</v>
      </c>
      <c r="C32" s="802" t="s">
        <v>93</v>
      </c>
      <c r="D32" s="823"/>
      <c r="E32" s="823"/>
      <c r="F32" s="823"/>
      <c r="G32" s="823"/>
      <c r="H32" s="823"/>
      <c r="I32" s="823"/>
      <c r="J32" s="823"/>
      <c r="K32" s="823"/>
      <c r="L32" s="823"/>
      <c r="M32" s="823"/>
      <c r="N32" s="823"/>
      <c r="O32" s="823"/>
      <c r="P32" s="823"/>
      <c r="Q32" s="823"/>
      <c r="R32" s="823"/>
      <c r="S32" s="823"/>
      <c r="T32" s="823"/>
      <c r="U32" s="823"/>
      <c r="V32" s="823"/>
      <c r="W32" s="823"/>
      <c r="X32" s="823"/>
      <c r="Y32" s="823"/>
      <c r="Z32" s="823"/>
      <c r="AA32" s="823"/>
      <c r="AB32" s="823"/>
      <c r="AC32" s="823"/>
      <c r="AD32" s="823"/>
      <c r="AE32" s="823"/>
      <c r="AF32" s="823"/>
      <c r="AG32" s="823"/>
      <c r="AH32" s="823"/>
      <c r="AI32" s="823"/>
      <c r="AJ32" s="823"/>
      <c r="AK32" s="823"/>
      <c r="AL32" s="823"/>
      <c r="AM32" s="823"/>
      <c r="AN32" s="823"/>
      <c r="AO32" s="823"/>
      <c r="AP32" s="823"/>
      <c r="AQ32" s="823"/>
      <c r="AR32" s="823"/>
      <c r="AS32" s="823"/>
      <c r="AT32" s="823"/>
    </row>
    <row r="33" spans="1:46" s="825" customFormat="1" ht="42" customHeight="1" x14ac:dyDescent="0.25">
      <c r="A33" s="800" t="s">
        <v>122</v>
      </c>
      <c r="B33" s="801" t="s">
        <v>866</v>
      </c>
      <c r="C33" s="802" t="s">
        <v>93</v>
      </c>
      <c r="D33" s="823"/>
      <c r="E33" s="823"/>
      <c r="F33" s="823"/>
      <c r="G33" s="823"/>
      <c r="H33" s="823"/>
      <c r="I33" s="823"/>
      <c r="J33" s="823"/>
      <c r="K33" s="823"/>
      <c r="L33" s="823"/>
      <c r="M33" s="823"/>
      <c r="N33" s="823"/>
      <c r="O33" s="823"/>
      <c r="P33" s="823"/>
      <c r="Q33" s="823"/>
      <c r="R33" s="823"/>
      <c r="S33" s="823"/>
      <c r="T33" s="823"/>
      <c r="U33" s="823"/>
      <c r="V33" s="823"/>
      <c r="W33" s="823"/>
      <c r="X33" s="823"/>
      <c r="Y33" s="823"/>
      <c r="Z33" s="823"/>
      <c r="AA33" s="823"/>
      <c r="AB33" s="823"/>
      <c r="AC33" s="823"/>
      <c r="AD33" s="823"/>
      <c r="AE33" s="803"/>
      <c r="AF33" s="823"/>
      <c r="AG33" s="823"/>
      <c r="AH33" s="823"/>
      <c r="AI33" s="823"/>
      <c r="AJ33" s="823"/>
      <c r="AK33" s="823"/>
      <c r="AL33" s="823"/>
      <c r="AM33" s="823"/>
      <c r="AN33" s="823"/>
      <c r="AO33" s="823"/>
      <c r="AP33" s="823"/>
      <c r="AQ33" s="823"/>
      <c r="AR33" s="823"/>
      <c r="AS33" s="823"/>
      <c r="AT33" s="823"/>
    </row>
    <row r="34" spans="1:46" s="822" customFormat="1" ht="48" customHeight="1" x14ac:dyDescent="0.25">
      <c r="A34" s="794" t="s">
        <v>124</v>
      </c>
      <c r="B34" s="795" t="s">
        <v>869</v>
      </c>
      <c r="C34" s="796" t="s">
        <v>93</v>
      </c>
      <c r="D34" s="821"/>
      <c r="E34" s="821"/>
      <c r="F34" s="821"/>
      <c r="G34" s="821"/>
      <c r="H34" s="798">
        <f>SUBTOTAL(9,H35:H39)</f>
        <v>0</v>
      </c>
      <c r="I34" s="798">
        <f t="shared" ref="I34:AT34" si="12">SUBTOTAL(9,I35:I39)</f>
        <v>0</v>
      </c>
      <c r="J34" s="798">
        <f t="shared" si="12"/>
        <v>0</v>
      </c>
      <c r="K34" s="798">
        <f t="shared" si="12"/>
        <v>0</v>
      </c>
      <c r="L34" s="798">
        <f t="shared" si="12"/>
        <v>0</v>
      </c>
      <c r="M34" s="798">
        <f t="shared" si="12"/>
        <v>0</v>
      </c>
      <c r="N34" s="798">
        <f t="shared" si="12"/>
        <v>0</v>
      </c>
      <c r="O34" s="798">
        <f t="shared" si="12"/>
        <v>0</v>
      </c>
      <c r="P34" s="798">
        <f t="shared" si="12"/>
        <v>0</v>
      </c>
      <c r="Q34" s="798">
        <f t="shared" si="12"/>
        <v>0</v>
      </c>
      <c r="R34" s="798">
        <f t="shared" si="12"/>
        <v>0</v>
      </c>
      <c r="S34" s="798">
        <f t="shared" si="12"/>
        <v>0</v>
      </c>
      <c r="T34" s="798">
        <f t="shared" si="12"/>
        <v>0</v>
      </c>
      <c r="U34" s="798">
        <f t="shared" si="12"/>
        <v>0</v>
      </c>
      <c r="V34" s="798">
        <f t="shared" si="12"/>
        <v>0</v>
      </c>
      <c r="W34" s="798">
        <f t="shared" si="12"/>
        <v>0</v>
      </c>
      <c r="X34" s="798">
        <f t="shared" si="12"/>
        <v>0</v>
      </c>
      <c r="Y34" s="798">
        <f t="shared" si="12"/>
        <v>0</v>
      </c>
      <c r="Z34" s="798">
        <f t="shared" si="12"/>
        <v>0</v>
      </c>
      <c r="AA34" s="798">
        <f t="shared" si="12"/>
        <v>0</v>
      </c>
      <c r="AB34" s="798">
        <f t="shared" si="12"/>
        <v>0</v>
      </c>
      <c r="AC34" s="798">
        <f t="shared" si="12"/>
        <v>0</v>
      </c>
      <c r="AD34" s="798">
        <f>SUBTOTAL(9,AD35:AD39)</f>
        <v>0</v>
      </c>
      <c r="AE34" s="798">
        <f t="shared" si="12"/>
        <v>0</v>
      </c>
      <c r="AF34" s="798">
        <f t="shared" si="12"/>
        <v>0</v>
      </c>
      <c r="AG34" s="798">
        <f>SUBTOTAL(9,AG35:AG39)</f>
        <v>0</v>
      </c>
      <c r="AH34" s="798">
        <f t="shared" si="12"/>
        <v>0</v>
      </c>
      <c r="AI34" s="798"/>
      <c r="AJ34" s="798"/>
      <c r="AK34" s="798"/>
      <c r="AL34" s="798"/>
      <c r="AM34" s="798"/>
      <c r="AN34" s="798"/>
      <c r="AO34" s="798">
        <f t="shared" si="12"/>
        <v>0</v>
      </c>
      <c r="AP34" s="798">
        <f>SUBTOTAL(9,AP35:AP39)</f>
        <v>0</v>
      </c>
      <c r="AQ34" s="798">
        <f t="shared" si="12"/>
        <v>0</v>
      </c>
      <c r="AR34" s="798">
        <f t="shared" si="12"/>
        <v>0</v>
      </c>
      <c r="AS34" s="798">
        <f t="shared" si="12"/>
        <v>0</v>
      </c>
      <c r="AT34" s="798">
        <f t="shared" si="12"/>
        <v>0</v>
      </c>
    </row>
    <row r="35" spans="1:46" s="825" customFormat="1" ht="42" customHeight="1" x14ac:dyDescent="0.25">
      <c r="A35" s="800" t="s">
        <v>745</v>
      </c>
      <c r="B35" s="801" t="s">
        <v>870</v>
      </c>
      <c r="C35" s="802" t="s">
        <v>93</v>
      </c>
      <c r="D35" s="823"/>
      <c r="E35" s="823"/>
      <c r="F35" s="823"/>
      <c r="G35" s="823"/>
      <c r="H35" s="823"/>
      <c r="I35" s="823"/>
      <c r="J35" s="823"/>
      <c r="K35" s="823"/>
      <c r="L35" s="823"/>
      <c r="M35" s="823"/>
      <c r="N35" s="823"/>
      <c r="O35" s="823"/>
      <c r="P35" s="823"/>
      <c r="Q35" s="823"/>
      <c r="R35" s="823"/>
      <c r="S35" s="823"/>
      <c r="T35" s="823"/>
      <c r="U35" s="823"/>
      <c r="V35" s="823"/>
      <c r="W35" s="823"/>
      <c r="X35" s="823"/>
      <c r="Y35" s="823"/>
      <c r="Z35" s="823"/>
      <c r="AA35" s="823"/>
      <c r="AB35" s="823"/>
      <c r="AC35" s="823"/>
      <c r="AD35" s="823"/>
      <c r="AE35" s="823"/>
      <c r="AF35" s="823"/>
      <c r="AG35" s="823"/>
      <c r="AH35" s="823"/>
      <c r="AI35" s="823"/>
      <c r="AJ35" s="823"/>
      <c r="AK35" s="823"/>
      <c r="AL35" s="823"/>
      <c r="AM35" s="823"/>
      <c r="AN35" s="823"/>
      <c r="AO35" s="823"/>
      <c r="AP35" s="823"/>
      <c r="AQ35" s="823"/>
      <c r="AR35" s="823"/>
      <c r="AS35" s="823"/>
      <c r="AT35" s="823"/>
    </row>
    <row r="36" spans="1:46" s="825" customFormat="1" ht="42" customHeight="1" x14ac:dyDescent="0.25">
      <c r="A36" s="800" t="s">
        <v>746</v>
      </c>
      <c r="B36" s="801" t="s">
        <v>871</v>
      </c>
      <c r="C36" s="802" t="s">
        <v>93</v>
      </c>
      <c r="D36" s="823"/>
      <c r="E36" s="823"/>
      <c r="F36" s="823"/>
      <c r="G36" s="823"/>
      <c r="H36" s="823"/>
      <c r="I36" s="823"/>
      <c r="J36" s="823"/>
      <c r="K36" s="823"/>
      <c r="L36" s="823"/>
      <c r="M36" s="823"/>
      <c r="N36" s="823"/>
      <c r="O36" s="823"/>
      <c r="P36" s="823"/>
      <c r="Q36" s="823"/>
      <c r="R36" s="823"/>
      <c r="S36" s="823"/>
      <c r="T36" s="823"/>
      <c r="U36" s="823"/>
      <c r="V36" s="823"/>
      <c r="W36" s="823"/>
      <c r="X36" s="823"/>
      <c r="Y36" s="823"/>
      <c r="Z36" s="823"/>
      <c r="AA36" s="823"/>
      <c r="AB36" s="823"/>
      <c r="AC36" s="823"/>
      <c r="AD36" s="823"/>
      <c r="AE36" s="823"/>
      <c r="AF36" s="823"/>
      <c r="AG36" s="823"/>
      <c r="AH36" s="823"/>
      <c r="AI36" s="823"/>
      <c r="AJ36" s="823"/>
      <c r="AK36" s="823"/>
      <c r="AL36" s="823"/>
      <c r="AM36" s="823"/>
      <c r="AN36" s="823"/>
      <c r="AO36" s="823"/>
      <c r="AP36" s="823"/>
      <c r="AQ36" s="823"/>
      <c r="AR36" s="823"/>
      <c r="AS36" s="823"/>
      <c r="AT36" s="823"/>
    </row>
    <row r="37" spans="1:46" s="825" customFormat="1" ht="42" customHeight="1" x14ac:dyDescent="0.25">
      <c r="A37" s="800" t="s">
        <v>747</v>
      </c>
      <c r="B37" s="801" t="s">
        <v>872</v>
      </c>
      <c r="C37" s="802" t="s">
        <v>93</v>
      </c>
      <c r="D37" s="823"/>
      <c r="E37" s="823"/>
      <c r="F37" s="823"/>
      <c r="G37" s="823"/>
      <c r="H37" s="823"/>
      <c r="I37" s="823"/>
      <c r="J37" s="823"/>
      <c r="K37" s="823"/>
      <c r="L37" s="823"/>
      <c r="M37" s="823"/>
      <c r="N37" s="823"/>
      <c r="O37" s="823"/>
      <c r="P37" s="823"/>
      <c r="Q37" s="823"/>
      <c r="R37" s="823"/>
      <c r="S37" s="823"/>
      <c r="T37" s="823"/>
      <c r="U37" s="823"/>
      <c r="V37" s="823"/>
      <c r="W37" s="823"/>
      <c r="X37" s="823"/>
      <c r="Y37" s="823"/>
      <c r="Z37" s="823"/>
      <c r="AA37" s="823"/>
      <c r="AB37" s="823"/>
      <c r="AC37" s="823"/>
      <c r="AD37" s="823"/>
      <c r="AE37" s="823"/>
      <c r="AF37" s="823"/>
      <c r="AG37" s="823"/>
      <c r="AH37" s="823"/>
      <c r="AI37" s="823"/>
      <c r="AJ37" s="823"/>
      <c r="AK37" s="823"/>
      <c r="AL37" s="823"/>
      <c r="AM37" s="823"/>
      <c r="AN37" s="823"/>
      <c r="AO37" s="823"/>
      <c r="AP37" s="823"/>
      <c r="AQ37" s="823"/>
      <c r="AR37" s="823"/>
      <c r="AS37" s="823"/>
      <c r="AT37" s="823"/>
    </row>
    <row r="38" spans="1:46" s="825" customFormat="1" ht="42" customHeight="1" x14ac:dyDescent="0.25">
      <c r="A38" s="800" t="s">
        <v>748</v>
      </c>
      <c r="B38" s="801" t="s">
        <v>873</v>
      </c>
      <c r="C38" s="802" t="s">
        <v>93</v>
      </c>
      <c r="D38" s="823"/>
      <c r="E38" s="823"/>
      <c r="F38" s="823"/>
      <c r="G38" s="823"/>
      <c r="H38" s="823"/>
      <c r="I38" s="823"/>
      <c r="J38" s="823"/>
      <c r="K38" s="823"/>
      <c r="L38" s="823"/>
      <c r="M38" s="823"/>
      <c r="N38" s="823"/>
      <c r="O38" s="823"/>
      <c r="P38" s="823"/>
      <c r="Q38" s="823"/>
      <c r="R38" s="823"/>
      <c r="S38" s="823"/>
      <c r="T38" s="823"/>
      <c r="U38" s="823"/>
      <c r="V38" s="823"/>
      <c r="W38" s="823"/>
      <c r="X38" s="823"/>
      <c r="Y38" s="823"/>
      <c r="Z38" s="823"/>
      <c r="AA38" s="823"/>
      <c r="AB38" s="823"/>
      <c r="AC38" s="823"/>
      <c r="AD38" s="823"/>
      <c r="AE38" s="823"/>
      <c r="AF38" s="823"/>
      <c r="AG38" s="823"/>
      <c r="AH38" s="823"/>
      <c r="AI38" s="823"/>
      <c r="AJ38" s="823"/>
      <c r="AK38" s="823"/>
      <c r="AL38" s="823"/>
      <c r="AM38" s="823"/>
      <c r="AN38" s="823"/>
      <c r="AO38" s="823"/>
      <c r="AP38" s="823"/>
      <c r="AQ38" s="823"/>
      <c r="AR38" s="823"/>
      <c r="AS38" s="823"/>
      <c r="AT38" s="823"/>
    </row>
    <row r="39" spans="1:46" s="825" customFormat="1" ht="42" customHeight="1" x14ac:dyDescent="0.25">
      <c r="A39" s="800" t="s">
        <v>874</v>
      </c>
      <c r="B39" s="801" t="s">
        <v>875</v>
      </c>
      <c r="C39" s="802" t="s">
        <v>93</v>
      </c>
      <c r="D39" s="823"/>
      <c r="E39" s="823"/>
      <c r="F39" s="823"/>
      <c r="G39" s="823"/>
      <c r="H39" s="823"/>
      <c r="I39" s="823"/>
      <c r="J39" s="823"/>
      <c r="K39" s="823"/>
      <c r="L39" s="823"/>
      <c r="M39" s="823"/>
      <c r="N39" s="823"/>
      <c r="O39" s="823"/>
      <c r="P39" s="823"/>
      <c r="Q39" s="823"/>
      <c r="R39" s="823"/>
      <c r="S39" s="823"/>
      <c r="T39" s="823"/>
      <c r="U39" s="823"/>
      <c r="V39" s="823"/>
      <c r="W39" s="823"/>
      <c r="X39" s="823"/>
      <c r="Y39" s="823"/>
      <c r="Z39" s="823"/>
      <c r="AA39" s="823"/>
      <c r="AB39" s="823"/>
      <c r="AC39" s="823"/>
      <c r="AD39" s="823"/>
      <c r="AE39" s="823"/>
      <c r="AF39" s="823"/>
      <c r="AG39" s="823"/>
      <c r="AH39" s="823"/>
      <c r="AI39" s="823"/>
      <c r="AJ39" s="823"/>
      <c r="AK39" s="823"/>
      <c r="AL39" s="823"/>
      <c r="AM39" s="823"/>
      <c r="AN39" s="823"/>
      <c r="AO39" s="823"/>
      <c r="AP39" s="823"/>
      <c r="AQ39" s="823"/>
      <c r="AR39" s="823"/>
      <c r="AS39" s="823"/>
      <c r="AT39" s="823"/>
    </row>
    <row r="40" spans="1:46" s="822" customFormat="1" ht="48" customHeight="1" x14ac:dyDescent="0.25">
      <c r="A40" s="794" t="s">
        <v>126</v>
      </c>
      <c r="B40" s="795" t="s">
        <v>876</v>
      </c>
      <c r="C40" s="796" t="s">
        <v>93</v>
      </c>
      <c r="D40" s="821"/>
      <c r="E40" s="821"/>
      <c r="F40" s="821"/>
      <c r="G40" s="821"/>
      <c r="H40" s="821"/>
      <c r="I40" s="821"/>
      <c r="J40" s="821"/>
      <c r="K40" s="821"/>
      <c r="L40" s="821"/>
      <c r="M40" s="821"/>
      <c r="N40" s="821"/>
      <c r="O40" s="821"/>
      <c r="P40" s="821"/>
      <c r="Q40" s="821"/>
      <c r="R40" s="821"/>
      <c r="S40" s="821"/>
      <c r="T40" s="821"/>
      <c r="U40" s="821"/>
      <c r="V40" s="821"/>
      <c r="W40" s="821"/>
      <c r="X40" s="821"/>
      <c r="Y40" s="821"/>
      <c r="Z40" s="821"/>
      <c r="AA40" s="821"/>
      <c r="AB40" s="821"/>
      <c r="AC40" s="821"/>
      <c r="AD40" s="821"/>
      <c r="AE40" s="821"/>
      <c r="AF40" s="821"/>
      <c r="AG40" s="821"/>
      <c r="AH40" s="821"/>
      <c r="AI40" s="821"/>
      <c r="AJ40" s="821"/>
      <c r="AK40" s="821"/>
      <c r="AL40" s="821"/>
      <c r="AM40" s="821"/>
      <c r="AN40" s="821"/>
      <c r="AO40" s="821"/>
      <c r="AP40" s="821"/>
      <c r="AQ40" s="821"/>
      <c r="AR40" s="821"/>
      <c r="AS40" s="821"/>
      <c r="AT40" s="821"/>
    </row>
    <row r="41" spans="1:46" s="822" customFormat="1" ht="48" customHeight="1" x14ac:dyDescent="0.25">
      <c r="A41" s="794" t="s">
        <v>130</v>
      </c>
      <c r="B41" s="795" t="s">
        <v>877</v>
      </c>
      <c r="C41" s="796" t="s">
        <v>93</v>
      </c>
      <c r="D41" s="821"/>
      <c r="E41" s="821"/>
      <c r="F41" s="821"/>
      <c r="G41" s="821"/>
      <c r="H41" s="798">
        <f t="shared" ref="H41:U41" si="13">SUBTOTAL(9,H42:H47)</f>
        <v>0</v>
      </c>
      <c r="I41" s="798">
        <f t="shared" si="13"/>
        <v>0</v>
      </c>
      <c r="J41" s="798">
        <f t="shared" si="13"/>
        <v>0</v>
      </c>
      <c r="K41" s="798">
        <f t="shared" si="13"/>
        <v>36.5</v>
      </c>
      <c r="L41" s="798">
        <f t="shared" si="13"/>
        <v>3.3333333333333335</v>
      </c>
      <c r="M41" s="798">
        <f t="shared" si="13"/>
        <v>33.166666666666664</v>
      </c>
      <c r="N41" s="798">
        <f t="shared" si="13"/>
        <v>0</v>
      </c>
      <c r="O41" s="798">
        <f t="shared" si="13"/>
        <v>0</v>
      </c>
      <c r="P41" s="798">
        <f t="shared" si="13"/>
        <v>0</v>
      </c>
      <c r="Q41" s="798">
        <f t="shared" si="13"/>
        <v>0</v>
      </c>
      <c r="R41" s="798">
        <f t="shared" si="13"/>
        <v>0</v>
      </c>
      <c r="S41" s="798">
        <f t="shared" si="13"/>
        <v>0</v>
      </c>
      <c r="T41" s="798">
        <f t="shared" si="13"/>
        <v>0</v>
      </c>
      <c r="U41" s="798">
        <f t="shared" si="13"/>
        <v>0</v>
      </c>
      <c r="V41" s="798">
        <f>SUBTOTAL(9,V42:V48)</f>
        <v>0</v>
      </c>
      <c r="W41" s="798">
        <f t="shared" ref="W41:AS41" si="14">SUBTOTAL(9,W42:W48)</f>
        <v>0</v>
      </c>
      <c r="X41" s="798">
        <f t="shared" si="14"/>
        <v>0</v>
      </c>
      <c r="Y41" s="798">
        <f t="shared" si="14"/>
        <v>0</v>
      </c>
      <c r="Z41" s="798">
        <f t="shared" si="14"/>
        <v>0</v>
      </c>
      <c r="AA41" s="798">
        <f t="shared" si="14"/>
        <v>0</v>
      </c>
      <c r="AB41" s="798">
        <f t="shared" si="14"/>
        <v>0</v>
      </c>
      <c r="AC41" s="798">
        <f t="shared" si="14"/>
        <v>0</v>
      </c>
      <c r="AD41" s="798">
        <f t="shared" si="14"/>
        <v>0</v>
      </c>
      <c r="AE41" s="798">
        <f t="shared" si="14"/>
        <v>0</v>
      </c>
      <c r="AF41" s="798">
        <f t="shared" si="14"/>
        <v>0</v>
      </c>
      <c r="AG41" s="798">
        <f t="shared" si="14"/>
        <v>0</v>
      </c>
      <c r="AH41" s="798">
        <f t="shared" si="14"/>
        <v>0</v>
      </c>
      <c r="AI41" s="798">
        <f t="shared" si="14"/>
        <v>26.5</v>
      </c>
      <c r="AJ41" s="798">
        <f t="shared" si="14"/>
        <v>0</v>
      </c>
      <c r="AK41" s="798">
        <f t="shared" si="14"/>
        <v>0</v>
      </c>
      <c r="AL41" s="798">
        <f t="shared" si="14"/>
        <v>10</v>
      </c>
      <c r="AM41" s="798">
        <f t="shared" si="14"/>
        <v>0</v>
      </c>
      <c r="AN41" s="798">
        <f t="shared" si="14"/>
        <v>0</v>
      </c>
      <c r="AO41" s="798">
        <f t="shared" si="14"/>
        <v>6.666666666666667</v>
      </c>
      <c r="AP41" s="798">
        <f t="shared" si="14"/>
        <v>0</v>
      </c>
      <c r="AQ41" s="798">
        <f t="shared" si="14"/>
        <v>0</v>
      </c>
      <c r="AR41" s="798">
        <f t="shared" si="14"/>
        <v>43.166666666666664</v>
      </c>
      <c r="AS41" s="798">
        <f t="shared" si="14"/>
        <v>0</v>
      </c>
      <c r="AT41" s="798">
        <f>SUBTOTAL(9,AT42:AT47)</f>
        <v>0</v>
      </c>
    </row>
    <row r="42" spans="1:46" s="825" customFormat="1" ht="42" customHeight="1" x14ac:dyDescent="0.25">
      <c r="A42" s="800" t="s">
        <v>132</v>
      </c>
      <c r="B42" s="801" t="s">
        <v>878</v>
      </c>
      <c r="C42" s="802" t="s">
        <v>93</v>
      </c>
      <c r="D42" s="823"/>
      <c r="E42" s="823"/>
      <c r="F42" s="823"/>
      <c r="G42" s="823"/>
      <c r="H42" s="804"/>
      <c r="I42" s="804"/>
      <c r="J42" s="804"/>
      <c r="K42" s="804"/>
      <c r="L42" s="804"/>
      <c r="M42" s="804"/>
      <c r="N42" s="804"/>
      <c r="O42" s="804"/>
      <c r="P42" s="804"/>
      <c r="Q42" s="804"/>
      <c r="R42" s="804"/>
      <c r="S42" s="804"/>
      <c r="T42" s="804"/>
      <c r="U42" s="804"/>
      <c r="V42" s="804"/>
      <c r="W42" s="804"/>
      <c r="X42" s="804"/>
      <c r="Y42" s="804"/>
      <c r="Z42" s="804"/>
      <c r="AA42" s="804"/>
      <c r="AB42" s="804"/>
      <c r="AC42" s="804"/>
      <c r="AD42" s="804"/>
      <c r="AE42" s="804"/>
      <c r="AF42" s="804"/>
      <c r="AG42" s="804"/>
      <c r="AH42" s="804"/>
      <c r="AI42" s="804"/>
      <c r="AJ42" s="804"/>
      <c r="AK42" s="804"/>
      <c r="AL42" s="804"/>
      <c r="AM42" s="804"/>
      <c r="AN42" s="804"/>
      <c r="AO42" s="804"/>
      <c r="AP42" s="804"/>
      <c r="AQ42" s="804"/>
      <c r="AR42" s="804"/>
      <c r="AS42" s="804"/>
      <c r="AT42" s="804"/>
    </row>
    <row r="43" spans="1:46" s="825" customFormat="1" ht="42" customHeight="1" x14ac:dyDescent="0.25">
      <c r="A43" s="800" t="s">
        <v>141</v>
      </c>
      <c r="B43" s="801" t="s">
        <v>879</v>
      </c>
      <c r="C43" s="802" t="s">
        <v>93</v>
      </c>
      <c r="D43" s="823"/>
      <c r="E43" s="823"/>
      <c r="F43" s="823"/>
      <c r="G43" s="823"/>
      <c r="H43" s="804">
        <f>SUBTOTAL(9,H44)</f>
        <v>0</v>
      </c>
      <c r="I43" s="804">
        <f t="shared" ref="I43:AT43" si="15">SUBTOTAL(9,I44)</f>
        <v>0</v>
      </c>
      <c r="J43" s="804">
        <f t="shared" si="15"/>
        <v>0</v>
      </c>
      <c r="K43" s="804">
        <f t="shared" si="15"/>
        <v>26.5</v>
      </c>
      <c r="L43" s="804">
        <f t="shared" si="15"/>
        <v>0</v>
      </c>
      <c r="M43" s="804">
        <f t="shared" si="15"/>
        <v>26.5</v>
      </c>
      <c r="N43" s="804">
        <f t="shared" si="15"/>
        <v>0</v>
      </c>
      <c r="O43" s="804">
        <f t="shared" si="15"/>
        <v>0</v>
      </c>
      <c r="P43" s="804">
        <f t="shared" si="15"/>
        <v>0</v>
      </c>
      <c r="Q43" s="804">
        <f t="shared" si="15"/>
        <v>0</v>
      </c>
      <c r="R43" s="804">
        <f>SUBTOTAL(9,R44)</f>
        <v>0</v>
      </c>
      <c r="S43" s="804">
        <f t="shared" si="15"/>
        <v>0</v>
      </c>
      <c r="T43" s="804">
        <f t="shared" si="15"/>
        <v>0</v>
      </c>
      <c r="U43" s="804">
        <f t="shared" si="15"/>
        <v>0</v>
      </c>
      <c r="V43" s="804">
        <f t="shared" si="15"/>
        <v>0</v>
      </c>
      <c r="W43" s="804">
        <f t="shared" si="15"/>
        <v>0</v>
      </c>
      <c r="X43" s="804">
        <f t="shared" si="15"/>
        <v>0</v>
      </c>
      <c r="Y43" s="804">
        <f t="shared" si="15"/>
        <v>0</v>
      </c>
      <c r="Z43" s="804">
        <f t="shared" si="15"/>
        <v>0</v>
      </c>
      <c r="AA43" s="804">
        <f t="shared" si="15"/>
        <v>0</v>
      </c>
      <c r="AB43" s="804">
        <f t="shared" si="15"/>
        <v>0</v>
      </c>
      <c r="AC43" s="804">
        <f t="shared" si="15"/>
        <v>0</v>
      </c>
      <c r="AD43" s="804">
        <f t="shared" si="15"/>
        <v>0</v>
      </c>
      <c r="AE43" s="804">
        <f t="shared" si="15"/>
        <v>0</v>
      </c>
      <c r="AF43" s="804">
        <f t="shared" si="15"/>
        <v>0</v>
      </c>
      <c r="AG43" s="804">
        <f t="shared" si="15"/>
        <v>0</v>
      </c>
      <c r="AH43" s="804">
        <f t="shared" si="15"/>
        <v>0</v>
      </c>
      <c r="AI43" s="804">
        <f t="shared" si="15"/>
        <v>26.5</v>
      </c>
      <c r="AJ43" s="804">
        <f t="shared" si="15"/>
        <v>0</v>
      </c>
      <c r="AK43" s="804">
        <f t="shared" si="15"/>
        <v>0</v>
      </c>
      <c r="AL43" s="804">
        <f t="shared" si="15"/>
        <v>0</v>
      </c>
      <c r="AM43" s="804">
        <f t="shared" si="15"/>
        <v>0</v>
      </c>
      <c r="AN43" s="804">
        <f t="shared" si="15"/>
        <v>0</v>
      </c>
      <c r="AO43" s="804">
        <f t="shared" si="15"/>
        <v>0</v>
      </c>
      <c r="AP43" s="804">
        <f t="shared" si="15"/>
        <v>0</v>
      </c>
      <c r="AQ43" s="804">
        <f t="shared" si="15"/>
        <v>0</v>
      </c>
      <c r="AR43" s="804">
        <f t="shared" si="15"/>
        <v>26.5</v>
      </c>
      <c r="AS43" s="804">
        <f t="shared" si="15"/>
        <v>0</v>
      </c>
      <c r="AT43" s="804">
        <f t="shared" si="15"/>
        <v>0</v>
      </c>
    </row>
    <row r="44" spans="1:46" ht="33" customHeight="1" x14ac:dyDescent="0.25">
      <c r="A44" s="809" t="s">
        <v>141</v>
      </c>
      <c r="B44" s="810" t="s">
        <v>1528</v>
      </c>
      <c r="C44" s="806" t="str">
        <f>'Г № 15'!C44</f>
        <v>ЭР/ТМЦ-1/1.2.2</v>
      </c>
      <c r="D44" s="826" t="str">
        <f>'Г № 15'!D44</f>
        <v>П</v>
      </c>
      <c r="E44" s="826">
        <f>'Г № 15'!E44</f>
        <v>2025</v>
      </c>
      <c r="F44" s="826">
        <f>'Г № 15'!F44</f>
        <v>2025</v>
      </c>
      <c r="G44" s="826"/>
      <c r="H44" s="826"/>
      <c r="I44" s="826"/>
      <c r="J44" s="811"/>
      <c r="K44" s="811">
        <f>SUM(L44:O44)</f>
        <v>26.5</v>
      </c>
      <c r="L44" s="808"/>
      <c r="M44" s="808">
        <f>'Г № 15'!P44/1.2</f>
        <v>26.5</v>
      </c>
      <c r="N44" s="808"/>
      <c r="O44" s="808"/>
      <c r="P44" s="808"/>
      <c r="Q44" s="808"/>
      <c r="R44" s="808"/>
      <c r="S44" s="808"/>
      <c r="T44" s="808"/>
      <c r="U44" s="807"/>
      <c r="V44" s="807"/>
      <c r="W44" s="807"/>
      <c r="X44" s="807"/>
      <c r="Y44" s="807"/>
      <c r="Z44" s="808"/>
      <c r="AA44" s="807"/>
      <c r="AB44" s="807"/>
      <c r="AC44" s="808"/>
      <c r="AD44" s="808"/>
      <c r="AE44" s="808"/>
      <c r="AF44" s="808"/>
      <c r="AG44" s="808"/>
      <c r="AH44" s="808"/>
      <c r="AI44" s="808">
        <f>'Г № 15'!BI44/1.2</f>
        <v>26.5</v>
      </c>
      <c r="AJ44" s="808"/>
      <c r="AK44" s="808"/>
      <c r="AL44" s="808"/>
      <c r="AM44" s="808"/>
      <c r="AN44" s="808"/>
      <c r="AO44" s="808"/>
      <c r="AP44" s="808"/>
      <c r="AQ44" s="808"/>
      <c r="AR44" s="808">
        <f>SUM(AC44+AF44+AL44+AI44+AO44)</f>
        <v>26.5</v>
      </c>
      <c r="AS44" s="808"/>
      <c r="AT44" s="919"/>
    </row>
    <row r="45" spans="1:46" s="825" customFormat="1" ht="42" customHeight="1" x14ac:dyDescent="0.25">
      <c r="A45" s="800" t="s">
        <v>150</v>
      </c>
      <c r="B45" s="801" t="s">
        <v>880</v>
      </c>
      <c r="C45" s="802" t="s">
        <v>93</v>
      </c>
      <c r="D45" s="823"/>
      <c r="E45" s="823"/>
      <c r="F45" s="823"/>
      <c r="G45" s="823"/>
      <c r="H45" s="823"/>
      <c r="I45" s="823"/>
      <c r="J45" s="823"/>
      <c r="K45" s="823"/>
      <c r="L45" s="823"/>
      <c r="M45" s="823"/>
      <c r="N45" s="823"/>
      <c r="O45" s="823"/>
      <c r="P45" s="823"/>
      <c r="Q45" s="823"/>
      <c r="R45" s="823"/>
      <c r="S45" s="823"/>
      <c r="T45" s="823"/>
      <c r="U45" s="823"/>
      <c r="V45" s="823"/>
      <c r="W45" s="823"/>
      <c r="X45" s="823"/>
      <c r="Y45" s="823"/>
      <c r="Z45" s="823"/>
      <c r="AA45" s="823"/>
      <c r="AB45" s="823"/>
      <c r="AC45" s="823"/>
      <c r="AD45" s="823"/>
      <c r="AE45" s="823"/>
      <c r="AF45" s="823"/>
      <c r="AG45" s="823"/>
      <c r="AH45" s="823"/>
      <c r="AI45" s="823"/>
      <c r="AJ45" s="823"/>
      <c r="AK45" s="823"/>
      <c r="AL45" s="823"/>
      <c r="AM45" s="823"/>
      <c r="AN45" s="823"/>
      <c r="AO45" s="823"/>
      <c r="AP45" s="823"/>
      <c r="AQ45" s="823"/>
      <c r="AR45" s="823"/>
      <c r="AS45" s="823"/>
      <c r="AT45" s="823"/>
    </row>
    <row r="46" spans="1:46" s="825" customFormat="1" ht="42" customHeight="1" x14ac:dyDescent="0.25">
      <c r="A46" s="800" t="s">
        <v>171</v>
      </c>
      <c r="B46" s="801" t="s">
        <v>174</v>
      </c>
      <c r="C46" s="802" t="s">
        <v>93</v>
      </c>
      <c r="D46" s="823"/>
      <c r="E46" s="823"/>
      <c r="F46" s="823"/>
      <c r="G46" s="823"/>
      <c r="H46" s="804">
        <f>SUBTOTAL(9,H47:H47)</f>
        <v>0</v>
      </c>
      <c r="I46" s="804">
        <f>SUBTOTAL(9,I47:I47)</f>
        <v>0</v>
      </c>
      <c r="J46" s="804">
        <f>SUBTOTAL(9,J47:J48)</f>
        <v>0</v>
      </c>
      <c r="K46" s="804">
        <f t="shared" ref="K46:AB46" si="16">SUBTOTAL(9,K47:K48)</f>
        <v>16.666666666666668</v>
      </c>
      <c r="L46" s="804">
        <f t="shared" si="16"/>
        <v>3.3333333333333335</v>
      </c>
      <c r="M46" s="804">
        <f t="shared" si="16"/>
        <v>13.333333333333334</v>
      </c>
      <c r="N46" s="804">
        <f t="shared" si="16"/>
        <v>0</v>
      </c>
      <c r="O46" s="804">
        <f t="shared" si="16"/>
        <v>0</v>
      </c>
      <c r="P46" s="804">
        <f t="shared" si="16"/>
        <v>0</v>
      </c>
      <c r="Q46" s="804">
        <f t="shared" si="16"/>
        <v>0</v>
      </c>
      <c r="R46" s="804">
        <f t="shared" si="16"/>
        <v>0</v>
      </c>
      <c r="S46" s="804">
        <f t="shared" si="16"/>
        <v>0</v>
      </c>
      <c r="T46" s="804">
        <f t="shared" si="16"/>
        <v>0</v>
      </c>
      <c r="U46" s="804">
        <f t="shared" si="16"/>
        <v>0</v>
      </c>
      <c r="V46" s="804">
        <f t="shared" si="16"/>
        <v>0</v>
      </c>
      <c r="W46" s="804">
        <f t="shared" si="16"/>
        <v>0</v>
      </c>
      <c r="X46" s="804">
        <f t="shared" si="16"/>
        <v>0</v>
      </c>
      <c r="Y46" s="804">
        <f t="shared" si="16"/>
        <v>0</v>
      </c>
      <c r="Z46" s="804">
        <f t="shared" si="16"/>
        <v>0</v>
      </c>
      <c r="AA46" s="804">
        <f t="shared" si="16"/>
        <v>0</v>
      </c>
      <c r="AB46" s="804">
        <f t="shared" si="16"/>
        <v>0</v>
      </c>
      <c r="AC46" s="804">
        <f t="shared" ref="AC46:AS46" si="17">SUBTOTAL(9,AC47:AC48)</f>
        <v>0</v>
      </c>
      <c r="AD46" s="804">
        <f t="shared" si="17"/>
        <v>0</v>
      </c>
      <c r="AE46" s="804">
        <f t="shared" si="17"/>
        <v>0</v>
      </c>
      <c r="AF46" s="804">
        <f t="shared" si="17"/>
        <v>0</v>
      </c>
      <c r="AG46" s="804">
        <f t="shared" si="17"/>
        <v>0</v>
      </c>
      <c r="AH46" s="804">
        <f t="shared" si="17"/>
        <v>0</v>
      </c>
      <c r="AI46" s="804">
        <f t="shared" si="17"/>
        <v>0</v>
      </c>
      <c r="AJ46" s="804">
        <f t="shared" si="17"/>
        <v>0</v>
      </c>
      <c r="AK46" s="804">
        <f t="shared" si="17"/>
        <v>0</v>
      </c>
      <c r="AL46" s="804">
        <f t="shared" si="17"/>
        <v>10</v>
      </c>
      <c r="AM46" s="804">
        <f t="shared" si="17"/>
        <v>0</v>
      </c>
      <c r="AN46" s="804">
        <f t="shared" si="17"/>
        <v>0</v>
      </c>
      <c r="AO46" s="804">
        <f t="shared" si="17"/>
        <v>6.666666666666667</v>
      </c>
      <c r="AP46" s="804">
        <f t="shared" si="17"/>
        <v>0</v>
      </c>
      <c r="AQ46" s="804">
        <f t="shared" si="17"/>
        <v>0</v>
      </c>
      <c r="AR46" s="804">
        <f t="shared" si="17"/>
        <v>16.666666666666668</v>
      </c>
      <c r="AS46" s="804">
        <f t="shared" si="17"/>
        <v>0</v>
      </c>
      <c r="AT46" s="804">
        <f>SUBTOTAL(9,AT47:AT47)</f>
        <v>0</v>
      </c>
    </row>
    <row r="47" spans="1:46" ht="33" customHeight="1" x14ac:dyDescent="0.25">
      <c r="A47" s="809" t="s">
        <v>171</v>
      </c>
      <c r="B47" s="920" t="s">
        <v>1567</v>
      </c>
      <c r="C47" s="806" t="str">
        <f>'Г № 15'!C47</f>
        <v>ЭQ,ЭR/ГТЦ-2/1.2.4</v>
      </c>
      <c r="D47" s="826" t="str">
        <f>'Г № 15'!D47</f>
        <v>П</v>
      </c>
      <c r="E47" s="826">
        <f>'Г № 15'!E47</f>
        <v>2026</v>
      </c>
      <c r="F47" s="826">
        <f>'Г № 15'!F47</f>
        <v>2027</v>
      </c>
      <c r="G47" s="826"/>
      <c r="H47" s="811"/>
      <c r="I47" s="811"/>
      <c r="J47" s="811"/>
      <c r="K47" s="811">
        <f>SUM(L47:O47)</f>
        <v>10</v>
      </c>
      <c r="L47" s="808">
        <f>4/1.2</f>
        <v>3.3333333333333335</v>
      </c>
      <c r="M47" s="808">
        <f>8/1.2</f>
        <v>6.666666666666667</v>
      </c>
      <c r="N47" s="808"/>
      <c r="O47" s="808"/>
      <c r="P47" s="808"/>
      <c r="Q47" s="808"/>
      <c r="R47" s="808"/>
      <c r="S47" s="808"/>
      <c r="T47" s="808"/>
      <c r="U47" s="807"/>
      <c r="V47" s="807"/>
      <c r="W47" s="807"/>
      <c r="X47" s="807"/>
      <c r="Y47" s="807"/>
      <c r="Z47" s="808"/>
      <c r="AA47" s="808"/>
      <c r="AB47" s="808"/>
      <c r="AC47" s="808"/>
      <c r="AD47" s="808"/>
      <c r="AE47" s="808"/>
      <c r="AF47" s="808"/>
      <c r="AG47" s="808"/>
      <c r="AH47" s="808"/>
      <c r="AI47" s="808"/>
      <c r="AJ47" s="808"/>
      <c r="AK47" s="808"/>
      <c r="AL47" s="808">
        <f>'Г № 15'!BS47/1.2</f>
        <v>3.3333333333333335</v>
      </c>
      <c r="AM47" s="808"/>
      <c r="AN47" s="808"/>
      <c r="AO47" s="808">
        <f>'Г № 15'!CC47/1.2</f>
        <v>6.666666666666667</v>
      </c>
      <c r="AP47" s="808"/>
      <c r="AQ47" s="808"/>
      <c r="AR47" s="808">
        <f>SUM(AC47+AF47+AL47+AI47+AO47)</f>
        <v>10</v>
      </c>
      <c r="AS47" s="808"/>
      <c r="AT47" s="77">
        <f>'Г № 15'!DB47</f>
        <v>0</v>
      </c>
    </row>
    <row r="48" spans="1:46" ht="33" customHeight="1" x14ac:dyDescent="0.25">
      <c r="A48" s="809" t="s">
        <v>171</v>
      </c>
      <c r="B48" s="920" t="s">
        <v>1754</v>
      </c>
      <c r="C48" s="806" t="str">
        <f>'Г № 15'!C48</f>
        <v>ЭQ/ТМЦ-3/1.2.4</v>
      </c>
      <c r="D48" s="826" t="str">
        <f>'Г № 15'!D48</f>
        <v>П</v>
      </c>
      <c r="E48" s="826">
        <f>'Г № 15'!E48</f>
        <v>2026</v>
      </c>
      <c r="F48" s="826">
        <f>'Г № 15'!F48</f>
        <v>2026</v>
      </c>
      <c r="G48" s="826"/>
      <c r="H48" s="826"/>
      <c r="I48" s="827"/>
      <c r="J48" s="811"/>
      <c r="K48" s="811">
        <f>SUM(L48:O48)</f>
        <v>6.666666666666667</v>
      </c>
      <c r="L48" s="808"/>
      <c r="M48" s="808">
        <f>'Г № 15'!P48/1.2</f>
        <v>6.666666666666667</v>
      </c>
      <c r="N48" s="808"/>
      <c r="O48" s="808"/>
      <c r="P48" s="808"/>
      <c r="Q48" s="808"/>
      <c r="R48" s="808"/>
      <c r="S48" s="808"/>
      <c r="T48" s="808"/>
      <c r="U48" s="888"/>
      <c r="V48" s="888"/>
      <c r="W48" s="888"/>
      <c r="X48" s="888"/>
      <c r="Y48" s="888"/>
      <c r="Z48" s="808"/>
      <c r="AA48" s="808"/>
      <c r="AB48" s="808"/>
      <c r="AC48" s="808"/>
      <c r="AD48" s="808"/>
      <c r="AE48" s="808"/>
      <c r="AF48" s="808"/>
      <c r="AG48" s="808"/>
      <c r="AH48" s="808"/>
      <c r="AI48" s="808"/>
      <c r="AJ48" s="808"/>
      <c r="AK48" s="808"/>
      <c r="AL48" s="808">
        <f>'Г № 15'!BS48/1.2</f>
        <v>6.666666666666667</v>
      </c>
      <c r="AM48" s="808"/>
      <c r="AN48" s="808"/>
      <c r="AO48" s="808"/>
      <c r="AP48" s="808"/>
      <c r="AQ48" s="808"/>
      <c r="AR48" s="808">
        <f>SUM(AC48+AF48+AL48+AI48+AO48)</f>
        <v>6.666666666666667</v>
      </c>
      <c r="AS48" s="808"/>
      <c r="AT48" s="77"/>
    </row>
    <row r="49" spans="1:46" s="822" customFormat="1" ht="48" customHeight="1" x14ac:dyDescent="0.25">
      <c r="A49" s="794" t="s">
        <v>177</v>
      </c>
      <c r="B49" s="795" t="s">
        <v>881</v>
      </c>
      <c r="C49" s="796" t="s">
        <v>93</v>
      </c>
      <c r="D49" s="821"/>
      <c r="E49" s="821"/>
      <c r="F49" s="821"/>
      <c r="G49" s="821"/>
      <c r="H49" s="798">
        <f t="shared" ref="H49:AH49" si="18">SUBTOTAL(9,H50:H58)</f>
        <v>0</v>
      </c>
      <c r="I49" s="798">
        <f t="shared" si="18"/>
        <v>0</v>
      </c>
      <c r="J49" s="798">
        <f t="shared" si="18"/>
        <v>0</v>
      </c>
      <c r="K49" s="798">
        <f t="shared" si="18"/>
        <v>42.13</v>
      </c>
      <c r="L49" s="798">
        <f t="shared" si="18"/>
        <v>3.9633333333333338</v>
      </c>
      <c r="M49" s="798">
        <f t="shared" si="18"/>
        <v>8.8333333333333339</v>
      </c>
      <c r="N49" s="798">
        <f t="shared" si="18"/>
        <v>29.333333333333336</v>
      </c>
      <c r="O49" s="798">
        <f t="shared" si="18"/>
        <v>0</v>
      </c>
      <c r="P49" s="798">
        <f t="shared" si="18"/>
        <v>0</v>
      </c>
      <c r="Q49" s="798">
        <f t="shared" si="18"/>
        <v>0</v>
      </c>
      <c r="R49" s="798">
        <f t="shared" si="18"/>
        <v>0</v>
      </c>
      <c r="S49" s="798">
        <f t="shared" si="18"/>
        <v>0</v>
      </c>
      <c r="T49" s="798">
        <f t="shared" si="18"/>
        <v>0</v>
      </c>
      <c r="U49" s="798">
        <f t="shared" si="18"/>
        <v>0</v>
      </c>
      <c r="V49" s="798">
        <f t="shared" si="18"/>
        <v>0</v>
      </c>
      <c r="W49" s="798">
        <f t="shared" si="18"/>
        <v>0</v>
      </c>
      <c r="X49" s="798">
        <f t="shared" si="18"/>
        <v>0</v>
      </c>
      <c r="Y49" s="798">
        <f t="shared" si="18"/>
        <v>0</v>
      </c>
      <c r="Z49" s="798">
        <f t="shared" si="18"/>
        <v>0</v>
      </c>
      <c r="AA49" s="798">
        <f t="shared" si="18"/>
        <v>0</v>
      </c>
      <c r="AB49" s="798">
        <f t="shared" si="18"/>
        <v>0</v>
      </c>
      <c r="AC49" s="798">
        <f t="shared" si="18"/>
        <v>31.796666666666667</v>
      </c>
      <c r="AD49" s="798">
        <f t="shared" si="18"/>
        <v>0</v>
      </c>
      <c r="AE49" s="798">
        <f t="shared" si="18"/>
        <v>0</v>
      </c>
      <c r="AF49" s="798">
        <f t="shared" si="18"/>
        <v>6.0000000000000009</v>
      </c>
      <c r="AG49" s="798">
        <f t="shared" si="18"/>
        <v>0</v>
      </c>
      <c r="AH49" s="798">
        <f t="shared" si="18"/>
        <v>0</v>
      </c>
      <c r="AI49" s="798"/>
      <c r="AJ49" s="798"/>
      <c r="AK49" s="798"/>
      <c r="AL49" s="798"/>
      <c r="AM49" s="798"/>
      <c r="AN49" s="798"/>
      <c r="AO49" s="798">
        <f t="shared" ref="AO49:AT49" si="19">SUBTOTAL(9,AO50:AO58)</f>
        <v>0</v>
      </c>
      <c r="AP49" s="798">
        <f t="shared" si="19"/>
        <v>0</v>
      </c>
      <c r="AQ49" s="798">
        <f t="shared" si="19"/>
        <v>0</v>
      </c>
      <c r="AR49" s="798">
        <f t="shared" si="19"/>
        <v>42.13</v>
      </c>
      <c r="AS49" s="798">
        <f t="shared" si="19"/>
        <v>0</v>
      </c>
      <c r="AT49" s="798">
        <f t="shared" si="19"/>
        <v>0</v>
      </c>
    </row>
    <row r="50" spans="1:46" s="825" customFormat="1" ht="42" customHeight="1" x14ac:dyDescent="0.25">
      <c r="A50" s="800" t="s">
        <v>179</v>
      </c>
      <c r="B50" s="801" t="s">
        <v>882</v>
      </c>
      <c r="C50" s="802" t="s">
        <v>93</v>
      </c>
      <c r="D50" s="823"/>
      <c r="E50" s="823"/>
      <c r="F50" s="823"/>
      <c r="G50" s="823"/>
      <c r="H50" s="824">
        <f t="shared" ref="H50:AH50" si="20">SUBTOTAL(9,H51:H55)</f>
        <v>0</v>
      </c>
      <c r="I50" s="804">
        <f t="shared" si="20"/>
        <v>0</v>
      </c>
      <c r="J50" s="804">
        <f t="shared" si="20"/>
        <v>0</v>
      </c>
      <c r="K50" s="804">
        <f t="shared" si="20"/>
        <v>42.13</v>
      </c>
      <c r="L50" s="804">
        <f t="shared" si="20"/>
        <v>3.9633333333333338</v>
      </c>
      <c r="M50" s="804">
        <f t="shared" si="20"/>
        <v>8.8333333333333339</v>
      </c>
      <c r="N50" s="804">
        <f t="shared" si="20"/>
        <v>29.333333333333336</v>
      </c>
      <c r="O50" s="804">
        <f t="shared" si="20"/>
        <v>0</v>
      </c>
      <c r="P50" s="804">
        <f t="shared" si="20"/>
        <v>0</v>
      </c>
      <c r="Q50" s="804">
        <f t="shared" si="20"/>
        <v>0</v>
      </c>
      <c r="R50" s="804">
        <f t="shared" si="20"/>
        <v>0</v>
      </c>
      <c r="S50" s="804">
        <f t="shared" si="20"/>
        <v>0</v>
      </c>
      <c r="T50" s="804">
        <f t="shared" si="20"/>
        <v>0</v>
      </c>
      <c r="U50" s="804">
        <f t="shared" si="20"/>
        <v>0</v>
      </c>
      <c r="V50" s="804">
        <f t="shared" si="20"/>
        <v>0</v>
      </c>
      <c r="W50" s="804">
        <f t="shared" si="20"/>
        <v>0</v>
      </c>
      <c r="X50" s="804">
        <f t="shared" si="20"/>
        <v>0</v>
      </c>
      <c r="Y50" s="804">
        <f t="shared" si="20"/>
        <v>0</v>
      </c>
      <c r="Z50" s="804">
        <f t="shared" si="20"/>
        <v>0</v>
      </c>
      <c r="AA50" s="804">
        <f t="shared" si="20"/>
        <v>0</v>
      </c>
      <c r="AB50" s="804">
        <f t="shared" si="20"/>
        <v>0</v>
      </c>
      <c r="AC50" s="804">
        <f t="shared" si="20"/>
        <v>31.796666666666667</v>
      </c>
      <c r="AD50" s="804">
        <f t="shared" si="20"/>
        <v>0</v>
      </c>
      <c r="AE50" s="804">
        <f t="shared" si="20"/>
        <v>0</v>
      </c>
      <c r="AF50" s="804">
        <f t="shared" si="20"/>
        <v>6.0000000000000009</v>
      </c>
      <c r="AG50" s="804">
        <f t="shared" si="20"/>
        <v>0</v>
      </c>
      <c r="AH50" s="804">
        <f t="shared" si="20"/>
        <v>0</v>
      </c>
      <c r="AI50" s="804"/>
      <c r="AJ50" s="804"/>
      <c r="AK50" s="804"/>
      <c r="AL50" s="804"/>
      <c r="AM50" s="804"/>
      <c r="AN50" s="804"/>
      <c r="AO50" s="804">
        <f>SUBTOTAL(9,AO51:AO55)</f>
        <v>0</v>
      </c>
      <c r="AP50" s="804">
        <f>SUBTOTAL(9,AP51:AP55)</f>
        <v>0</v>
      </c>
      <c r="AQ50" s="804">
        <f>SUBTOTAL(9,AQ51:AQ55)</f>
        <v>0</v>
      </c>
      <c r="AR50" s="804">
        <f>SUBTOTAL(9,AR51:AR55)</f>
        <v>42.13</v>
      </c>
      <c r="AS50" s="804">
        <f>SUBTOTAL(9,AS51:AS55)</f>
        <v>0</v>
      </c>
      <c r="AT50" s="804">
        <f>SUBTOTAL(9,AT51:AT54)</f>
        <v>0</v>
      </c>
    </row>
    <row r="51" spans="1:46" ht="38.25" customHeight="1" x14ac:dyDescent="0.25">
      <c r="A51" s="809" t="s">
        <v>179</v>
      </c>
      <c r="B51" s="938" t="s">
        <v>1563</v>
      </c>
      <c r="C51" s="806" t="str">
        <f>'Г № 15'!C51</f>
        <v>ЭN/ЭЦ-4/1.3.1</v>
      </c>
      <c r="D51" s="826" t="str">
        <f>'Г № 15'!D51</f>
        <v>Н</v>
      </c>
      <c r="E51" s="826">
        <f>'Г № 15'!E51</f>
        <v>2023</v>
      </c>
      <c r="F51" s="826">
        <f>'Г № 15'!F51</f>
        <v>2023</v>
      </c>
      <c r="G51" s="826"/>
      <c r="H51" s="826"/>
      <c r="I51" s="827"/>
      <c r="J51" s="811"/>
      <c r="K51" s="811">
        <f>SUM(L51:O51)</f>
        <v>2.6300000000000003</v>
      </c>
      <c r="L51" s="808">
        <f>'Г № 15'!P51/1.2</f>
        <v>2.6300000000000003</v>
      </c>
      <c r="M51" s="808"/>
      <c r="N51" s="808"/>
      <c r="O51" s="808"/>
      <c r="P51" s="808"/>
      <c r="Q51" s="808"/>
      <c r="R51" s="808"/>
      <c r="S51" s="808"/>
      <c r="T51" s="808"/>
      <c r="U51" s="807"/>
      <c r="V51" s="807"/>
      <c r="W51" s="807"/>
      <c r="X51" s="807"/>
      <c r="Y51" s="807"/>
      <c r="Z51" s="808"/>
      <c r="AA51" s="808"/>
      <c r="AB51" s="808"/>
      <c r="AC51" s="808">
        <f>'Г № 15'!AE51/1.2</f>
        <v>2.6300000000000003</v>
      </c>
      <c r="AD51" s="808"/>
      <c r="AE51" s="808"/>
      <c r="AF51" s="808"/>
      <c r="AG51" s="808"/>
      <c r="AH51" s="808"/>
      <c r="AI51" s="808"/>
      <c r="AJ51" s="808"/>
      <c r="AK51" s="808"/>
      <c r="AL51" s="808"/>
      <c r="AM51" s="808"/>
      <c r="AN51" s="808"/>
      <c r="AO51" s="808"/>
      <c r="AP51" s="808"/>
      <c r="AQ51" s="808"/>
      <c r="AR51" s="808">
        <f>SUM(AC51+AF51+AL51+AI51+AO51)</f>
        <v>2.6300000000000003</v>
      </c>
      <c r="AS51" s="808"/>
      <c r="AT51" s="811"/>
    </row>
    <row r="52" spans="1:46" ht="33" customHeight="1" x14ac:dyDescent="0.25">
      <c r="A52" s="809" t="s">
        <v>179</v>
      </c>
      <c r="B52" s="938" t="s">
        <v>1562</v>
      </c>
      <c r="C52" s="806" t="str">
        <f>'Г № 15'!C52</f>
        <v>ЭN,ЭО/ЭЦ-5/1.3.1</v>
      </c>
      <c r="D52" s="826" t="str">
        <f>'Г № 15'!D52</f>
        <v>Н</v>
      </c>
      <c r="E52" s="826">
        <f>'Г № 15'!E52</f>
        <v>2023</v>
      </c>
      <c r="F52" s="826">
        <f>'Г № 15'!F52</f>
        <v>2024</v>
      </c>
      <c r="G52" s="826"/>
      <c r="H52" s="826"/>
      <c r="I52" s="827"/>
      <c r="J52" s="811"/>
      <c r="K52" s="811">
        <f>SUM(L52:O52)</f>
        <v>35</v>
      </c>
      <c r="L52" s="808"/>
      <c r="M52" s="808">
        <f>7/1.2</f>
        <v>5.8333333333333339</v>
      </c>
      <c r="N52" s="808">
        <f>35/1.2</f>
        <v>29.166666666666668</v>
      </c>
      <c r="O52" s="808"/>
      <c r="P52" s="808"/>
      <c r="Q52" s="808"/>
      <c r="R52" s="808"/>
      <c r="S52" s="808"/>
      <c r="T52" s="808"/>
      <c r="U52" s="807"/>
      <c r="V52" s="807"/>
      <c r="W52" s="807"/>
      <c r="X52" s="807"/>
      <c r="Y52" s="807"/>
      <c r="Z52" s="808"/>
      <c r="AA52" s="808"/>
      <c r="AB52" s="808"/>
      <c r="AC52" s="808">
        <f>'Г № 15'!AE52/1.2</f>
        <v>29.166666666666668</v>
      </c>
      <c r="AD52" s="808"/>
      <c r="AE52" s="808"/>
      <c r="AF52" s="808">
        <f>'Г № 15'!AT52/1.2</f>
        <v>5.8333333333333339</v>
      </c>
      <c r="AG52" s="808"/>
      <c r="AH52" s="808"/>
      <c r="AI52" s="808"/>
      <c r="AJ52" s="808"/>
      <c r="AK52" s="808"/>
      <c r="AL52" s="808"/>
      <c r="AM52" s="808"/>
      <c r="AN52" s="808"/>
      <c r="AO52" s="808"/>
      <c r="AP52" s="808"/>
      <c r="AQ52" s="808"/>
      <c r="AR52" s="808">
        <f t="shared" ref="AR52:AR55" si="21">SUM(AC52+AF52+AL52+AI52+AO52)</f>
        <v>35</v>
      </c>
      <c r="AS52" s="808"/>
      <c r="AT52" s="811"/>
    </row>
    <row r="53" spans="1:46" ht="33" customHeight="1" x14ac:dyDescent="0.25">
      <c r="A53" s="809" t="s">
        <v>179</v>
      </c>
      <c r="B53" s="938" t="s">
        <v>1564</v>
      </c>
      <c r="C53" s="806" t="str">
        <f>'Г № 15'!C53</f>
        <v>ЭР/ЭЦ-6/1.3.1</v>
      </c>
      <c r="D53" s="826" t="str">
        <f>'Г № 15'!D53</f>
        <v>Н</v>
      </c>
      <c r="E53" s="826">
        <f>'Г № 15'!E53</f>
        <v>2025</v>
      </c>
      <c r="F53" s="826">
        <f>'Г № 15'!F53</f>
        <v>2025</v>
      </c>
      <c r="G53" s="826"/>
      <c r="H53" s="826"/>
      <c r="I53" s="827"/>
      <c r="J53" s="811"/>
      <c r="K53" s="811">
        <f>SUM(L53:O53)</f>
        <v>3</v>
      </c>
      <c r="L53" s="808"/>
      <c r="M53" s="808">
        <f>'Г № 15'!P53/1.2</f>
        <v>3</v>
      </c>
      <c r="N53" s="808"/>
      <c r="O53" s="808"/>
      <c r="P53" s="808"/>
      <c r="Q53" s="808"/>
      <c r="R53" s="808"/>
      <c r="S53" s="808"/>
      <c r="T53" s="808"/>
      <c r="U53" s="807"/>
      <c r="V53" s="807"/>
      <c r="W53" s="807"/>
      <c r="X53" s="807"/>
      <c r="Y53" s="807"/>
      <c r="Z53" s="808"/>
      <c r="AA53" s="808"/>
      <c r="AB53" s="808"/>
      <c r="AC53" s="808"/>
      <c r="AD53" s="808"/>
      <c r="AE53" s="808"/>
      <c r="AF53" s="808"/>
      <c r="AG53" s="808"/>
      <c r="AH53" s="808"/>
      <c r="AI53" s="808">
        <f>'Г № 15'!BI53/1.2</f>
        <v>3</v>
      </c>
      <c r="AJ53" s="808"/>
      <c r="AK53" s="808"/>
      <c r="AL53" s="808"/>
      <c r="AM53" s="808"/>
      <c r="AN53" s="808"/>
      <c r="AO53" s="808"/>
      <c r="AP53" s="808"/>
      <c r="AQ53" s="808"/>
      <c r="AR53" s="808">
        <f t="shared" si="21"/>
        <v>3</v>
      </c>
      <c r="AS53" s="808"/>
      <c r="AT53" s="811"/>
    </row>
    <row r="54" spans="1:46" ht="33" customHeight="1" x14ac:dyDescent="0.25">
      <c r="A54" s="809" t="s">
        <v>179</v>
      </c>
      <c r="B54" s="938" t="s">
        <v>1566</v>
      </c>
      <c r="C54" s="806" t="str">
        <f>'Г № 15'!C54</f>
        <v>ЭР/ЭЦ-7/1.3.1</v>
      </c>
      <c r="D54" s="826" t="str">
        <f>'Г № 15'!D54</f>
        <v>Н</v>
      </c>
      <c r="E54" s="826">
        <f>'Г № 15'!E54</f>
        <v>2025</v>
      </c>
      <c r="F54" s="826">
        <f>'Г № 15'!F54</f>
        <v>2025</v>
      </c>
      <c r="G54" s="826"/>
      <c r="H54" s="826"/>
      <c r="I54" s="827"/>
      <c r="J54" s="811"/>
      <c r="K54" s="811">
        <f>SUM(L54:O54)</f>
        <v>1.3333333333333335</v>
      </c>
      <c r="L54" s="808">
        <f>'Г № 15'!P54/1.2</f>
        <v>1.3333333333333335</v>
      </c>
      <c r="M54" s="808"/>
      <c r="N54" s="808"/>
      <c r="O54" s="808"/>
      <c r="P54" s="808"/>
      <c r="Q54" s="808"/>
      <c r="R54" s="808"/>
      <c r="S54" s="808"/>
      <c r="T54" s="808"/>
      <c r="U54" s="807"/>
      <c r="V54" s="807"/>
      <c r="W54" s="807"/>
      <c r="X54" s="807"/>
      <c r="Y54" s="807"/>
      <c r="Z54" s="808"/>
      <c r="AA54" s="808"/>
      <c r="AB54" s="808"/>
      <c r="AC54" s="808"/>
      <c r="AD54" s="808"/>
      <c r="AE54" s="808"/>
      <c r="AF54" s="808"/>
      <c r="AG54" s="808"/>
      <c r="AH54" s="808"/>
      <c r="AI54" s="808">
        <f>'Г № 15'!BI54/1.2</f>
        <v>1.3333333333333335</v>
      </c>
      <c r="AJ54" s="808"/>
      <c r="AK54" s="808"/>
      <c r="AL54" s="808"/>
      <c r="AM54" s="808"/>
      <c r="AN54" s="808"/>
      <c r="AO54" s="808"/>
      <c r="AP54" s="808"/>
      <c r="AQ54" s="808"/>
      <c r="AR54" s="808">
        <f t="shared" si="21"/>
        <v>1.3333333333333335</v>
      </c>
      <c r="AS54" s="808"/>
      <c r="AT54" s="811"/>
    </row>
    <row r="55" spans="1:46" ht="33" customHeight="1" x14ac:dyDescent="0.25">
      <c r="A55" s="809" t="s">
        <v>179</v>
      </c>
      <c r="B55" s="938" t="s">
        <v>1572</v>
      </c>
      <c r="C55" s="806" t="str">
        <f>'Г № 15'!C55</f>
        <v>ЭО/ГТЦ-8/1.3.1</v>
      </c>
      <c r="D55" s="826" t="str">
        <f>'Г № 15'!D55</f>
        <v>П</v>
      </c>
      <c r="E55" s="826">
        <f>'Г № 15'!E55</f>
        <v>2024</v>
      </c>
      <c r="F55" s="826">
        <f>'Г № 15'!F55</f>
        <v>2024</v>
      </c>
      <c r="G55" s="826"/>
      <c r="H55" s="811"/>
      <c r="I55" s="811"/>
      <c r="J55" s="811"/>
      <c r="K55" s="811">
        <f>SUM(L55:O55)</f>
        <v>0.16666666666666669</v>
      </c>
      <c r="L55" s="808"/>
      <c r="M55" s="808"/>
      <c r="N55" s="808">
        <f>'Г № 15'!P55/1.2</f>
        <v>0.16666666666666669</v>
      </c>
      <c r="O55" s="808"/>
      <c r="P55" s="808"/>
      <c r="Q55" s="808"/>
      <c r="R55" s="808"/>
      <c r="S55" s="808"/>
      <c r="T55" s="808"/>
      <c r="U55" s="895"/>
      <c r="V55" s="895"/>
      <c r="W55" s="895"/>
      <c r="X55" s="895"/>
      <c r="Y55" s="895"/>
      <c r="Z55" s="808"/>
      <c r="AA55" s="808"/>
      <c r="AB55" s="808"/>
      <c r="AC55" s="808"/>
      <c r="AD55" s="808"/>
      <c r="AE55" s="808"/>
      <c r="AF55" s="808">
        <f>'Г № 15'!AT55/1.2</f>
        <v>0.16666666666666669</v>
      </c>
      <c r="AG55" s="808"/>
      <c r="AH55" s="808"/>
      <c r="AI55" s="808"/>
      <c r="AJ55" s="808"/>
      <c r="AK55" s="808"/>
      <c r="AL55" s="808"/>
      <c r="AM55" s="808"/>
      <c r="AN55" s="808"/>
      <c r="AO55" s="808"/>
      <c r="AP55" s="808"/>
      <c r="AQ55" s="808"/>
      <c r="AR55" s="808">
        <f t="shared" si="21"/>
        <v>0.16666666666666669</v>
      </c>
      <c r="AS55" s="808"/>
      <c r="AT55" s="811"/>
    </row>
    <row r="56" spans="1:46" s="825" customFormat="1" ht="42" customHeight="1" x14ac:dyDescent="0.25">
      <c r="A56" s="800" t="s">
        <v>181</v>
      </c>
      <c r="B56" s="801" t="s">
        <v>883</v>
      </c>
      <c r="C56" s="802" t="s">
        <v>93</v>
      </c>
      <c r="D56" s="823"/>
      <c r="E56" s="823"/>
      <c r="F56" s="823"/>
      <c r="G56" s="823"/>
      <c r="H56" s="823"/>
      <c r="I56" s="823"/>
      <c r="J56" s="828"/>
      <c r="K56" s="828"/>
      <c r="L56" s="828"/>
      <c r="M56" s="828"/>
      <c r="N56" s="828"/>
      <c r="O56" s="828"/>
      <c r="P56" s="823"/>
      <c r="Q56" s="823"/>
      <c r="R56" s="823"/>
      <c r="S56" s="823"/>
      <c r="T56" s="823"/>
      <c r="U56" s="823"/>
      <c r="V56" s="823"/>
      <c r="W56" s="823"/>
      <c r="X56" s="823"/>
      <c r="Y56" s="823"/>
      <c r="Z56" s="823"/>
      <c r="AA56" s="823"/>
      <c r="AB56" s="823"/>
      <c r="AC56" s="823"/>
      <c r="AD56" s="823"/>
      <c r="AE56" s="823"/>
      <c r="AF56" s="823"/>
      <c r="AG56" s="823"/>
      <c r="AH56" s="823"/>
      <c r="AI56" s="823"/>
      <c r="AJ56" s="823"/>
      <c r="AK56" s="823"/>
      <c r="AL56" s="823"/>
      <c r="AM56" s="823"/>
      <c r="AN56" s="823"/>
      <c r="AO56" s="823"/>
      <c r="AP56" s="823"/>
      <c r="AQ56" s="823"/>
      <c r="AR56" s="823"/>
      <c r="AS56" s="823"/>
      <c r="AT56" s="823"/>
    </row>
    <row r="57" spans="1:46" s="825" customFormat="1" ht="42" customHeight="1" x14ac:dyDescent="0.25">
      <c r="A57" s="800" t="s">
        <v>884</v>
      </c>
      <c r="B57" s="801" t="s">
        <v>885</v>
      </c>
      <c r="C57" s="802" t="s">
        <v>93</v>
      </c>
      <c r="D57" s="823"/>
      <c r="E57" s="823"/>
      <c r="F57" s="823"/>
      <c r="G57" s="823"/>
      <c r="H57" s="823"/>
      <c r="I57" s="823"/>
      <c r="J57" s="823"/>
      <c r="K57" s="823"/>
      <c r="L57" s="823"/>
      <c r="M57" s="823"/>
      <c r="N57" s="823"/>
      <c r="O57" s="823"/>
      <c r="P57" s="823"/>
      <c r="Q57" s="823"/>
      <c r="R57" s="823"/>
      <c r="S57" s="823"/>
      <c r="T57" s="823"/>
      <c r="U57" s="823"/>
      <c r="V57" s="823"/>
      <c r="W57" s="823"/>
      <c r="X57" s="823"/>
      <c r="Y57" s="823"/>
      <c r="Z57" s="823"/>
      <c r="AA57" s="823"/>
      <c r="AB57" s="823"/>
      <c r="AC57" s="823"/>
      <c r="AD57" s="823"/>
      <c r="AE57" s="823"/>
      <c r="AF57" s="823"/>
      <c r="AG57" s="823"/>
      <c r="AH57" s="823"/>
      <c r="AI57" s="823"/>
      <c r="AJ57" s="823"/>
      <c r="AK57" s="823"/>
      <c r="AL57" s="823"/>
      <c r="AM57" s="823"/>
      <c r="AN57" s="823"/>
      <c r="AO57" s="823"/>
      <c r="AP57" s="823"/>
      <c r="AQ57" s="823"/>
      <c r="AR57" s="823"/>
      <c r="AS57" s="823"/>
      <c r="AT57" s="823"/>
    </row>
    <row r="58" spans="1:46" s="825" customFormat="1" ht="42" customHeight="1" x14ac:dyDescent="0.25">
      <c r="A58" s="800" t="s">
        <v>886</v>
      </c>
      <c r="B58" s="801" t="s">
        <v>176</v>
      </c>
      <c r="C58" s="802" t="s">
        <v>93</v>
      </c>
      <c r="D58" s="823"/>
      <c r="E58" s="823"/>
      <c r="F58" s="823"/>
      <c r="G58" s="823"/>
      <c r="H58" s="823"/>
      <c r="I58" s="823"/>
      <c r="J58" s="823"/>
      <c r="K58" s="823"/>
      <c r="L58" s="823"/>
      <c r="M58" s="823"/>
      <c r="N58" s="823"/>
      <c r="O58" s="823"/>
      <c r="P58" s="823"/>
      <c r="Q58" s="823"/>
      <c r="R58" s="823"/>
      <c r="S58" s="823"/>
      <c r="T58" s="823"/>
      <c r="U58" s="823"/>
      <c r="V58" s="823"/>
      <c r="W58" s="823"/>
      <c r="X58" s="823"/>
      <c r="Y58" s="823"/>
      <c r="Z58" s="823"/>
      <c r="AA58" s="823"/>
      <c r="AB58" s="823"/>
      <c r="AC58" s="823"/>
      <c r="AD58" s="823"/>
      <c r="AE58" s="823"/>
      <c r="AF58" s="823"/>
      <c r="AG58" s="823"/>
      <c r="AH58" s="823"/>
      <c r="AI58" s="823"/>
      <c r="AJ58" s="823"/>
      <c r="AK58" s="823"/>
      <c r="AL58" s="823"/>
      <c r="AM58" s="823"/>
      <c r="AN58" s="823"/>
      <c r="AO58" s="823"/>
      <c r="AP58" s="823"/>
      <c r="AQ58" s="823"/>
      <c r="AR58" s="823"/>
      <c r="AS58" s="823"/>
      <c r="AT58" s="823"/>
    </row>
    <row r="59" spans="1:46" s="822" customFormat="1" ht="48" customHeight="1" x14ac:dyDescent="0.25">
      <c r="A59" s="794" t="s">
        <v>183</v>
      </c>
      <c r="B59" s="795" t="s">
        <v>887</v>
      </c>
      <c r="C59" s="796" t="s">
        <v>93</v>
      </c>
      <c r="D59" s="821"/>
      <c r="E59" s="821"/>
      <c r="F59" s="821"/>
      <c r="G59" s="821"/>
      <c r="H59" s="798">
        <f>SUBTOTAL(9,H60:H65)</f>
        <v>0</v>
      </c>
      <c r="I59" s="798">
        <f t="shared" ref="I59:AT59" si="22">SUBTOTAL(9,I60:I65)</f>
        <v>0</v>
      </c>
      <c r="J59" s="798">
        <f t="shared" si="22"/>
        <v>0</v>
      </c>
      <c r="K59" s="798">
        <f t="shared" si="22"/>
        <v>0</v>
      </c>
      <c r="L59" s="798">
        <f t="shared" si="22"/>
        <v>0</v>
      </c>
      <c r="M59" s="798">
        <f t="shared" si="22"/>
        <v>0</v>
      </c>
      <c r="N59" s="798">
        <f t="shared" si="22"/>
        <v>0</v>
      </c>
      <c r="O59" s="798">
        <f t="shared" si="22"/>
        <v>0</v>
      </c>
      <c r="P59" s="798">
        <f t="shared" si="22"/>
        <v>0</v>
      </c>
      <c r="Q59" s="798">
        <f t="shared" si="22"/>
        <v>0</v>
      </c>
      <c r="R59" s="798">
        <f t="shared" si="22"/>
        <v>0</v>
      </c>
      <c r="S59" s="798">
        <f t="shared" si="22"/>
        <v>0</v>
      </c>
      <c r="T59" s="798">
        <f t="shared" si="22"/>
        <v>0</v>
      </c>
      <c r="U59" s="798">
        <f t="shared" si="22"/>
        <v>0</v>
      </c>
      <c r="V59" s="798">
        <f t="shared" si="22"/>
        <v>0</v>
      </c>
      <c r="W59" s="798">
        <f t="shared" si="22"/>
        <v>0</v>
      </c>
      <c r="X59" s="798">
        <f t="shared" si="22"/>
        <v>0</v>
      </c>
      <c r="Y59" s="798">
        <f t="shared" si="22"/>
        <v>0</v>
      </c>
      <c r="Z59" s="798">
        <f t="shared" si="22"/>
        <v>0</v>
      </c>
      <c r="AA59" s="798">
        <f t="shared" si="22"/>
        <v>0</v>
      </c>
      <c r="AB59" s="798">
        <f t="shared" si="22"/>
        <v>0</v>
      </c>
      <c r="AC59" s="798">
        <f t="shared" si="22"/>
        <v>0</v>
      </c>
      <c r="AD59" s="798">
        <f t="shared" si="22"/>
        <v>0</v>
      </c>
      <c r="AE59" s="798">
        <f t="shared" si="22"/>
        <v>0</v>
      </c>
      <c r="AF59" s="798">
        <f t="shared" si="22"/>
        <v>0</v>
      </c>
      <c r="AG59" s="798">
        <f t="shared" si="22"/>
        <v>0</v>
      </c>
      <c r="AH59" s="798">
        <f t="shared" si="22"/>
        <v>0</v>
      </c>
      <c r="AI59" s="798"/>
      <c r="AJ59" s="798"/>
      <c r="AK59" s="798"/>
      <c r="AL59" s="798"/>
      <c r="AM59" s="798"/>
      <c r="AN59" s="798"/>
      <c r="AO59" s="798">
        <f t="shared" si="22"/>
        <v>0</v>
      </c>
      <c r="AP59" s="798">
        <f t="shared" si="22"/>
        <v>0</v>
      </c>
      <c r="AQ59" s="798">
        <f t="shared" si="22"/>
        <v>0</v>
      </c>
      <c r="AR59" s="798">
        <f t="shared" si="22"/>
        <v>0</v>
      </c>
      <c r="AS59" s="798">
        <f t="shared" si="22"/>
        <v>0</v>
      </c>
      <c r="AT59" s="798">
        <f t="shared" si="22"/>
        <v>0</v>
      </c>
    </row>
    <row r="60" spans="1:46" s="825" customFormat="1" ht="42" customHeight="1" x14ac:dyDescent="0.25">
      <c r="A60" s="800" t="s">
        <v>888</v>
      </c>
      <c r="B60" s="801" t="s">
        <v>889</v>
      </c>
      <c r="C60" s="802" t="s">
        <v>93</v>
      </c>
      <c r="D60" s="823"/>
      <c r="E60" s="823"/>
      <c r="F60" s="823"/>
      <c r="G60" s="823"/>
      <c r="H60" s="823"/>
      <c r="I60" s="823"/>
      <c r="J60" s="823"/>
      <c r="K60" s="823"/>
      <c r="L60" s="823"/>
      <c r="M60" s="823"/>
      <c r="N60" s="823"/>
      <c r="O60" s="823"/>
      <c r="P60" s="823"/>
      <c r="Q60" s="823"/>
      <c r="R60" s="823"/>
      <c r="S60" s="823"/>
      <c r="T60" s="823"/>
      <c r="U60" s="823"/>
      <c r="V60" s="823"/>
      <c r="W60" s="823"/>
      <c r="X60" s="823"/>
      <c r="Y60" s="823"/>
      <c r="Z60" s="823"/>
      <c r="AA60" s="823"/>
      <c r="AB60" s="823"/>
      <c r="AC60" s="823"/>
      <c r="AD60" s="823"/>
      <c r="AE60" s="823"/>
      <c r="AF60" s="823"/>
      <c r="AG60" s="823"/>
      <c r="AH60" s="823"/>
      <c r="AI60" s="823"/>
      <c r="AJ60" s="823"/>
      <c r="AK60" s="823"/>
      <c r="AL60" s="823"/>
      <c r="AM60" s="823"/>
      <c r="AN60" s="823"/>
      <c r="AO60" s="823"/>
      <c r="AP60" s="823"/>
      <c r="AQ60" s="823"/>
      <c r="AR60" s="823"/>
      <c r="AS60" s="823"/>
      <c r="AT60" s="823"/>
    </row>
    <row r="61" spans="1:46" s="825" customFormat="1" ht="42" customHeight="1" x14ac:dyDescent="0.25">
      <c r="A61" s="800" t="s">
        <v>890</v>
      </c>
      <c r="B61" s="801" t="s">
        <v>891</v>
      </c>
      <c r="C61" s="802" t="s">
        <v>93</v>
      </c>
      <c r="D61" s="823"/>
      <c r="E61" s="823"/>
      <c r="F61" s="823"/>
      <c r="G61" s="823"/>
      <c r="H61" s="823"/>
      <c r="I61" s="823"/>
      <c r="J61" s="823"/>
      <c r="K61" s="823"/>
      <c r="L61" s="823"/>
      <c r="M61" s="823"/>
      <c r="N61" s="823"/>
      <c r="O61" s="823"/>
      <c r="P61" s="823"/>
      <c r="Q61" s="823"/>
      <c r="R61" s="823"/>
      <c r="S61" s="823"/>
      <c r="T61" s="823"/>
      <c r="U61" s="823"/>
      <c r="V61" s="823"/>
      <c r="W61" s="823"/>
      <c r="X61" s="823"/>
      <c r="Y61" s="823"/>
      <c r="Z61" s="823"/>
      <c r="AA61" s="823"/>
      <c r="AB61" s="823"/>
      <c r="AC61" s="823"/>
      <c r="AD61" s="823"/>
      <c r="AE61" s="823"/>
      <c r="AF61" s="823"/>
      <c r="AG61" s="823"/>
      <c r="AH61" s="823"/>
      <c r="AI61" s="823"/>
      <c r="AJ61" s="823"/>
      <c r="AK61" s="823"/>
      <c r="AL61" s="823"/>
      <c r="AM61" s="823"/>
      <c r="AN61" s="823"/>
      <c r="AO61" s="823"/>
      <c r="AP61" s="823"/>
      <c r="AQ61" s="823"/>
      <c r="AR61" s="823"/>
      <c r="AS61" s="823"/>
      <c r="AT61" s="823"/>
    </row>
    <row r="62" spans="1:46" s="825" customFormat="1" ht="42" customHeight="1" x14ac:dyDescent="0.25">
      <c r="A62" s="800" t="s">
        <v>892</v>
      </c>
      <c r="B62" s="801" t="s">
        <v>893</v>
      </c>
      <c r="C62" s="802" t="s">
        <v>93</v>
      </c>
      <c r="D62" s="823"/>
      <c r="E62" s="823"/>
      <c r="F62" s="823"/>
      <c r="G62" s="823"/>
      <c r="H62" s="823"/>
      <c r="I62" s="823"/>
      <c r="J62" s="823"/>
      <c r="K62" s="823"/>
      <c r="L62" s="823"/>
      <c r="M62" s="823"/>
      <c r="N62" s="823"/>
      <c r="O62" s="823"/>
      <c r="P62" s="823"/>
      <c r="Q62" s="823"/>
      <c r="R62" s="823"/>
      <c r="S62" s="823"/>
      <c r="T62" s="823"/>
      <c r="U62" s="823"/>
      <c r="V62" s="823"/>
      <c r="W62" s="823"/>
      <c r="X62" s="823"/>
      <c r="Y62" s="823"/>
      <c r="Z62" s="823"/>
      <c r="AA62" s="823"/>
      <c r="AB62" s="823"/>
      <c r="AC62" s="823"/>
      <c r="AD62" s="823"/>
      <c r="AE62" s="823"/>
      <c r="AF62" s="823"/>
      <c r="AG62" s="823"/>
      <c r="AH62" s="823"/>
      <c r="AI62" s="823"/>
      <c r="AJ62" s="823"/>
      <c r="AK62" s="823"/>
      <c r="AL62" s="823"/>
      <c r="AM62" s="823"/>
      <c r="AN62" s="823"/>
      <c r="AO62" s="823"/>
      <c r="AP62" s="823"/>
      <c r="AQ62" s="823"/>
      <c r="AR62" s="823"/>
      <c r="AS62" s="823"/>
      <c r="AT62" s="823"/>
    </row>
    <row r="63" spans="1:46" s="825" customFormat="1" ht="42" customHeight="1" x14ac:dyDescent="0.25">
      <c r="A63" s="800" t="s">
        <v>894</v>
      </c>
      <c r="B63" s="801" t="s">
        <v>889</v>
      </c>
      <c r="C63" s="802" t="s">
        <v>93</v>
      </c>
      <c r="D63" s="823"/>
      <c r="E63" s="823"/>
      <c r="F63" s="823"/>
      <c r="G63" s="823"/>
      <c r="H63" s="823"/>
      <c r="I63" s="823"/>
      <c r="J63" s="823"/>
      <c r="K63" s="823"/>
      <c r="L63" s="823"/>
      <c r="M63" s="823"/>
      <c r="N63" s="823"/>
      <c r="O63" s="823"/>
      <c r="P63" s="823"/>
      <c r="Q63" s="823"/>
      <c r="R63" s="823"/>
      <c r="S63" s="823"/>
      <c r="T63" s="823"/>
      <c r="U63" s="823"/>
      <c r="V63" s="823"/>
      <c r="W63" s="823"/>
      <c r="X63" s="823"/>
      <c r="Y63" s="823"/>
      <c r="Z63" s="823"/>
      <c r="AA63" s="823"/>
      <c r="AB63" s="823"/>
      <c r="AC63" s="823"/>
      <c r="AD63" s="823"/>
      <c r="AE63" s="823"/>
      <c r="AF63" s="823"/>
      <c r="AG63" s="823"/>
      <c r="AH63" s="823"/>
      <c r="AI63" s="823"/>
      <c r="AJ63" s="823"/>
      <c r="AK63" s="823"/>
      <c r="AL63" s="823"/>
      <c r="AM63" s="823"/>
      <c r="AN63" s="823"/>
      <c r="AO63" s="823"/>
      <c r="AP63" s="823"/>
      <c r="AQ63" s="823"/>
      <c r="AR63" s="823"/>
      <c r="AS63" s="823"/>
      <c r="AT63" s="823"/>
    </row>
    <row r="64" spans="1:46" s="825" customFormat="1" ht="42" customHeight="1" x14ac:dyDescent="0.25">
      <c r="A64" s="800" t="s">
        <v>895</v>
      </c>
      <c r="B64" s="801" t="s">
        <v>891</v>
      </c>
      <c r="C64" s="802" t="s">
        <v>93</v>
      </c>
      <c r="D64" s="823"/>
      <c r="E64" s="823"/>
      <c r="F64" s="823"/>
      <c r="G64" s="823"/>
      <c r="H64" s="823"/>
      <c r="I64" s="823"/>
      <c r="J64" s="823"/>
      <c r="K64" s="823"/>
      <c r="L64" s="823"/>
      <c r="M64" s="823"/>
      <c r="N64" s="823"/>
      <c r="O64" s="823"/>
      <c r="P64" s="823"/>
      <c r="Q64" s="823"/>
      <c r="R64" s="823"/>
      <c r="S64" s="823"/>
      <c r="T64" s="823"/>
      <c r="U64" s="823"/>
      <c r="V64" s="823"/>
      <c r="W64" s="823"/>
      <c r="X64" s="823"/>
      <c r="Y64" s="823"/>
      <c r="Z64" s="823"/>
      <c r="AA64" s="823"/>
      <c r="AB64" s="823"/>
      <c r="AC64" s="823"/>
      <c r="AD64" s="823"/>
      <c r="AE64" s="823"/>
      <c r="AF64" s="823"/>
      <c r="AG64" s="823"/>
      <c r="AH64" s="823"/>
      <c r="AI64" s="823"/>
      <c r="AJ64" s="823"/>
      <c r="AK64" s="823"/>
      <c r="AL64" s="823"/>
      <c r="AM64" s="823"/>
      <c r="AN64" s="823"/>
      <c r="AO64" s="823"/>
      <c r="AP64" s="823"/>
      <c r="AQ64" s="823"/>
      <c r="AR64" s="823"/>
      <c r="AS64" s="823"/>
      <c r="AT64" s="823"/>
    </row>
    <row r="65" spans="1:46" s="825" customFormat="1" ht="42" customHeight="1" x14ac:dyDescent="0.25">
      <c r="A65" s="800" t="s">
        <v>896</v>
      </c>
      <c r="B65" s="801" t="s">
        <v>893</v>
      </c>
      <c r="C65" s="802" t="s">
        <v>93</v>
      </c>
      <c r="D65" s="823"/>
      <c r="E65" s="823"/>
      <c r="F65" s="823"/>
      <c r="G65" s="823"/>
      <c r="H65" s="823"/>
      <c r="I65" s="823"/>
      <c r="J65" s="823"/>
      <c r="K65" s="823"/>
      <c r="L65" s="823"/>
      <c r="M65" s="823"/>
      <c r="N65" s="823"/>
      <c r="O65" s="823"/>
      <c r="P65" s="823"/>
      <c r="Q65" s="823"/>
      <c r="R65" s="823"/>
      <c r="S65" s="823"/>
      <c r="T65" s="823"/>
      <c r="U65" s="823"/>
      <c r="V65" s="823"/>
      <c r="W65" s="823"/>
      <c r="X65" s="823"/>
      <c r="Y65" s="823"/>
      <c r="Z65" s="823"/>
      <c r="AA65" s="823"/>
      <c r="AB65" s="823"/>
      <c r="AC65" s="823"/>
      <c r="AD65" s="823"/>
      <c r="AE65" s="823"/>
      <c r="AF65" s="823"/>
      <c r="AG65" s="823"/>
      <c r="AH65" s="823"/>
      <c r="AI65" s="823"/>
      <c r="AJ65" s="823"/>
      <c r="AK65" s="823"/>
      <c r="AL65" s="823"/>
      <c r="AM65" s="823"/>
      <c r="AN65" s="823"/>
      <c r="AO65" s="823"/>
      <c r="AP65" s="823"/>
      <c r="AQ65" s="823"/>
      <c r="AR65" s="823"/>
      <c r="AS65" s="823"/>
      <c r="AT65" s="823"/>
    </row>
    <row r="66" spans="1:46" s="822" customFormat="1" ht="48" customHeight="1" x14ac:dyDescent="0.25">
      <c r="A66" s="794" t="s">
        <v>185</v>
      </c>
      <c r="B66" s="795" t="s">
        <v>897</v>
      </c>
      <c r="C66" s="796" t="s">
        <v>93</v>
      </c>
      <c r="D66" s="821"/>
      <c r="E66" s="821"/>
      <c r="F66" s="821"/>
      <c r="G66" s="821"/>
      <c r="H66" s="798">
        <f t="shared" ref="H66:AH66" si="23">SUBTOTAL(9,H67:H71)</f>
        <v>0</v>
      </c>
      <c r="I66" s="798">
        <f t="shared" si="23"/>
        <v>0</v>
      </c>
      <c r="J66" s="798">
        <f t="shared" si="23"/>
        <v>0</v>
      </c>
      <c r="K66" s="798">
        <f t="shared" si="23"/>
        <v>17.5</v>
      </c>
      <c r="L66" s="798">
        <f t="shared" si="23"/>
        <v>2.5</v>
      </c>
      <c r="M66" s="798">
        <f t="shared" si="23"/>
        <v>15</v>
      </c>
      <c r="N66" s="798">
        <f t="shared" si="23"/>
        <v>0</v>
      </c>
      <c r="O66" s="798">
        <f t="shared" si="23"/>
        <v>0</v>
      </c>
      <c r="P66" s="798">
        <f t="shared" si="23"/>
        <v>0</v>
      </c>
      <c r="Q66" s="798">
        <f t="shared" si="23"/>
        <v>0</v>
      </c>
      <c r="R66" s="798">
        <f t="shared" si="23"/>
        <v>0</v>
      </c>
      <c r="S66" s="798">
        <f t="shared" si="23"/>
        <v>0</v>
      </c>
      <c r="T66" s="798">
        <f t="shared" si="23"/>
        <v>0</v>
      </c>
      <c r="U66" s="798">
        <f t="shared" si="23"/>
        <v>0</v>
      </c>
      <c r="V66" s="798">
        <f t="shared" si="23"/>
        <v>0</v>
      </c>
      <c r="W66" s="798">
        <f t="shared" si="23"/>
        <v>0</v>
      </c>
      <c r="X66" s="798">
        <f t="shared" si="23"/>
        <v>0</v>
      </c>
      <c r="Y66" s="798">
        <f t="shared" si="23"/>
        <v>0</v>
      </c>
      <c r="Z66" s="798">
        <f t="shared" si="23"/>
        <v>0</v>
      </c>
      <c r="AA66" s="798">
        <f t="shared" si="23"/>
        <v>0</v>
      </c>
      <c r="AB66" s="798">
        <f t="shared" si="23"/>
        <v>0</v>
      </c>
      <c r="AC66" s="798">
        <f t="shared" si="23"/>
        <v>0</v>
      </c>
      <c r="AD66" s="798">
        <f t="shared" si="23"/>
        <v>0</v>
      </c>
      <c r="AE66" s="798">
        <f t="shared" si="23"/>
        <v>0</v>
      </c>
      <c r="AF66" s="798">
        <f t="shared" si="23"/>
        <v>0</v>
      </c>
      <c r="AG66" s="798">
        <f t="shared" si="23"/>
        <v>0</v>
      </c>
      <c r="AH66" s="798">
        <f t="shared" si="23"/>
        <v>0</v>
      </c>
      <c r="AI66" s="798"/>
      <c r="AJ66" s="798"/>
      <c r="AK66" s="798"/>
      <c r="AL66" s="798"/>
      <c r="AM66" s="798"/>
      <c r="AN66" s="798"/>
      <c r="AO66" s="798">
        <f t="shared" ref="AO66:AT66" si="24">SUBTOTAL(9,AO67:AO71)</f>
        <v>0</v>
      </c>
      <c r="AP66" s="798">
        <f t="shared" si="24"/>
        <v>0</v>
      </c>
      <c r="AQ66" s="798">
        <f t="shared" si="24"/>
        <v>0</v>
      </c>
      <c r="AR66" s="798">
        <f t="shared" si="24"/>
        <v>17.5</v>
      </c>
      <c r="AS66" s="798">
        <f t="shared" si="24"/>
        <v>0</v>
      </c>
      <c r="AT66" s="798">
        <f t="shared" si="24"/>
        <v>0</v>
      </c>
    </row>
    <row r="67" spans="1:46" s="825" customFormat="1" ht="42" customHeight="1" x14ac:dyDescent="0.25">
      <c r="A67" s="800" t="s">
        <v>898</v>
      </c>
      <c r="B67" s="801" t="s">
        <v>899</v>
      </c>
      <c r="C67" s="802" t="s">
        <v>93</v>
      </c>
      <c r="D67" s="823"/>
      <c r="E67" s="823"/>
      <c r="F67" s="823"/>
      <c r="G67" s="823"/>
      <c r="H67" s="823"/>
      <c r="I67" s="823"/>
      <c r="J67" s="823"/>
      <c r="K67" s="823"/>
      <c r="L67" s="823"/>
      <c r="M67" s="823"/>
      <c r="N67" s="823"/>
      <c r="O67" s="823"/>
      <c r="P67" s="823"/>
      <c r="Q67" s="823"/>
      <c r="R67" s="823"/>
      <c r="S67" s="823"/>
      <c r="T67" s="823"/>
      <c r="U67" s="823"/>
      <c r="V67" s="823"/>
      <c r="W67" s="823"/>
      <c r="X67" s="823"/>
      <c r="Y67" s="823"/>
      <c r="Z67" s="823"/>
      <c r="AA67" s="823"/>
      <c r="AB67" s="823"/>
      <c r="AC67" s="823"/>
      <c r="AD67" s="823"/>
      <c r="AE67" s="823"/>
      <c r="AF67" s="823"/>
      <c r="AG67" s="823"/>
      <c r="AH67" s="823"/>
      <c r="AI67" s="823"/>
      <c r="AJ67" s="823"/>
      <c r="AK67" s="823"/>
      <c r="AL67" s="823"/>
      <c r="AM67" s="823"/>
      <c r="AN67" s="823"/>
      <c r="AO67" s="823"/>
      <c r="AP67" s="823"/>
      <c r="AQ67" s="823"/>
      <c r="AR67" s="823"/>
      <c r="AS67" s="823"/>
      <c r="AT67" s="823"/>
    </row>
    <row r="68" spans="1:46" s="825" customFormat="1" ht="42" customHeight="1" x14ac:dyDescent="0.25">
      <c r="A68" s="800" t="s">
        <v>900</v>
      </c>
      <c r="B68" s="801" t="s">
        <v>901</v>
      </c>
      <c r="C68" s="802" t="s">
        <v>93</v>
      </c>
      <c r="D68" s="823"/>
      <c r="E68" s="823"/>
      <c r="F68" s="823"/>
      <c r="G68" s="823"/>
      <c r="H68" s="823"/>
      <c r="I68" s="823"/>
      <c r="J68" s="823"/>
      <c r="K68" s="823"/>
      <c r="L68" s="823"/>
      <c r="M68" s="823"/>
      <c r="N68" s="823"/>
      <c r="O68" s="823"/>
      <c r="P68" s="823"/>
      <c r="Q68" s="823"/>
      <c r="R68" s="823"/>
      <c r="S68" s="823"/>
      <c r="T68" s="823"/>
      <c r="U68" s="823"/>
      <c r="V68" s="823"/>
      <c r="W68" s="823"/>
      <c r="X68" s="823"/>
      <c r="Y68" s="823"/>
      <c r="Z68" s="823"/>
      <c r="AA68" s="823"/>
      <c r="AB68" s="823"/>
      <c r="AC68" s="823"/>
      <c r="AD68" s="823"/>
      <c r="AE68" s="823"/>
      <c r="AF68" s="823"/>
      <c r="AG68" s="823"/>
      <c r="AH68" s="823"/>
      <c r="AI68" s="823"/>
      <c r="AJ68" s="823"/>
      <c r="AK68" s="823"/>
      <c r="AL68" s="823"/>
      <c r="AM68" s="823"/>
      <c r="AN68" s="823"/>
      <c r="AO68" s="823"/>
      <c r="AP68" s="823"/>
      <c r="AQ68" s="823"/>
      <c r="AR68" s="823"/>
      <c r="AS68" s="823"/>
      <c r="AT68" s="823"/>
    </row>
    <row r="69" spans="1:46" s="825" customFormat="1" ht="42" customHeight="1" x14ac:dyDescent="0.25">
      <c r="A69" s="800" t="s">
        <v>902</v>
      </c>
      <c r="B69" s="801" t="s">
        <v>903</v>
      </c>
      <c r="C69" s="802" t="s">
        <v>93</v>
      </c>
      <c r="D69" s="823"/>
      <c r="E69" s="823"/>
      <c r="F69" s="823"/>
      <c r="G69" s="823"/>
      <c r="H69" s="823"/>
      <c r="I69" s="823"/>
      <c r="J69" s="823"/>
      <c r="K69" s="823"/>
      <c r="L69" s="823"/>
      <c r="M69" s="823"/>
      <c r="N69" s="823"/>
      <c r="O69" s="823"/>
      <c r="P69" s="823"/>
      <c r="Q69" s="823"/>
      <c r="R69" s="823"/>
      <c r="S69" s="823"/>
      <c r="T69" s="823"/>
      <c r="U69" s="823"/>
      <c r="V69" s="823"/>
      <c r="W69" s="823"/>
      <c r="X69" s="823"/>
      <c r="Y69" s="823"/>
      <c r="Z69" s="823"/>
      <c r="AA69" s="823"/>
      <c r="AB69" s="823"/>
      <c r="AC69" s="823"/>
      <c r="AD69" s="823"/>
      <c r="AE69" s="823"/>
      <c r="AF69" s="823"/>
      <c r="AG69" s="823"/>
      <c r="AH69" s="823"/>
      <c r="AI69" s="823"/>
      <c r="AJ69" s="823"/>
      <c r="AK69" s="823"/>
      <c r="AL69" s="823"/>
      <c r="AM69" s="823"/>
      <c r="AN69" s="823"/>
      <c r="AO69" s="823"/>
      <c r="AP69" s="823"/>
      <c r="AQ69" s="823"/>
      <c r="AR69" s="823"/>
      <c r="AS69" s="823"/>
      <c r="AT69" s="823"/>
    </row>
    <row r="70" spans="1:46" s="825" customFormat="1" ht="42" customHeight="1" x14ac:dyDescent="0.25">
      <c r="A70" s="800" t="s">
        <v>904</v>
      </c>
      <c r="B70" s="801" t="s">
        <v>905</v>
      </c>
      <c r="C70" s="802" t="s">
        <v>93</v>
      </c>
      <c r="D70" s="823"/>
      <c r="E70" s="823"/>
      <c r="F70" s="823"/>
      <c r="G70" s="823"/>
      <c r="H70" s="823"/>
      <c r="I70" s="823"/>
      <c r="J70" s="804">
        <f t="shared" ref="J70:AH70" si="25">SUBTOTAL(9,J71:J71)</f>
        <v>0</v>
      </c>
      <c r="K70" s="804">
        <f t="shared" si="25"/>
        <v>17.5</v>
      </c>
      <c r="L70" s="804">
        <f t="shared" si="25"/>
        <v>2.5</v>
      </c>
      <c r="M70" s="804">
        <f t="shared" si="25"/>
        <v>15</v>
      </c>
      <c r="N70" s="804">
        <f t="shared" si="25"/>
        <v>0</v>
      </c>
      <c r="O70" s="804">
        <f t="shared" si="25"/>
        <v>0</v>
      </c>
      <c r="P70" s="804">
        <f t="shared" si="25"/>
        <v>0</v>
      </c>
      <c r="Q70" s="804">
        <f t="shared" si="25"/>
        <v>0</v>
      </c>
      <c r="R70" s="804">
        <f t="shared" si="25"/>
        <v>0</v>
      </c>
      <c r="S70" s="804">
        <f t="shared" si="25"/>
        <v>0</v>
      </c>
      <c r="T70" s="804">
        <f t="shared" si="25"/>
        <v>0</v>
      </c>
      <c r="U70" s="804">
        <f t="shared" si="25"/>
        <v>0</v>
      </c>
      <c r="V70" s="804">
        <f t="shared" si="25"/>
        <v>0</v>
      </c>
      <c r="W70" s="804">
        <f t="shared" si="25"/>
        <v>0</v>
      </c>
      <c r="X70" s="804">
        <f t="shared" si="25"/>
        <v>0</v>
      </c>
      <c r="Y70" s="804">
        <f t="shared" si="25"/>
        <v>0</v>
      </c>
      <c r="Z70" s="804">
        <f t="shared" si="25"/>
        <v>0</v>
      </c>
      <c r="AA70" s="804">
        <f t="shared" si="25"/>
        <v>0</v>
      </c>
      <c r="AB70" s="804">
        <f t="shared" si="25"/>
        <v>0</v>
      </c>
      <c r="AC70" s="804">
        <f t="shared" si="25"/>
        <v>0</v>
      </c>
      <c r="AD70" s="804">
        <f t="shared" si="25"/>
        <v>0</v>
      </c>
      <c r="AE70" s="804">
        <f t="shared" si="25"/>
        <v>0</v>
      </c>
      <c r="AF70" s="804">
        <f t="shared" si="25"/>
        <v>0</v>
      </c>
      <c r="AG70" s="804">
        <f t="shared" si="25"/>
        <v>0</v>
      </c>
      <c r="AH70" s="804">
        <f t="shared" si="25"/>
        <v>0</v>
      </c>
      <c r="AI70" s="804"/>
      <c r="AJ70" s="804"/>
      <c r="AK70" s="804"/>
      <c r="AL70" s="804"/>
      <c r="AM70" s="804"/>
      <c r="AN70" s="804"/>
      <c r="AO70" s="804">
        <f>SUBTOTAL(9,AO71:AO71)</f>
        <v>0</v>
      </c>
      <c r="AP70" s="804">
        <f>SUBTOTAL(9,AP71:AP71)</f>
        <v>0</v>
      </c>
      <c r="AQ70" s="804">
        <f>SUBTOTAL(9,AQ71:AQ71)</f>
        <v>0</v>
      </c>
      <c r="AR70" s="804">
        <f>SUBTOTAL(9,AR71:AR71)</f>
        <v>17.5</v>
      </c>
      <c r="AS70" s="804">
        <f>SUBTOTAL(9,AS71:AS71)</f>
        <v>0</v>
      </c>
      <c r="AT70" s="803"/>
    </row>
    <row r="71" spans="1:46" ht="33" customHeight="1" x14ac:dyDescent="0.25">
      <c r="A71" s="76" t="s">
        <v>904</v>
      </c>
      <c r="B71" s="938" t="s">
        <v>1591</v>
      </c>
      <c r="C71" s="806" t="str">
        <f>'Г № 15'!C71</f>
        <v>ЭР,ЭQ/ТМЦ-9/1.5.4</v>
      </c>
      <c r="D71" s="826" t="str">
        <f>'Г № 15'!D71</f>
        <v>Н</v>
      </c>
      <c r="E71" s="924">
        <f>'Г № 15'!E71</f>
        <v>2025</v>
      </c>
      <c r="F71" s="924">
        <f>'Г № 15'!F71</f>
        <v>2026</v>
      </c>
      <c r="G71" s="924"/>
      <c r="H71" s="826"/>
      <c r="I71" s="827"/>
      <c r="J71" s="811"/>
      <c r="K71" s="811">
        <f>SUM(L71:O71)</f>
        <v>17.5</v>
      </c>
      <c r="L71" s="808">
        <f>3/1.2</f>
        <v>2.5</v>
      </c>
      <c r="M71" s="808">
        <f>18/1.2</f>
        <v>15</v>
      </c>
      <c r="N71" s="808"/>
      <c r="O71" s="808"/>
      <c r="P71" s="808"/>
      <c r="Q71" s="808"/>
      <c r="R71" s="808"/>
      <c r="S71" s="808"/>
      <c r="T71" s="808"/>
      <c r="U71" s="807"/>
      <c r="V71" s="807"/>
      <c r="W71" s="807"/>
      <c r="X71" s="807"/>
      <c r="Y71" s="807"/>
      <c r="Z71" s="808"/>
      <c r="AA71" s="808"/>
      <c r="AB71" s="808"/>
      <c r="AC71" s="808"/>
      <c r="AD71" s="808"/>
      <c r="AE71" s="808"/>
      <c r="AF71" s="808"/>
      <c r="AG71" s="808"/>
      <c r="AH71" s="808"/>
      <c r="AI71" s="808">
        <f>'Г № 15'!BI71/1.2</f>
        <v>2.5</v>
      </c>
      <c r="AJ71" s="808"/>
      <c r="AK71" s="808"/>
      <c r="AL71" s="808">
        <f>'Г № 15'!BS71/1.2</f>
        <v>15</v>
      </c>
      <c r="AM71" s="808"/>
      <c r="AN71" s="808"/>
      <c r="AO71" s="808"/>
      <c r="AP71" s="808"/>
      <c r="AQ71" s="808"/>
      <c r="AR71" s="808">
        <f t="shared" ref="AR71" si="26">SUM(AC71+AF71+AL71+AI71+AO71)</f>
        <v>17.5</v>
      </c>
      <c r="AS71" s="808"/>
      <c r="AT71" s="808"/>
    </row>
    <row r="72" spans="1:46" s="822" customFormat="1" ht="48" customHeight="1" x14ac:dyDescent="0.25">
      <c r="A72" s="794" t="s">
        <v>187</v>
      </c>
      <c r="B72" s="795" t="s">
        <v>186</v>
      </c>
      <c r="C72" s="796" t="s">
        <v>93</v>
      </c>
      <c r="D72" s="821"/>
      <c r="E72" s="821"/>
      <c r="F72" s="821"/>
      <c r="G72" s="821"/>
      <c r="H72" s="821"/>
      <c r="I72" s="821"/>
      <c r="J72" s="821"/>
      <c r="K72" s="821"/>
      <c r="L72" s="821"/>
      <c r="M72" s="821"/>
      <c r="N72" s="821"/>
      <c r="O72" s="821"/>
      <c r="P72" s="821"/>
      <c r="Q72" s="821"/>
      <c r="R72" s="821"/>
      <c r="S72" s="821"/>
      <c r="T72" s="821"/>
      <c r="U72" s="821"/>
      <c r="V72" s="821"/>
      <c r="W72" s="821"/>
      <c r="X72" s="821"/>
      <c r="Y72" s="821"/>
      <c r="Z72" s="821"/>
      <c r="AA72" s="821"/>
      <c r="AB72" s="821"/>
      <c r="AC72" s="821"/>
      <c r="AD72" s="821"/>
      <c r="AE72" s="821"/>
      <c r="AF72" s="821"/>
      <c r="AG72" s="821"/>
      <c r="AH72" s="821"/>
      <c r="AI72" s="821"/>
      <c r="AJ72" s="821"/>
      <c r="AK72" s="821"/>
      <c r="AL72" s="821"/>
      <c r="AM72" s="821"/>
      <c r="AN72" s="821"/>
      <c r="AO72" s="821"/>
      <c r="AP72" s="821"/>
      <c r="AQ72" s="821"/>
      <c r="AR72" s="821"/>
      <c r="AS72" s="821"/>
      <c r="AT72" s="821"/>
    </row>
    <row r="73" spans="1:46" s="822" customFormat="1" ht="48" customHeight="1" x14ac:dyDescent="0.25">
      <c r="A73" s="794" t="s">
        <v>906</v>
      </c>
      <c r="B73" s="795" t="s">
        <v>188</v>
      </c>
      <c r="C73" s="796" t="s">
        <v>93</v>
      </c>
      <c r="D73" s="821"/>
      <c r="E73" s="821"/>
      <c r="F73" s="821"/>
      <c r="G73" s="821"/>
      <c r="H73" s="798">
        <f>SUBTOTAL(9,H74:H87)</f>
        <v>0</v>
      </c>
      <c r="I73" s="798">
        <f t="shared" ref="I73:AT73" si="27">SUBTOTAL(9,I74:I87)</f>
        <v>0</v>
      </c>
      <c r="J73" s="798">
        <f t="shared" si="27"/>
        <v>0</v>
      </c>
      <c r="K73" s="798">
        <f t="shared" si="27"/>
        <v>7.1916666666666664</v>
      </c>
      <c r="L73" s="798">
        <f t="shared" si="27"/>
        <v>0</v>
      </c>
      <c r="M73" s="798">
        <f t="shared" si="27"/>
        <v>0</v>
      </c>
      <c r="N73" s="798">
        <f t="shared" si="27"/>
        <v>7.1916666666666664</v>
      </c>
      <c r="O73" s="798">
        <f t="shared" si="27"/>
        <v>0</v>
      </c>
      <c r="P73" s="798">
        <f t="shared" si="27"/>
        <v>0</v>
      </c>
      <c r="Q73" s="798">
        <f t="shared" si="27"/>
        <v>0</v>
      </c>
      <c r="R73" s="798">
        <f t="shared" si="27"/>
        <v>0</v>
      </c>
      <c r="S73" s="798">
        <f t="shared" si="27"/>
        <v>0</v>
      </c>
      <c r="T73" s="798">
        <f t="shared" si="27"/>
        <v>0</v>
      </c>
      <c r="U73" s="798">
        <f t="shared" si="27"/>
        <v>0</v>
      </c>
      <c r="V73" s="798">
        <f t="shared" si="27"/>
        <v>0</v>
      </c>
      <c r="W73" s="798">
        <f t="shared" si="27"/>
        <v>0</v>
      </c>
      <c r="X73" s="798">
        <f t="shared" si="27"/>
        <v>0</v>
      </c>
      <c r="Y73" s="798">
        <f t="shared" si="27"/>
        <v>0</v>
      </c>
      <c r="Z73" s="798">
        <f t="shared" si="27"/>
        <v>0</v>
      </c>
      <c r="AA73" s="798">
        <f t="shared" si="27"/>
        <v>0</v>
      </c>
      <c r="AB73" s="798">
        <f t="shared" si="27"/>
        <v>0</v>
      </c>
      <c r="AC73" s="798">
        <f t="shared" si="27"/>
        <v>4.0916666666666668</v>
      </c>
      <c r="AD73" s="798">
        <f t="shared" si="27"/>
        <v>0</v>
      </c>
      <c r="AE73" s="798">
        <f t="shared" si="27"/>
        <v>0</v>
      </c>
      <c r="AF73" s="798">
        <f t="shared" si="27"/>
        <v>0.60000000000000009</v>
      </c>
      <c r="AG73" s="798">
        <f t="shared" si="27"/>
        <v>0</v>
      </c>
      <c r="AH73" s="798">
        <f t="shared" si="27"/>
        <v>0</v>
      </c>
      <c r="AI73" s="798"/>
      <c r="AJ73" s="798"/>
      <c r="AK73" s="798"/>
      <c r="AL73" s="798"/>
      <c r="AM73" s="798"/>
      <c r="AN73" s="798"/>
      <c r="AO73" s="798">
        <f t="shared" si="27"/>
        <v>0.33333333333333337</v>
      </c>
      <c r="AP73" s="798">
        <f t="shared" si="27"/>
        <v>0</v>
      </c>
      <c r="AQ73" s="798">
        <f t="shared" si="27"/>
        <v>0</v>
      </c>
      <c r="AR73" s="798">
        <f t="shared" si="27"/>
        <v>7.1916666666666664</v>
      </c>
      <c r="AS73" s="798">
        <f t="shared" si="27"/>
        <v>0</v>
      </c>
      <c r="AT73" s="798">
        <f t="shared" si="27"/>
        <v>0</v>
      </c>
    </row>
    <row r="74" spans="1:46" ht="33" customHeight="1" x14ac:dyDescent="0.25">
      <c r="A74" s="809" t="s">
        <v>906</v>
      </c>
      <c r="B74" s="938" t="s">
        <v>1565</v>
      </c>
      <c r="C74" s="812" t="str">
        <f>'Г № 15'!C74</f>
        <v>ЭN/ЭЦ-10/1.7</v>
      </c>
      <c r="D74" s="826" t="str">
        <f>'Г № 15'!D74</f>
        <v>Н</v>
      </c>
      <c r="E74" s="826">
        <f>'Г № 15'!E74</f>
        <v>2023</v>
      </c>
      <c r="F74" s="826">
        <f>'Г № 15'!F74</f>
        <v>2023</v>
      </c>
      <c r="G74" s="924"/>
      <c r="H74" s="826"/>
      <c r="I74" s="827"/>
      <c r="J74" s="811"/>
      <c r="K74" s="811">
        <f>SUM(L74:O74)</f>
        <v>4.1666666666666671E-2</v>
      </c>
      <c r="L74" s="808"/>
      <c r="M74" s="808"/>
      <c r="N74" s="808">
        <f>'Г № 15'!P74/1.2</f>
        <v>4.1666666666666671E-2</v>
      </c>
      <c r="O74" s="808"/>
      <c r="P74" s="808"/>
      <c r="Q74" s="808"/>
      <c r="R74" s="808"/>
      <c r="S74" s="808"/>
      <c r="T74" s="808"/>
      <c r="U74" s="807"/>
      <c r="V74" s="807"/>
      <c r="W74" s="807"/>
      <c r="X74" s="807"/>
      <c r="Y74" s="807"/>
      <c r="Z74" s="808"/>
      <c r="AA74" s="808"/>
      <c r="AB74" s="808"/>
      <c r="AC74" s="808">
        <f>'Г № 15'!AE74/1.2</f>
        <v>4.1666666666666671E-2</v>
      </c>
      <c r="AD74" s="808"/>
      <c r="AE74" s="808"/>
      <c r="AF74" s="808"/>
      <c r="AG74" s="808"/>
      <c r="AH74" s="808"/>
      <c r="AI74" s="808"/>
      <c r="AJ74" s="808"/>
      <c r="AK74" s="808"/>
      <c r="AL74" s="808"/>
      <c r="AM74" s="808"/>
      <c r="AN74" s="808"/>
      <c r="AO74" s="808"/>
      <c r="AP74" s="808"/>
      <c r="AQ74" s="808"/>
      <c r="AR74" s="808">
        <f t="shared" ref="AR74:AR87" si="28">SUM(AC74+AF74+AL74+AI74+AO74)</f>
        <v>4.1666666666666671E-2</v>
      </c>
      <c r="AS74" s="808"/>
      <c r="AT74" s="811"/>
    </row>
    <row r="75" spans="1:46" ht="33" customHeight="1" x14ac:dyDescent="0.25">
      <c r="A75" s="809" t="s">
        <v>906</v>
      </c>
      <c r="B75" s="938" t="s">
        <v>1585</v>
      </c>
      <c r="C75" s="812" t="str">
        <f>'Г № 15'!C75</f>
        <v>ЭQ/ТМЦ-11/1.7</v>
      </c>
      <c r="D75" s="826" t="str">
        <f>'Г № 15'!D75</f>
        <v>Н</v>
      </c>
      <c r="E75" s="826">
        <f>'Г № 15'!E75</f>
        <v>2026</v>
      </c>
      <c r="F75" s="826">
        <f>'Г № 15'!F75</f>
        <v>2026</v>
      </c>
      <c r="G75" s="924"/>
      <c r="H75" s="826"/>
      <c r="I75" s="827"/>
      <c r="J75" s="811"/>
      <c r="K75" s="811">
        <f t="shared" ref="K75:K87" si="29">SUM(L75:O75)</f>
        <v>1.5</v>
      </c>
      <c r="L75" s="808"/>
      <c r="M75" s="808"/>
      <c r="N75" s="808">
        <f>'Г № 15'!P75/1.2</f>
        <v>1.5</v>
      </c>
      <c r="O75" s="808"/>
      <c r="P75" s="808"/>
      <c r="Q75" s="808"/>
      <c r="R75" s="808"/>
      <c r="S75" s="808"/>
      <c r="T75" s="808"/>
      <c r="U75" s="963"/>
      <c r="V75" s="963"/>
      <c r="W75" s="963"/>
      <c r="X75" s="963"/>
      <c r="Y75" s="963"/>
      <c r="Z75" s="808"/>
      <c r="AA75" s="808"/>
      <c r="AB75" s="808"/>
      <c r="AC75" s="808"/>
      <c r="AD75" s="808"/>
      <c r="AE75" s="808"/>
      <c r="AF75" s="808"/>
      <c r="AG75" s="808"/>
      <c r="AH75" s="808"/>
      <c r="AI75" s="808"/>
      <c r="AJ75" s="808"/>
      <c r="AK75" s="808"/>
      <c r="AL75" s="808">
        <f>'Г № 15'!BS75/1.2</f>
        <v>1.5</v>
      </c>
      <c r="AM75" s="808"/>
      <c r="AN75" s="808"/>
      <c r="AO75" s="808"/>
      <c r="AP75" s="808"/>
      <c r="AQ75" s="808"/>
      <c r="AR75" s="808">
        <f t="shared" si="28"/>
        <v>1.5</v>
      </c>
      <c r="AS75" s="808"/>
      <c r="AT75" s="811"/>
    </row>
    <row r="76" spans="1:46" ht="33" customHeight="1" x14ac:dyDescent="0.25">
      <c r="A76" s="809" t="s">
        <v>906</v>
      </c>
      <c r="B76" s="938" t="s">
        <v>1542</v>
      </c>
      <c r="C76" s="812" t="str">
        <f>'Г № 15'!C76</f>
        <v>ЭN/ГТЦ-12/1.7</v>
      </c>
      <c r="D76" s="826" t="str">
        <f>'Г № 15'!D76</f>
        <v>Н</v>
      </c>
      <c r="E76" s="826">
        <f>'Г № 15'!E76</f>
        <v>2023</v>
      </c>
      <c r="F76" s="826">
        <f>'Г № 15'!F76</f>
        <v>2023</v>
      </c>
      <c r="G76" s="924"/>
      <c r="H76" s="826"/>
      <c r="I76" s="827"/>
      <c r="J76" s="811"/>
      <c r="K76" s="811">
        <f t="shared" si="29"/>
        <v>0.33333333333333337</v>
      </c>
      <c r="L76" s="808"/>
      <c r="M76" s="808"/>
      <c r="N76" s="808">
        <f>'Г № 15'!P76/1.2</f>
        <v>0.33333333333333337</v>
      </c>
      <c r="O76" s="808"/>
      <c r="P76" s="808"/>
      <c r="Q76" s="808"/>
      <c r="R76" s="808"/>
      <c r="S76" s="808"/>
      <c r="T76" s="808"/>
      <c r="U76" s="963"/>
      <c r="V76" s="963"/>
      <c r="W76" s="963"/>
      <c r="X76" s="963"/>
      <c r="Y76" s="963"/>
      <c r="Z76" s="808"/>
      <c r="AA76" s="808"/>
      <c r="AB76" s="808"/>
      <c r="AC76" s="808">
        <f>'Г № 15'!AE76/1.2</f>
        <v>0.33333333333333337</v>
      </c>
      <c r="AD76" s="808"/>
      <c r="AE76" s="808"/>
      <c r="AF76" s="808"/>
      <c r="AG76" s="808"/>
      <c r="AH76" s="808"/>
      <c r="AI76" s="808"/>
      <c r="AJ76" s="808"/>
      <c r="AK76" s="808"/>
      <c r="AL76" s="808"/>
      <c r="AM76" s="808"/>
      <c r="AN76" s="808"/>
      <c r="AO76" s="808"/>
      <c r="AP76" s="808"/>
      <c r="AQ76" s="808"/>
      <c r="AR76" s="808">
        <f t="shared" si="28"/>
        <v>0.33333333333333337</v>
      </c>
      <c r="AS76" s="808"/>
      <c r="AT76" s="811"/>
    </row>
    <row r="77" spans="1:46" ht="33" customHeight="1" x14ac:dyDescent="0.25">
      <c r="A77" s="809" t="s">
        <v>906</v>
      </c>
      <c r="B77" s="938" t="s">
        <v>1543</v>
      </c>
      <c r="C77" s="812" t="str">
        <f>'Г № 15'!C77</f>
        <v>ЭО/ГТЦ-13/1.7</v>
      </c>
      <c r="D77" s="826" t="str">
        <f>'Г № 15'!D77</f>
        <v>Н</v>
      </c>
      <c r="E77" s="826">
        <f>'Г № 15'!E77</f>
        <v>2024</v>
      </c>
      <c r="F77" s="826">
        <f>'Г № 15'!F77</f>
        <v>2024</v>
      </c>
      <c r="G77" s="924"/>
      <c r="H77" s="826"/>
      <c r="I77" s="827"/>
      <c r="J77" s="811"/>
      <c r="K77" s="811">
        <f t="shared" si="29"/>
        <v>0.1</v>
      </c>
      <c r="L77" s="808"/>
      <c r="M77" s="808"/>
      <c r="N77" s="808">
        <f>'Г № 15'!P77/1.2</f>
        <v>0.1</v>
      </c>
      <c r="O77" s="808"/>
      <c r="P77" s="808"/>
      <c r="Q77" s="808"/>
      <c r="R77" s="808"/>
      <c r="S77" s="808"/>
      <c r="T77" s="808"/>
      <c r="U77" s="963"/>
      <c r="V77" s="963"/>
      <c r="W77" s="963"/>
      <c r="X77" s="963"/>
      <c r="Y77" s="963"/>
      <c r="Z77" s="808"/>
      <c r="AA77" s="808"/>
      <c r="AB77" s="808"/>
      <c r="AC77" s="808"/>
      <c r="AD77" s="808"/>
      <c r="AE77" s="808"/>
      <c r="AF77" s="808">
        <f>'Г № 15'!AT77/1.2</f>
        <v>0.1</v>
      </c>
      <c r="AG77" s="808"/>
      <c r="AH77" s="808"/>
      <c r="AI77" s="808"/>
      <c r="AJ77" s="808"/>
      <c r="AK77" s="808"/>
      <c r="AL77" s="808"/>
      <c r="AM77" s="808"/>
      <c r="AN77" s="808"/>
      <c r="AO77" s="808"/>
      <c r="AP77" s="808"/>
      <c r="AQ77" s="808"/>
      <c r="AR77" s="808">
        <f t="shared" si="28"/>
        <v>0.1</v>
      </c>
      <c r="AS77" s="808"/>
      <c r="AT77" s="811"/>
    </row>
    <row r="78" spans="1:46" ht="33" customHeight="1" x14ac:dyDescent="0.25">
      <c r="A78" s="809" t="s">
        <v>906</v>
      </c>
      <c r="B78" s="938" t="s">
        <v>1568</v>
      </c>
      <c r="C78" s="812" t="str">
        <f>'Г № 15'!C78</f>
        <v>ЭN/ГТЦ-14/1.7</v>
      </c>
      <c r="D78" s="826" t="str">
        <f>'Г № 15'!D78</f>
        <v>Н</v>
      </c>
      <c r="E78" s="826">
        <f>'Г № 15'!E78</f>
        <v>2023</v>
      </c>
      <c r="F78" s="826">
        <f>'Г № 15'!F78</f>
        <v>2023</v>
      </c>
      <c r="G78" s="924"/>
      <c r="H78" s="826"/>
      <c r="I78" s="827"/>
      <c r="J78" s="811"/>
      <c r="K78" s="811">
        <f t="shared" si="29"/>
        <v>0.1</v>
      </c>
      <c r="L78" s="808"/>
      <c r="M78" s="808"/>
      <c r="N78" s="808">
        <f>'Г № 15'!P78/1.2</f>
        <v>0.1</v>
      </c>
      <c r="O78" s="808"/>
      <c r="P78" s="808"/>
      <c r="Q78" s="808"/>
      <c r="R78" s="808"/>
      <c r="S78" s="808"/>
      <c r="T78" s="808"/>
      <c r="U78" s="963"/>
      <c r="V78" s="963"/>
      <c r="W78" s="963"/>
      <c r="X78" s="963"/>
      <c r="Y78" s="963"/>
      <c r="Z78" s="808"/>
      <c r="AA78" s="808"/>
      <c r="AB78" s="808"/>
      <c r="AC78" s="808">
        <f>'Г № 15'!AE78/1.2</f>
        <v>0.1</v>
      </c>
      <c r="AD78" s="808"/>
      <c r="AE78" s="808"/>
      <c r="AF78" s="808"/>
      <c r="AG78" s="808"/>
      <c r="AH78" s="808"/>
      <c r="AI78" s="808"/>
      <c r="AJ78" s="808"/>
      <c r="AK78" s="808"/>
      <c r="AL78" s="808"/>
      <c r="AM78" s="808"/>
      <c r="AN78" s="808"/>
      <c r="AO78" s="808"/>
      <c r="AP78" s="808"/>
      <c r="AQ78" s="808"/>
      <c r="AR78" s="808">
        <f t="shared" si="28"/>
        <v>0.1</v>
      </c>
      <c r="AS78" s="808"/>
      <c r="AT78" s="811"/>
    </row>
    <row r="79" spans="1:46" ht="33" customHeight="1" x14ac:dyDescent="0.25">
      <c r="A79" s="809" t="s">
        <v>906</v>
      </c>
      <c r="B79" s="938" t="s">
        <v>1569</v>
      </c>
      <c r="C79" s="812" t="str">
        <f>'Г № 15'!C79</f>
        <v>ЭN/ГТЦ-15/1.7</v>
      </c>
      <c r="D79" s="826" t="str">
        <f>'Г № 15'!D79</f>
        <v>Н</v>
      </c>
      <c r="E79" s="826">
        <f>'Г № 15'!E79</f>
        <v>2023</v>
      </c>
      <c r="F79" s="826">
        <f>'Г № 15'!F79</f>
        <v>2023</v>
      </c>
      <c r="G79" s="924"/>
      <c r="H79" s="826"/>
      <c r="I79" s="827"/>
      <c r="J79" s="811"/>
      <c r="K79" s="811">
        <f t="shared" si="29"/>
        <v>0.14166666666666669</v>
      </c>
      <c r="L79" s="808"/>
      <c r="M79" s="808"/>
      <c r="N79" s="808">
        <f>'Г № 15'!P79/1.2</f>
        <v>0.14166666666666669</v>
      </c>
      <c r="O79" s="808"/>
      <c r="P79" s="808"/>
      <c r="Q79" s="808"/>
      <c r="R79" s="808"/>
      <c r="S79" s="808"/>
      <c r="T79" s="808"/>
      <c r="U79" s="963"/>
      <c r="V79" s="963"/>
      <c r="W79" s="963"/>
      <c r="X79" s="963"/>
      <c r="Y79" s="963"/>
      <c r="Z79" s="808"/>
      <c r="AA79" s="808"/>
      <c r="AB79" s="808"/>
      <c r="AC79" s="808">
        <f>'Г № 15'!AE79/1.2</f>
        <v>0.14166666666666669</v>
      </c>
      <c r="AD79" s="808"/>
      <c r="AE79" s="808"/>
      <c r="AF79" s="808"/>
      <c r="AG79" s="808"/>
      <c r="AH79" s="808"/>
      <c r="AI79" s="808"/>
      <c r="AJ79" s="808"/>
      <c r="AK79" s="808"/>
      <c r="AL79" s="808"/>
      <c r="AM79" s="808"/>
      <c r="AN79" s="808"/>
      <c r="AO79" s="808"/>
      <c r="AP79" s="808"/>
      <c r="AQ79" s="808"/>
      <c r="AR79" s="808">
        <f t="shared" si="28"/>
        <v>0.14166666666666669</v>
      </c>
      <c r="AS79" s="808"/>
      <c r="AT79" s="811"/>
    </row>
    <row r="80" spans="1:46" ht="33" customHeight="1" x14ac:dyDescent="0.25">
      <c r="A80" s="809" t="s">
        <v>906</v>
      </c>
      <c r="B80" s="938" t="s">
        <v>1570</v>
      </c>
      <c r="C80" s="812" t="str">
        <f>'Г № 15'!C80</f>
        <v>ЭN/ГТЦ-16/1.7</v>
      </c>
      <c r="D80" s="826" t="str">
        <f>'Г № 15'!D80</f>
        <v>Н</v>
      </c>
      <c r="E80" s="826">
        <f>'Г № 15'!E80</f>
        <v>2023</v>
      </c>
      <c r="F80" s="826">
        <f>'Г № 15'!F80</f>
        <v>2023</v>
      </c>
      <c r="G80" s="924"/>
      <c r="H80" s="826"/>
      <c r="I80" s="827"/>
      <c r="J80" s="811"/>
      <c r="K80" s="811">
        <f t="shared" si="29"/>
        <v>0.125</v>
      </c>
      <c r="L80" s="808"/>
      <c r="M80" s="808"/>
      <c r="N80" s="808">
        <f>'Г № 15'!P80/1.2</f>
        <v>0.125</v>
      </c>
      <c r="O80" s="808"/>
      <c r="P80" s="808"/>
      <c r="Q80" s="808"/>
      <c r="R80" s="808"/>
      <c r="S80" s="808"/>
      <c r="T80" s="808"/>
      <c r="U80" s="963"/>
      <c r="V80" s="963"/>
      <c r="W80" s="963"/>
      <c r="X80" s="963"/>
      <c r="Y80" s="963"/>
      <c r="Z80" s="808"/>
      <c r="AA80" s="808"/>
      <c r="AB80" s="808"/>
      <c r="AC80" s="808">
        <f>'Г № 15'!AE80/1.2</f>
        <v>0.125</v>
      </c>
      <c r="AD80" s="808"/>
      <c r="AE80" s="808"/>
      <c r="AF80" s="808"/>
      <c r="AG80" s="808"/>
      <c r="AH80" s="808"/>
      <c r="AI80" s="808"/>
      <c r="AJ80" s="808"/>
      <c r="AK80" s="808"/>
      <c r="AL80" s="808"/>
      <c r="AM80" s="808"/>
      <c r="AN80" s="808"/>
      <c r="AO80" s="808"/>
      <c r="AP80" s="808"/>
      <c r="AQ80" s="808"/>
      <c r="AR80" s="808">
        <f t="shared" si="28"/>
        <v>0.125</v>
      </c>
      <c r="AS80" s="808"/>
      <c r="AT80" s="811"/>
    </row>
    <row r="81" spans="1:46" ht="33" customHeight="1" x14ac:dyDescent="0.25">
      <c r="A81" s="809" t="s">
        <v>906</v>
      </c>
      <c r="B81" s="892" t="s">
        <v>1571</v>
      </c>
      <c r="C81" s="812" t="str">
        <f>'Г № 15'!C81</f>
        <v>ЭN/ГТЦ-17/1.7</v>
      </c>
      <c r="D81" s="826" t="str">
        <f>'Г № 15'!D81</f>
        <v>Н</v>
      </c>
      <c r="E81" s="826">
        <f>'Г № 15'!E81</f>
        <v>2023</v>
      </c>
      <c r="F81" s="826">
        <f>'Г № 15'!F81</f>
        <v>2023</v>
      </c>
      <c r="G81" s="924"/>
      <c r="H81" s="826"/>
      <c r="I81" s="827"/>
      <c r="J81" s="811"/>
      <c r="K81" s="811">
        <f t="shared" si="29"/>
        <v>0.83333333333333337</v>
      </c>
      <c r="L81" s="808"/>
      <c r="M81" s="808"/>
      <c r="N81" s="808">
        <f>'Г № 15'!P81/1.2</f>
        <v>0.83333333333333337</v>
      </c>
      <c r="O81" s="808"/>
      <c r="P81" s="808"/>
      <c r="Q81" s="808"/>
      <c r="R81" s="808"/>
      <c r="S81" s="808"/>
      <c r="T81" s="808"/>
      <c r="U81" s="963"/>
      <c r="V81" s="963"/>
      <c r="W81" s="963"/>
      <c r="X81" s="963"/>
      <c r="Y81" s="963"/>
      <c r="Z81" s="808"/>
      <c r="AA81" s="808"/>
      <c r="AB81" s="808"/>
      <c r="AC81" s="808">
        <f>'Г № 15'!AE81/1.2</f>
        <v>0.83333333333333337</v>
      </c>
      <c r="AD81" s="808"/>
      <c r="AE81" s="808"/>
      <c r="AF81" s="808"/>
      <c r="AG81" s="808"/>
      <c r="AH81" s="808"/>
      <c r="AI81" s="808"/>
      <c r="AJ81" s="808"/>
      <c r="AK81" s="808"/>
      <c r="AL81" s="808"/>
      <c r="AM81" s="808"/>
      <c r="AN81" s="808"/>
      <c r="AO81" s="808"/>
      <c r="AP81" s="808"/>
      <c r="AQ81" s="808"/>
      <c r="AR81" s="808">
        <f t="shared" si="28"/>
        <v>0.83333333333333337</v>
      </c>
      <c r="AS81" s="808"/>
      <c r="AT81" s="811"/>
    </row>
    <row r="82" spans="1:46" ht="33" customHeight="1" x14ac:dyDescent="0.25">
      <c r="A82" s="809" t="s">
        <v>906</v>
      </c>
      <c r="B82" s="892" t="s">
        <v>1573</v>
      </c>
      <c r="C82" s="812" t="str">
        <f>'Г № 15'!C82</f>
        <v>ЭО/ГТЦ-18/1.7</v>
      </c>
      <c r="D82" s="826" t="str">
        <f>'Г № 15'!D82</f>
        <v>Н</v>
      </c>
      <c r="E82" s="826">
        <f>'Г № 15'!E82</f>
        <v>2024</v>
      </c>
      <c r="F82" s="826">
        <f>'Г № 15'!F82</f>
        <v>2024</v>
      </c>
      <c r="G82" s="924"/>
      <c r="H82" s="826"/>
      <c r="I82" s="827"/>
      <c r="J82" s="811"/>
      <c r="K82" s="811">
        <f t="shared" si="29"/>
        <v>0.16666666666666669</v>
      </c>
      <c r="L82" s="808"/>
      <c r="M82" s="808"/>
      <c r="N82" s="808">
        <f>'Г № 15'!P82/1.2</f>
        <v>0.16666666666666669</v>
      </c>
      <c r="O82" s="808"/>
      <c r="P82" s="808"/>
      <c r="Q82" s="808"/>
      <c r="R82" s="808"/>
      <c r="S82" s="808"/>
      <c r="T82" s="808"/>
      <c r="U82" s="936"/>
      <c r="V82" s="936"/>
      <c r="W82" s="936"/>
      <c r="X82" s="936"/>
      <c r="Y82" s="936"/>
      <c r="Z82" s="808"/>
      <c r="AA82" s="808"/>
      <c r="AB82" s="808"/>
      <c r="AC82" s="808"/>
      <c r="AD82" s="808"/>
      <c r="AE82" s="808"/>
      <c r="AF82" s="808">
        <f>'Г № 15'!AT82/1.2</f>
        <v>0.16666666666666669</v>
      </c>
      <c r="AG82" s="808"/>
      <c r="AH82" s="808"/>
      <c r="AI82" s="808"/>
      <c r="AJ82" s="808"/>
      <c r="AK82" s="808"/>
      <c r="AL82" s="808"/>
      <c r="AM82" s="808"/>
      <c r="AN82" s="808"/>
      <c r="AO82" s="808"/>
      <c r="AP82" s="808"/>
      <c r="AQ82" s="808"/>
      <c r="AR82" s="808">
        <f t="shared" si="28"/>
        <v>0.16666666666666669</v>
      </c>
      <c r="AS82" s="808"/>
      <c r="AT82" s="811"/>
    </row>
    <row r="83" spans="1:46" ht="33" customHeight="1" x14ac:dyDescent="0.25">
      <c r="A83" s="809" t="s">
        <v>906</v>
      </c>
      <c r="B83" s="892" t="s">
        <v>1574</v>
      </c>
      <c r="C83" s="812" t="str">
        <f>'Г № 15'!C83</f>
        <v>ЭМ/ГТЦ-20/1.7</v>
      </c>
      <c r="D83" s="826" t="str">
        <f>'Г № 15'!D83</f>
        <v>Н</v>
      </c>
      <c r="E83" s="826">
        <f>'Г № 15'!E83</f>
        <v>2023</v>
      </c>
      <c r="F83" s="826">
        <f>'Г № 15'!F83</f>
        <v>2023</v>
      </c>
      <c r="G83" s="924"/>
      <c r="H83" s="826"/>
      <c r="I83" s="827"/>
      <c r="J83" s="811"/>
      <c r="K83" s="811">
        <f t="shared" si="29"/>
        <v>1.5833333333333333</v>
      </c>
      <c r="L83" s="808"/>
      <c r="M83" s="808"/>
      <c r="N83" s="808">
        <f>'Г № 15'!P83/1.2</f>
        <v>1.5833333333333333</v>
      </c>
      <c r="O83" s="808"/>
      <c r="P83" s="808"/>
      <c r="Q83" s="808"/>
      <c r="R83" s="808"/>
      <c r="S83" s="808"/>
      <c r="T83" s="808"/>
      <c r="U83" s="936"/>
      <c r="V83" s="936"/>
      <c r="W83" s="936"/>
      <c r="X83" s="936"/>
      <c r="Y83" s="936"/>
      <c r="Z83" s="808"/>
      <c r="AA83" s="808"/>
      <c r="AB83" s="808"/>
      <c r="AC83" s="808">
        <f>'Г № 15'!AE83/1.2</f>
        <v>1.5833333333333333</v>
      </c>
      <c r="AD83" s="808"/>
      <c r="AE83" s="808"/>
      <c r="AF83" s="808"/>
      <c r="AG83" s="808"/>
      <c r="AH83" s="808"/>
      <c r="AI83" s="808"/>
      <c r="AJ83" s="808"/>
      <c r="AK83" s="808"/>
      <c r="AL83" s="808"/>
      <c r="AM83" s="808"/>
      <c r="AN83" s="808"/>
      <c r="AO83" s="808"/>
      <c r="AP83" s="808"/>
      <c r="AQ83" s="808"/>
      <c r="AR83" s="808">
        <f t="shared" si="28"/>
        <v>1.5833333333333333</v>
      </c>
      <c r="AS83" s="808"/>
      <c r="AT83" s="811"/>
    </row>
    <row r="84" spans="1:46" ht="33" customHeight="1" x14ac:dyDescent="0.25">
      <c r="A84" s="809" t="s">
        <v>906</v>
      </c>
      <c r="B84" s="892" t="s">
        <v>1583</v>
      </c>
      <c r="C84" s="812" t="str">
        <f>'Г № 15'!C84</f>
        <v>ЭМ/ГТЦ-21/1.7</v>
      </c>
      <c r="D84" s="826" t="str">
        <f>'Г № 15'!D84</f>
        <v>Н</v>
      </c>
      <c r="E84" s="826">
        <f>'Г № 15'!E84</f>
        <v>2023</v>
      </c>
      <c r="F84" s="826">
        <f>'Г № 15'!F84</f>
        <v>2023</v>
      </c>
      <c r="G84" s="924"/>
      <c r="H84" s="826"/>
      <c r="I84" s="827"/>
      <c r="J84" s="811"/>
      <c r="K84" s="811">
        <f t="shared" si="29"/>
        <v>5.8333333333333341E-2</v>
      </c>
      <c r="L84" s="808"/>
      <c r="M84" s="808"/>
      <c r="N84" s="808">
        <f>'Г № 15'!P84/1.2</f>
        <v>5.8333333333333341E-2</v>
      </c>
      <c r="O84" s="808"/>
      <c r="P84" s="808"/>
      <c r="Q84" s="808"/>
      <c r="R84" s="808"/>
      <c r="S84" s="808"/>
      <c r="T84" s="808"/>
      <c r="U84" s="936"/>
      <c r="V84" s="936"/>
      <c r="W84" s="936"/>
      <c r="X84" s="936"/>
      <c r="Y84" s="936"/>
      <c r="Z84" s="808"/>
      <c r="AA84" s="808"/>
      <c r="AB84" s="808"/>
      <c r="AC84" s="808">
        <f>'Г № 15'!AE84/1.2</f>
        <v>5.8333333333333341E-2</v>
      </c>
      <c r="AD84" s="808"/>
      <c r="AE84" s="808"/>
      <c r="AF84" s="808"/>
      <c r="AG84" s="808"/>
      <c r="AH84" s="808"/>
      <c r="AI84" s="808"/>
      <c r="AJ84" s="808"/>
      <c r="AK84" s="808"/>
      <c r="AL84" s="808"/>
      <c r="AM84" s="808"/>
      <c r="AN84" s="808"/>
      <c r="AO84" s="808"/>
      <c r="AP84" s="808"/>
      <c r="AQ84" s="808"/>
      <c r="AR84" s="808">
        <f t="shared" si="28"/>
        <v>5.8333333333333341E-2</v>
      </c>
      <c r="AS84" s="808"/>
      <c r="AT84" s="811"/>
    </row>
    <row r="85" spans="1:46" ht="33" customHeight="1" x14ac:dyDescent="0.25">
      <c r="A85" s="809" t="s">
        <v>906</v>
      </c>
      <c r="B85" s="892" t="s">
        <v>1584</v>
      </c>
      <c r="C85" s="812" t="str">
        <f>'Г № 15'!C85</f>
        <v>ЭМ/ТПиР-22/1.7</v>
      </c>
      <c r="D85" s="826" t="str">
        <f>'Г № 15'!D85</f>
        <v>Н</v>
      </c>
      <c r="E85" s="826">
        <f>'Г № 15'!E85</f>
        <v>2023</v>
      </c>
      <c r="F85" s="826">
        <f>'Г № 15'!F85</f>
        <v>2023</v>
      </c>
      <c r="G85" s="924"/>
      <c r="H85" s="826"/>
      <c r="I85" s="827"/>
      <c r="J85" s="811"/>
      <c r="K85" s="811">
        <f t="shared" si="29"/>
        <v>8.3333333333333343E-2</v>
      </c>
      <c r="L85" s="808"/>
      <c r="M85" s="808"/>
      <c r="N85" s="808">
        <f>'Г № 15'!P85/1.2</f>
        <v>8.3333333333333343E-2</v>
      </c>
      <c r="O85" s="808"/>
      <c r="P85" s="808"/>
      <c r="Q85" s="808"/>
      <c r="R85" s="808"/>
      <c r="S85" s="808"/>
      <c r="T85" s="808"/>
      <c r="U85" s="936"/>
      <c r="V85" s="936"/>
      <c r="W85" s="936"/>
      <c r="X85" s="936"/>
      <c r="Y85" s="936"/>
      <c r="Z85" s="808"/>
      <c r="AA85" s="808"/>
      <c r="AB85" s="808"/>
      <c r="AC85" s="808">
        <f>'Г № 15'!AE85/1.2</f>
        <v>8.3333333333333343E-2</v>
      </c>
      <c r="AD85" s="808"/>
      <c r="AE85" s="808"/>
      <c r="AF85" s="808"/>
      <c r="AG85" s="808"/>
      <c r="AH85" s="808"/>
      <c r="AI85" s="808"/>
      <c r="AJ85" s="808"/>
      <c r="AK85" s="808"/>
      <c r="AL85" s="808"/>
      <c r="AM85" s="808"/>
      <c r="AN85" s="808"/>
      <c r="AO85" s="808"/>
      <c r="AP85" s="808"/>
      <c r="AQ85" s="808"/>
      <c r="AR85" s="808">
        <f t="shared" si="28"/>
        <v>8.3333333333333343E-2</v>
      </c>
      <c r="AS85" s="808"/>
      <c r="AT85" s="811"/>
    </row>
    <row r="86" spans="1:46" ht="33" customHeight="1" x14ac:dyDescent="0.25">
      <c r="A86" s="809" t="s">
        <v>906</v>
      </c>
      <c r="B86" s="892" t="s">
        <v>1592</v>
      </c>
      <c r="C86" s="812" t="str">
        <f>'Г № 15'!C86</f>
        <v>ЭK/МТС-23/1.7</v>
      </c>
      <c r="D86" s="826" t="str">
        <f>'Г № 15'!D86</f>
        <v>Н</v>
      </c>
      <c r="E86" s="826">
        <f>'Г № 15'!E86</f>
        <v>2023</v>
      </c>
      <c r="F86" s="826">
        <f>'Г № 15'!F86</f>
        <v>2023</v>
      </c>
      <c r="G86" s="924"/>
      <c r="H86" s="826"/>
      <c r="I86" s="827"/>
      <c r="J86" s="811"/>
      <c r="K86" s="811">
        <f t="shared" si="29"/>
        <v>8.3333333333333343E-2</v>
      </c>
      <c r="L86" s="808"/>
      <c r="M86" s="808"/>
      <c r="N86" s="808">
        <f>'Г № 15'!P86/1.2</f>
        <v>8.3333333333333343E-2</v>
      </c>
      <c r="O86" s="808"/>
      <c r="P86" s="808"/>
      <c r="Q86" s="808"/>
      <c r="R86" s="808"/>
      <c r="S86" s="808"/>
      <c r="T86" s="808"/>
      <c r="U86" s="891"/>
      <c r="V86" s="891"/>
      <c r="W86" s="891"/>
      <c r="X86" s="891"/>
      <c r="Y86" s="891"/>
      <c r="Z86" s="808"/>
      <c r="AA86" s="808"/>
      <c r="AB86" s="808"/>
      <c r="AC86" s="808">
        <f>'Г № 15'!AE86/1.2</f>
        <v>8.3333333333333343E-2</v>
      </c>
      <c r="AD86" s="808"/>
      <c r="AE86" s="808"/>
      <c r="AF86" s="808"/>
      <c r="AG86" s="808"/>
      <c r="AH86" s="808"/>
      <c r="AI86" s="808"/>
      <c r="AJ86" s="808"/>
      <c r="AK86" s="808"/>
      <c r="AL86" s="808"/>
      <c r="AM86" s="808"/>
      <c r="AN86" s="808"/>
      <c r="AO86" s="808"/>
      <c r="AP86" s="808"/>
      <c r="AQ86" s="808"/>
      <c r="AR86" s="808">
        <f t="shared" si="28"/>
        <v>8.3333333333333343E-2</v>
      </c>
      <c r="AS86" s="808"/>
      <c r="AT86" s="811"/>
    </row>
    <row r="87" spans="1:46" ht="33" customHeight="1" x14ac:dyDescent="0.25">
      <c r="A87" s="809" t="s">
        <v>906</v>
      </c>
      <c r="B87" s="892" t="s">
        <v>1582</v>
      </c>
      <c r="C87" s="812" t="str">
        <f>'Г № 15'!C87</f>
        <v>ЭK/ЭЦ/ГТЦ/ТМЦ/-24/1.7</v>
      </c>
      <c r="D87" s="826" t="str">
        <f>'Г № 15'!D87</f>
        <v>Н</v>
      </c>
      <c r="E87" s="826">
        <f>'Г № 15'!E87</f>
        <v>2023</v>
      </c>
      <c r="F87" s="826">
        <f>'Г № 15'!F87</f>
        <v>2023</v>
      </c>
      <c r="G87" s="924"/>
      <c r="H87" s="826"/>
      <c r="I87" s="827"/>
      <c r="J87" s="811"/>
      <c r="K87" s="811">
        <f t="shared" si="29"/>
        <v>2.041666666666667</v>
      </c>
      <c r="L87" s="808"/>
      <c r="M87" s="808"/>
      <c r="N87" s="808">
        <f>'Г № 15'!P87/1.2</f>
        <v>2.041666666666667</v>
      </c>
      <c r="O87" s="808"/>
      <c r="P87" s="808"/>
      <c r="Q87" s="808"/>
      <c r="R87" s="808"/>
      <c r="S87" s="808"/>
      <c r="T87" s="808"/>
      <c r="U87" s="807"/>
      <c r="V87" s="807"/>
      <c r="W87" s="807"/>
      <c r="X87" s="807"/>
      <c r="Y87" s="807"/>
      <c r="Z87" s="808"/>
      <c r="AA87" s="808"/>
      <c r="AB87" s="808"/>
      <c r="AC87" s="808">
        <f>'Г № 15'!AE87/1.2</f>
        <v>0.70833333333333337</v>
      </c>
      <c r="AD87" s="808"/>
      <c r="AE87" s="808"/>
      <c r="AF87" s="808">
        <f>'Г № 15'!AT87/1.2</f>
        <v>0.33333333333333337</v>
      </c>
      <c r="AG87" s="808"/>
      <c r="AH87" s="808"/>
      <c r="AI87" s="808">
        <f>'Г № 15'!BI87/1.2</f>
        <v>0.33333333333333337</v>
      </c>
      <c r="AJ87" s="808"/>
      <c r="AK87" s="808"/>
      <c r="AL87" s="808">
        <f>'Г № 15'!BS87/1.2</f>
        <v>0.33333333333333337</v>
      </c>
      <c r="AM87" s="808"/>
      <c r="AN87" s="808"/>
      <c r="AO87" s="808">
        <f>'Г № 15'!CC87/1.2</f>
        <v>0.33333333333333337</v>
      </c>
      <c r="AP87" s="808"/>
      <c r="AQ87" s="808"/>
      <c r="AR87" s="808">
        <f t="shared" si="28"/>
        <v>2.041666666666667</v>
      </c>
      <c r="AS87" s="808"/>
      <c r="AT87" s="811"/>
    </row>
  </sheetData>
  <sheetProtection formatCells="0" formatColumns="0" formatRows="0" insertColumns="0" insertRows="0" insertHyperlinks="0" deleteColumns="0" deleteRows="0" sort="0" autoFilter="0" pivotTables="0"/>
  <mergeCells count="32">
    <mergeCell ref="AT14:AT16"/>
    <mergeCell ref="K15:O15"/>
    <mergeCell ref="P15:T15"/>
    <mergeCell ref="U15:V15"/>
    <mergeCell ref="W15:X15"/>
    <mergeCell ref="Y15:Z15"/>
    <mergeCell ref="AC15:AE15"/>
    <mergeCell ref="AF15:AH15"/>
    <mergeCell ref="AO15:AQ15"/>
    <mergeCell ref="AR15:AR16"/>
    <mergeCell ref="AS15:AS16"/>
    <mergeCell ref="U14:Z14"/>
    <mergeCell ref="AA14:AB15"/>
    <mergeCell ref="AC14:AS14"/>
    <mergeCell ref="AI15:AK15"/>
    <mergeCell ref="AL15:AN15"/>
    <mergeCell ref="A13:AS13"/>
    <mergeCell ref="A14:A16"/>
    <mergeCell ref="B14:B16"/>
    <mergeCell ref="C14:C16"/>
    <mergeCell ref="D14:D16"/>
    <mergeCell ref="E14:E16"/>
    <mergeCell ref="F14:G15"/>
    <mergeCell ref="H14:I15"/>
    <mergeCell ref="J14:J16"/>
    <mergeCell ref="K14:T14"/>
    <mergeCell ref="A12:AT12"/>
    <mergeCell ref="A4:AT4"/>
    <mergeCell ref="A6:AT6"/>
    <mergeCell ref="A7:AT7"/>
    <mergeCell ref="A9:AT9"/>
    <mergeCell ref="A11:AT11"/>
  </mergeCells>
  <phoneticPr fontId="69" type="noConversion"/>
  <conditionalFormatting sqref="AT47:AT48">
    <cfRule type="containsText" dxfId="6" priority="1" operator="containsText" text="Наименование инвестиционного проекта">
      <formula>NOT(ISERROR(SEARCH("Наименование инвестиционного проекта",AT47)))</formula>
    </cfRule>
  </conditionalFormatting>
  <conditionalFormatting sqref="AT47:AT48">
    <cfRule type="cellIs" dxfId="5" priority="4" operator="equal">
      <formula>0</formula>
    </cfRule>
  </conditionalFormatting>
  <conditionalFormatting sqref="AT47:AT48">
    <cfRule type="cellIs" dxfId="4" priority="3" operator="equal">
      <formula>0</formula>
    </cfRule>
  </conditionalFormatting>
  <conditionalFormatting sqref="AT47:AT48">
    <cfRule type="cellIs" dxfId="3" priority="2" operator="equal">
      <formula>0</formula>
    </cfRule>
  </conditionalFormatting>
  <pageMargins left="0.70866141732283472" right="0.70866141732283472" top="0.74803149606299213" bottom="0.74803149606299213" header="0.31496062992125984" footer="0.31496062992125984"/>
  <pageSetup paperSize="8" scale="17" firstPageNumber="2"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39997558519241921"/>
    <outlinePr summaryBelow="0"/>
    <pageSetUpPr fitToPage="1"/>
  </sheetPr>
  <dimension ref="A1:AX372"/>
  <sheetViews>
    <sheetView zoomScaleNormal="100" workbookViewId="0">
      <selection activeCell="B5" sqref="B5:H5"/>
    </sheetView>
  </sheetViews>
  <sheetFormatPr defaultRowHeight="15.75" outlineLevelRow="1" x14ac:dyDescent="0.25"/>
  <cols>
    <col min="1" max="1" width="13.5703125" style="830" customWidth="1"/>
    <col min="2" max="2" width="35.5703125" style="831" customWidth="1"/>
    <col min="3" max="3" width="14" style="831" customWidth="1"/>
    <col min="4" max="4" width="13.140625" style="831" bestFit="1" customWidth="1"/>
    <col min="5" max="5" width="14.5703125" style="831" customWidth="1"/>
    <col min="6" max="6" width="11.85546875" style="831" customWidth="1"/>
    <col min="7" max="7" width="14.7109375" style="831" customWidth="1"/>
    <col min="8" max="8" width="18.140625" style="831" customWidth="1"/>
    <col min="9" max="9" width="15.5703125" style="831" customWidth="1"/>
    <col min="10" max="10" width="16.28515625" style="831" customWidth="1"/>
    <col min="11" max="11" width="14.85546875" style="831" customWidth="1"/>
    <col min="12" max="12" width="17.140625" style="831" customWidth="1"/>
    <col min="13" max="13" width="14.42578125" style="831" customWidth="1"/>
    <col min="14" max="14" width="15.85546875" style="831" customWidth="1"/>
    <col min="15" max="16" width="9.140625" style="832"/>
    <col min="17" max="17" width="17.5703125" style="832" customWidth="1"/>
    <col min="18" max="16384" width="9.140625" style="832"/>
  </cols>
  <sheetData>
    <row r="1" spans="1:50" x14ac:dyDescent="0.25">
      <c r="L1" s="1434" t="s">
        <v>923</v>
      </c>
      <c r="M1" s="1434"/>
      <c r="N1" s="1434"/>
    </row>
    <row r="2" spans="1:50" x14ac:dyDescent="0.25">
      <c r="L2" s="1434" t="s">
        <v>1</v>
      </c>
      <c r="M2" s="1434"/>
      <c r="N2" s="1434"/>
    </row>
    <row r="3" spans="1:50" x14ac:dyDescent="0.25">
      <c r="L3" s="1434" t="s">
        <v>924</v>
      </c>
      <c r="M3" s="1434"/>
      <c r="N3" s="1434"/>
    </row>
    <row r="5" spans="1:50" x14ac:dyDescent="0.25">
      <c r="A5" s="1036" t="s">
        <v>1518</v>
      </c>
      <c r="B5" s="1036"/>
      <c r="C5" s="1036"/>
      <c r="D5" s="1036"/>
      <c r="E5" s="1036"/>
      <c r="F5" s="1036"/>
      <c r="G5" s="1036"/>
      <c r="H5" s="1036"/>
      <c r="I5" s="1036"/>
      <c r="J5" s="1036"/>
      <c r="K5" s="1036"/>
      <c r="L5" s="1036"/>
      <c r="M5" s="1036"/>
      <c r="N5" s="1036"/>
      <c r="O5" s="875"/>
      <c r="P5" s="875"/>
      <c r="Q5" s="875"/>
      <c r="R5" s="875"/>
      <c r="S5" s="875"/>
      <c r="T5" s="875"/>
      <c r="U5" s="875"/>
      <c r="V5" s="875"/>
      <c r="W5" s="875"/>
      <c r="X5" s="875"/>
      <c r="Y5" s="875"/>
      <c r="Z5" s="875"/>
      <c r="AA5" s="875"/>
      <c r="AB5" s="875"/>
      <c r="AC5" s="875"/>
      <c r="AD5" s="875"/>
      <c r="AE5" s="875"/>
      <c r="AF5" s="875"/>
      <c r="AG5" s="875"/>
      <c r="AH5" s="875"/>
      <c r="AI5" s="875"/>
      <c r="AJ5" s="875"/>
      <c r="AK5" s="875"/>
      <c r="AL5" s="875"/>
      <c r="AM5" s="875"/>
      <c r="AN5" s="875"/>
      <c r="AO5" s="875"/>
      <c r="AP5" s="875"/>
      <c r="AQ5" s="875"/>
      <c r="AR5" s="875"/>
      <c r="AS5" s="875"/>
      <c r="AT5" s="875"/>
      <c r="AU5" s="875"/>
      <c r="AV5" s="875"/>
      <c r="AW5" s="875"/>
      <c r="AX5" s="875"/>
    </row>
    <row r="6" spans="1:50" x14ac:dyDescent="0.25">
      <c r="A6" s="1036" t="s">
        <v>192</v>
      </c>
      <c r="B6" s="1036"/>
      <c r="C6" s="1036"/>
      <c r="D6" s="1036"/>
      <c r="E6" s="1036"/>
      <c r="F6" s="1036"/>
      <c r="G6" s="1036"/>
      <c r="H6" s="1036"/>
      <c r="I6" s="1036"/>
      <c r="J6" s="1036"/>
      <c r="K6" s="1036"/>
      <c r="L6" s="1036"/>
      <c r="M6" s="1036"/>
      <c r="N6" s="1036"/>
      <c r="O6" s="876"/>
      <c r="P6" s="876"/>
      <c r="Q6" s="876"/>
      <c r="R6" s="876"/>
      <c r="S6" s="876"/>
      <c r="T6" s="876"/>
      <c r="U6" s="876"/>
      <c r="V6" s="876"/>
      <c r="W6" s="876"/>
      <c r="X6" s="876"/>
      <c r="Y6" s="876"/>
      <c r="Z6" s="876"/>
      <c r="AA6" s="876"/>
      <c r="AB6" s="876"/>
      <c r="AC6" s="876"/>
      <c r="AD6" s="876"/>
      <c r="AE6" s="876"/>
      <c r="AF6" s="876"/>
      <c r="AG6" s="876"/>
      <c r="AH6" s="876"/>
      <c r="AI6" s="876"/>
      <c r="AJ6" s="876"/>
      <c r="AK6" s="876"/>
      <c r="AL6" s="876"/>
      <c r="AM6" s="876"/>
      <c r="AN6" s="876"/>
      <c r="AO6" s="876"/>
      <c r="AP6" s="876"/>
      <c r="AQ6" s="876"/>
      <c r="AR6" s="876"/>
      <c r="AS6" s="876"/>
      <c r="AT6" s="876"/>
      <c r="AU6" s="876"/>
      <c r="AV6" s="876"/>
      <c r="AW6" s="876"/>
      <c r="AX6" s="876"/>
    </row>
    <row r="7" spans="1:50" x14ac:dyDescent="0.25">
      <c r="A7" s="875"/>
      <c r="B7" s="875"/>
      <c r="C7" s="875"/>
      <c r="D7" s="875"/>
      <c r="E7" s="875"/>
      <c r="F7" s="875"/>
      <c r="G7" s="875"/>
      <c r="H7" s="875"/>
      <c r="I7" s="875"/>
      <c r="J7" s="875"/>
      <c r="K7" s="875"/>
      <c r="L7" s="875"/>
      <c r="M7" s="875"/>
      <c r="N7" s="875"/>
      <c r="O7" s="875"/>
      <c r="P7" s="875"/>
      <c r="Q7" s="875"/>
      <c r="R7" s="875"/>
      <c r="S7" s="875"/>
      <c r="T7" s="875"/>
      <c r="U7" s="875"/>
      <c r="V7" s="875"/>
      <c r="W7" s="875"/>
      <c r="X7" s="875"/>
      <c r="Y7" s="875"/>
      <c r="Z7" s="875"/>
      <c r="AA7" s="875"/>
      <c r="AB7" s="875"/>
      <c r="AC7" s="875"/>
      <c r="AD7" s="875"/>
      <c r="AE7" s="875"/>
      <c r="AF7" s="875"/>
      <c r="AG7" s="875"/>
      <c r="AH7" s="875"/>
      <c r="AI7" s="875"/>
      <c r="AJ7" s="875"/>
      <c r="AK7" s="875"/>
      <c r="AL7" s="875"/>
      <c r="AM7" s="875"/>
      <c r="AN7" s="875"/>
      <c r="AO7" s="875"/>
      <c r="AP7" s="875"/>
      <c r="AQ7" s="875"/>
      <c r="AR7" s="875"/>
      <c r="AS7" s="875"/>
      <c r="AT7" s="875"/>
      <c r="AU7" s="875"/>
      <c r="AV7" s="875"/>
      <c r="AW7" s="875"/>
      <c r="AX7" s="875"/>
    </row>
    <row r="8" spans="1:50" x14ac:dyDescent="0.25">
      <c r="A8" s="1036" t="s">
        <v>698</v>
      </c>
      <c r="B8" s="1036"/>
      <c r="C8" s="1036"/>
      <c r="D8" s="1036"/>
      <c r="E8" s="1036"/>
      <c r="F8" s="1036"/>
      <c r="G8" s="1036"/>
      <c r="H8" s="1036"/>
      <c r="I8" s="1036"/>
      <c r="J8" s="1036"/>
      <c r="K8" s="1036"/>
      <c r="L8" s="1036"/>
      <c r="M8" s="1036"/>
      <c r="N8" s="1036"/>
      <c r="O8" s="875"/>
      <c r="P8" s="875"/>
      <c r="Q8" s="875"/>
      <c r="R8" s="875"/>
      <c r="S8" s="875"/>
      <c r="T8" s="875"/>
      <c r="U8" s="875"/>
      <c r="V8" s="875"/>
      <c r="W8" s="875"/>
      <c r="X8" s="875"/>
      <c r="Y8" s="875"/>
      <c r="Z8" s="875"/>
      <c r="AA8" s="875"/>
      <c r="AB8" s="875"/>
      <c r="AC8" s="875"/>
      <c r="AD8" s="875"/>
      <c r="AE8" s="875"/>
      <c r="AF8" s="875"/>
      <c r="AG8" s="875"/>
      <c r="AH8" s="875"/>
      <c r="AI8" s="875"/>
      <c r="AJ8" s="875"/>
      <c r="AK8" s="875"/>
      <c r="AL8" s="875"/>
      <c r="AM8" s="875"/>
      <c r="AN8" s="875"/>
      <c r="AO8" s="875"/>
      <c r="AP8" s="875"/>
      <c r="AQ8" s="875"/>
      <c r="AR8" s="875"/>
      <c r="AS8" s="875"/>
      <c r="AT8" s="875"/>
      <c r="AU8" s="875"/>
      <c r="AV8" s="875"/>
      <c r="AW8" s="875"/>
      <c r="AX8" s="875"/>
    </row>
    <row r="9" spans="1:50" ht="15" x14ac:dyDescent="0.25">
      <c r="A9" s="1038" t="s">
        <v>4</v>
      </c>
      <c r="B9" s="1038"/>
      <c r="C9" s="1038"/>
      <c r="D9" s="1038"/>
      <c r="E9" s="1038"/>
      <c r="F9" s="1038"/>
      <c r="G9" s="1038"/>
      <c r="H9" s="1038"/>
      <c r="I9" s="1038"/>
      <c r="J9" s="1038"/>
      <c r="K9" s="1038"/>
      <c r="L9" s="1038"/>
      <c r="M9" s="1038"/>
      <c r="N9" s="1038"/>
      <c r="O9" s="877"/>
      <c r="P9" s="877"/>
      <c r="Q9" s="877"/>
      <c r="R9" s="877"/>
      <c r="S9" s="877"/>
      <c r="T9" s="877"/>
      <c r="U9" s="877"/>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row>
    <row r="10" spans="1:50" x14ac:dyDescent="0.25">
      <c r="A10" s="878"/>
      <c r="B10" s="878"/>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c r="AG10" s="878"/>
      <c r="AH10" s="878"/>
      <c r="AI10" s="878"/>
      <c r="AJ10" s="878"/>
      <c r="AK10" s="878"/>
      <c r="AL10" s="878"/>
      <c r="AM10" s="878"/>
      <c r="AN10" s="878"/>
      <c r="AO10" s="878"/>
      <c r="AP10" s="878"/>
      <c r="AQ10" s="878"/>
      <c r="AR10" s="878"/>
      <c r="AS10" s="878"/>
      <c r="AT10" s="878"/>
      <c r="AU10" s="878"/>
      <c r="AV10" s="878"/>
      <c r="AW10" s="878"/>
      <c r="AX10" s="878"/>
    </row>
    <row r="11" spans="1:50" x14ac:dyDescent="0.25">
      <c r="A11" s="1036" t="s">
        <v>5</v>
      </c>
      <c r="B11" s="1036"/>
      <c r="C11" s="1036"/>
      <c r="D11" s="1036"/>
      <c r="E11" s="1036"/>
      <c r="F11" s="1036"/>
      <c r="G11" s="1036"/>
      <c r="H11" s="1036"/>
      <c r="I11" s="1036"/>
      <c r="J11" s="1036"/>
      <c r="K11" s="1036"/>
      <c r="L11" s="1036"/>
      <c r="M11" s="1036"/>
      <c r="N11" s="1036"/>
      <c r="O11" s="875"/>
      <c r="P11" s="875"/>
      <c r="Q11" s="875"/>
      <c r="R11" s="875"/>
      <c r="S11" s="875"/>
      <c r="T11" s="875"/>
      <c r="U11" s="875"/>
      <c r="V11" s="875"/>
      <c r="W11" s="875"/>
      <c r="X11" s="875"/>
      <c r="Y11" s="875"/>
      <c r="Z11" s="875"/>
      <c r="AA11" s="875"/>
      <c r="AB11" s="875"/>
      <c r="AC11" s="875"/>
      <c r="AD11" s="875"/>
      <c r="AE11" s="875"/>
      <c r="AF11" s="875"/>
      <c r="AG11" s="875"/>
      <c r="AH11" s="875"/>
      <c r="AI11" s="875"/>
      <c r="AJ11" s="875"/>
      <c r="AK11" s="875"/>
      <c r="AL11" s="875"/>
      <c r="AM11" s="875"/>
      <c r="AN11" s="875"/>
      <c r="AO11" s="875"/>
      <c r="AP11" s="875"/>
      <c r="AQ11" s="875"/>
      <c r="AR11" s="875"/>
      <c r="AS11" s="875"/>
      <c r="AT11" s="875"/>
      <c r="AU11" s="875"/>
      <c r="AV11" s="875"/>
      <c r="AW11" s="875"/>
      <c r="AX11" s="875"/>
    </row>
    <row r="12" spans="1:50" x14ac:dyDescent="0.25">
      <c r="A12" s="829"/>
      <c r="B12" s="829"/>
      <c r="C12" s="829"/>
      <c r="D12" s="829"/>
      <c r="E12" s="829"/>
      <c r="F12" s="829"/>
      <c r="G12" s="829"/>
      <c r="H12" s="829"/>
      <c r="I12" s="829"/>
      <c r="J12" s="829"/>
      <c r="K12" s="829"/>
      <c r="L12" s="829"/>
      <c r="M12" s="829"/>
      <c r="N12" s="829"/>
      <c r="O12" s="829"/>
      <c r="P12" s="829"/>
      <c r="Q12" s="829"/>
      <c r="R12" s="829"/>
      <c r="S12" s="829"/>
      <c r="T12" s="829"/>
      <c r="U12" s="829"/>
      <c r="V12" s="829"/>
      <c r="W12" s="829"/>
      <c r="X12" s="829"/>
      <c r="Y12" s="829"/>
      <c r="Z12" s="829"/>
      <c r="AA12" s="829"/>
      <c r="AB12" s="829"/>
      <c r="AC12" s="829"/>
      <c r="AD12" s="829"/>
      <c r="AE12" s="829"/>
      <c r="AF12" s="829"/>
      <c r="AG12" s="829"/>
      <c r="AH12" s="829"/>
      <c r="AI12" s="829"/>
      <c r="AJ12" s="829"/>
      <c r="AK12" s="829"/>
      <c r="AL12" s="829"/>
      <c r="AM12" s="829"/>
      <c r="AN12" s="829"/>
      <c r="AO12" s="829"/>
      <c r="AP12" s="829"/>
      <c r="AQ12" s="829"/>
      <c r="AR12" s="829"/>
      <c r="AS12" s="829"/>
      <c r="AT12" s="829"/>
      <c r="AU12" s="829"/>
      <c r="AV12" s="829"/>
      <c r="AW12" s="829"/>
      <c r="AX12" s="829"/>
    </row>
    <row r="13" spans="1:50" x14ac:dyDescent="0.25">
      <c r="A13" s="1035">
        <f>'С № 1 (2023)'!A13:AX13</f>
        <v>0</v>
      </c>
      <c r="B13" s="1035"/>
      <c r="C13" s="1035"/>
      <c r="D13" s="1035"/>
      <c r="E13" s="1035"/>
      <c r="F13" s="1035"/>
      <c r="G13" s="1035"/>
      <c r="H13" s="1035"/>
      <c r="I13" s="1035"/>
      <c r="J13" s="1035"/>
      <c r="K13" s="1035"/>
      <c r="L13" s="1035"/>
      <c r="M13" s="1035"/>
      <c r="N13" s="1035"/>
      <c r="O13" s="878"/>
      <c r="P13" s="878"/>
      <c r="Q13" s="878"/>
      <c r="R13" s="878"/>
      <c r="S13" s="878"/>
      <c r="T13" s="878"/>
      <c r="U13" s="878"/>
      <c r="V13" s="878"/>
      <c r="W13" s="878"/>
      <c r="X13" s="878"/>
      <c r="Y13" s="878"/>
      <c r="Z13" s="878"/>
      <c r="AA13" s="878"/>
      <c r="AB13" s="878"/>
      <c r="AC13" s="878"/>
      <c r="AD13" s="878"/>
      <c r="AE13" s="878"/>
      <c r="AF13" s="878"/>
      <c r="AG13" s="878"/>
      <c r="AH13" s="878"/>
      <c r="AI13" s="878"/>
      <c r="AJ13" s="878"/>
      <c r="AK13" s="878"/>
      <c r="AL13" s="878"/>
      <c r="AM13" s="878"/>
      <c r="AN13" s="878"/>
      <c r="AO13" s="878"/>
      <c r="AP13" s="878"/>
      <c r="AQ13" s="878"/>
      <c r="AR13" s="878"/>
      <c r="AS13" s="878"/>
      <c r="AT13" s="878"/>
      <c r="AU13" s="878"/>
      <c r="AV13" s="878"/>
      <c r="AW13" s="878"/>
      <c r="AX13" s="878"/>
    </row>
    <row r="14" spans="1:50" ht="15" x14ac:dyDescent="0.25">
      <c r="A14" s="1038" t="s">
        <v>6</v>
      </c>
      <c r="B14" s="1038"/>
      <c r="C14" s="1038"/>
      <c r="D14" s="1038"/>
      <c r="E14" s="1038"/>
      <c r="F14" s="1038"/>
      <c r="G14" s="1038"/>
      <c r="H14" s="1038"/>
      <c r="I14" s="1038"/>
      <c r="J14" s="1038"/>
      <c r="K14" s="1038"/>
      <c r="L14" s="1038"/>
      <c r="M14" s="1038"/>
      <c r="N14" s="1038"/>
      <c r="O14" s="877"/>
      <c r="P14" s="877"/>
      <c r="Q14" s="877"/>
      <c r="R14" s="877"/>
      <c r="S14" s="877"/>
      <c r="T14" s="877"/>
      <c r="U14" s="877"/>
      <c r="V14" s="877"/>
      <c r="W14" s="877"/>
      <c r="X14" s="877"/>
      <c r="Y14" s="877"/>
      <c r="Z14" s="877"/>
      <c r="AA14" s="877"/>
      <c r="AB14" s="877"/>
      <c r="AC14" s="877"/>
      <c r="AD14" s="877"/>
      <c r="AE14" s="877"/>
      <c r="AF14" s="877"/>
      <c r="AG14" s="877"/>
      <c r="AH14" s="877"/>
      <c r="AI14" s="877"/>
      <c r="AJ14" s="877"/>
      <c r="AK14" s="877"/>
      <c r="AL14" s="877"/>
      <c r="AM14" s="877"/>
      <c r="AN14" s="877"/>
      <c r="AO14" s="877"/>
      <c r="AP14" s="877"/>
      <c r="AQ14" s="877"/>
      <c r="AR14" s="877"/>
      <c r="AS14" s="877"/>
      <c r="AT14" s="877"/>
      <c r="AU14" s="877"/>
      <c r="AV14" s="877"/>
      <c r="AW14" s="877"/>
      <c r="AX14" s="877"/>
    </row>
    <row r="15" spans="1:50" ht="15.75" customHeight="1" x14ac:dyDescent="0.25">
      <c r="A15" s="1435" t="s">
        <v>925</v>
      </c>
      <c r="B15" s="1435"/>
      <c r="C15" s="1435"/>
      <c r="D15" s="1435"/>
      <c r="E15" s="1435"/>
      <c r="F15" s="1435"/>
      <c r="G15" s="1435"/>
      <c r="H15" s="1435"/>
      <c r="I15" s="1435"/>
      <c r="J15" s="1435"/>
      <c r="K15" s="1435"/>
      <c r="L15" s="1435"/>
      <c r="M15" s="1435"/>
      <c r="N15" s="1435"/>
    </row>
    <row r="16" spans="1:50" x14ac:dyDescent="0.25">
      <c r="A16" s="1435" t="s">
        <v>926</v>
      </c>
      <c r="B16" s="1435"/>
      <c r="C16" s="1435"/>
      <c r="D16" s="1435"/>
      <c r="E16" s="1435"/>
      <c r="F16" s="1435"/>
      <c r="G16" s="1435"/>
      <c r="H16" s="1435"/>
      <c r="I16" s="1435"/>
      <c r="J16" s="1435"/>
      <c r="K16" s="1435"/>
      <c r="L16" s="1435"/>
      <c r="M16" s="1435"/>
      <c r="N16" s="1435"/>
    </row>
    <row r="18" spans="1:15" x14ac:dyDescent="0.25">
      <c r="A18" s="1437" t="s">
        <v>927</v>
      </c>
      <c r="B18" s="1437"/>
      <c r="C18" s="1437"/>
      <c r="D18" s="1437"/>
      <c r="E18" s="1437"/>
      <c r="F18" s="1437"/>
      <c r="G18" s="1437"/>
      <c r="H18" s="1437"/>
      <c r="I18" s="1437"/>
      <c r="J18" s="1437"/>
      <c r="K18" s="1437"/>
      <c r="L18" s="1437"/>
      <c r="M18" s="1437"/>
      <c r="N18" s="1437"/>
    </row>
    <row r="19" spans="1:15" ht="36" customHeight="1" x14ac:dyDescent="0.25">
      <c r="A19" s="1440" t="s">
        <v>664</v>
      </c>
      <c r="B19" s="1439" t="s">
        <v>928</v>
      </c>
      <c r="C19" s="1439" t="s">
        <v>929</v>
      </c>
      <c r="D19" s="833" t="s">
        <v>930</v>
      </c>
      <c r="E19" s="833" t="s">
        <v>931</v>
      </c>
      <c r="F19" s="833" t="s">
        <v>932</v>
      </c>
      <c r="G19" s="1439" t="s">
        <v>290</v>
      </c>
      <c r="H19" s="1439"/>
      <c r="I19" s="1439" t="s">
        <v>291</v>
      </c>
      <c r="J19" s="1439"/>
      <c r="K19" s="1439" t="s">
        <v>292</v>
      </c>
      <c r="L19" s="1439"/>
      <c r="M19" s="1439" t="s">
        <v>324</v>
      </c>
      <c r="N19" s="1439"/>
    </row>
    <row r="20" spans="1:15" ht="81.75" customHeight="1" x14ac:dyDescent="0.25">
      <c r="A20" s="1440"/>
      <c r="B20" s="1439"/>
      <c r="C20" s="1439"/>
      <c r="D20" s="833" t="s">
        <v>208</v>
      </c>
      <c r="E20" s="833" t="s">
        <v>208</v>
      </c>
      <c r="F20" s="833" t="s">
        <v>933</v>
      </c>
      <c r="G20" s="833" t="s">
        <v>934</v>
      </c>
      <c r="H20" s="833" t="s">
        <v>935</v>
      </c>
      <c r="I20" s="833" t="s">
        <v>934</v>
      </c>
      <c r="J20" s="833" t="s">
        <v>43</v>
      </c>
      <c r="K20" s="833" t="s">
        <v>934</v>
      </c>
      <c r="L20" s="833" t="s">
        <v>43</v>
      </c>
      <c r="M20" s="833" t="s">
        <v>934</v>
      </c>
      <c r="N20" s="833" t="s">
        <v>43</v>
      </c>
    </row>
    <row r="21" spans="1:15" x14ac:dyDescent="0.25">
      <c r="A21" s="834">
        <v>1</v>
      </c>
      <c r="B21" s="833">
        <v>2</v>
      </c>
      <c r="C21" s="833">
        <v>3</v>
      </c>
      <c r="D21" s="833">
        <v>4</v>
      </c>
      <c r="E21" s="833">
        <v>5</v>
      </c>
      <c r="F21" s="833">
        <v>6</v>
      </c>
      <c r="G21" s="833">
        <v>7</v>
      </c>
      <c r="H21" s="833">
        <v>8</v>
      </c>
      <c r="I21" s="833">
        <v>9</v>
      </c>
      <c r="J21" s="833">
        <v>10</v>
      </c>
      <c r="K21" s="833">
        <v>11</v>
      </c>
      <c r="L21" s="833">
        <v>12</v>
      </c>
      <c r="M21" s="833">
        <v>13</v>
      </c>
      <c r="N21" s="833">
        <v>14</v>
      </c>
    </row>
    <row r="22" spans="1:15" x14ac:dyDescent="0.25">
      <c r="A22" s="1436" t="s">
        <v>936</v>
      </c>
      <c r="B22" s="1437"/>
      <c r="C22" s="1437"/>
      <c r="D22" s="1437"/>
      <c r="E22" s="1437"/>
      <c r="F22" s="1437"/>
      <c r="G22" s="1437"/>
      <c r="H22" s="1437"/>
      <c r="I22" s="1437"/>
      <c r="J22" s="1437"/>
      <c r="K22" s="1437"/>
      <c r="L22" s="1437"/>
      <c r="M22" s="1437"/>
      <c r="N22" s="1438"/>
    </row>
    <row r="23" spans="1:15" ht="47.25" collapsed="1" x14ac:dyDescent="0.25">
      <c r="A23" s="835" t="s">
        <v>937</v>
      </c>
      <c r="B23" s="836" t="s">
        <v>938</v>
      </c>
      <c r="C23" s="835" t="s">
        <v>939</v>
      </c>
      <c r="D23" s="837">
        <f>D24+D28+D29+D30+D31+D32+D33+D34+D37</f>
        <v>440.84241964297422</v>
      </c>
      <c r="E23" s="837">
        <f t="shared" ref="E23:M23" si="0">E24+E28+E29+E30+E31+E32+E33+E34+E37</f>
        <v>444.17437083338979</v>
      </c>
      <c r="F23" s="837">
        <f t="shared" si="0"/>
        <v>441.03605545891543</v>
      </c>
      <c r="G23" s="837">
        <f t="shared" si="0"/>
        <v>511.12178092155392</v>
      </c>
      <c r="H23" s="837"/>
      <c r="I23" s="837">
        <f t="shared" si="0"/>
        <v>520.28700000000003</v>
      </c>
      <c r="J23" s="837"/>
      <c r="K23" s="837">
        <f t="shared" si="0"/>
        <v>538.85946562499998</v>
      </c>
      <c r="L23" s="837"/>
      <c r="M23" s="837">
        <f t="shared" si="0"/>
        <v>1570.2682465465537</v>
      </c>
      <c r="N23" s="838"/>
    </row>
    <row r="24" spans="1:15" ht="47.25" hidden="1" outlineLevel="1" x14ac:dyDescent="0.25">
      <c r="A24" s="839" t="s">
        <v>108</v>
      </c>
      <c r="B24" s="840" t="s">
        <v>940</v>
      </c>
      <c r="C24" s="835" t="s">
        <v>939</v>
      </c>
      <c r="D24" s="837">
        <f>D25+D26+D27</f>
        <v>435.93766145653353</v>
      </c>
      <c r="E24" s="837">
        <f t="shared" ref="E24:M24" si="1">E25+E26+E27</f>
        <v>440.41388295203387</v>
      </c>
      <c r="F24" s="837">
        <f t="shared" si="1"/>
        <v>437.78060411290988</v>
      </c>
      <c r="G24" s="837">
        <f t="shared" si="1"/>
        <v>507.03778092155392</v>
      </c>
      <c r="H24" s="837"/>
      <c r="I24" s="837">
        <f t="shared" si="1"/>
        <v>516.08000011611887</v>
      </c>
      <c r="J24" s="837"/>
      <c r="K24" s="837">
        <f t="shared" si="1"/>
        <v>534.52524711130172</v>
      </c>
      <c r="L24" s="837"/>
      <c r="M24" s="837">
        <f t="shared" si="1"/>
        <v>1557.6430281489745</v>
      </c>
      <c r="N24" s="838"/>
    </row>
    <row r="25" spans="1:15" ht="63" hidden="1" outlineLevel="1" x14ac:dyDescent="0.25">
      <c r="A25" s="839" t="s">
        <v>110</v>
      </c>
      <c r="B25" s="840" t="s">
        <v>941</v>
      </c>
      <c r="C25" s="835" t="s">
        <v>939</v>
      </c>
      <c r="D25" s="837"/>
      <c r="E25" s="837"/>
      <c r="F25" s="837"/>
      <c r="G25" s="837"/>
      <c r="H25" s="837"/>
      <c r="I25" s="837"/>
      <c r="J25" s="837"/>
      <c r="K25" s="837"/>
      <c r="L25" s="837"/>
      <c r="M25" s="837"/>
      <c r="N25" s="838"/>
    </row>
    <row r="26" spans="1:15" ht="63" hidden="1" outlineLevel="1" x14ac:dyDescent="0.25">
      <c r="A26" s="839" t="s">
        <v>118</v>
      </c>
      <c r="B26" s="840" t="s">
        <v>942</v>
      </c>
      <c r="C26" s="835" t="s">
        <v>939</v>
      </c>
      <c r="D26" s="837"/>
      <c r="E26" s="837"/>
      <c r="F26" s="837"/>
      <c r="G26" s="837"/>
      <c r="H26" s="837"/>
      <c r="I26" s="837"/>
      <c r="J26" s="837"/>
      <c r="K26" s="837"/>
      <c r="L26" s="837"/>
      <c r="M26" s="837"/>
      <c r="N26" s="838"/>
    </row>
    <row r="27" spans="1:15" ht="63" hidden="1" outlineLevel="1" x14ac:dyDescent="0.25">
      <c r="A27" s="839" t="s">
        <v>124</v>
      </c>
      <c r="B27" s="840" t="s">
        <v>943</v>
      </c>
      <c r="C27" s="835" t="s">
        <v>939</v>
      </c>
      <c r="D27" s="837">
        <v>435.93766145653353</v>
      </c>
      <c r="E27" s="837">
        <v>440.41388295203387</v>
      </c>
      <c r="F27" s="837">
        <v>437.78060411290988</v>
      </c>
      <c r="G27" s="837">
        <v>507.03778092155392</v>
      </c>
      <c r="H27" s="837"/>
      <c r="I27" s="837">
        <v>516.08000011611887</v>
      </c>
      <c r="J27" s="837"/>
      <c r="K27" s="837">
        <v>534.52524711130172</v>
      </c>
      <c r="L27" s="837"/>
      <c r="M27" s="837">
        <f>G27+I27+K27</f>
        <v>1557.6430281489745</v>
      </c>
      <c r="N27" s="838"/>
      <c r="O27" s="832">
        <v>437780.60411290987</v>
      </c>
    </row>
    <row r="28" spans="1:15" ht="31.5" hidden="1" outlineLevel="1" x14ac:dyDescent="0.25">
      <c r="A28" s="839" t="s">
        <v>130</v>
      </c>
      <c r="B28" s="840" t="s">
        <v>944</v>
      </c>
      <c r="C28" s="835" t="s">
        <v>939</v>
      </c>
      <c r="D28" s="837">
        <v>0.31006183898305084</v>
      </c>
      <c r="E28" s="837">
        <v>0.31011532203389836</v>
      </c>
      <c r="F28" s="837">
        <v>0.32511557124000001</v>
      </c>
      <c r="G28" s="837">
        <v>0.34499999999999997</v>
      </c>
      <c r="H28" s="837"/>
      <c r="I28" s="837">
        <f>G28*1.025</f>
        <v>0.35362499999999997</v>
      </c>
      <c r="J28" s="837"/>
      <c r="K28" s="837">
        <f>I28*1.025</f>
        <v>0.36246562499999996</v>
      </c>
      <c r="L28" s="837"/>
      <c r="M28" s="837">
        <f>G28+I28+K28</f>
        <v>1.0610906249999998</v>
      </c>
      <c r="N28" s="838"/>
    </row>
    <row r="29" spans="1:15" ht="31.5" hidden="1" outlineLevel="1" x14ac:dyDescent="0.25">
      <c r="A29" s="839" t="s">
        <v>177</v>
      </c>
      <c r="B29" s="840" t="s">
        <v>945</v>
      </c>
      <c r="C29" s="835" t="s">
        <v>939</v>
      </c>
      <c r="D29" s="837"/>
      <c r="E29" s="837"/>
      <c r="F29" s="837"/>
      <c r="G29" s="837"/>
      <c r="H29" s="837"/>
      <c r="I29" s="837"/>
      <c r="J29" s="837"/>
      <c r="K29" s="837"/>
      <c r="L29" s="837"/>
      <c r="M29" s="837"/>
      <c r="N29" s="838"/>
    </row>
    <row r="30" spans="1:15" ht="47.25" hidden="1" outlineLevel="1" x14ac:dyDescent="0.25">
      <c r="A30" s="839" t="s">
        <v>183</v>
      </c>
      <c r="B30" s="840" t="s">
        <v>946</v>
      </c>
      <c r="C30" s="835" t="s">
        <v>939</v>
      </c>
      <c r="D30" s="837"/>
      <c r="E30" s="837"/>
      <c r="F30" s="837"/>
      <c r="G30" s="837"/>
      <c r="H30" s="837"/>
      <c r="I30" s="837"/>
      <c r="J30" s="837"/>
      <c r="K30" s="837"/>
      <c r="L30" s="837"/>
      <c r="M30" s="837"/>
      <c r="N30" s="838"/>
    </row>
    <row r="31" spans="1:15" ht="47.25" hidden="1" outlineLevel="1" x14ac:dyDescent="0.25">
      <c r="A31" s="839" t="s">
        <v>185</v>
      </c>
      <c r="B31" s="840" t="s">
        <v>947</v>
      </c>
      <c r="C31" s="835" t="s">
        <v>939</v>
      </c>
      <c r="D31" s="837">
        <v>2.5315595677966103</v>
      </c>
      <c r="E31" s="837">
        <v>0.70190131355932206</v>
      </c>
      <c r="F31" s="837">
        <v>0.48076140288135588</v>
      </c>
      <c r="G31" s="837">
        <f>F31*0.98</f>
        <v>0.47114617482372878</v>
      </c>
      <c r="H31" s="837"/>
      <c r="I31" s="837">
        <f>G31</f>
        <v>0.47114617482372878</v>
      </c>
      <c r="J31" s="837"/>
      <c r="K31" s="837">
        <f>I31</f>
        <v>0.47114617482372878</v>
      </c>
      <c r="L31" s="837"/>
      <c r="M31" s="837">
        <f>G31+I31+K31</f>
        <v>1.4134385244711862</v>
      </c>
      <c r="N31" s="838"/>
    </row>
    <row r="32" spans="1:15" ht="31.5" hidden="1" outlineLevel="1" x14ac:dyDescent="0.25">
      <c r="A32" s="839" t="s">
        <v>187</v>
      </c>
      <c r="B32" s="840" t="s">
        <v>948</v>
      </c>
      <c r="C32" s="835" t="s">
        <v>939</v>
      </c>
      <c r="D32" s="837"/>
      <c r="E32" s="837"/>
      <c r="F32" s="837"/>
      <c r="G32" s="837"/>
      <c r="H32" s="837"/>
      <c r="I32" s="837"/>
      <c r="J32" s="837"/>
      <c r="K32" s="837"/>
      <c r="L32" s="837"/>
      <c r="M32" s="837"/>
      <c r="N32" s="838"/>
    </row>
    <row r="33" spans="1:15" ht="31.5" hidden="1" outlineLevel="1" x14ac:dyDescent="0.25">
      <c r="A33" s="839" t="s">
        <v>906</v>
      </c>
      <c r="B33" s="840" t="s">
        <v>949</v>
      </c>
      <c r="C33" s="835" t="s">
        <v>939</v>
      </c>
      <c r="D33" s="837"/>
      <c r="E33" s="837"/>
      <c r="F33" s="837"/>
      <c r="G33" s="837"/>
      <c r="H33" s="837"/>
      <c r="I33" s="837"/>
      <c r="J33" s="837"/>
      <c r="K33" s="837"/>
      <c r="L33" s="837"/>
      <c r="M33" s="837"/>
      <c r="N33" s="838"/>
    </row>
    <row r="34" spans="1:15" ht="63" hidden="1" outlineLevel="1" x14ac:dyDescent="0.25">
      <c r="A34" s="839" t="s">
        <v>950</v>
      </c>
      <c r="B34" s="840" t="s">
        <v>951</v>
      </c>
      <c r="C34" s="835" t="s">
        <v>939</v>
      </c>
      <c r="D34" s="837"/>
      <c r="E34" s="837"/>
      <c r="F34" s="837"/>
      <c r="G34" s="837"/>
      <c r="H34" s="837"/>
      <c r="I34" s="837"/>
      <c r="J34" s="837"/>
      <c r="K34" s="837"/>
      <c r="L34" s="837"/>
      <c r="M34" s="837"/>
      <c r="N34" s="838"/>
    </row>
    <row r="35" spans="1:15" ht="31.5" hidden="1" outlineLevel="1" x14ac:dyDescent="0.25">
      <c r="A35" s="839" t="s">
        <v>952</v>
      </c>
      <c r="B35" s="841" t="s">
        <v>953</v>
      </c>
      <c r="C35" s="835" t="s">
        <v>939</v>
      </c>
      <c r="D35" s="837"/>
      <c r="E35" s="837"/>
      <c r="F35" s="837"/>
      <c r="G35" s="837"/>
      <c r="H35" s="837"/>
      <c r="I35" s="837"/>
      <c r="J35" s="837"/>
      <c r="K35" s="837"/>
      <c r="L35" s="837"/>
      <c r="M35" s="837"/>
      <c r="N35" s="838"/>
    </row>
    <row r="36" spans="1:15" ht="31.5" hidden="1" outlineLevel="1" x14ac:dyDescent="0.25">
      <c r="A36" s="839" t="s">
        <v>954</v>
      </c>
      <c r="B36" s="841" t="s">
        <v>955</v>
      </c>
      <c r="C36" s="835" t="s">
        <v>939</v>
      </c>
      <c r="D36" s="837"/>
      <c r="E36" s="837"/>
      <c r="F36" s="837"/>
      <c r="G36" s="837"/>
      <c r="H36" s="837"/>
      <c r="I36" s="837"/>
      <c r="J36" s="837"/>
      <c r="K36" s="837"/>
      <c r="L36" s="837"/>
      <c r="M36" s="837"/>
      <c r="N36" s="838"/>
    </row>
    <row r="37" spans="1:15" hidden="1" outlineLevel="1" x14ac:dyDescent="0.25">
      <c r="A37" s="839" t="s">
        <v>956</v>
      </c>
      <c r="B37" s="840" t="s">
        <v>957</v>
      </c>
      <c r="C37" s="835" t="s">
        <v>939</v>
      </c>
      <c r="D37" s="837">
        <v>2.0631367796610176</v>
      </c>
      <c r="E37" s="837">
        <v>2.7484712457627118</v>
      </c>
      <c r="F37" s="837">
        <v>2.4495743718841818</v>
      </c>
      <c r="G37" s="837">
        <v>3.267853825176271</v>
      </c>
      <c r="H37" s="837"/>
      <c r="I37" s="837">
        <f>G37*1.035</f>
        <v>3.3822287090574403</v>
      </c>
      <c r="J37" s="837"/>
      <c r="K37" s="837">
        <f>I37*1.035</f>
        <v>3.5006067138744505</v>
      </c>
      <c r="L37" s="837"/>
      <c r="M37" s="837">
        <f>G37+I37+K37</f>
        <v>10.150689248108161</v>
      </c>
      <c r="N37" s="838"/>
    </row>
    <row r="38" spans="1:15" ht="63" collapsed="1" x14ac:dyDescent="0.25">
      <c r="A38" s="842" t="s">
        <v>958</v>
      </c>
      <c r="B38" s="843" t="s">
        <v>959</v>
      </c>
      <c r="C38" s="835" t="s">
        <v>939</v>
      </c>
      <c r="D38" s="837">
        <f t="shared" ref="D38:M38" si="2">D39+D43+D44+D45+D46+D47+D48+D49+D52</f>
        <v>472.62422120999997</v>
      </c>
      <c r="E38" s="837">
        <f t="shared" si="2"/>
        <v>498.19049349000005</v>
      </c>
      <c r="F38" s="837">
        <f t="shared" si="2"/>
        <v>517.41068145072529</v>
      </c>
      <c r="G38" s="837">
        <f t="shared" si="2"/>
        <v>554.11553611727504</v>
      </c>
      <c r="H38" s="837"/>
      <c r="I38" s="837">
        <f t="shared" si="2"/>
        <v>573.50957988137918</v>
      </c>
      <c r="J38" s="837"/>
      <c r="K38" s="837">
        <f t="shared" si="2"/>
        <v>593.58241517722763</v>
      </c>
      <c r="L38" s="837"/>
      <c r="M38" s="837">
        <f t="shared" si="2"/>
        <v>1721.2075311758815</v>
      </c>
      <c r="N38" s="837"/>
      <c r="O38" s="844"/>
    </row>
    <row r="39" spans="1:15" ht="47.25" hidden="1" outlineLevel="1" x14ac:dyDescent="0.25">
      <c r="A39" s="839" t="s">
        <v>960</v>
      </c>
      <c r="B39" s="845" t="s">
        <v>940</v>
      </c>
      <c r="C39" s="835" t="s">
        <v>939</v>
      </c>
      <c r="D39" s="837">
        <f t="shared" ref="D39:M39" si="3">D40+D41+D42</f>
        <v>354.52137860967622</v>
      </c>
      <c r="E39" s="837">
        <f t="shared" si="3"/>
        <v>374.33122461078165</v>
      </c>
      <c r="F39" s="837">
        <f t="shared" si="3"/>
        <v>388.77292229591035</v>
      </c>
      <c r="G39" s="837">
        <f t="shared" si="3"/>
        <v>417.00858842883224</v>
      </c>
      <c r="H39" s="837"/>
      <c r="I39" s="837">
        <f t="shared" si="3"/>
        <v>431.60388902384091</v>
      </c>
      <c r="J39" s="837"/>
      <c r="K39" s="837">
        <f t="shared" si="3"/>
        <v>446.71002513967557</v>
      </c>
      <c r="L39" s="837"/>
      <c r="M39" s="837">
        <f t="shared" si="3"/>
        <v>1295.3225025923487</v>
      </c>
      <c r="N39" s="837"/>
    </row>
    <row r="40" spans="1:15" ht="63.75" hidden="1" customHeight="1" outlineLevel="1" x14ac:dyDescent="0.25">
      <c r="A40" s="839" t="s">
        <v>961</v>
      </c>
      <c r="B40" s="846" t="s">
        <v>941</v>
      </c>
      <c r="C40" s="835" t="s">
        <v>939</v>
      </c>
      <c r="D40" s="837"/>
      <c r="E40" s="837"/>
      <c r="F40" s="837"/>
      <c r="G40" s="837"/>
      <c r="H40" s="837"/>
      <c r="I40" s="837"/>
      <c r="J40" s="837"/>
      <c r="K40" s="837"/>
      <c r="L40" s="837"/>
      <c r="M40" s="837"/>
      <c r="N40" s="838"/>
    </row>
    <row r="41" spans="1:15" ht="63" hidden="1" customHeight="1" outlineLevel="1" x14ac:dyDescent="0.25">
      <c r="A41" s="839" t="s">
        <v>962</v>
      </c>
      <c r="B41" s="846" t="s">
        <v>942</v>
      </c>
      <c r="C41" s="835" t="s">
        <v>939</v>
      </c>
      <c r="D41" s="837"/>
      <c r="E41" s="837"/>
      <c r="F41" s="837"/>
      <c r="G41" s="837"/>
      <c r="H41" s="837"/>
      <c r="I41" s="837"/>
      <c r="J41" s="837"/>
      <c r="K41" s="837"/>
      <c r="L41" s="837"/>
      <c r="M41" s="837"/>
      <c r="N41" s="838"/>
    </row>
    <row r="42" spans="1:15" ht="78.75" hidden="1" outlineLevel="1" x14ac:dyDescent="0.25">
      <c r="A42" s="839" t="s">
        <v>963</v>
      </c>
      <c r="B42" s="846" t="s">
        <v>943</v>
      </c>
      <c r="C42" s="835" t="s">
        <v>939</v>
      </c>
      <c r="D42" s="837">
        <f>468.0799709-D44</f>
        <v>354.52137860967622</v>
      </c>
      <c r="E42" s="837">
        <f>494.23521202-E44</f>
        <v>374.33122461078165</v>
      </c>
      <c r="F42" s="837">
        <f>513.30280523176-F44</f>
        <v>388.77292229591035</v>
      </c>
      <c r="G42" s="837">
        <f>550.582784886785-G44</f>
        <v>417.00858842883224</v>
      </c>
      <c r="H42" s="837"/>
      <c r="I42" s="837">
        <f>569.853182357822-I44</f>
        <v>431.60388902384091</v>
      </c>
      <c r="J42" s="837"/>
      <c r="K42" s="837">
        <f>589.798043740346-K44</f>
        <v>446.71002513967557</v>
      </c>
      <c r="L42" s="837"/>
      <c r="M42" s="837">
        <f>G42+I42+K42</f>
        <v>1295.3225025923487</v>
      </c>
      <c r="N42" s="838"/>
    </row>
    <row r="43" spans="1:15" ht="31.5" hidden="1" outlineLevel="1" x14ac:dyDescent="0.25">
      <c r="A43" s="839" t="s">
        <v>964</v>
      </c>
      <c r="B43" s="845" t="s">
        <v>944</v>
      </c>
      <c r="C43" s="835" t="s">
        <v>939</v>
      </c>
      <c r="D43" s="837">
        <v>1.1020739099999999</v>
      </c>
      <c r="E43" s="837">
        <v>0.92115497000000002</v>
      </c>
      <c r="F43" s="837">
        <v>0.95669312637935577</v>
      </c>
      <c r="G43" s="837">
        <v>0.8762075674619717</v>
      </c>
      <c r="H43" s="837"/>
      <c r="I43" s="837">
        <f>G43*1.035</f>
        <v>0.90687483232314059</v>
      </c>
      <c r="J43" s="837"/>
      <c r="K43" s="837">
        <f>I43*1.035</f>
        <v>0.93861545145445047</v>
      </c>
      <c r="L43" s="837"/>
      <c r="M43" s="837">
        <f>G43+I43+K43</f>
        <v>2.7216978512395631</v>
      </c>
      <c r="N43" s="838"/>
    </row>
    <row r="44" spans="1:15" ht="31.5" hidden="1" outlineLevel="1" x14ac:dyDescent="0.25">
      <c r="A44" s="839" t="s">
        <v>965</v>
      </c>
      <c r="B44" s="845" t="s">
        <v>945</v>
      </c>
      <c r="C44" s="835" t="s">
        <v>939</v>
      </c>
      <c r="D44" s="837">
        <v>113.55859229032377</v>
      </c>
      <c r="E44" s="837">
        <v>119.90398740921839</v>
      </c>
      <c r="F44" s="837">
        <v>124.52988293584961</v>
      </c>
      <c r="G44" s="837">
        <v>133.57419645795275</v>
      </c>
      <c r="H44" s="837"/>
      <c r="I44" s="837">
        <v>138.24929333398111</v>
      </c>
      <c r="J44" s="837"/>
      <c r="K44" s="837">
        <v>143.08801860067041</v>
      </c>
      <c r="L44" s="837"/>
      <c r="M44" s="837">
        <f>G44+I44+K44</f>
        <v>414.91150839260428</v>
      </c>
      <c r="N44" s="838"/>
    </row>
    <row r="45" spans="1:15" ht="47.25" hidden="1" outlineLevel="1" x14ac:dyDescent="0.25">
      <c r="A45" s="839" t="s">
        <v>966</v>
      </c>
      <c r="B45" s="845" t="s">
        <v>946</v>
      </c>
      <c r="C45" s="835" t="s">
        <v>939</v>
      </c>
      <c r="D45" s="837"/>
      <c r="E45" s="837"/>
      <c r="F45" s="837"/>
      <c r="G45" s="837"/>
      <c r="H45" s="837"/>
      <c r="I45" s="837"/>
      <c r="J45" s="837"/>
      <c r="K45" s="837"/>
      <c r="L45" s="837"/>
      <c r="M45" s="837"/>
      <c r="N45" s="838"/>
    </row>
    <row r="46" spans="1:15" ht="47.25" hidden="1" outlineLevel="1" x14ac:dyDescent="0.25">
      <c r="A46" s="839" t="s">
        <v>967</v>
      </c>
      <c r="B46" s="845" t="s">
        <v>947</v>
      </c>
      <c r="C46" s="835" t="s">
        <v>939</v>
      </c>
      <c r="D46" s="837">
        <v>2.3078074900000001</v>
      </c>
      <c r="E46" s="837">
        <v>1.8367653399999999</v>
      </c>
      <c r="F46" s="837">
        <v>1.9076277421049364</v>
      </c>
      <c r="G46" s="837">
        <f>G31/E31*E46</f>
        <v>1.2329154359342378</v>
      </c>
      <c r="H46" s="837"/>
      <c r="I46" s="837">
        <f>G46*1.035</f>
        <v>1.2760674761919359</v>
      </c>
      <c r="J46" s="837"/>
      <c r="K46" s="837">
        <f>I46*1.035</f>
        <v>1.3207298378586536</v>
      </c>
      <c r="L46" s="837"/>
      <c r="M46" s="837">
        <f>G46+I46+K46</f>
        <v>3.8297127499848274</v>
      </c>
      <c r="N46" s="838"/>
    </row>
    <row r="47" spans="1:15" ht="31.5" hidden="1" outlineLevel="1" x14ac:dyDescent="0.25">
      <c r="A47" s="839" t="s">
        <v>968</v>
      </c>
      <c r="B47" s="845" t="s">
        <v>948</v>
      </c>
      <c r="C47" s="835" t="s">
        <v>939</v>
      </c>
      <c r="D47" s="837"/>
      <c r="E47" s="837"/>
      <c r="F47" s="837"/>
      <c r="G47" s="837"/>
      <c r="H47" s="837"/>
      <c r="I47" s="837"/>
      <c r="J47" s="837"/>
      <c r="K47" s="837"/>
      <c r="L47" s="837"/>
      <c r="M47" s="837"/>
      <c r="N47" s="838"/>
    </row>
    <row r="48" spans="1:15" ht="31.5" hidden="1" outlineLevel="1" x14ac:dyDescent="0.25">
      <c r="A48" s="839" t="s">
        <v>969</v>
      </c>
      <c r="B48" s="845" t="s">
        <v>949</v>
      </c>
      <c r="C48" s="835" t="s">
        <v>939</v>
      </c>
      <c r="D48" s="837"/>
      <c r="E48" s="837"/>
      <c r="F48" s="837"/>
      <c r="G48" s="837"/>
      <c r="H48" s="837"/>
      <c r="I48" s="837"/>
      <c r="J48" s="837"/>
      <c r="K48" s="837"/>
      <c r="L48" s="837"/>
      <c r="M48" s="837"/>
      <c r="N48" s="838"/>
    </row>
    <row r="49" spans="1:14" ht="63" hidden="1" outlineLevel="1" x14ac:dyDescent="0.25">
      <c r="A49" s="839" t="s">
        <v>970</v>
      </c>
      <c r="B49" s="845" t="s">
        <v>951</v>
      </c>
      <c r="C49" s="835" t="s">
        <v>939</v>
      </c>
      <c r="D49" s="837"/>
      <c r="E49" s="837"/>
      <c r="F49" s="837"/>
      <c r="G49" s="837"/>
      <c r="H49" s="837"/>
      <c r="I49" s="837"/>
      <c r="J49" s="837"/>
      <c r="K49" s="837"/>
      <c r="L49" s="837"/>
      <c r="M49" s="837"/>
      <c r="N49" s="838"/>
    </row>
    <row r="50" spans="1:14" ht="31.5" hidden="1" outlineLevel="1" x14ac:dyDescent="0.25">
      <c r="A50" s="839" t="s">
        <v>971</v>
      </c>
      <c r="B50" s="846" t="s">
        <v>953</v>
      </c>
      <c r="C50" s="835" t="s">
        <v>939</v>
      </c>
      <c r="D50" s="837"/>
      <c r="E50" s="837"/>
      <c r="F50" s="837"/>
      <c r="G50" s="837"/>
      <c r="H50" s="837"/>
      <c r="I50" s="837"/>
      <c r="J50" s="837"/>
      <c r="K50" s="837"/>
      <c r="L50" s="837"/>
      <c r="M50" s="837"/>
      <c r="N50" s="838"/>
    </row>
    <row r="51" spans="1:14" ht="31.5" hidden="1" outlineLevel="1" x14ac:dyDescent="0.25">
      <c r="A51" s="839" t="s">
        <v>972</v>
      </c>
      <c r="B51" s="846" t="s">
        <v>955</v>
      </c>
      <c r="C51" s="835" t="s">
        <v>939</v>
      </c>
      <c r="D51" s="837"/>
      <c r="E51" s="837"/>
      <c r="F51" s="837"/>
      <c r="G51" s="837"/>
      <c r="H51" s="837"/>
      <c r="I51" s="837"/>
      <c r="J51" s="837"/>
      <c r="K51" s="837"/>
      <c r="L51" s="837"/>
      <c r="M51" s="837"/>
      <c r="N51" s="838"/>
    </row>
    <row r="52" spans="1:14" hidden="1" outlineLevel="1" x14ac:dyDescent="0.25">
      <c r="A52" s="839" t="s">
        <v>973</v>
      </c>
      <c r="B52" s="845" t="s">
        <v>957</v>
      </c>
      <c r="C52" s="835" t="s">
        <v>939</v>
      </c>
      <c r="D52" s="837">
        <v>1.1343689099999998</v>
      </c>
      <c r="E52" s="837">
        <v>1.1973611599999998</v>
      </c>
      <c r="F52" s="837">
        <v>1.2435553504809422</v>
      </c>
      <c r="G52" s="837">
        <f>G37/E37*E52</f>
        <v>1.4236282270938143</v>
      </c>
      <c r="H52" s="837"/>
      <c r="I52" s="837">
        <f>G52*1.035</f>
        <v>1.4734552150420976</v>
      </c>
      <c r="J52" s="837"/>
      <c r="K52" s="837">
        <f>I52*1.035</f>
        <v>1.5250261475685709</v>
      </c>
      <c r="L52" s="837"/>
      <c r="M52" s="837">
        <f>G52+I52+K52</f>
        <v>4.4221095897044833</v>
      </c>
      <c r="N52" s="838"/>
    </row>
    <row r="53" spans="1:14" ht="31.5" hidden="1" outlineLevel="1" x14ac:dyDescent="0.25">
      <c r="A53" s="847" t="s">
        <v>974</v>
      </c>
      <c r="B53" s="845" t="s">
        <v>975</v>
      </c>
      <c r="C53" s="835" t="s">
        <v>939</v>
      </c>
      <c r="D53" s="837">
        <f>D54+D55+D60+D61</f>
        <v>161.58217291122281</v>
      </c>
      <c r="E53" s="837">
        <f>E54+E55+E60+E61</f>
        <v>168.54100592319679</v>
      </c>
      <c r="F53" s="837">
        <f>F54+F55+F60+F61</f>
        <v>164.82273435006658</v>
      </c>
      <c r="G53" s="837">
        <f>G54+G55+G60+G61</f>
        <v>173.97751694903889</v>
      </c>
      <c r="H53" s="837"/>
      <c r="I53" s="837">
        <f>I54+I55+I60+I61</f>
        <v>180.93661762700046</v>
      </c>
      <c r="J53" s="837"/>
      <c r="K53" s="837">
        <f>K54+K55+K60+K61</f>
        <v>188.1740823320805</v>
      </c>
      <c r="L53" s="837"/>
      <c r="M53" s="837">
        <f>M54+M55+M60+M61</f>
        <v>543.08821690811999</v>
      </c>
      <c r="N53" s="837"/>
    </row>
    <row r="54" spans="1:14" ht="31.5" hidden="1" outlineLevel="1" x14ac:dyDescent="0.25">
      <c r="A54" s="839" t="s">
        <v>961</v>
      </c>
      <c r="B54" s="846" t="s">
        <v>976</v>
      </c>
      <c r="C54" s="835" t="s">
        <v>939</v>
      </c>
      <c r="D54" s="837">
        <v>153.70248749000001</v>
      </c>
      <c r="E54" s="837">
        <v>159.12022676999999</v>
      </c>
      <c r="F54" s="837">
        <v>156.83059566465113</v>
      </c>
      <c r="G54" s="837">
        <v>160.20479668452691</v>
      </c>
      <c r="H54" s="837"/>
      <c r="I54" s="837">
        <f>G54*1.04</f>
        <v>166.61298855190799</v>
      </c>
      <c r="J54" s="837"/>
      <c r="K54" s="837">
        <f>I54*1.04</f>
        <v>173.27750809398432</v>
      </c>
      <c r="L54" s="837"/>
      <c r="M54" s="837">
        <f>G54+I54+K54</f>
        <v>500.09529333041928</v>
      </c>
      <c r="N54" s="838"/>
    </row>
    <row r="55" spans="1:14" ht="31.5" hidden="1" outlineLevel="1" x14ac:dyDescent="0.25">
      <c r="A55" s="839" t="s">
        <v>962</v>
      </c>
      <c r="B55" s="846" t="s">
        <v>977</v>
      </c>
      <c r="C55" s="835" t="s">
        <v>939</v>
      </c>
      <c r="D55" s="837"/>
      <c r="E55" s="837"/>
      <c r="F55" s="837"/>
      <c r="G55" s="837"/>
      <c r="H55" s="837"/>
      <c r="I55" s="837"/>
      <c r="J55" s="837"/>
      <c r="K55" s="837"/>
      <c r="L55" s="837"/>
      <c r="M55" s="837"/>
      <c r="N55" s="838"/>
    </row>
    <row r="56" spans="1:14" ht="47.25" hidden="1" outlineLevel="1" x14ac:dyDescent="0.25">
      <c r="A56" s="839" t="s">
        <v>978</v>
      </c>
      <c r="B56" s="848" t="s">
        <v>979</v>
      </c>
      <c r="C56" s="835" t="s">
        <v>939</v>
      </c>
      <c r="D56" s="837"/>
      <c r="E56" s="837"/>
      <c r="F56" s="837"/>
      <c r="G56" s="837"/>
      <c r="H56" s="837"/>
      <c r="I56" s="837"/>
      <c r="J56" s="837"/>
      <c r="K56" s="837"/>
      <c r="L56" s="837"/>
      <c r="M56" s="837"/>
      <c r="N56" s="838"/>
    </row>
    <row r="57" spans="1:14" ht="63" hidden="1" outlineLevel="1" x14ac:dyDescent="0.25">
      <c r="A57" s="839" t="s">
        <v>980</v>
      </c>
      <c r="B57" s="849" t="s">
        <v>981</v>
      </c>
      <c r="C57" s="835" t="s">
        <v>939</v>
      </c>
      <c r="D57" s="837"/>
      <c r="E57" s="837"/>
      <c r="F57" s="837"/>
      <c r="G57" s="837"/>
      <c r="H57" s="837"/>
      <c r="I57" s="837"/>
      <c r="J57" s="837"/>
      <c r="K57" s="837"/>
      <c r="L57" s="837"/>
      <c r="M57" s="837"/>
      <c r="N57" s="838"/>
    </row>
    <row r="58" spans="1:14" ht="31.5" hidden="1" outlineLevel="1" x14ac:dyDescent="0.25">
      <c r="A58" s="839" t="s">
        <v>982</v>
      </c>
      <c r="B58" s="849" t="s">
        <v>983</v>
      </c>
      <c r="C58" s="835" t="s">
        <v>939</v>
      </c>
      <c r="D58" s="837"/>
      <c r="E58" s="837"/>
      <c r="F58" s="837"/>
      <c r="G58" s="837"/>
      <c r="H58" s="837"/>
      <c r="I58" s="837"/>
      <c r="J58" s="837"/>
      <c r="K58" s="837"/>
      <c r="L58" s="837"/>
      <c r="M58" s="837"/>
      <c r="N58" s="838"/>
    </row>
    <row r="59" spans="1:14" ht="31.5" hidden="1" outlineLevel="1" x14ac:dyDescent="0.25">
      <c r="A59" s="839" t="s">
        <v>984</v>
      </c>
      <c r="B59" s="848" t="s">
        <v>985</v>
      </c>
      <c r="C59" s="835" t="s">
        <v>939</v>
      </c>
      <c r="D59" s="837"/>
      <c r="E59" s="837"/>
      <c r="F59" s="837"/>
      <c r="G59" s="837"/>
      <c r="H59" s="837"/>
      <c r="I59" s="837"/>
      <c r="J59" s="837"/>
      <c r="K59" s="837"/>
      <c r="L59" s="837"/>
      <c r="M59" s="837"/>
      <c r="N59" s="838"/>
    </row>
    <row r="60" spans="1:14" ht="31.5" hidden="1" outlineLevel="1" x14ac:dyDescent="0.25">
      <c r="A60" s="839" t="s">
        <v>963</v>
      </c>
      <c r="B60" s="846" t="s">
        <v>986</v>
      </c>
      <c r="C60" s="835" t="s">
        <v>939</v>
      </c>
      <c r="D60" s="837">
        <v>5.4919958675733547</v>
      </c>
      <c r="E60" s="837">
        <v>6.6629725031968192</v>
      </c>
      <c r="F60" s="837">
        <v>5.298560004530251</v>
      </c>
      <c r="G60" s="837">
        <v>9.5727202645120002</v>
      </c>
      <c r="H60" s="837"/>
      <c r="I60" s="837">
        <f>G60*1.04</f>
        <v>9.9556290750924799</v>
      </c>
      <c r="J60" s="837"/>
      <c r="K60" s="837">
        <f>I60*1.04</f>
        <v>10.353854238096179</v>
      </c>
      <c r="L60" s="837"/>
      <c r="M60" s="837">
        <f>G60+I60+K60</f>
        <v>29.882203577700661</v>
      </c>
      <c r="N60" s="838"/>
    </row>
    <row r="61" spans="1:14" ht="31.5" hidden="1" outlineLevel="1" x14ac:dyDescent="0.25">
      <c r="A61" s="839" t="s">
        <v>987</v>
      </c>
      <c r="B61" s="846" t="s">
        <v>988</v>
      </c>
      <c r="C61" s="835" t="s">
        <v>939</v>
      </c>
      <c r="D61" s="837">
        <v>2.3876895536494422</v>
      </c>
      <c r="E61" s="837">
        <v>2.7578066500000005</v>
      </c>
      <c r="F61" s="837">
        <v>2.6935786808851829</v>
      </c>
      <c r="G61" s="837">
        <v>4.2</v>
      </c>
      <c r="H61" s="837"/>
      <c r="I61" s="837">
        <f>G61*1.04</f>
        <v>4.3680000000000003</v>
      </c>
      <c r="J61" s="837"/>
      <c r="K61" s="837">
        <f>I61*1.04</f>
        <v>4.5427200000000001</v>
      </c>
      <c r="L61" s="837"/>
      <c r="M61" s="837">
        <f>G61+I61+K61</f>
        <v>13.110720000000001</v>
      </c>
      <c r="N61" s="838"/>
    </row>
    <row r="62" spans="1:14" ht="47.25" hidden="1" outlineLevel="1" x14ac:dyDescent="0.25">
      <c r="A62" s="847" t="s">
        <v>989</v>
      </c>
      <c r="B62" s="845" t="s">
        <v>990</v>
      </c>
      <c r="C62" s="835" t="s">
        <v>939</v>
      </c>
      <c r="D62" s="837">
        <f>D63+D64+D65+D66+D67</f>
        <v>21.251809840539917</v>
      </c>
      <c r="E62" s="837">
        <f>E63+E64+E65+E66+E67</f>
        <v>24.060188833890141</v>
      </c>
      <c r="F62" s="837">
        <f>F63+F64+F65+F66+F67</f>
        <v>35.691630411059293</v>
      </c>
      <c r="G62" s="837">
        <f>G63+G64+G65+G66+G67</f>
        <v>29.46951944218667</v>
      </c>
      <c r="H62" s="837"/>
      <c r="I62" s="837">
        <f>I63+I64+I65+I66+I67</f>
        <v>35.313833411557688</v>
      </c>
      <c r="J62" s="837"/>
      <c r="K62" s="837">
        <f>K63+K64+K65+K66+K67</f>
        <v>36.052882392238843</v>
      </c>
      <c r="L62" s="837"/>
      <c r="M62" s="837">
        <f>G62+I62+K62</f>
        <v>100.8362352459832</v>
      </c>
      <c r="N62" s="838"/>
    </row>
    <row r="63" spans="1:14" ht="78.75" hidden="1" outlineLevel="1" x14ac:dyDescent="0.25">
      <c r="A63" s="839" t="s">
        <v>991</v>
      </c>
      <c r="B63" s="846" t="s">
        <v>992</v>
      </c>
      <c r="C63" s="835" t="s">
        <v>939</v>
      </c>
      <c r="D63" s="837"/>
      <c r="E63" s="837"/>
      <c r="F63" s="837"/>
      <c r="G63" s="837"/>
      <c r="H63" s="837"/>
      <c r="I63" s="837"/>
      <c r="J63" s="837"/>
      <c r="K63" s="837"/>
      <c r="L63" s="837"/>
      <c r="M63" s="837"/>
      <c r="N63" s="838"/>
    </row>
    <row r="64" spans="1:14" ht="63" hidden="1" outlineLevel="1" x14ac:dyDescent="0.25">
      <c r="A64" s="839" t="s">
        <v>993</v>
      </c>
      <c r="B64" s="846" t="s">
        <v>994</v>
      </c>
      <c r="C64" s="835" t="s">
        <v>939</v>
      </c>
      <c r="D64" s="837">
        <v>1.7737266200000001</v>
      </c>
      <c r="E64" s="837">
        <v>1.6072694800000003</v>
      </c>
      <c r="F64" s="837">
        <v>1.8317446505615218</v>
      </c>
      <c r="G64" s="837">
        <v>2.110938</v>
      </c>
      <c r="H64" s="837"/>
      <c r="I64" s="837">
        <f>G64*1.035</f>
        <v>2.1848208299999996</v>
      </c>
      <c r="J64" s="837"/>
      <c r="K64" s="837">
        <f>I64*1.035</f>
        <v>2.2612895590499993</v>
      </c>
      <c r="L64" s="837"/>
      <c r="M64" s="837">
        <f>G64+I64+K64</f>
        <v>6.5570483890499993</v>
      </c>
      <c r="N64" s="838"/>
    </row>
    <row r="65" spans="1:17" ht="31.5" hidden="1" outlineLevel="1" x14ac:dyDescent="0.25">
      <c r="A65" s="839" t="s">
        <v>995</v>
      </c>
      <c r="B65" s="846" t="s">
        <v>996</v>
      </c>
      <c r="C65" s="835" t="s">
        <v>939</v>
      </c>
      <c r="D65" s="837"/>
      <c r="E65" s="837"/>
      <c r="F65" s="837"/>
      <c r="G65" s="837"/>
      <c r="H65" s="837"/>
      <c r="I65" s="837"/>
      <c r="J65" s="837"/>
      <c r="K65" s="837"/>
      <c r="L65" s="837"/>
      <c r="M65" s="837"/>
      <c r="N65" s="838"/>
    </row>
    <row r="66" spans="1:17" ht="31.5" hidden="1" outlineLevel="1" x14ac:dyDescent="0.25">
      <c r="A66" s="839" t="s">
        <v>997</v>
      </c>
      <c r="B66" s="846" t="s">
        <v>998</v>
      </c>
      <c r="C66" s="835" t="s">
        <v>939</v>
      </c>
      <c r="D66" s="837"/>
      <c r="E66" s="837"/>
      <c r="F66" s="837"/>
      <c r="G66" s="837"/>
      <c r="H66" s="837"/>
      <c r="I66" s="837"/>
      <c r="J66" s="837"/>
      <c r="K66" s="837"/>
      <c r="L66" s="837"/>
      <c r="M66" s="837"/>
      <c r="N66" s="838"/>
    </row>
    <row r="67" spans="1:17" ht="30" hidden="1" customHeight="1" outlineLevel="1" x14ac:dyDescent="0.25">
      <c r="A67" s="839" t="s">
        <v>999</v>
      </c>
      <c r="B67" s="846" t="s">
        <v>1000</v>
      </c>
      <c r="C67" s="835" t="s">
        <v>939</v>
      </c>
      <c r="D67" s="837">
        <v>19.478083220539915</v>
      </c>
      <c r="E67" s="837">
        <v>22.452919353890142</v>
      </c>
      <c r="F67" s="837">
        <v>33.859885760497768</v>
      </c>
      <c r="G67" s="837">
        <v>27.358581442186669</v>
      </c>
      <c r="H67" s="837"/>
      <c r="I67" s="837">
        <v>33.129012581557689</v>
      </c>
      <c r="J67" s="837"/>
      <c r="K67" s="837">
        <f>I67*1.02</f>
        <v>33.791592833188844</v>
      </c>
      <c r="L67" s="837"/>
      <c r="M67" s="837">
        <f t="shared" ref="M67:M78" si="4">G67+I67+K67</f>
        <v>94.279186856933194</v>
      </c>
      <c r="N67" s="838"/>
    </row>
    <row r="68" spans="1:17" ht="31.5" hidden="1" outlineLevel="1" x14ac:dyDescent="0.25">
      <c r="A68" s="847" t="s">
        <v>1001</v>
      </c>
      <c r="B68" s="845" t="s">
        <v>1002</v>
      </c>
      <c r="C68" s="835" t="s">
        <v>939</v>
      </c>
      <c r="D68" s="837">
        <v>171.29964776017889</v>
      </c>
      <c r="E68" s="837">
        <v>187.76919172175457</v>
      </c>
      <c r="F68" s="837">
        <v>200.06436933513223</v>
      </c>
      <c r="G68" s="837">
        <v>220.20217841000002</v>
      </c>
      <c r="H68" s="837"/>
      <c r="I68" s="837">
        <f>G68*1.04</f>
        <v>229.01026554640003</v>
      </c>
      <c r="J68" s="837"/>
      <c r="K68" s="837">
        <f>I68*1.04</f>
        <v>238.17067616825605</v>
      </c>
      <c r="L68" s="837"/>
      <c r="M68" s="837">
        <f t="shared" si="4"/>
        <v>687.3831201246561</v>
      </c>
      <c r="N68" s="838"/>
    </row>
    <row r="69" spans="1:17" ht="31.5" hidden="1" outlineLevel="1" x14ac:dyDescent="0.25">
      <c r="A69" s="847" t="s">
        <v>1003</v>
      </c>
      <c r="B69" s="845" t="s">
        <v>1004</v>
      </c>
      <c r="C69" s="835" t="s">
        <v>939</v>
      </c>
      <c r="D69" s="837">
        <v>84.536591329231101</v>
      </c>
      <c r="E69" s="837">
        <v>83.742954769853228</v>
      </c>
      <c r="F69" s="837">
        <v>84.192182572421544</v>
      </c>
      <c r="G69" s="837">
        <v>80.766510450612799</v>
      </c>
      <c r="H69" s="837"/>
      <c r="I69" s="837">
        <f>G69</f>
        <v>80.766510450612799</v>
      </c>
      <c r="J69" s="837"/>
      <c r="K69" s="837">
        <f>I69*1</f>
        <v>80.766510450612799</v>
      </c>
      <c r="L69" s="837"/>
      <c r="M69" s="837">
        <f t="shared" si="4"/>
        <v>242.2995313518384</v>
      </c>
      <c r="N69" s="838"/>
    </row>
    <row r="70" spans="1:17" ht="31.5" hidden="1" outlineLevel="1" x14ac:dyDescent="0.25">
      <c r="A70" s="847" t="s">
        <v>1005</v>
      </c>
      <c r="B70" s="845" t="s">
        <v>1006</v>
      </c>
      <c r="C70" s="835" t="s">
        <v>939</v>
      </c>
      <c r="D70" s="837">
        <v>17.483731647960877</v>
      </c>
      <c r="E70" s="837">
        <v>18.764558156514774</v>
      </c>
      <c r="F70" s="837">
        <f>F71+F72</f>
        <v>18.437131416738548</v>
      </c>
      <c r="G70" s="837">
        <f>G71+F70-F71</f>
        <v>18.417647256555512</v>
      </c>
      <c r="H70" s="837"/>
      <c r="I70" s="837">
        <f>G70*1.01</f>
        <v>18.601823729121065</v>
      </c>
      <c r="J70" s="837"/>
      <c r="K70" s="837">
        <f>I70</f>
        <v>18.601823729121065</v>
      </c>
      <c r="L70" s="837"/>
      <c r="M70" s="837">
        <f t="shared" si="4"/>
        <v>55.621294714797642</v>
      </c>
      <c r="N70" s="838"/>
    </row>
    <row r="71" spans="1:17" ht="31.5" hidden="1" outlineLevel="1" x14ac:dyDescent="0.25">
      <c r="A71" s="839" t="s">
        <v>1007</v>
      </c>
      <c r="B71" s="846" t="s">
        <v>1008</v>
      </c>
      <c r="C71" s="835" t="s">
        <v>939</v>
      </c>
      <c r="D71" s="837">
        <v>17.42812775796088</v>
      </c>
      <c r="E71" s="837">
        <v>18.705369946514772</v>
      </c>
      <c r="F71" s="837">
        <v>18.367796186567929</v>
      </c>
      <c r="G71" s="837">
        <v>18.348312026384889</v>
      </c>
      <c r="H71" s="837"/>
      <c r="I71" s="837">
        <f>G71</f>
        <v>18.348312026384889</v>
      </c>
      <c r="J71" s="837"/>
      <c r="K71" s="837">
        <f>I71</f>
        <v>18.348312026384889</v>
      </c>
      <c r="L71" s="837"/>
      <c r="M71" s="837">
        <f t="shared" si="4"/>
        <v>55.044936079154667</v>
      </c>
      <c r="N71" s="838"/>
    </row>
    <row r="72" spans="1:17" hidden="1" outlineLevel="1" x14ac:dyDescent="0.25">
      <c r="A72" s="839" t="s">
        <v>1009</v>
      </c>
      <c r="B72" s="846" t="s">
        <v>1010</v>
      </c>
      <c r="C72" s="835" t="s">
        <v>939</v>
      </c>
      <c r="D72" s="837">
        <v>5.5603889999996881E-2</v>
      </c>
      <c r="E72" s="837">
        <f>E70-E71</f>
        <v>5.9188210000002073E-2</v>
      </c>
      <c r="F72" s="837">
        <v>6.9335230170620002E-2</v>
      </c>
      <c r="G72" s="837">
        <f>G70-G71</f>
        <v>6.9335230170622708E-2</v>
      </c>
      <c r="H72" s="837"/>
      <c r="I72" s="837">
        <f>G72</f>
        <v>6.9335230170622708E-2</v>
      </c>
      <c r="J72" s="837"/>
      <c r="K72" s="837">
        <f>I72</f>
        <v>6.9335230170622708E-2</v>
      </c>
      <c r="L72" s="837"/>
      <c r="M72" s="837">
        <f t="shared" si="4"/>
        <v>0.20800569051186812</v>
      </c>
      <c r="N72" s="838"/>
    </row>
    <row r="73" spans="1:17" ht="31.5" hidden="1" outlineLevel="1" x14ac:dyDescent="0.25">
      <c r="A73" s="847" t="s">
        <v>1011</v>
      </c>
      <c r="B73" s="845" t="s">
        <v>1012</v>
      </c>
      <c r="C73" s="835" t="s">
        <v>939</v>
      </c>
      <c r="D73" s="837">
        <f>D74+D75+D76</f>
        <v>16.470267720866381</v>
      </c>
      <c r="E73" s="837">
        <f>E74+E75+E76</f>
        <v>15.312594084790534</v>
      </c>
      <c r="F73" s="837">
        <f>F74+F75+F76</f>
        <v>14.202633365307094</v>
      </c>
      <c r="G73" s="837">
        <f>G74+G75+G76</f>
        <v>31.282163608881174</v>
      </c>
      <c r="H73" s="837"/>
      <c r="I73" s="837">
        <f>I74+I75</f>
        <v>22.654690808277</v>
      </c>
      <c r="J73" s="837"/>
      <c r="K73" s="837">
        <f>K74+K75+K76</f>
        <v>31.816440104918346</v>
      </c>
      <c r="L73" s="837"/>
      <c r="M73" s="837">
        <f t="shared" si="4"/>
        <v>85.753294522076516</v>
      </c>
      <c r="N73" s="838"/>
    </row>
    <row r="74" spans="1:17" ht="47.25" hidden="1" outlineLevel="1" x14ac:dyDescent="0.25">
      <c r="A74" s="839" t="s">
        <v>1013</v>
      </c>
      <c r="B74" s="846" t="s">
        <v>1014</v>
      </c>
      <c r="C74" s="835" t="s">
        <v>939</v>
      </c>
      <c r="D74" s="837">
        <v>9.6173471257019969</v>
      </c>
      <c r="E74" s="837">
        <v>8.3726644083104951</v>
      </c>
      <c r="F74" s="837">
        <v>11.308818703747523</v>
      </c>
      <c r="G74" s="837">
        <f>(O74+P74+Q74+5000)/1000</f>
        <v>19.39389101269219</v>
      </c>
      <c r="H74" s="837"/>
      <c r="I74" s="837">
        <f>G74*1.04</f>
        <v>20.16964665319988</v>
      </c>
      <c r="J74" s="837"/>
      <c r="K74" s="837">
        <f>I74*1.03</f>
        <v>20.774736052795877</v>
      </c>
      <c r="L74" s="837"/>
      <c r="M74" s="837">
        <f t="shared" si="4"/>
        <v>60.338273718687944</v>
      </c>
      <c r="N74" s="838"/>
      <c r="O74" s="850">
        <v>5541.7264347721903</v>
      </c>
      <c r="P74" s="832">
        <v>7890.1320871039998</v>
      </c>
      <c r="Q74" s="832">
        <v>962.03249081599995</v>
      </c>
    </row>
    <row r="75" spans="1:17" ht="31.5" hidden="1" outlineLevel="1" x14ac:dyDescent="0.25">
      <c r="A75" s="839" t="s">
        <v>1015</v>
      </c>
      <c r="B75" s="846" t="s">
        <v>1016</v>
      </c>
      <c r="C75" s="835" t="s">
        <v>939</v>
      </c>
      <c r="D75" s="837">
        <v>2.2644739900000004</v>
      </c>
      <c r="E75" s="837">
        <v>2.2313368100000002</v>
      </c>
      <c r="F75" s="837">
        <v>2.2669115411082363</v>
      </c>
      <c r="G75" s="837">
        <v>2.389465533728</v>
      </c>
      <c r="H75" s="837"/>
      <c r="I75" s="837">
        <f>G75*1.04</f>
        <v>2.4850441550771198</v>
      </c>
      <c r="J75" s="837"/>
      <c r="K75" s="837">
        <f>I75</f>
        <v>2.4850441550771198</v>
      </c>
      <c r="L75" s="837"/>
      <c r="M75" s="837">
        <f t="shared" si="4"/>
        <v>7.3595538438822388</v>
      </c>
      <c r="N75" s="838"/>
    </row>
    <row r="76" spans="1:17" hidden="1" outlineLevel="1" x14ac:dyDescent="0.25">
      <c r="A76" s="839" t="s">
        <v>1017</v>
      </c>
      <c r="B76" s="846" t="s">
        <v>1018</v>
      </c>
      <c r="C76" s="835" t="s">
        <v>939</v>
      </c>
      <c r="D76" s="837">
        <f>D38-D53-D62-D68-D74-D75-D69-D70</f>
        <v>4.588446605164382</v>
      </c>
      <c r="E76" s="837">
        <f>E38-E53-E62-E68-E74-E75-E69-E70</f>
        <v>4.7085928664800392</v>
      </c>
      <c r="F76" s="837">
        <f>F38-F53-F62-F68-F74-F75-F69-F70</f>
        <v>0.62690312045133467</v>
      </c>
      <c r="G76" s="837">
        <f>G38-G53-G62-G68-G74-G75-G69-G70</f>
        <v>9.4988070624609833</v>
      </c>
      <c r="H76" s="837"/>
      <c r="I76" s="837">
        <f>I38-I53-I62-I68-I74-I75-I69-I70</f>
        <v>6.2258383084100899</v>
      </c>
      <c r="J76" s="837"/>
      <c r="K76" s="837">
        <f>K38-K53-K62-K68-K74-K75-K69-K70</f>
        <v>8.5566598970453498</v>
      </c>
      <c r="L76" s="837"/>
      <c r="M76" s="837">
        <f>M38-M53-M62-M68-M74-M75-M69-M70</f>
        <v>24.281305267916025</v>
      </c>
      <c r="N76" s="838"/>
    </row>
    <row r="77" spans="1:17" hidden="1" outlineLevel="1" x14ac:dyDescent="0.25">
      <c r="A77" s="847" t="s">
        <v>1019</v>
      </c>
      <c r="B77" s="845" t="s">
        <v>1020</v>
      </c>
      <c r="C77" s="835" t="s">
        <v>939</v>
      </c>
      <c r="D77" s="837">
        <f>D78+D79+D80</f>
        <v>16.847371670000001</v>
      </c>
      <c r="E77" s="837">
        <f>E78+E79+E80</f>
        <v>21.475287360000003</v>
      </c>
      <c r="F77" s="837">
        <f>F78+F79+F80</f>
        <v>32.323151848910605</v>
      </c>
      <c r="G77" s="837">
        <f>G78+G79+G80</f>
        <v>23.847400646666667</v>
      </c>
      <c r="H77" s="837"/>
      <c r="I77" s="837">
        <f>I78+I79+I80</f>
        <v>29.34424597161582</v>
      </c>
      <c r="J77" s="837"/>
      <c r="K77" s="837">
        <f>K78+K79+K80</f>
        <v>29.34424597161582</v>
      </c>
      <c r="L77" s="837"/>
      <c r="M77" s="837">
        <f t="shared" si="4"/>
        <v>82.53589258989831</v>
      </c>
      <c r="N77" s="838"/>
    </row>
    <row r="78" spans="1:17" hidden="1" outlineLevel="1" x14ac:dyDescent="0.25">
      <c r="A78" s="839" t="s">
        <v>1021</v>
      </c>
      <c r="B78" s="846" t="s">
        <v>1022</v>
      </c>
      <c r="C78" s="835" t="s">
        <v>939</v>
      </c>
      <c r="D78" s="837">
        <v>16.847371670000001</v>
      </c>
      <c r="E78" s="837">
        <v>21.475287360000003</v>
      </c>
      <c r="F78" s="837">
        <v>32.323151848910605</v>
      </c>
      <c r="G78" s="837">
        <v>23.847400646666667</v>
      </c>
      <c r="H78" s="837"/>
      <c r="I78" s="837">
        <v>29.34424597161582</v>
      </c>
      <c r="J78" s="837"/>
      <c r="K78" s="837">
        <f>I78</f>
        <v>29.34424597161582</v>
      </c>
      <c r="L78" s="837"/>
      <c r="M78" s="837">
        <f t="shared" si="4"/>
        <v>82.53589258989831</v>
      </c>
      <c r="N78" s="838"/>
    </row>
    <row r="79" spans="1:17" hidden="1" outlineLevel="1" x14ac:dyDescent="0.25">
      <c r="A79" s="839" t="s">
        <v>1023</v>
      </c>
      <c r="B79" s="846" t="s">
        <v>1024</v>
      </c>
      <c r="C79" s="835" t="s">
        <v>939</v>
      </c>
      <c r="D79" s="837"/>
      <c r="E79" s="837"/>
      <c r="F79" s="837"/>
      <c r="G79" s="837"/>
      <c r="H79" s="837"/>
      <c r="I79" s="837"/>
      <c r="J79" s="837"/>
      <c r="K79" s="837"/>
      <c r="L79" s="837"/>
      <c r="M79" s="837"/>
      <c r="N79" s="838"/>
    </row>
    <row r="80" spans="1:17" hidden="1" outlineLevel="1" x14ac:dyDescent="0.25">
      <c r="A80" s="839" t="s">
        <v>1025</v>
      </c>
      <c r="B80" s="846" t="s">
        <v>1026</v>
      </c>
      <c r="C80" s="835" t="s">
        <v>939</v>
      </c>
      <c r="D80" s="837"/>
      <c r="E80" s="837"/>
      <c r="F80" s="837"/>
      <c r="G80" s="837"/>
      <c r="H80" s="837"/>
      <c r="I80" s="837"/>
      <c r="J80" s="837"/>
      <c r="K80" s="837"/>
      <c r="L80" s="837"/>
      <c r="M80" s="837"/>
      <c r="N80" s="838"/>
    </row>
    <row r="81" spans="1:14" ht="47.25" collapsed="1" x14ac:dyDescent="0.25">
      <c r="A81" s="847" t="s">
        <v>1027</v>
      </c>
      <c r="B81" s="843" t="s">
        <v>1028</v>
      </c>
      <c r="C81" s="835" t="s">
        <v>939</v>
      </c>
      <c r="D81" s="837">
        <f>D23-D38</f>
        <v>-31.781801567025752</v>
      </c>
      <c r="E81" s="837">
        <f>E23-E38</f>
        <v>-54.016122656610264</v>
      </c>
      <c r="F81" s="837">
        <f>F23-F38</f>
        <v>-76.374625991809864</v>
      </c>
      <c r="G81" s="837">
        <f>G23-G38</f>
        <v>-42.993755195721121</v>
      </c>
      <c r="H81" s="837"/>
      <c r="I81" s="837">
        <f>I23-I38</f>
        <v>-53.222579881379147</v>
      </c>
      <c r="J81" s="837"/>
      <c r="K81" s="837">
        <f>K23-K38</f>
        <v>-54.722949552227647</v>
      </c>
      <c r="L81" s="837"/>
      <c r="M81" s="837">
        <f>M23-M38</f>
        <v>-150.93928462932786</v>
      </c>
      <c r="N81" s="838"/>
    </row>
    <row r="82" spans="1:14" ht="47.25" hidden="1" outlineLevel="1" x14ac:dyDescent="0.25">
      <c r="A82" s="839" t="s">
        <v>1029</v>
      </c>
      <c r="B82" s="845" t="s">
        <v>940</v>
      </c>
      <c r="C82" s="835" t="s">
        <v>939</v>
      </c>
      <c r="D82" s="837">
        <f>D83+D84+D85</f>
        <v>-32.142309443466445</v>
      </c>
      <c r="E82" s="837">
        <f>E83+E84+E85</f>
        <v>66.082658341252227</v>
      </c>
      <c r="F82" s="837">
        <f>F83+F84+F85</f>
        <v>49.007681816999536</v>
      </c>
      <c r="G82" s="837">
        <f>G83+G84+G85</f>
        <v>90.029192492721677</v>
      </c>
      <c r="H82" s="837"/>
      <c r="I82" s="837">
        <f>I83+I84+I85</f>
        <v>84.476111092277961</v>
      </c>
      <c r="J82" s="837"/>
      <c r="K82" s="837">
        <f>K83+K84+K85</f>
        <v>87.815221971626158</v>
      </c>
      <c r="L82" s="837"/>
      <c r="M82" s="837">
        <f>G82+I82+K82</f>
        <v>262.3205255566258</v>
      </c>
      <c r="N82" s="838"/>
    </row>
    <row r="83" spans="1:14" ht="64.5" hidden="1" customHeight="1" outlineLevel="1" x14ac:dyDescent="0.25">
      <c r="A83" s="839" t="s">
        <v>1030</v>
      </c>
      <c r="B83" s="846" t="s">
        <v>941</v>
      </c>
      <c r="C83" s="835" t="s">
        <v>939</v>
      </c>
      <c r="D83" s="837"/>
      <c r="E83" s="837"/>
      <c r="F83" s="837"/>
      <c r="G83" s="837"/>
      <c r="H83" s="837"/>
      <c r="I83" s="837"/>
      <c r="J83" s="837"/>
      <c r="K83" s="837"/>
      <c r="L83" s="837"/>
      <c r="M83" s="837"/>
      <c r="N83" s="838"/>
    </row>
    <row r="84" spans="1:14" ht="63" hidden="1" customHeight="1" outlineLevel="1" x14ac:dyDescent="0.25">
      <c r="A84" s="839" t="s">
        <v>1031</v>
      </c>
      <c r="B84" s="846" t="s">
        <v>942</v>
      </c>
      <c r="C84" s="835" t="s">
        <v>939</v>
      </c>
      <c r="D84" s="837"/>
      <c r="E84" s="837"/>
      <c r="F84" s="837"/>
      <c r="G84" s="837"/>
      <c r="H84" s="837"/>
      <c r="I84" s="837"/>
      <c r="J84" s="837"/>
      <c r="K84" s="837"/>
      <c r="L84" s="837"/>
      <c r="M84" s="837"/>
      <c r="N84" s="838"/>
    </row>
    <row r="85" spans="1:14" ht="78.75" hidden="1" outlineLevel="1" x14ac:dyDescent="0.25">
      <c r="A85" s="839" t="s">
        <v>1032</v>
      </c>
      <c r="B85" s="846" t="s">
        <v>943</v>
      </c>
      <c r="C85" s="835" t="s">
        <v>939</v>
      </c>
      <c r="D85" s="837">
        <v>-32.142309443466445</v>
      </c>
      <c r="E85" s="837">
        <f>E24-E39</f>
        <v>66.082658341252227</v>
      </c>
      <c r="F85" s="837">
        <f>F24-F39</f>
        <v>49.007681816999536</v>
      </c>
      <c r="G85" s="837">
        <f>G24-G39</f>
        <v>90.029192492721677</v>
      </c>
      <c r="H85" s="837"/>
      <c r="I85" s="837">
        <f>I24-I39</f>
        <v>84.476111092277961</v>
      </c>
      <c r="J85" s="837"/>
      <c r="K85" s="837">
        <f>K24-K39</f>
        <v>87.815221971626158</v>
      </c>
      <c r="L85" s="837"/>
      <c r="M85" s="837">
        <f>G85+I85+K85</f>
        <v>262.3205255566258</v>
      </c>
      <c r="N85" s="838"/>
    </row>
    <row r="86" spans="1:14" ht="31.5" hidden="1" outlineLevel="1" x14ac:dyDescent="0.25">
      <c r="A86" s="839" t="s">
        <v>1033</v>
      </c>
      <c r="B86" s="845" t="s">
        <v>944</v>
      </c>
      <c r="C86" s="835" t="s">
        <v>939</v>
      </c>
      <c r="D86" s="837">
        <f>D28-D43</f>
        <v>-0.79201207101694904</v>
      </c>
      <c r="E86" s="837">
        <f>E28-E43</f>
        <v>-0.61103964796610166</v>
      </c>
      <c r="F86" s="837">
        <f>F28-F43</f>
        <v>-0.63157755513935576</v>
      </c>
      <c r="G86" s="837">
        <f>G28-G43</f>
        <v>-0.53120756746197173</v>
      </c>
      <c r="H86" s="837"/>
      <c r="I86" s="837">
        <f>I28-I43</f>
        <v>-0.55324983232314062</v>
      </c>
      <c r="J86" s="837"/>
      <c r="K86" s="837">
        <f>K28-K43</f>
        <v>-0.57614982645445045</v>
      </c>
      <c r="L86" s="837"/>
      <c r="M86" s="837">
        <f>G86+I86+K86</f>
        <v>-1.6606072262395628</v>
      </c>
      <c r="N86" s="838"/>
    </row>
    <row r="87" spans="1:14" ht="31.5" hidden="1" outlineLevel="1" x14ac:dyDescent="0.25">
      <c r="A87" s="839" t="s">
        <v>1034</v>
      </c>
      <c r="B87" s="845" t="s">
        <v>945</v>
      </c>
      <c r="C87" s="835" t="s">
        <v>939</v>
      </c>
      <c r="D87" s="837"/>
      <c r="E87" s="837"/>
      <c r="F87" s="837"/>
      <c r="G87" s="837"/>
      <c r="H87" s="837"/>
      <c r="I87" s="837"/>
      <c r="J87" s="837"/>
      <c r="K87" s="837"/>
      <c r="L87" s="837"/>
      <c r="M87" s="837"/>
      <c r="N87" s="838"/>
    </row>
    <row r="88" spans="1:14" ht="47.25" hidden="1" outlineLevel="1" x14ac:dyDescent="0.25">
      <c r="A88" s="839" t="s">
        <v>1035</v>
      </c>
      <c r="B88" s="845" t="s">
        <v>946</v>
      </c>
      <c r="C88" s="835" t="s">
        <v>939</v>
      </c>
      <c r="D88" s="837"/>
      <c r="E88" s="837"/>
      <c r="F88" s="837"/>
      <c r="G88" s="837"/>
      <c r="H88" s="837"/>
      <c r="I88" s="837"/>
      <c r="J88" s="837"/>
      <c r="K88" s="837"/>
      <c r="L88" s="837"/>
      <c r="M88" s="837"/>
      <c r="N88" s="838"/>
    </row>
    <row r="89" spans="1:14" ht="47.25" hidden="1" outlineLevel="1" x14ac:dyDescent="0.25">
      <c r="A89" s="839" t="s">
        <v>1036</v>
      </c>
      <c r="B89" s="845" t="s">
        <v>947</v>
      </c>
      <c r="C89" s="835" t="s">
        <v>939</v>
      </c>
      <c r="D89" s="837">
        <f>D31-D46</f>
        <v>0.22375207779661022</v>
      </c>
      <c r="E89" s="837">
        <f>E31-E46</f>
        <v>-1.134864026440678</v>
      </c>
      <c r="F89" s="837">
        <f>F31-F46</f>
        <v>-1.4268663392235805</v>
      </c>
      <c r="G89" s="837">
        <f>G31-G46</f>
        <v>-0.76176926111050902</v>
      </c>
      <c r="H89" s="837"/>
      <c r="I89" s="837">
        <f>I31-I46</f>
        <v>-0.80492130136820716</v>
      </c>
      <c r="J89" s="837"/>
      <c r="K89" s="837">
        <f>K31-K46</f>
        <v>-0.84958366303492483</v>
      </c>
      <c r="L89" s="837"/>
      <c r="M89" s="837">
        <f>G89+I89+K89</f>
        <v>-2.4162742255136411</v>
      </c>
      <c r="N89" s="838"/>
    </row>
    <row r="90" spans="1:14" ht="31.5" hidden="1" outlineLevel="1" x14ac:dyDescent="0.25">
      <c r="A90" s="839" t="s">
        <v>1037</v>
      </c>
      <c r="B90" s="845" t="s">
        <v>948</v>
      </c>
      <c r="C90" s="835" t="s">
        <v>939</v>
      </c>
      <c r="D90" s="837"/>
      <c r="E90" s="837"/>
      <c r="F90" s="837"/>
      <c r="G90" s="837"/>
      <c r="H90" s="837"/>
      <c r="I90" s="837"/>
      <c r="J90" s="837"/>
      <c r="K90" s="837"/>
      <c r="L90" s="837"/>
      <c r="M90" s="837"/>
      <c r="N90" s="838"/>
    </row>
    <row r="91" spans="1:14" ht="31.5" hidden="1" outlineLevel="1" x14ac:dyDescent="0.25">
      <c r="A91" s="839" t="s">
        <v>1038</v>
      </c>
      <c r="B91" s="845" t="s">
        <v>949</v>
      </c>
      <c r="C91" s="835" t="s">
        <v>939</v>
      </c>
      <c r="D91" s="837"/>
      <c r="E91" s="837"/>
      <c r="F91" s="837"/>
      <c r="G91" s="837"/>
      <c r="H91" s="837"/>
      <c r="I91" s="837"/>
      <c r="J91" s="837"/>
      <c r="K91" s="837"/>
      <c r="L91" s="837"/>
      <c r="M91" s="837"/>
      <c r="N91" s="838"/>
    </row>
    <row r="92" spans="1:14" ht="63" hidden="1" outlineLevel="1" x14ac:dyDescent="0.25">
      <c r="A92" s="839" t="s">
        <v>1039</v>
      </c>
      <c r="B92" s="845" t="s">
        <v>951</v>
      </c>
      <c r="C92" s="835" t="s">
        <v>939</v>
      </c>
      <c r="D92" s="837"/>
      <c r="E92" s="837"/>
      <c r="F92" s="837"/>
      <c r="G92" s="837"/>
      <c r="H92" s="837"/>
      <c r="I92" s="837"/>
      <c r="J92" s="837"/>
      <c r="K92" s="837"/>
      <c r="L92" s="837"/>
      <c r="M92" s="837"/>
      <c r="N92" s="838"/>
    </row>
    <row r="93" spans="1:14" ht="31.5" hidden="1" outlineLevel="1" x14ac:dyDescent="0.25">
      <c r="A93" s="839" t="s">
        <v>1040</v>
      </c>
      <c r="B93" s="846" t="s">
        <v>953</v>
      </c>
      <c r="C93" s="835" t="s">
        <v>939</v>
      </c>
      <c r="D93" s="837"/>
      <c r="E93" s="837"/>
      <c r="F93" s="837"/>
      <c r="G93" s="837"/>
      <c r="H93" s="837"/>
      <c r="I93" s="837"/>
      <c r="J93" s="837"/>
      <c r="K93" s="837"/>
      <c r="L93" s="837"/>
      <c r="M93" s="837"/>
      <c r="N93" s="838"/>
    </row>
    <row r="94" spans="1:14" ht="31.5" hidden="1" outlineLevel="1" x14ac:dyDescent="0.25">
      <c r="A94" s="839" t="s">
        <v>1041</v>
      </c>
      <c r="B94" s="846" t="s">
        <v>955</v>
      </c>
      <c r="C94" s="835" t="s">
        <v>939</v>
      </c>
      <c r="D94" s="837"/>
      <c r="E94" s="837"/>
      <c r="F94" s="837"/>
      <c r="G94" s="837"/>
      <c r="H94" s="837"/>
      <c r="I94" s="837"/>
      <c r="J94" s="837"/>
      <c r="K94" s="837"/>
      <c r="L94" s="837"/>
      <c r="M94" s="837"/>
      <c r="N94" s="838"/>
    </row>
    <row r="95" spans="1:14" hidden="1" outlineLevel="1" x14ac:dyDescent="0.25">
      <c r="A95" s="839" t="s">
        <v>1042</v>
      </c>
      <c r="B95" s="845" t="s">
        <v>957</v>
      </c>
      <c r="C95" s="835" t="s">
        <v>939</v>
      </c>
      <c r="D95" s="837">
        <f>D37-D52</f>
        <v>0.92876786966101776</v>
      </c>
      <c r="E95" s="837">
        <f>E37-E52</f>
        <v>1.551110085762712</v>
      </c>
      <c r="F95" s="837">
        <f>F37-F52</f>
        <v>1.2060190214032396</v>
      </c>
      <c r="G95" s="837">
        <f>G37-G52</f>
        <v>1.8442255980824567</v>
      </c>
      <c r="H95" s="837"/>
      <c r="I95" s="837">
        <f>I37-I52</f>
        <v>1.9087734940153427</v>
      </c>
      <c r="J95" s="837"/>
      <c r="K95" s="837">
        <f>K37-K52</f>
        <v>1.9755805663058796</v>
      </c>
      <c r="L95" s="837"/>
      <c r="M95" s="837">
        <f>G95+I95+K95</f>
        <v>5.728579658403679</v>
      </c>
      <c r="N95" s="838"/>
    </row>
    <row r="96" spans="1:14" ht="31.5" collapsed="1" x14ac:dyDescent="0.25">
      <c r="A96" s="847" t="s">
        <v>490</v>
      </c>
      <c r="B96" s="843" t="s">
        <v>1043</v>
      </c>
      <c r="C96" s="835" t="s">
        <v>939</v>
      </c>
      <c r="D96" s="837">
        <f>D97-D103</f>
        <v>36.994198010000005</v>
      </c>
      <c r="E96" s="837">
        <f>E97-E103</f>
        <v>55.533527979999995</v>
      </c>
      <c r="F96" s="837">
        <f>F97-F103</f>
        <v>47.448060372422155</v>
      </c>
      <c r="G96" s="837">
        <f>G97-G103</f>
        <v>54.49535519899753</v>
      </c>
      <c r="H96" s="837"/>
      <c r="I96" s="837">
        <f>I97-I103</f>
        <v>64.792823881379149</v>
      </c>
      <c r="J96" s="837"/>
      <c r="K96" s="837">
        <f>K97-K103</f>
        <v>66.233048672227426</v>
      </c>
      <c r="L96" s="837"/>
      <c r="M96" s="837">
        <f>G96+I96+K96</f>
        <v>185.52122775260409</v>
      </c>
      <c r="N96" s="838"/>
    </row>
    <row r="97" spans="1:14" ht="31.5" hidden="1" outlineLevel="1" x14ac:dyDescent="0.25">
      <c r="A97" s="839" t="s">
        <v>44</v>
      </c>
      <c r="B97" s="845" t="s">
        <v>1044</v>
      </c>
      <c r="C97" s="835" t="s">
        <v>939</v>
      </c>
      <c r="D97" s="837">
        <f>D98+D99+D100+D102</f>
        <v>56.53655878</v>
      </c>
      <c r="E97" s="837">
        <f>E98+E99+E100+E102</f>
        <v>61.420261569999994</v>
      </c>
      <c r="F97" s="837">
        <f>F98+F99+F100+F102</f>
        <v>62.359296876991138</v>
      </c>
      <c r="G97" s="837">
        <f>G98+G99+G100+G102</f>
        <v>69.768930395091118</v>
      </c>
      <c r="H97" s="837"/>
      <c r="I97" s="837">
        <f>I98+I99+I100+I102</f>
        <v>73.258990553769067</v>
      </c>
      <c r="J97" s="837"/>
      <c r="K97" s="837">
        <f>K98+K99+K100+K102</f>
        <v>74.515923457136438</v>
      </c>
      <c r="L97" s="837"/>
      <c r="M97" s="837">
        <f>G97+I97+K97</f>
        <v>217.54384440599662</v>
      </c>
      <c r="N97" s="838"/>
    </row>
    <row r="98" spans="1:14" ht="31.5" hidden="1" outlineLevel="1" x14ac:dyDescent="0.25">
      <c r="A98" s="839" t="s">
        <v>413</v>
      </c>
      <c r="B98" s="846" t="s">
        <v>1045</v>
      </c>
      <c r="C98" s="835" t="s">
        <v>939</v>
      </c>
      <c r="D98" s="837"/>
      <c r="E98" s="837"/>
      <c r="F98" s="837"/>
      <c r="G98" s="837"/>
      <c r="H98" s="837"/>
      <c r="I98" s="837"/>
      <c r="J98" s="837"/>
      <c r="K98" s="837"/>
      <c r="L98" s="837"/>
      <c r="M98" s="837"/>
      <c r="N98" s="838"/>
    </row>
    <row r="99" spans="1:14" hidden="1" outlineLevel="1" x14ac:dyDescent="0.25">
      <c r="A99" s="839" t="s">
        <v>414</v>
      </c>
      <c r="B99" s="846" t="s">
        <v>1046</v>
      </c>
      <c r="C99" s="835" t="s">
        <v>939</v>
      </c>
      <c r="D99" s="837">
        <v>12.879974169999999</v>
      </c>
      <c r="E99" s="837">
        <v>16.675705430000001</v>
      </c>
      <c r="F99" s="837">
        <v>17.829143194398057</v>
      </c>
      <c r="G99" s="837">
        <v>14.818</v>
      </c>
      <c r="H99" s="837"/>
      <c r="I99" s="837">
        <f>G99</f>
        <v>14.818</v>
      </c>
      <c r="J99" s="837"/>
      <c r="K99" s="837">
        <f>E99+899.227473367369/1000</f>
        <v>17.574932903367369</v>
      </c>
      <c r="L99" s="837"/>
      <c r="M99" s="837">
        <f t="shared" ref="M99:M104" si="5">G99+I99+K99</f>
        <v>47.210932903367365</v>
      </c>
      <c r="N99" s="838"/>
    </row>
    <row r="100" spans="1:14" ht="31.5" hidden="1" outlineLevel="1" x14ac:dyDescent="0.25">
      <c r="A100" s="839" t="s">
        <v>415</v>
      </c>
      <c r="B100" s="846" t="s">
        <v>1047</v>
      </c>
      <c r="C100" s="835" t="s">
        <v>939</v>
      </c>
      <c r="D100" s="837">
        <v>0.13950168999999998</v>
      </c>
      <c r="E100" s="837">
        <v>0.42286230999999996</v>
      </c>
      <c r="F100" s="837">
        <v>-4.6944900000000005E-2</v>
      </c>
      <c r="G100" s="837">
        <f>F100</f>
        <v>-4.6944900000000005E-2</v>
      </c>
      <c r="H100" s="837"/>
      <c r="I100" s="837"/>
      <c r="J100" s="837"/>
      <c r="K100" s="837"/>
      <c r="L100" s="837"/>
      <c r="M100" s="837">
        <f t="shared" si="5"/>
        <v>-4.6944900000000005E-2</v>
      </c>
      <c r="N100" s="838"/>
    </row>
    <row r="101" spans="1:14" hidden="1" outlineLevel="1" x14ac:dyDescent="0.25">
      <c r="A101" s="839" t="s">
        <v>1048</v>
      </c>
      <c r="B101" s="848" t="s">
        <v>1049</v>
      </c>
      <c r="C101" s="835" t="s">
        <v>939</v>
      </c>
      <c r="D101" s="837">
        <f>D100</f>
        <v>0.13950168999999998</v>
      </c>
      <c r="E101" s="837">
        <f>E100</f>
        <v>0.42286230999999996</v>
      </c>
      <c r="F101" s="837">
        <f>F100</f>
        <v>-4.6944900000000005E-2</v>
      </c>
      <c r="G101" s="837">
        <f>F101</f>
        <v>-4.6944900000000005E-2</v>
      </c>
      <c r="H101" s="837"/>
      <c r="I101" s="837">
        <f>G101</f>
        <v>-4.6944900000000005E-2</v>
      </c>
      <c r="J101" s="837"/>
      <c r="K101" s="837">
        <f>I101</f>
        <v>-4.6944900000000005E-2</v>
      </c>
      <c r="L101" s="837"/>
      <c r="M101" s="837">
        <f t="shared" si="5"/>
        <v>-0.14083470000000001</v>
      </c>
      <c r="N101" s="838"/>
    </row>
    <row r="102" spans="1:14" ht="31.5" hidden="1" outlineLevel="1" x14ac:dyDescent="0.25">
      <c r="A102" s="839" t="s">
        <v>416</v>
      </c>
      <c r="B102" s="846" t="s">
        <v>1050</v>
      </c>
      <c r="C102" s="835" t="s">
        <v>939</v>
      </c>
      <c r="D102" s="837">
        <v>43.51708292</v>
      </c>
      <c r="E102" s="837">
        <v>44.321693829999994</v>
      </c>
      <c r="F102" s="837">
        <v>44.577098582593081</v>
      </c>
      <c r="G102" s="837">
        <v>54.99787529509112</v>
      </c>
      <c r="H102" s="837"/>
      <c r="I102" s="837">
        <f>G102+3443.11525867795/1000</f>
        <v>58.440990553769069</v>
      </c>
      <c r="J102" s="837"/>
      <c r="K102" s="837">
        <f>I102-1.5</f>
        <v>56.940990553769069</v>
      </c>
      <c r="L102" s="837"/>
      <c r="M102" s="837">
        <f t="shared" si="5"/>
        <v>170.37985640262926</v>
      </c>
      <c r="N102" s="838"/>
    </row>
    <row r="103" spans="1:14" ht="31.5" hidden="1" outlineLevel="1" x14ac:dyDescent="0.25">
      <c r="A103" s="839" t="s">
        <v>45</v>
      </c>
      <c r="B103" s="845" t="s">
        <v>1012</v>
      </c>
      <c r="C103" s="835" t="s">
        <v>939</v>
      </c>
      <c r="D103" s="837">
        <v>19.542360769999998</v>
      </c>
      <c r="E103" s="837">
        <f>E104+E105+E106+E108</f>
        <v>5.8867335899999995</v>
      </c>
      <c r="F103" s="837">
        <f>F104+F105+F106+F108</f>
        <v>14.911236504568981</v>
      </c>
      <c r="G103" s="837">
        <f>G104+G105+G106+G108</f>
        <v>15.273575196093592</v>
      </c>
      <c r="H103" s="837"/>
      <c r="I103" s="837">
        <f>I104+I105+I106+I108</f>
        <v>8.4661666723899174</v>
      </c>
      <c r="J103" s="837"/>
      <c r="K103" s="837">
        <f>K104+K105+K106+K108</f>
        <v>8.2828747849090139</v>
      </c>
      <c r="L103" s="837"/>
      <c r="M103" s="837">
        <f t="shared" si="5"/>
        <v>32.022616653392525</v>
      </c>
      <c r="N103" s="838"/>
    </row>
    <row r="104" spans="1:14" ht="31.5" hidden="1" outlineLevel="1" x14ac:dyDescent="0.25">
      <c r="A104" s="839" t="s">
        <v>420</v>
      </c>
      <c r="B104" s="846" t="s">
        <v>1051</v>
      </c>
      <c r="C104" s="835" t="s">
        <v>939</v>
      </c>
      <c r="D104" s="837">
        <v>2.5991026500000003</v>
      </c>
      <c r="E104" s="837">
        <v>2.54322107</v>
      </c>
      <c r="F104" s="837">
        <v>5.0729767374551731</v>
      </c>
      <c r="G104" s="837">
        <v>4.1460029731335677</v>
      </c>
      <c r="H104" s="837"/>
      <c r="I104" s="837">
        <f>G104</f>
        <v>4.1460029731335677</v>
      </c>
      <c r="J104" s="837"/>
      <c r="K104" s="837">
        <f>I104</f>
        <v>4.1460029731335677</v>
      </c>
      <c r="L104" s="837"/>
      <c r="M104" s="837">
        <f t="shared" si="5"/>
        <v>12.438008919400703</v>
      </c>
      <c r="N104" s="838"/>
    </row>
    <row r="105" spans="1:14" hidden="1" outlineLevel="1" x14ac:dyDescent="0.25">
      <c r="A105" s="839" t="s">
        <v>421</v>
      </c>
      <c r="B105" s="846" t="s">
        <v>1052</v>
      </c>
      <c r="C105" s="835" t="s">
        <v>939</v>
      </c>
      <c r="D105" s="837"/>
      <c r="E105" s="837"/>
      <c r="F105" s="837"/>
      <c r="G105" s="837"/>
      <c r="H105" s="837"/>
      <c r="I105" s="837"/>
      <c r="J105" s="837"/>
      <c r="K105" s="837"/>
      <c r="L105" s="837"/>
      <c r="M105" s="837"/>
      <c r="N105" s="838"/>
    </row>
    <row r="106" spans="1:14" ht="31.5" hidden="1" outlineLevel="1" x14ac:dyDescent="0.25">
      <c r="A106" s="839" t="s">
        <v>422</v>
      </c>
      <c r="B106" s="846" t="s">
        <v>1053</v>
      </c>
      <c r="C106" s="835" t="s">
        <v>939</v>
      </c>
      <c r="D106" s="837">
        <v>9.5422914900000002</v>
      </c>
      <c r="E106" s="837">
        <v>2.0409449499999996</v>
      </c>
      <c r="F106" s="837">
        <v>3.054864791348368</v>
      </c>
      <c r="G106" s="837">
        <f>F106*1.2</f>
        <v>3.6658377496180412</v>
      </c>
      <c r="H106" s="837"/>
      <c r="I106" s="837">
        <f>G106/2</f>
        <v>1.8329188748090206</v>
      </c>
      <c r="J106" s="837"/>
      <c r="K106" s="837">
        <f>I106*0.9</f>
        <v>1.6496269873281186</v>
      </c>
      <c r="L106" s="837"/>
      <c r="M106" s="837">
        <f>G106+I106+K106</f>
        <v>7.1483836117551798</v>
      </c>
      <c r="N106" s="838"/>
    </row>
    <row r="107" spans="1:14" hidden="1" outlineLevel="1" x14ac:dyDescent="0.25">
      <c r="A107" s="839" t="s">
        <v>1054</v>
      </c>
      <c r="B107" s="848" t="s">
        <v>1049</v>
      </c>
      <c r="C107" s="835" t="s">
        <v>939</v>
      </c>
      <c r="D107" s="837">
        <f>D106</f>
        <v>9.5422914900000002</v>
      </c>
      <c r="E107" s="837">
        <f>E106</f>
        <v>2.0409449499999996</v>
      </c>
      <c r="F107" s="837">
        <f>F106</f>
        <v>3.054864791348368</v>
      </c>
      <c r="G107" s="837">
        <f>G106</f>
        <v>3.6658377496180412</v>
      </c>
      <c r="H107" s="837"/>
      <c r="I107" s="837">
        <f>I106</f>
        <v>1.8329188748090206</v>
      </c>
      <c r="J107" s="837"/>
      <c r="K107" s="837">
        <f>K106</f>
        <v>1.6496269873281186</v>
      </c>
      <c r="L107" s="837"/>
      <c r="M107" s="837">
        <f>G107+I107+K107</f>
        <v>7.1483836117551798</v>
      </c>
      <c r="N107" s="838"/>
    </row>
    <row r="108" spans="1:14" ht="31.5" hidden="1" outlineLevel="1" x14ac:dyDescent="0.25">
      <c r="A108" s="839" t="s">
        <v>423</v>
      </c>
      <c r="B108" s="846" t="s">
        <v>1055</v>
      </c>
      <c r="C108" s="835" t="s">
        <v>939</v>
      </c>
      <c r="D108" s="837">
        <v>7.4009666299999974</v>
      </c>
      <c r="E108" s="837">
        <v>1.3025675699999999</v>
      </c>
      <c r="F108" s="837">
        <v>6.7833949757654395</v>
      </c>
      <c r="G108" s="837">
        <f>F108*1.1</f>
        <v>7.4617344733419841</v>
      </c>
      <c r="H108" s="837"/>
      <c r="I108" s="837">
        <f>G108/3</f>
        <v>2.4872448244473282</v>
      </c>
      <c r="J108" s="837"/>
      <c r="K108" s="837">
        <f>I108</f>
        <v>2.4872448244473282</v>
      </c>
      <c r="L108" s="837"/>
      <c r="M108" s="837">
        <f>G108+I108+K108</f>
        <v>12.436224122236641</v>
      </c>
      <c r="N108" s="838"/>
    </row>
    <row r="109" spans="1:14" ht="47.25" collapsed="1" x14ac:dyDescent="0.25">
      <c r="A109" s="847" t="s">
        <v>1056</v>
      </c>
      <c r="B109" s="843" t="s">
        <v>1057</v>
      </c>
      <c r="C109" s="835" t="s">
        <v>939</v>
      </c>
      <c r="D109" s="837">
        <f>D81+D96</f>
        <v>5.2123964429742529</v>
      </c>
      <c r="E109" s="837">
        <f>E81+E96</f>
        <v>1.5174053233897311</v>
      </c>
      <c r="F109" s="837">
        <f>F81+F96</f>
        <v>-28.926565619387709</v>
      </c>
      <c r="G109" s="837">
        <f>G81+G96</f>
        <v>11.501600003276408</v>
      </c>
      <c r="H109" s="837"/>
      <c r="I109" s="837">
        <f>I81+I96</f>
        <v>11.570244000000002</v>
      </c>
      <c r="J109" s="837"/>
      <c r="K109" s="837">
        <f>K81+K96</f>
        <v>11.510099119999779</v>
      </c>
      <c r="L109" s="837"/>
      <c r="M109" s="837">
        <f>G109+I109+K109</f>
        <v>34.58194312327619</v>
      </c>
      <c r="N109" s="838"/>
    </row>
    <row r="110" spans="1:14" ht="63" hidden="1" outlineLevel="1" x14ac:dyDescent="0.25">
      <c r="A110" s="839" t="s">
        <v>60</v>
      </c>
      <c r="B110" s="845" t="s">
        <v>1058</v>
      </c>
      <c r="C110" s="835" t="s">
        <v>939</v>
      </c>
      <c r="D110" s="837">
        <f>D109-D114-D117-D123</f>
        <v>4.4514134565335741</v>
      </c>
      <c r="E110" s="837">
        <f>E109-E114-E117-E123</f>
        <v>1.3097795120337987</v>
      </c>
      <c r="F110" s="837">
        <f>F109-F114-F117-F123</f>
        <v>-28.476560146428014</v>
      </c>
      <c r="G110" s="837">
        <f>G109-G114-G117-G123</f>
        <v>11.951605476236105</v>
      </c>
      <c r="H110" s="837"/>
      <c r="I110" s="837">
        <f>I109-I114-I117-I123</f>
        <v>12.0202494729597</v>
      </c>
      <c r="J110" s="837"/>
      <c r="K110" s="837">
        <f>K109-K114-K117-K123</f>
        <v>11.960104592959476</v>
      </c>
      <c r="L110" s="837"/>
      <c r="M110" s="837">
        <f>G110+I110+K110</f>
        <v>35.931959542155283</v>
      </c>
      <c r="N110" s="838"/>
    </row>
    <row r="111" spans="1:14" ht="62.25" hidden="1" customHeight="1" outlineLevel="1" x14ac:dyDescent="0.25">
      <c r="A111" s="839" t="s">
        <v>454</v>
      </c>
      <c r="B111" s="846" t="s">
        <v>941</v>
      </c>
      <c r="C111" s="835" t="s">
        <v>939</v>
      </c>
      <c r="D111" s="837"/>
      <c r="E111" s="837"/>
      <c r="F111" s="837"/>
      <c r="G111" s="837"/>
      <c r="H111" s="837"/>
      <c r="I111" s="837"/>
      <c r="J111" s="837"/>
      <c r="K111" s="837"/>
      <c r="L111" s="837"/>
      <c r="M111" s="837"/>
      <c r="N111" s="838"/>
    </row>
    <row r="112" spans="1:14" ht="62.25" hidden="1" customHeight="1" outlineLevel="1" x14ac:dyDescent="0.25">
      <c r="A112" s="839" t="s">
        <v>455</v>
      </c>
      <c r="B112" s="846" t="s">
        <v>942</v>
      </c>
      <c r="C112" s="835" t="s">
        <v>939</v>
      </c>
      <c r="D112" s="837"/>
      <c r="E112" s="837"/>
      <c r="F112" s="837"/>
      <c r="G112" s="837"/>
      <c r="H112" s="837"/>
      <c r="I112" s="837"/>
      <c r="J112" s="837"/>
      <c r="K112" s="837"/>
      <c r="L112" s="837"/>
      <c r="M112" s="837"/>
      <c r="N112" s="838"/>
    </row>
    <row r="113" spans="1:14" ht="78.75" hidden="1" outlineLevel="1" x14ac:dyDescent="0.25">
      <c r="A113" s="839" t="s">
        <v>456</v>
      </c>
      <c r="B113" s="846" t="s">
        <v>943</v>
      </c>
      <c r="C113" s="835" t="s">
        <v>939</v>
      </c>
      <c r="D113" s="837">
        <f>D$109/D$81*D85</f>
        <v>5.2715217876738203</v>
      </c>
      <c r="E113" s="837">
        <f>E$109/E$81*E85</f>
        <v>-1.8563749602728996</v>
      </c>
      <c r="F113" s="837">
        <f>F$109/F$81*F85</f>
        <v>18.561451601550647</v>
      </c>
      <c r="G113" s="837">
        <f>G110</f>
        <v>11.951605476236105</v>
      </c>
      <c r="H113" s="837"/>
      <c r="I113" s="837">
        <f>I110</f>
        <v>12.0202494729597</v>
      </c>
      <c r="J113" s="837"/>
      <c r="K113" s="837">
        <f>K110</f>
        <v>11.960104592959476</v>
      </c>
      <c r="L113" s="837"/>
      <c r="M113" s="837">
        <f>G113+I113+K113</f>
        <v>35.931959542155283</v>
      </c>
      <c r="N113" s="838"/>
    </row>
    <row r="114" spans="1:14" ht="31.5" hidden="1" outlineLevel="1" x14ac:dyDescent="0.25">
      <c r="A114" s="839" t="s">
        <v>61</v>
      </c>
      <c r="B114" s="845" t="s">
        <v>944</v>
      </c>
      <c r="C114" s="835" t="s">
        <v>939</v>
      </c>
      <c r="D114" s="837">
        <v>-0.39153696101694907</v>
      </c>
      <c r="E114" s="837">
        <v>-0.20862024796610162</v>
      </c>
      <c r="F114" s="837">
        <v>-0.22915815513935572</v>
      </c>
      <c r="G114" s="837">
        <f>F114</f>
        <v>-0.22915815513935572</v>
      </c>
      <c r="H114" s="837"/>
      <c r="I114" s="837">
        <f>G114</f>
        <v>-0.22915815513935572</v>
      </c>
      <c r="J114" s="837"/>
      <c r="K114" s="837">
        <f>I114</f>
        <v>-0.22915815513935572</v>
      </c>
      <c r="L114" s="837"/>
      <c r="M114" s="837">
        <f>G114+I114+K114</f>
        <v>-0.68747446541806712</v>
      </c>
      <c r="N114" s="838"/>
    </row>
    <row r="115" spans="1:14" ht="31.5" hidden="1" outlineLevel="1" x14ac:dyDescent="0.25">
      <c r="A115" s="839" t="s">
        <v>62</v>
      </c>
      <c r="B115" s="845" t="s">
        <v>945</v>
      </c>
      <c r="C115" s="835" t="s">
        <v>939</v>
      </c>
      <c r="D115" s="837"/>
      <c r="E115" s="837"/>
      <c r="F115" s="837"/>
      <c r="G115" s="837"/>
      <c r="H115" s="837"/>
      <c r="I115" s="837"/>
      <c r="J115" s="837"/>
      <c r="K115" s="837"/>
      <c r="L115" s="837"/>
      <c r="M115" s="837"/>
      <c r="N115" s="838"/>
    </row>
    <row r="116" spans="1:14" ht="47.25" hidden="1" outlineLevel="1" x14ac:dyDescent="0.25">
      <c r="A116" s="839" t="s">
        <v>63</v>
      </c>
      <c r="B116" s="845" t="s">
        <v>946</v>
      </c>
      <c r="C116" s="835" t="s">
        <v>939</v>
      </c>
      <c r="D116" s="837"/>
      <c r="E116" s="837"/>
      <c r="F116" s="837"/>
      <c r="G116" s="837"/>
      <c r="H116" s="837"/>
      <c r="I116" s="837"/>
      <c r="J116" s="837"/>
      <c r="K116" s="837"/>
      <c r="L116" s="837"/>
      <c r="M116" s="837"/>
      <c r="N116" s="838"/>
    </row>
    <row r="117" spans="1:14" ht="47.25" hidden="1" outlineLevel="1" x14ac:dyDescent="0.25">
      <c r="A117" s="839" t="s">
        <v>64</v>
      </c>
      <c r="B117" s="845" t="s">
        <v>947</v>
      </c>
      <c r="C117" s="835" t="s">
        <v>939</v>
      </c>
      <c r="D117" s="837">
        <f>D89</f>
        <v>0.22375207779661022</v>
      </c>
      <c r="E117" s="837">
        <f>E89</f>
        <v>-1.134864026440678</v>
      </c>
      <c r="F117" s="837">
        <f>F89</f>
        <v>-1.4268663392235805</v>
      </c>
      <c r="G117" s="837">
        <f>F117</f>
        <v>-1.4268663392235805</v>
      </c>
      <c r="H117" s="837"/>
      <c r="I117" s="837">
        <f>G117</f>
        <v>-1.4268663392235805</v>
      </c>
      <c r="J117" s="837"/>
      <c r="K117" s="837">
        <f>G117</f>
        <v>-1.4268663392235805</v>
      </c>
      <c r="L117" s="837"/>
      <c r="M117" s="837">
        <f>G117+I117+K117</f>
        <v>-4.2805990176707418</v>
      </c>
      <c r="N117" s="838"/>
    </row>
    <row r="118" spans="1:14" ht="31.5" hidden="1" outlineLevel="1" x14ac:dyDescent="0.25">
      <c r="A118" s="839" t="s">
        <v>65</v>
      </c>
      <c r="B118" s="845" t="s">
        <v>948</v>
      </c>
      <c r="C118" s="835" t="s">
        <v>939</v>
      </c>
      <c r="D118" s="837"/>
      <c r="E118" s="837"/>
      <c r="F118" s="837"/>
      <c r="G118" s="837"/>
      <c r="H118" s="837"/>
      <c r="I118" s="837"/>
      <c r="J118" s="837"/>
      <c r="K118" s="837"/>
      <c r="L118" s="837"/>
      <c r="M118" s="837"/>
      <c r="N118" s="838"/>
    </row>
    <row r="119" spans="1:14" ht="31.5" hidden="1" outlineLevel="1" x14ac:dyDescent="0.25">
      <c r="A119" s="839" t="s">
        <v>66</v>
      </c>
      <c r="B119" s="845" t="s">
        <v>949</v>
      </c>
      <c r="C119" s="835" t="s">
        <v>939</v>
      </c>
      <c r="D119" s="837"/>
      <c r="E119" s="837"/>
      <c r="F119" s="837"/>
      <c r="G119" s="837"/>
      <c r="H119" s="837"/>
      <c r="I119" s="837"/>
      <c r="J119" s="837"/>
      <c r="K119" s="837"/>
      <c r="L119" s="837"/>
      <c r="M119" s="837"/>
      <c r="N119" s="838"/>
    </row>
    <row r="120" spans="1:14" ht="63" hidden="1" outlineLevel="1" x14ac:dyDescent="0.25">
      <c r="A120" s="839" t="s">
        <v>67</v>
      </c>
      <c r="B120" s="845" t="s">
        <v>951</v>
      </c>
      <c r="C120" s="835" t="s">
        <v>939</v>
      </c>
      <c r="D120" s="837"/>
      <c r="E120" s="837"/>
      <c r="F120" s="837"/>
      <c r="G120" s="837"/>
      <c r="H120" s="837"/>
      <c r="I120" s="837"/>
      <c r="J120" s="837"/>
      <c r="K120" s="837"/>
      <c r="L120" s="837"/>
      <c r="M120" s="837"/>
      <c r="N120" s="838"/>
    </row>
    <row r="121" spans="1:14" ht="31.5" hidden="1" outlineLevel="1" x14ac:dyDescent="0.25">
      <c r="A121" s="839" t="s">
        <v>1059</v>
      </c>
      <c r="B121" s="846" t="s">
        <v>953</v>
      </c>
      <c r="C121" s="835" t="s">
        <v>939</v>
      </c>
      <c r="D121" s="837"/>
      <c r="E121" s="837"/>
      <c r="F121" s="837"/>
      <c r="G121" s="837"/>
      <c r="H121" s="837"/>
      <c r="I121" s="837"/>
      <c r="J121" s="837"/>
      <c r="K121" s="837"/>
      <c r="L121" s="837"/>
      <c r="M121" s="837"/>
      <c r="N121" s="838"/>
    </row>
    <row r="122" spans="1:14" ht="31.5" hidden="1" outlineLevel="1" x14ac:dyDescent="0.25">
      <c r="A122" s="839" t="s">
        <v>1060</v>
      </c>
      <c r="B122" s="846" t="s">
        <v>955</v>
      </c>
      <c r="C122" s="835" t="s">
        <v>939</v>
      </c>
      <c r="D122" s="837"/>
      <c r="E122" s="837"/>
      <c r="F122" s="837"/>
      <c r="G122" s="837"/>
      <c r="H122" s="837"/>
      <c r="I122" s="837"/>
      <c r="J122" s="837"/>
      <c r="K122" s="837"/>
      <c r="L122" s="837"/>
      <c r="M122" s="837"/>
      <c r="N122" s="838"/>
    </row>
    <row r="123" spans="1:14" hidden="1" outlineLevel="1" x14ac:dyDescent="0.25">
      <c r="A123" s="839" t="s">
        <v>68</v>
      </c>
      <c r="B123" s="845" t="s">
        <v>957</v>
      </c>
      <c r="C123" s="835" t="s">
        <v>939</v>
      </c>
      <c r="D123" s="837">
        <f>D95</f>
        <v>0.92876786966101776</v>
      </c>
      <c r="E123" s="837">
        <f>E95</f>
        <v>1.551110085762712</v>
      </c>
      <c r="F123" s="837">
        <f>F95</f>
        <v>1.2060190214032396</v>
      </c>
      <c r="G123" s="837">
        <f>F123</f>
        <v>1.2060190214032396</v>
      </c>
      <c r="H123" s="837"/>
      <c r="I123" s="837">
        <f>G123</f>
        <v>1.2060190214032396</v>
      </c>
      <c r="J123" s="837"/>
      <c r="K123" s="837">
        <f>I123</f>
        <v>1.2060190214032396</v>
      </c>
      <c r="L123" s="837"/>
      <c r="M123" s="837">
        <f>G123+I123+K123</f>
        <v>3.6180570642097187</v>
      </c>
      <c r="N123" s="838"/>
    </row>
    <row r="124" spans="1:14" ht="31.5" collapsed="1" x14ac:dyDescent="0.25">
      <c r="A124" s="847" t="s">
        <v>1061</v>
      </c>
      <c r="B124" s="843" t="s">
        <v>1062</v>
      </c>
      <c r="C124" s="835" t="s">
        <v>939</v>
      </c>
      <c r="D124" s="837">
        <v>4.6459999999999999</v>
      </c>
      <c r="E124" s="837">
        <v>1.4760003500000001</v>
      </c>
      <c r="F124" s="837">
        <v>3.8669996500000003</v>
      </c>
      <c r="G124" s="837">
        <v>7.8356000000000003</v>
      </c>
      <c r="H124" s="837"/>
      <c r="I124" s="837">
        <f>G124*0.99</f>
        <v>7.757244</v>
      </c>
      <c r="J124" s="837"/>
      <c r="K124" s="837">
        <f>I124*0.98</f>
        <v>7.6020991200000001</v>
      </c>
      <c r="L124" s="837"/>
      <c r="M124" s="837">
        <f>G124+I124+K124</f>
        <v>23.194943119999998</v>
      </c>
      <c r="N124" s="838"/>
    </row>
    <row r="125" spans="1:14" ht="47.25" hidden="1" outlineLevel="1" x14ac:dyDescent="0.25">
      <c r="A125" s="839" t="s">
        <v>70</v>
      </c>
      <c r="B125" s="845" t="s">
        <v>940</v>
      </c>
      <c r="C125" s="835" t="s">
        <v>939</v>
      </c>
      <c r="D125" s="837">
        <f>D124</f>
        <v>4.6459999999999999</v>
      </c>
      <c r="E125" s="837">
        <f>E124</f>
        <v>1.4760003500000001</v>
      </c>
      <c r="F125" s="837">
        <f>F124</f>
        <v>3.8669996500000003</v>
      </c>
      <c r="G125" s="837">
        <f>G124</f>
        <v>7.8356000000000003</v>
      </c>
      <c r="H125" s="837"/>
      <c r="I125" s="837">
        <f>I124</f>
        <v>7.757244</v>
      </c>
      <c r="J125" s="837"/>
      <c r="K125" s="837">
        <f>K124</f>
        <v>7.6020991200000001</v>
      </c>
      <c r="L125" s="837"/>
      <c r="M125" s="837">
        <f>G125+I125+K125</f>
        <v>23.194943119999998</v>
      </c>
      <c r="N125" s="838"/>
    </row>
    <row r="126" spans="1:14" ht="61.5" hidden="1" customHeight="1" outlineLevel="1" x14ac:dyDescent="0.25">
      <c r="A126" s="839" t="s">
        <v>335</v>
      </c>
      <c r="B126" s="846" t="s">
        <v>941</v>
      </c>
      <c r="C126" s="835" t="s">
        <v>939</v>
      </c>
      <c r="D126" s="837"/>
      <c r="E126" s="837"/>
      <c r="F126" s="837"/>
      <c r="G126" s="837"/>
      <c r="H126" s="837"/>
      <c r="I126" s="837"/>
      <c r="J126" s="837"/>
      <c r="K126" s="837"/>
      <c r="L126" s="837"/>
      <c r="M126" s="837"/>
      <c r="N126" s="838"/>
    </row>
    <row r="127" spans="1:14" ht="61.5" hidden="1" customHeight="1" outlineLevel="1" x14ac:dyDescent="0.25">
      <c r="A127" s="839" t="s">
        <v>336</v>
      </c>
      <c r="B127" s="846" t="s">
        <v>942</v>
      </c>
      <c r="C127" s="835" t="s">
        <v>939</v>
      </c>
      <c r="D127" s="837"/>
      <c r="E127" s="837"/>
      <c r="F127" s="837"/>
      <c r="G127" s="837"/>
      <c r="H127" s="837"/>
      <c r="I127" s="837"/>
      <c r="J127" s="837"/>
      <c r="K127" s="837"/>
      <c r="L127" s="837"/>
      <c r="M127" s="837"/>
      <c r="N127" s="838"/>
    </row>
    <row r="128" spans="1:14" ht="78.75" hidden="1" outlineLevel="1" x14ac:dyDescent="0.25">
      <c r="A128" s="839" t="s">
        <v>337</v>
      </c>
      <c r="B128" s="846" t="s">
        <v>943</v>
      </c>
      <c r="C128" s="835" t="s">
        <v>939</v>
      </c>
      <c r="D128" s="837">
        <f>D125</f>
        <v>4.6459999999999999</v>
      </c>
      <c r="E128" s="837">
        <f>E125</f>
        <v>1.4760003500000001</v>
      </c>
      <c r="F128" s="837">
        <f>F125</f>
        <v>3.8669996500000003</v>
      </c>
      <c r="G128" s="837">
        <f>G125</f>
        <v>7.8356000000000003</v>
      </c>
      <c r="H128" s="837"/>
      <c r="I128" s="837">
        <f>I125</f>
        <v>7.757244</v>
      </c>
      <c r="J128" s="837"/>
      <c r="K128" s="837">
        <f>K125</f>
        <v>7.6020991200000001</v>
      </c>
      <c r="L128" s="837"/>
      <c r="M128" s="837">
        <f>G128+I128+K128</f>
        <v>23.194943119999998</v>
      </c>
      <c r="N128" s="838"/>
    </row>
    <row r="129" spans="1:18" ht="31.5" hidden="1" outlineLevel="1" x14ac:dyDescent="0.25">
      <c r="A129" s="839" t="s">
        <v>71</v>
      </c>
      <c r="B129" s="845" t="s">
        <v>1063</v>
      </c>
      <c r="C129" s="835" t="s">
        <v>939</v>
      </c>
      <c r="D129" s="837"/>
      <c r="E129" s="837"/>
      <c r="F129" s="837"/>
      <c r="G129" s="837"/>
      <c r="H129" s="837"/>
      <c r="I129" s="837"/>
      <c r="J129" s="837"/>
      <c r="K129" s="837"/>
      <c r="L129" s="837"/>
      <c r="M129" s="837"/>
      <c r="N129" s="838"/>
    </row>
    <row r="130" spans="1:18" ht="31.5" hidden="1" outlineLevel="1" x14ac:dyDescent="0.25">
      <c r="A130" s="839" t="s">
        <v>72</v>
      </c>
      <c r="B130" s="845" t="s">
        <v>1064</v>
      </c>
      <c r="C130" s="835" t="s">
        <v>939</v>
      </c>
      <c r="D130" s="837"/>
      <c r="E130" s="837"/>
      <c r="F130" s="837"/>
      <c r="G130" s="837"/>
      <c r="H130" s="837"/>
      <c r="I130" s="837"/>
      <c r="J130" s="837"/>
      <c r="K130" s="837"/>
      <c r="L130" s="837"/>
      <c r="M130" s="837"/>
      <c r="N130" s="838"/>
    </row>
    <row r="131" spans="1:18" ht="47.25" hidden="1" outlineLevel="1" x14ac:dyDescent="0.25">
      <c r="A131" s="839" t="s">
        <v>73</v>
      </c>
      <c r="B131" s="845" t="s">
        <v>1065</v>
      </c>
      <c r="C131" s="835" t="s">
        <v>939</v>
      </c>
      <c r="D131" s="837"/>
      <c r="E131" s="837"/>
      <c r="F131" s="837"/>
      <c r="G131" s="837"/>
      <c r="H131" s="837"/>
      <c r="I131" s="837"/>
      <c r="J131" s="837"/>
      <c r="K131" s="837"/>
      <c r="L131" s="837"/>
      <c r="M131" s="837"/>
      <c r="N131" s="838"/>
    </row>
    <row r="132" spans="1:18" ht="47.25" hidden="1" outlineLevel="1" x14ac:dyDescent="0.25">
      <c r="A132" s="839" t="s">
        <v>74</v>
      </c>
      <c r="B132" s="845" t="s">
        <v>1066</v>
      </c>
      <c r="C132" s="835" t="s">
        <v>939</v>
      </c>
      <c r="D132" s="837"/>
      <c r="E132" s="837"/>
      <c r="F132" s="837"/>
      <c r="G132" s="837"/>
      <c r="H132" s="837"/>
      <c r="I132" s="837"/>
      <c r="J132" s="837"/>
      <c r="K132" s="837"/>
      <c r="L132" s="837"/>
      <c r="M132" s="837"/>
      <c r="N132" s="838"/>
    </row>
    <row r="133" spans="1:18" ht="31.5" hidden="1" outlineLevel="1" x14ac:dyDescent="0.25">
      <c r="A133" s="839" t="s">
        <v>75</v>
      </c>
      <c r="B133" s="845" t="s">
        <v>1067</v>
      </c>
      <c r="C133" s="835" t="s">
        <v>939</v>
      </c>
      <c r="D133" s="837"/>
      <c r="E133" s="837"/>
      <c r="F133" s="837"/>
      <c r="G133" s="837"/>
      <c r="H133" s="837"/>
      <c r="I133" s="837"/>
      <c r="J133" s="837"/>
      <c r="K133" s="837"/>
      <c r="L133" s="837"/>
      <c r="M133" s="837"/>
      <c r="N133" s="838"/>
    </row>
    <row r="134" spans="1:18" ht="31.5" hidden="1" outlineLevel="1" x14ac:dyDescent="0.25">
      <c r="A134" s="839" t="s">
        <v>1068</v>
      </c>
      <c r="B134" s="845" t="s">
        <v>1069</v>
      </c>
      <c r="C134" s="835" t="s">
        <v>939</v>
      </c>
      <c r="D134" s="837"/>
      <c r="E134" s="837"/>
      <c r="F134" s="837"/>
      <c r="G134" s="837"/>
      <c r="H134" s="837"/>
      <c r="I134" s="837"/>
      <c r="J134" s="837"/>
      <c r="K134" s="837"/>
      <c r="L134" s="837"/>
      <c r="M134" s="837"/>
      <c r="N134" s="838"/>
    </row>
    <row r="135" spans="1:18" ht="63" hidden="1" outlineLevel="1" x14ac:dyDescent="0.25">
      <c r="A135" s="839" t="s">
        <v>1070</v>
      </c>
      <c r="B135" s="845" t="s">
        <v>951</v>
      </c>
      <c r="C135" s="835" t="s">
        <v>939</v>
      </c>
      <c r="D135" s="837"/>
      <c r="E135" s="837"/>
      <c r="F135" s="837"/>
      <c r="G135" s="837"/>
      <c r="H135" s="837"/>
      <c r="I135" s="837"/>
      <c r="J135" s="837"/>
      <c r="K135" s="837"/>
      <c r="L135" s="837"/>
      <c r="M135" s="837"/>
      <c r="N135" s="838"/>
    </row>
    <row r="136" spans="1:18" ht="31.5" hidden="1" outlineLevel="1" x14ac:dyDescent="0.25">
      <c r="A136" s="839" t="s">
        <v>1071</v>
      </c>
      <c r="B136" s="846" t="s">
        <v>953</v>
      </c>
      <c r="C136" s="835" t="s">
        <v>939</v>
      </c>
      <c r="D136" s="837"/>
      <c r="E136" s="837"/>
      <c r="F136" s="837"/>
      <c r="G136" s="837"/>
      <c r="H136" s="837"/>
      <c r="I136" s="837"/>
      <c r="J136" s="837"/>
      <c r="K136" s="837"/>
      <c r="L136" s="837"/>
      <c r="M136" s="837"/>
      <c r="N136" s="838"/>
    </row>
    <row r="137" spans="1:18" ht="31.5" hidden="1" outlineLevel="1" x14ac:dyDescent="0.25">
      <c r="A137" s="839" t="s">
        <v>1072</v>
      </c>
      <c r="B137" s="846" t="s">
        <v>955</v>
      </c>
      <c r="C137" s="835" t="s">
        <v>939</v>
      </c>
      <c r="D137" s="837"/>
      <c r="E137" s="837"/>
      <c r="F137" s="837"/>
      <c r="G137" s="837"/>
      <c r="H137" s="837"/>
      <c r="I137" s="837"/>
      <c r="J137" s="837"/>
      <c r="K137" s="837"/>
      <c r="L137" s="837"/>
      <c r="M137" s="837"/>
      <c r="N137" s="838"/>
    </row>
    <row r="138" spans="1:18" hidden="1" outlineLevel="1" x14ac:dyDescent="0.25">
      <c r="A138" s="839" t="s">
        <v>1073</v>
      </c>
      <c r="B138" s="845" t="s">
        <v>1074</v>
      </c>
      <c r="C138" s="835" t="s">
        <v>939</v>
      </c>
      <c r="D138" s="837"/>
      <c r="E138" s="837"/>
      <c r="F138" s="837"/>
      <c r="G138" s="837"/>
      <c r="H138" s="837"/>
      <c r="I138" s="837"/>
      <c r="J138" s="837"/>
      <c r="K138" s="837"/>
      <c r="L138" s="837"/>
      <c r="M138" s="837"/>
      <c r="N138" s="838"/>
    </row>
    <row r="139" spans="1:18" ht="31.5" collapsed="1" x14ac:dyDescent="0.25">
      <c r="A139" s="847" t="s">
        <v>1075</v>
      </c>
      <c r="B139" s="843" t="s">
        <v>1076</v>
      </c>
      <c r="C139" s="835" t="s">
        <v>939</v>
      </c>
      <c r="D139" s="837">
        <f>D109-D124</f>
        <v>0.56639644297425296</v>
      </c>
      <c r="E139" s="837">
        <f>E109-E124</f>
        <v>4.1404973389731037E-2</v>
      </c>
      <c r="F139" s="837">
        <f>F109-F124</f>
        <v>-32.793565269387713</v>
      </c>
      <c r="G139" s="837">
        <f>G109-G124</f>
        <v>3.666000003276408</v>
      </c>
      <c r="H139" s="837"/>
      <c r="I139" s="837">
        <f>I109-I124</f>
        <v>3.8130000000000024</v>
      </c>
      <c r="J139" s="837"/>
      <c r="K139" s="837">
        <f>K109-K124</f>
        <v>3.9079999999997792</v>
      </c>
      <c r="L139" s="837"/>
      <c r="M139" s="837">
        <f>G139+I139+K139</f>
        <v>11.387000003276189</v>
      </c>
      <c r="N139" s="838"/>
      <c r="O139" s="850"/>
      <c r="P139" s="850"/>
      <c r="Q139" s="850"/>
    </row>
    <row r="140" spans="1:18" ht="47.25" hidden="1" outlineLevel="1" x14ac:dyDescent="0.25">
      <c r="A140" s="839" t="s">
        <v>76</v>
      </c>
      <c r="B140" s="845" t="s">
        <v>940</v>
      </c>
      <c r="C140" s="835" t="s">
        <v>939</v>
      </c>
      <c r="D140" s="837">
        <f>D143</f>
        <v>0.56639644297425296</v>
      </c>
      <c r="E140" s="837">
        <f>E143</f>
        <v>4.1404973389731037E-2</v>
      </c>
      <c r="F140" s="837">
        <f>F143</f>
        <v>-32.793565269387713</v>
      </c>
      <c r="G140" s="837">
        <f>G143</f>
        <v>3.666000003276408</v>
      </c>
      <c r="H140" s="837"/>
      <c r="I140" s="837">
        <f>I143</f>
        <v>3.8130000000000024</v>
      </c>
      <c r="J140" s="837"/>
      <c r="K140" s="837">
        <f>K143</f>
        <v>3.9079999999997792</v>
      </c>
      <c r="L140" s="837"/>
      <c r="M140" s="837">
        <f>G140+I140+K140</f>
        <v>11.387000003276189</v>
      </c>
      <c r="N140" s="838"/>
      <c r="P140" s="844"/>
      <c r="R140" s="851">
        <f>Q140+1</f>
        <v>1</v>
      </c>
    </row>
    <row r="141" spans="1:18" ht="63.75" hidden="1" customHeight="1" outlineLevel="1" x14ac:dyDescent="0.25">
      <c r="A141" s="839" t="s">
        <v>349</v>
      </c>
      <c r="B141" s="846" t="s">
        <v>941</v>
      </c>
      <c r="C141" s="835" t="s">
        <v>939</v>
      </c>
      <c r="D141" s="837"/>
      <c r="E141" s="837"/>
      <c r="F141" s="837"/>
      <c r="G141" s="837"/>
      <c r="H141" s="837"/>
      <c r="I141" s="837"/>
      <c r="J141" s="837"/>
      <c r="K141" s="837"/>
      <c r="L141" s="837"/>
      <c r="M141" s="837"/>
      <c r="N141" s="838"/>
    </row>
    <row r="142" spans="1:18" ht="63.75" hidden="1" customHeight="1" outlineLevel="1" x14ac:dyDescent="0.25">
      <c r="A142" s="839" t="s">
        <v>350</v>
      </c>
      <c r="B142" s="846" t="s">
        <v>942</v>
      </c>
      <c r="C142" s="835" t="s">
        <v>939</v>
      </c>
      <c r="D142" s="837"/>
      <c r="E142" s="837"/>
      <c r="F142" s="837"/>
      <c r="G142" s="837"/>
      <c r="H142" s="837"/>
      <c r="I142" s="837"/>
      <c r="J142" s="837"/>
      <c r="K142" s="837"/>
      <c r="L142" s="837"/>
      <c r="M142" s="837"/>
      <c r="N142" s="838"/>
    </row>
    <row r="143" spans="1:18" ht="78.75" hidden="1" outlineLevel="1" x14ac:dyDescent="0.25">
      <c r="A143" s="839" t="s">
        <v>351</v>
      </c>
      <c r="B143" s="846" t="s">
        <v>943</v>
      </c>
      <c r="C143" s="835" t="s">
        <v>939</v>
      </c>
      <c r="D143" s="837">
        <f>D139</f>
        <v>0.56639644297425296</v>
      </c>
      <c r="E143" s="837">
        <f>E139</f>
        <v>4.1404973389731037E-2</v>
      </c>
      <c r="F143" s="837">
        <f>F139</f>
        <v>-32.793565269387713</v>
      </c>
      <c r="G143" s="837">
        <f>G139</f>
        <v>3.666000003276408</v>
      </c>
      <c r="H143" s="837"/>
      <c r="I143" s="837">
        <f>I139</f>
        <v>3.8130000000000024</v>
      </c>
      <c r="J143" s="837"/>
      <c r="K143" s="837">
        <f>K139</f>
        <v>3.9079999999997792</v>
      </c>
      <c r="L143" s="837"/>
      <c r="M143" s="837">
        <f>G143+I143+K143</f>
        <v>11.387000003276189</v>
      </c>
      <c r="N143" s="838"/>
    </row>
    <row r="144" spans="1:18" ht="31.5" hidden="1" outlineLevel="1" x14ac:dyDescent="0.25">
      <c r="A144" s="839" t="s">
        <v>77</v>
      </c>
      <c r="B144" s="845" t="s">
        <v>944</v>
      </c>
      <c r="C144" s="835" t="s">
        <v>939</v>
      </c>
      <c r="D144" s="837"/>
      <c r="E144" s="837"/>
      <c r="F144" s="837"/>
      <c r="G144" s="837"/>
      <c r="H144" s="837"/>
      <c r="I144" s="837"/>
      <c r="J144" s="837"/>
      <c r="K144" s="837"/>
      <c r="L144" s="837"/>
      <c r="M144" s="837"/>
      <c r="N144" s="838"/>
    </row>
    <row r="145" spans="1:14" ht="31.5" hidden="1" outlineLevel="1" x14ac:dyDescent="0.25">
      <c r="A145" s="839" t="s">
        <v>78</v>
      </c>
      <c r="B145" s="845" t="s">
        <v>945</v>
      </c>
      <c r="C145" s="835" t="s">
        <v>939</v>
      </c>
      <c r="D145" s="837"/>
      <c r="E145" s="837"/>
      <c r="F145" s="837"/>
      <c r="G145" s="837"/>
      <c r="H145" s="837"/>
      <c r="I145" s="837"/>
      <c r="J145" s="837"/>
      <c r="K145" s="837"/>
      <c r="L145" s="837"/>
      <c r="M145" s="837"/>
      <c r="N145" s="838"/>
    </row>
    <row r="146" spans="1:14" ht="47.25" hidden="1" outlineLevel="1" x14ac:dyDescent="0.25">
      <c r="A146" s="839" t="s">
        <v>79</v>
      </c>
      <c r="B146" s="845" t="s">
        <v>946</v>
      </c>
      <c r="C146" s="835" t="s">
        <v>939</v>
      </c>
      <c r="D146" s="837"/>
      <c r="E146" s="837"/>
      <c r="F146" s="837"/>
      <c r="G146" s="837"/>
      <c r="H146" s="837"/>
      <c r="I146" s="837"/>
      <c r="J146" s="837"/>
      <c r="K146" s="837"/>
      <c r="L146" s="837"/>
      <c r="M146" s="837"/>
      <c r="N146" s="838"/>
    </row>
    <row r="147" spans="1:14" ht="47.25" hidden="1" outlineLevel="1" x14ac:dyDescent="0.25">
      <c r="A147" s="839" t="s">
        <v>1077</v>
      </c>
      <c r="B147" s="845" t="s">
        <v>947</v>
      </c>
      <c r="C147" s="835" t="s">
        <v>939</v>
      </c>
      <c r="D147" s="837"/>
      <c r="E147" s="837"/>
      <c r="F147" s="837"/>
      <c r="G147" s="837"/>
      <c r="H147" s="837"/>
      <c r="I147" s="837"/>
      <c r="J147" s="837"/>
      <c r="K147" s="837"/>
      <c r="L147" s="837"/>
      <c r="M147" s="837"/>
      <c r="N147" s="838"/>
    </row>
    <row r="148" spans="1:14" ht="31.5" hidden="1" outlineLevel="1" x14ac:dyDescent="0.25">
      <c r="A148" s="839" t="s">
        <v>1078</v>
      </c>
      <c r="B148" s="845" t="s">
        <v>948</v>
      </c>
      <c r="C148" s="835" t="s">
        <v>939</v>
      </c>
      <c r="D148" s="837"/>
      <c r="E148" s="837"/>
      <c r="F148" s="837"/>
      <c r="G148" s="837"/>
      <c r="H148" s="837"/>
      <c r="I148" s="837"/>
      <c r="J148" s="837"/>
      <c r="K148" s="837"/>
      <c r="L148" s="837"/>
      <c r="M148" s="837"/>
      <c r="N148" s="838"/>
    </row>
    <row r="149" spans="1:14" ht="31.5" hidden="1" outlineLevel="1" x14ac:dyDescent="0.25">
      <c r="A149" s="839" t="s">
        <v>1079</v>
      </c>
      <c r="B149" s="845" t="s">
        <v>949</v>
      </c>
      <c r="C149" s="835" t="s">
        <v>939</v>
      </c>
      <c r="D149" s="837"/>
      <c r="E149" s="837"/>
      <c r="F149" s="837"/>
      <c r="G149" s="837"/>
      <c r="H149" s="837"/>
      <c r="I149" s="837"/>
      <c r="J149" s="837"/>
      <c r="K149" s="837"/>
      <c r="L149" s="837"/>
      <c r="M149" s="837"/>
      <c r="N149" s="838"/>
    </row>
    <row r="150" spans="1:14" ht="63" hidden="1" outlineLevel="1" x14ac:dyDescent="0.25">
      <c r="A150" s="839" t="s">
        <v>1080</v>
      </c>
      <c r="B150" s="845" t="s">
        <v>951</v>
      </c>
      <c r="C150" s="835" t="s">
        <v>939</v>
      </c>
      <c r="D150" s="837"/>
      <c r="E150" s="837"/>
      <c r="F150" s="837"/>
      <c r="G150" s="837"/>
      <c r="H150" s="837"/>
      <c r="I150" s="837"/>
      <c r="J150" s="837"/>
      <c r="K150" s="837"/>
      <c r="L150" s="837"/>
      <c r="M150" s="837"/>
      <c r="N150" s="838"/>
    </row>
    <row r="151" spans="1:14" ht="31.5" hidden="1" outlineLevel="1" x14ac:dyDescent="0.25">
      <c r="A151" s="839" t="s">
        <v>1081</v>
      </c>
      <c r="B151" s="846" t="s">
        <v>953</v>
      </c>
      <c r="C151" s="835" t="s">
        <v>939</v>
      </c>
      <c r="D151" s="837"/>
      <c r="E151" s="837"/>
      <c r="F151" s="837"/>
      <c r="G151" s="837"/>
      <c r="H151" s="837"/>
      <c r="I151" s="837"/>
      <c r="J151" s="837"/>
      <c r="K151" s="837"/>
      <c r="L151" s="837"/>
      <c r="M151" s="837"/>
      <c r="N151" s="838"/>
    </row>
    <row r="152" spans="1:14" ht="31.5" hidden="1" outlineLevel="1" x14ac:dyDescent="0.25">
      <c r="A152" s="839" t="s">
        <v>1082</v>
      </c>
      <c r="B152" s="846" t="s">
        <v>955</v>
      </c>
      <c r="C152" s="835" t="s">
        <v>939</v>
      </c>
      <c r="D152" s="837"/>
      <c r="E152" s="837"/>
      <c r="F152" s="837"/>
      <c r="G152" s="837"/>
      <c r="H152" s="837"/>
      <c r="I152" s="837"/>
      <c r="J152" s="837"/>
      <c r="K152" s="837"/>
      <c r="L152" s="837"/>
      <c r="M152" s="837"/>
      <c r="N152" s="838"/>
    </row>
    <row r="153" spans="1:14" hidden="1" outlineLevel="1" x14ac:dyDescent="0.25">
      <c r="A153" s="839" t="s">
        <v>1083</v>
      </c>
      <c r="B153" s="845" t="s">
        <v>957</v>
      </c>
      <c r="C153" s="835" t="s">
        <v>939</v>
      </c>
      <c r="D153" s="837"/>
      <c r="E153" s="837"/>
      <c r="F153" s="837"/>
      <c r="G153" s="837"/>
      <c r="H153" s="837"/>
      <c r="I153" s="837"/>
      <c r="J153" s="837"/>
      <c r="K153" s="837"/>
      <c r="L153" s="837"/>
      <c r="M153" s="837"/>
      <c r="N153" s="838"/>
    </row>
    <row r="154" spans="1:14" ht="31.5" collapsed="1" x14ac:dyDescent="0.25">
      <c r="A154" s="847" t="s">
        <v>1084</v>
      </c>
      <c r="B154" s="843" t="s">
        <v>1085</v>
      </c>
      <c r="C154" s="835" t="s">
        <v>939</v>
      </c>
      <c r="D154" s="837"/>
      <c r="E154" s="837">
        <f>E157+E158</f>
        <v>4.1404973389731037E-2</v>
      </c>
      <c r="F154" s="837"/>
      <c r="G154" s="837">
        <f>G157+G158</f>
        <v>3.666000003276408</v>
      </c>
      <c r="H154" s="837"/>
      <c r="I154" s="837">
        <f>I157+I158</f>
        <v>3.8130000000000024</v>
      </c>
      <c r="J154" s="837"/>
      <c r="K154" s="837">
        <f>K157+K158</f>
        <v>3.9079999999997792</v>
      </c>
      <c r="L154" s="837"/>
      <c r="M154" s="837">
        <f>G154+I154+K154</f>
        <v>11.387000003276189</v>
      </c>
      <c r="N154" s="838"/>
    </row>
    <row r="155" spans="1:14" hidden="1" outlineLevel="1" x14ac:dyDescent="0.25">
      <c r="A155" s="839" t="s">
        <v>80</v>
      </c>
      <c r="B155" s="845" t="s">
        <v>1086</v>
      </c>
      <c r="C155" s="835" t="s">
        <v>939</v>
      </c>
      <c r="D155" s="837"/>
      <c r="E155" s="837"/>
      <c r="F155" s="837"/>
      <c r="G155" s="837"/>
      <c r="H155" s="837"/>
      <c r="I155" s="837"/>
      <c r="J155" s="837"/>
      <c r="K155" s="837"/>
      <c r="L155" s="837"/>
      <c r="M155" s="837"/>
      <c r="N155" s="838"/>
    </row>
    <row r="156" spans="1:14" hidden="1" outlineLevel="1" x14ac:dyDescent="0.25">
      <c r="A156" s="839" t="s">
        <v>81</v>
      </c>
      <c r="B156" s="845" t="s">
        <v>1087</v>
      </c>
      <c r="C156" s="835" t="s">
        <v>939</v>
      </c>
      <c r="D156" s="837"/>
      <c r="E156" s="837"/>
      <c r="F156" s="837"/>
      <c r="G156" s="837"/>
      <c r="H156" s="837"/>
      <c r="I156" s="837"/>
      <c r="J156" s="837"/>
      <c r="K156" s="837"/>
      <c r="L156" s="837"/>
      <c r="M156" s="837"/>
      <c r="N156" s="838"/>
    </row>
    <row r="157" spans="1:14" hidden="1" outlineLevel="1" x14ac:dyDescent="0.25">
      <c r="A157" s="839" t="s">
        <v>82</v>
      </c>
      <c r="B157" s="845" t="s">
        <v>1088</v>
      </c>
      <c r="C157" s="835" t="s">
        <v>939</v>
      </c>
      <c r="D157" s="837"/>
      <c r="E157" s="837">
        <f>E143*0.25</f>
        <v>1.0351243347432759E-2</v>
      </c>
      <c r="F157" s="837"/>
      <c r="G157" s="837">
        <f>G143*0.25</f>
        <v>0.91650000081910199</v>
      </c>
      <c r="H157" s="837"/>
      <c r="I157" s="837">
        <f>I143*0.25</f>
        <v>0.9532500000000006</v>
      </c>
      <c r="J157" s="837"/>
      <c r="K157" s="837">
        <f>K143*0.25</f>
        <v>0.9769999999999448</v>
      </c>
      <c r="L157" s="837"/>
      <c r="M157" s="837">
        <f>G157+I157+K157</f>
        <v>2.8467500008190472</v>
      </c>
      <c r="N157" s="838"/>
    </row>
    <row r="158" spans="1:14" hidden="1" outlineLevel="1" x14ac:dyDescent="0.25">
      <c r="A158" s="839" t="s">
        <v>83</v>
      </c>
      <c r="B158" s="845" t="s">
        <v>1089</v>
      </c>
      <c r="C158" s="835" t="s">
        <v>939</v>
      </c>
      <c r="D158" s="837"/>
      <c r="E158" s="837">
        <f>E143-E157</f>
        <v>3.1053730042298278E-2</v>
      </c>
      <c r="F158" s="837"/>
      <c r="G158" s="837">
        <f>G143-G157</f>
        <v>2.7495000024573057</v>
      </c>
      <c r="H158" s="837"/>
      <c r="I158" s="837">
        <f>I143-I157</f>
        <v>2.8597500000000018</v>
      </c>
      <c r="J158" s="837"/>
      <c r="K158" s="837">
        <f>K143-K157</f>
        <v>2.9309999999998344</v>
      </c>
      <c r="L158" s="837"/>
      <c r="M158" s="837">
        <f>G158+I158+K158</f>
        <v>8.5402500024571424</v>
      </c>
      <c r="N158" s="838"/>
    </row>
    <row r="159" spans="1:14" collapsed="1" x14ac:dyDescent="0.25">
      <c r="A159" s="847" t="s">
        <v>1090</v>
      </c>
      <c r="B159" s="843" t="s">
        <v>1020</v>
      </c>
      <c r="C159" s="835" t="s">
        <v>624</v>
      </c>
      <c r="D159" s="837"/>
      <c r="E159" s="837"/>
      <c r="F159" s="837"/>
      <c r="G159" s="837"/>
      <c r="H159" s="837"/>
      <c r="I159" s="837"/>
      <c r="J159" s="837"/>
      <c r="K159" s="837"/>
      <c r="L159" s="837"/>
      <c r="M159" s="837"/>
      <c r="N159" s="838"/>
    </row>
    <row r="160" spans="1:14" ht="63" hidden="1" outlineLevel="1" x14ac:dyDescent="0.25">
      <c r="A160" s="839" t="s">
        <v>86</v>
      </c>
      <c r="B160" s="845" t="s">
        <v>1091</v>
      </c>
      <c r="C160" s="835" t="s">
        <v>939</v>
      </c>
      <c r="D160" s="837">
        <f>D109+D69</f>
        <v>89.748987772205354</v>
      </c>
      <c r="E160" s="837">
        <f>E109+E69</f>
        <v>85.260360093242952</v>
      </c>
      <c r="F160" s="837">
        <f>F109+F69</f>
        <v>55.265616953033835</v>
      </c>
      <c r="G160" s="837">
        <f>G109+G69</f>
        <v>92.268110453889207</v>
      </c>
      <c r="H160" s="837"/>
      <c r="I160" s="837">
        <f>I109+I69</f>
        <v>92.336754450612801</v>
      </c>
      <c r="J160" s="837"/>
      <c r="K160" s="837">
        <f>K109+K69</f>
        <v>92.276609570612578</v>
      </c>
      <c r="L160" s="837"/>
      <c r="M160" s="837">
        <f>G160+I160+K160</f>
        <v>276.8814744751146</v>
      </c>
      <c r="N160" s="838"/>
    </row>
    <row r="161" spans="1:14" ht="47.25" hidden="1" outlineLevel="1" x14ac:dyDescent="0.25">
      <c r="A161" s="839" t="s">
        <v>87</v>
      </c>
      <c r="B161" s="845" t="s">
        <v>1092</v>
      </c>
      <c r="C161" s="835" t="s">
        <v>939</v>
      </c>
      <c r="D161" s="837"/>
      <c r="E161" s="837"/>
      <c r="F161" s="837"/>
      <c r="G161" s="837"/>
      <c r="H161" s="837"/>
      <c r="I161" s="837"/>
      <c r="J161" s="837"/>
      <c r="K161" s="837"/>
      <c r="L161" s="837"/>
      <c r="M161" s="837"/>
      <c r="N161" s="838"/>
    </row>
    <row r="162" spans="1:14" ht="31.5" hidden="1" outlineLevel="1" x14ac:dyDescent="0.25">
      <c r="A162" s="839" t="s">
        <v>1093</v>
      </c>
      <c r="B162" s="846" t="s">
        <v>1094</v>
      </c>
      <c r="C162" s="835" t="s">
        <v>939</v>
      </c>
      <c r="D162" s="837"/>
      <c r="E162" s="837"/>
      <c r="F162" s="837"/>
      <c r="G162" s="837"/>
      <c r="H162" s="837"/>
      <c r="I162" s="837"/>
      <c r="J162" s="837"/>
      <c r="K162" s="837"/>
      <c r="L162" s="837"/>
      <c r="M162" s="837"/>
      <c r="N162" s="838"/>
    </row>
    <row r="163" spans="1:14" ht="31.5" hidden="1" outlineLevel="1" x14ac:dyDescent="0.25">
      <c r="A163" s="839" t="s">
        <v>88</v>
      </c>
      <c r="B163" s="845" t="s">
        <v>1095</v>
      </c>
      <c r="C163" s="835" t="s">
        <v>939</v>
      </c>
      <c r="D163" s="837"/>
      <c r="E163" s="837"/>
      <c r="F163" s="837"/>
      <c r="G163" s="837"/>
      <c r="H163" s="837"/>
      <c r="I163" s="837"/>
      <c r="J163" s="837"/>
      <c r="K163" s="837"/>
      <c r="L163" s="837"/>
      <c r="M163" s="837"/>
      <c r="N163" s="838"/>
    </row>
    <row r="164" spans="1:14" ht="31.5" hidden="1" outlineLevel="1" x14ac:dyDescent="0.25">
      <c r="A164" s="839" t="s">
        <v>1096</v>
      </c>
      <c r="B164" s="846" t="s">
        <v>1097</v>
      </c>
      <c r="C164" s="835" t="s">
        <v>939</v>
      </c>
      <c r="D164" s="837"/>
      <c r="E164" s="837"/>
      <c r="F164" s="837"/>
      <c r="G164" s="837"/>
      <c r="H164" s="837"/>
      <c r="I164" s="837"/>
      <c r="J164" s="837"/>
      <c r="K164" s="837"/>
      <c r="L164" s="837"/>
      <c r="M164" s="837"/>
      <c r="N164" s="838"/>
    </row>
    <row r="165" spans="1:14" ht="94.5" hidden="1" outlineLevel="1" x14ac:dyDescent="0.25">
      <c r="A165" s="839" t="s">
        <v>89</v>
      </c>
      <c r="B165" s="845" t="s">
        <v>1098</v>
      </c>
      <c r="C165" s="835" t="s">
        <v>624</v>
      </c>
      <c r="D165" s="837"/>
      <c r="E165" s="837"/>
      <c r="F165" s="837"/>
      <c r="G165" s="837"/>
      <c r="H165" s="837"/>
      <c r="I165" s="837"/>
      <c r="J165" s="837"/>
      <c r="K165" s="837"/>
      <c r="L165" s="837"/>
      <c r="M165" s="837"/>
      <c r="N165" s="838"/>
    </row>
    <row r="166" spans="1:14" x14ac:dyDescent="0.25">
      <c r="A166" s="1439" t="s">
        <v>1099</v>
      </c>
      <c r="B166" s="1439"/>
      <c r="C166" s="1439"/>
      <c r="D166" s="1439"/>
      <c r="E166" s="1439"/>
      <c r="F166" s="1439"/>
      <c r="G166" s="1439"/>
      <c r="H166" s="1439"/>
      <c r="I166" s="1439"/>
      <c r="J166" s="1439"/>
      <c r="K166" s="1439"/>
      <c r="L166" s="1439"/>
      <c r="M166" s="1439"/>
      <c r="N166" s="1439"/>
    </row>
    <row r="167" spans="1:14" ht="31.5" collapsed="1" x14ac:dyDescent="0.25">
      <c r="A167" s="847" t="s">
        <v>1100</v>
      </c>
      <c r="B167" s="843" t="s">
        <v>1101</v>
      </c>
      <c r="C167" s="835" t="s">
        <v>939</v>
      </c>
      <c r="D167" s="852">
        <f>D168+D172+D175+D181+D184</f>
        <v>542.73789044999762</v>
      </c>
      <c r="E167" s="852">
        <f>E168+E172+E175+E181+E184</f>
        <v>556.51163528999814</v>
      </c>
      <c r="F167" s="852">
        <f t="shared" ref="F167:M167" si="6">F168+F172+F175+F181+F184</f>
        <v>553.45066762742397</v>
      </c>
      <c r="G167" s="852">
        <f t="shared" si="6"/>
        <v>642.48257893620598</v>
      </c>
      <c r="H167" s="852"/>
      <c r="I167" s="852">
        <f t="shared" si="6"/>
        <v>655.60495059506127</v>
      </c>
      <c r="J167" s="852"/>
      <c r="K167" s="852">
        <f t="shared" si="6"/>
        <v>676.26184177281812</v>
      </c>
      <c r="L167" s="852"/>
      <c r="M167" s="852">
        <f t="shared" si="6"/>
        <v>1974.3493713040853</v>
      </c>
      <c r="N167" s="852"/>
    </row>
    <row r="168" spans="1:14" ht="47.25" hidden="1" outlineLevel="1" x14ac:dyDescent="0.25">
      <c r="A168" s="839" t="s">
        <v>90</v>
      </c>
      <c r="B168" s="845" t="s">
        <v>940</v>
      </c>
      <c r="C168" s="835" t="s">
        <v>939</v>
      </c>
      <c r="D168" s="852">
        <f>D171</f>
        <v>489.99696318999759</v>
      </c>
      <c r="E168" s="852">
        <f>E171</f>
        <v>518.65271635000113</v>
      </c>
      <c r="F168" s="852">
        <f t="shared" ref="F168:M168" si="7">F171</f>
        <v>515.55163966807606</v>
      </c>
      <c r="G168" s="852">
        <f t="shared" si="7"/>
        <v>597.11224497362605</v>
      </c>
      <c r="H168" s="852"/>
      <c r="I168" s="852">
        <f t="shared" si="7"/>
        <v>607.76080018187315</v>
      </c>
      <c r="J168" s="852"/>
      <c r="K168" s="852">
        <f t="shared" si="7"/>
        <v>629.4828162856212</v>
      </c>
      <c r="L168" s="852"/>
      <c r="M168" s="852">
        <f t="shared" si="7"/>
        <v>1834.3558614411204</v>
      </c>
      <c r="N168" s="852"/>
    </row>
    <row r="169" spans="1:14" ht="61.5" hidden="1" customHeight="1" outlineLevel="1" x14ac:dyDescent="0.25">
      <c r="A169" s="839" t="s">
        <v>1102</v>
      </c>
      <c r="B169" s="846" t="s">
        <v>941</v>
      </c>
      <c r="C169" s="835" t="s">
        <v>939</v>
      </c>
      <c r="D169" s="838"/>
      <c r="E169" s="838"/>
      <c r="F169" s="838"/>
      <c r="G169" s="838"/>
      <c r="H169" s="838"/>
      <c r="I169" s="838"/>
      <c r="J169" s="838"/>
      <c r="K169" s="838"/>
      <c r="L169" s="838"/>
      <c r="M169" s="838"/>
      <c r="N169" s="838"/>
    </row>
    <row r="170" spans="1:14" ht="61.5" hidden="1" customHeight="1" outlineLevel="1" x14ac:dyDescent="0.25">
      <c r="A170" s="839" t="s">
        <v>1103</v>
      </c>
      <c r="B170" s="846" t="s">
        <v>942</v>
      </c>
      <c r="C170" s="835" t="s">
        <v>939</v>
      </c>
      <c r="D170" s="838"/>
      <c r="E170" s="838"/>
      <c r="F170" s="838"/>
      <c r="G170" s="838"/>
      <c r="H170" s="838"/>
      <c r="I170" s="838"/>
      <c r="J170" s="838"/>
      <c r="K170" s="838"/>
      <c r="L170" s="838"/>
      <c r="M170" s="838"/>
      <c r="N170" s="838"/>
    </row>
    <row r="171" spans="1:14" ht="78.75" hidden="1" outlineLevel="1" x14ac:dyDescent="0.25">
      <c r="A171" s="839" t="s">
        <v>1104</v>
      </c>
      <c r="B171" s="846" t="s">
        <v>943</v>
      </c>
      <c r="C171" s="835" t="s">
        <v>939</v>
      </c>
      <c r="D171" s="852">
        <v>489.99696318999759</v>
      </c>
      <c r="E171" s="852">
        <v>518.65271635000113</v>
      </c>
      <c r="F171" s="852">
        <f>$E$171/$E$24*F24</f>
        <v>515.55163966807606</v>
      </c>
      <c r="G171" s="852">
        <f>$E$171/$E$24*G24</f>
        <v>597.11224497362605</v>
      </c>
      <c r="H171" s="838"/>
      <c r="I171" s="852">
        <f>$E$171/$E$24*I24</f>
        <v>607.76080018187315</v>
      </c>
      <c r="J171" s="838"/>
      <c r="K171" s="852">
        <f>$E$171/$E$24*K24</f>
        <v>629.4828162856212</v>
      </c>
      <c r="L171" s="838"/>
      <c r="M171" s="837">
        <f>G171+I171+K171</f>
        <v>1834.3558614411204</v>
      </c>
      <c r="N171" s="838"/>
    </row>
    <row r="172" spans="1:14" ht="31.5" hidden="1" outlineLevel="1" x14ac:dyDescent="0.25">
      <c r="A172" s="839" t="s">
        <v>91</v>
      </c>
      <c r="B172" s="845" t="s">
        <v>944</v>
      </c>
      <c r="C172" s="835" t="s">
        <v>939</v>
      </c>
      <c r="D172" s="852">
        <v>0.33753633999999988</v>
      </c>
      <c r="E172" s="852">
        <v>0.34873163999999995</v>
      </c>
      <c r="F172" s="837">
        <f>F28</f>
        <v>0.32511557124000001</v>
      </c>
      <c r="G172" s="837">
        <f>G28</f>
        <v>0.34499999999999997</v>
      </c>
      <c r="H172" s="838"/>
      <c r="I172" s="837">
        <f>I28</f>
        <v>0.35362499999999997</v>
      </c>
      <c r="J172" s="838"/>
      <c r="K172" s="837">
        <f>K28</f>
        <v>0.36246562499999996</v>
      </c>
      <c r="L172" s="838"/>
      <c r="M172" s="837">
        <f>G172+I172+K172</f>
        <v>1.0610906249999998</v>
      </c>
      <c r="N172" s="838"/>
    </row>
    <row r="173" spans="1:14" ht="31.5" hidden="1" outlineLevel="1" x14ac:dyDescent="0.25">
      <c r="A173" s="839" t="s">
        <v>1105</v>
      </c>
      <c r="B173" s="845" t="s">
        <v>945</v>
      </c>
      <c r="C173" s="835" t="s">
        <v>939</v>
      </c>
      <c r="D173" s="838"/>
      <c r="E173" s="838"/>
      <c r="F173" s="838"/>
      <c r="G173" s="838"/>
      <c r="H173" s="838"/>
      <c r="I173" s="838"/>
      <c r="J173" s="838"/>
      <c r="K173" s="838"/>
      <c r="L173" s="838"/>
      <c r="M173" s="838"/>
      <c r="N173" s="838"/>
    </row>
    <row r="174" spans="1:14" ht="47.25" hidden="1" outlineLevel="1" x14ac:dyDescent="0.25">
      <c r="A174" s="839" t="s">
        <v>1106</v>
      </c>
      <c r="B174" s="845" t="s">
        <v>946</v>
      </c>
      <c r="C174" s="835" t="s">
        <v>939</v>
      </c>
      <c r="D174" s="838"/>
      <c r="E174" s="838"/>
      <c r="F174" s="838"/>
      <c r="G174" s="838"/>
      <c r="H174" s="838"/>
      <c r="I174" s="838"/>
      <c r="J174" s="838"/>
      <c r="K174" s="838"/>
      <c r="L174" s="838"/>
      <c r="M174" s="838"/>
      <c r="N174" s="838"/>
    </row>
    <row r="175" spans="1:14" ht="47.25" hidden="1" outlineLevel="1" x14ac:dyDescent="0.25">
      <c r="A175" s="839" t="s">
        <v>1107</v>
      </c>
      <c r="B175" s="845" t="s">
        <v>947</v>
      </c>
      <c r="C175" s="835" t="s">
        <v>939</v>
      </c>
      <c r="D175" s="852">
        <v>3.1863417799999985</v>
      </c>
      <c r="E175" s="852">
        <v>0.70140950999999918</v>
      </c>
      <c r="F175" s="837">
        <f>F31</f>
        <v>0.48076140288135588</v>
      </c>
      <c r="G175" s="837">
        <f>G31</f>
        <v>0.47114617482372878</v>
      </c>
      <c r="H175" s="838"/>
      <c r="I175" s="837">
        <f>I31</f>
        <v>0.47114617482372878</v>
      </c>
      <c r="J175" s="838"/>
      <c r="K175" s="837">
        <f>K31</f>
        <v>0.47114617482372878</v>
      </c>
      <c r="L175" s="838"/>
      <c r="M175" s="837">
        <f>G175+I175+K175</f>
        <v>1.4134385244711862</v>
      </c>
      <c r="N175" s="838"/>
    </row>
    <row r="176" spans="1:14" ht="31.5" hidden="1" outlineLevel="1" x14ac:dyDescent="0.25">
      <c r="A176" s="839" t="s">
        <v>1108</v>
      </c>
      <c r="B176" s="845" t="s">
        <v>948</v>
      </c>
      <c r="C176" s="835" t="s">
        <v>939</v>
      </c>
      <c r="D176" s="838"/>
      <c r="E176" s="838"/>
      <c r="F176" s="838"/>
      <c r="G176" s="838"/>
      <c r="H176" s="838"/>
      <c r="I176" s="838"/>
      <c r="J176" s="838"/>
      <c r="K176" s="838"/>
      <c r="L176" s="838"/>
      <c r="M176" s="838"/>
      <c r="N176" s="838"/>
    </row>
    <row r="177" spans="1:14" ht="31.5" hidden="1" outlineLevel="1" x14ac:dyDescent="0.25">
      <c r="A177" s="839" t="s">
        <v>1109</v>
      </c>
      <c r="B177" s="845" t="s">
        <v>949</v>
      </c>
      <c r="C177" s="835" t="s">
        <v>939</v>
      </c>
      <c r="D177" s="838"/>
      <c r="E177" s="838"/>
      <c r="F177" s="838"/>
      <c r="G177" s="838"/>
      <c r="H177" s="838"/>
      <c r="I177" s="838"/>
      <c r="J177" s="838"/>
      <c r="K177" s="838"/>
      <c r="L177" s="838"/>
      <c r="M177" s="838"/>
      <c r="N177" s="838"/>
    </row>
    <row r="178" spans="1:14" ht="63" hidden="1" outlineLevel="1" x14ac:dyDescent="0.25">
      <c r="A178" s="839" t="s">
        <v>1110</v>
      </c>
      <c r="B178" s="845" t="s">
        <v>951</v>
      </c>
      <c r="C178" s="835" t="s">
        <v>939</v>
      </c>
      <c r="D178" s="838"/>
      <c r="E178" s="838"/>
      <c r="F178" s="838"/>
      <c r="G178" s="838"/>
      <c r="H178" s="838"/>
      <c r="I178" s="838"/>
      <c r="J178" s="838"/>
      <c r="K178" s="838"/>
      <c r="L178" s="838"/>
      <c r="M178" s="838"/>
      <c r="N178" s="838"/>
    </row>
    <row r="179" spans="1:14" ht="31.5" hidden="1" outlineLevel="1" x14ac:dyDescent="0.25">
      <c r="A179" s="839" t="s">
        <v>1111</v>
      </c>
      <c r="B179" s="846" t="s">
        <v>953</v>
      </c>
      <c r="C179" s="835" t="s">
        <v>939</v>
      </c>
      <c r="D179" s="838"/>
      <c r="E179" s="838"/>
      <c r="F179" s="838"/>
      <c r="G179" s="838"/>
      <c r="H179" s="838"/>
      <c r="I179" s="838"/>
      <c r="J179" s="838"/>
      <c r="K179" s="838"/>
      <c r="L179" s="838"/>
      <c r="M179" s="838"/>
      <c r="N179" s="838"/>
    </row>
    <row r="180" spans="1:14" ht="31.5" hidden="1" outlineLevel="1" x14ac:dyDescent="0.25">
      <c r="A180" s="839" t="s">
        <v>1112</v>
      </c>
      <c r="B180" s="846" t="s">
        <v>955</v>
      </c>
      <c r="C180" s="835" t="s">
        <v>939</v>
      </c>
      <c r="D180" s="838"/>
      <c r="E180" s="838"/>
      <c r="F180" s="838"/>
      <c r="G180" s="838"/>
      <c r="H180" s="838"/>
      <c r="I180" s="838"/>
      <c r="J180" s="838"/>
      <c r="K180" s="838"/>
      <c r="L180" s="838"/>
      <c r="M180" s="838"/>
      <c r="N180" s="838"/>
    </row>
    <row r="181" spans="1:14" ht="78.75" hidden="1" outlineLevel="1" x14ac:dyDescent="0.25">
      <c r="A181" s="839" t="s">
        <v>1113</v>
      </c>
      <c r="B181" s="845" t="s">
        <v>1114</v>
      </c>
      <c r="C181" s="835" t="s">
        <v>939</v>
      </c>
      <c r="D181" s="852">
        <f>D183</f>
        <v>38.230521449999998</v>
      </c>
      <c r="E181" s="852">
        <f t="shared" ref="E181:K181" si="8">E183</f>
        <v>31.733314889999999</v>
      </c>
      <c r="F181" s="852">
        <f t="shared" si="8"/>
        <v>31.916178827229604</v>
      </c>
      <c r="G181" s="852">
        <f t="shared" si="8"/>
        <v>39.377215629759213</v>
      </c>
      <c r="H181" s="838"/>
      <c r="I181" s="852">
        <f t="shared" si="8"/>
        <v>41.84240708036743</v>
      </c>
      <c r="J181" s="838"/>
      <c r="K181" s="852">
        <f t="shared" si="8"/>
        <v>40.768441529376211</v>
      </c>
      <c r="L181" s="838"/>
      <c r="M181" s="837">
        <f>G181+I181+K181</f>
        <v>121.98806423950285</v>
      </c>
      <c r="N181" s="838"/>
    </row>
    <row r="182" spans="1:14" ht="31.5" hidden="1" outlineLevel="1" x14ac:dyDescent="0.25">
      <c r="A182" s="839" t="s">
        <v>1115</v>
      </c>
      <c r="B182" s="846" t="s">
        <v>1116</v>
      </c>
      <c r="C182" s="835" t="s">
        <v>939</v>
      </c>
      <c r="D182" s="852"/>
      <c r="E182" s="838"/>
      <c r="F182" s="838"/>
      <c r="G182" s="838"/>
      <c r="H182" s="838"/>
      <c r="I182" s="838"/>
      <c r="J182" s="838"/>
      <c r="K182" s="838"/>
      <c r="L182" s="838"/>
      <c r="M182" s="838"/>
      <c r="N182" s="838"/>
    </row>
    <row r="183" spans="1:14" ht="63" hidden="1" outlineLevel="1" x14ac:dyDescent="0.25">
      <c r="A183" s="839" t="s">
        <v>1117</v>
      </c>
      <c r="B183" s="846" t="s">
        <v>1118</v>
      </c>
      <c r="C183" s="835" t="s">
        <v>939</v>
      </c>
      <c r="D183" s="852">
        <v>38.230521449999998</v>
      </c>
      <c r="E183" s="852">
        <v>31.733314889999999</v>
      </c>
      <c r="F183" s="852">
        <f>$E$183/$E$102*F102</f>
        <v>31.916178827229604</v>
      </c>
      <c r="G183" s="852">
        <f>$E$183/$E$102*G102</f>
        <v>39.377215629759213</v>
      </c>
      <c r="H183" s="838"/>
      <c r="I183" s="852">
        <f>$E$183/$E$102*I102</f>
        <v>41.84240708036743</v>
      </c>
      <c r="J183" s="838"/>
      <c r="K183" s="852">
        <f>$E$183/$E$102*K102</f>
        <v>40.768441529376211</v>
      </c>
      <c r="L183" s="838"/>
      <c r="M183" s="837">
        <f>G183+I183+K183</f>
        <v>121.98806423950285</v>
      </c>
      <c r="N183" s="838"/>
    </row>
    <row r="184" spans="1:14" hidden="1" outlineLevel="1" x14ac:dyDescent="0.25">
      <c r="A184" s="839" t="s">
        <v>1119</v>
      </c>
      <c r="B184" s="845" t="s">
        <v>957</v>
      </c>
      <c r="C184" s="835" t="s">
        <v>939</v>
      </c>
      <c r="D184" s="852">
        <v>10.986527690000049</v>
      </c>
      <c r="E184" s="837">
        <v>5.0754628999970492</v>
      </c>
      <c r="F184" s="852">
        <f>E184*1.02</f>
        <v>5.1769721579969907</v>
      </c>
      <c r="G184" s="852">
        <f>F184</f>
        <v>5.1769721579969907</v>
      </c>
      <c r="H184" s="838"/>
      <c r="I184" s="852">
        <f>G184</f>
        <v>5.1769721579969907</v>
      </c>
      <c r="J184" s="838"/>
      <c r="K184" s="852">
        <f>I184</f>
        <v>5.1769721579969907</v>
      </c>
      <c r="L184" s="838"/>
      <c r="M184" s="837">
        <f>G184+I184+K184</f>
        <v>15.530916473990972</v>
      </c>
      <c r="N184" s="838"/>
    </row>
    <row r="185" spans="1:14" ht="31.5" collapsed="1" x14ac:dyDescent="0.25">
      <c r="A185" s="847" t="s">
        <v>1120</v>
      </c>
      <c r="B185" s="843" t="s">
        <v>1121</v>
      </c>
      <c r="C185" s="835" t="s">
        <v>939</v>
      </c>
      <c r="D185" s="852">
        <f>D186+D187+D191+D192+D193+D194+D195+D196+D198+D199+D200+D201+D202</f>
        <v>490.27908457000382</v>
      </c>
      <c r="E185" s="852">
        <f>E186+E192+E194+E195+E196+E198+E199+E200+E202</f>
        <v>473.79251706424157</v>
      </c>
      <c r="F185" s="852">
        <f>F186+F192+F194+F195+F196+F198+F199+F200+F202</f>
        <v>503.28891240490219</v>
      </c>
      <c r="G185" s="852">
        <f>G186+G192+G194+G195+G196+G198+G199+G200+G202</f>
        <v>536.91717090045472</v>
      </c>
      <c r="H185" s="838"/>
      <c r="I185" s="852">
        <f>I186+I192+I194+I195+I196+I198+I199+I200+I202</f>
        <v>563.67117719121381</v>
      </c>
      <c r="J185" s="838"/>
      <c r="K185" s="852">
        <f>K186+K192+K194+K195+K196+K198+K199+K200+K202</f>
        <v>586.28857613222101</v>
      </c>
      <c r="L185" s="838"/>
      <c r="M185" s="852">
        <f>M186+M192+M194+M195+M196+M198+M199+M200+M202</f>
        <v>1688.1883339016995</v>
      </c>
      <c r="N185" s="838"/>
    </row>
    <row r="186" spans="1:14" hidden="1" outlineLevel="1" x14ac:dyDescent="0.25">
      <c r="A186" s="839" t="s">
        <v>1122</v>
      </c>
      <c r="B186" s="845" t="s">
        <v>1123</v>
      </c>
      <c r="C186" s="835" t="s">
        <v>939</v>
      </c>
      <c r="D186" s="852">
        <v>186.20311201999999</v>
      </c>
      <c r="E186" s="852">
        <v>161.64953625999996</v>
      </c>
      <c r="F186" s="852">
        <f>F54</f>
        <v>156.83059566465113</v>
      </c>
      <c r="G186" s="852">
        <f>G54</f>
        <v>160.20479668452691</v>
      </c>
      <c r="H186" s="838"/>
      <c r="I186" s="852">
        <f>I54</f>
        <v>166.61298855190799</v>
      </c>
      <c r="J186" s="838"/>
      <c r="K186" s="852">
        <f>K54</f>
        <v>173.27750809398432</v>
      </c>
      <c r="L186" s="838"/>
      <c r="M186" s="837">
        <f>G186+I186+K186</f>
        <v>500.09529333041928</v>
      </c>
      <c r="N186" s="838"/>
    </row>
    <row r="187" spans="1:14" ht="31.5" hidden="1" outlineLevel="1" x14ac:dyDescent="0.25">
      <c r="A187" s="839" t="s">
        <v>1124</v>
      </c>
      <c r="B187" s="845" t="s">
        <v>1125</v>
      </c>
      <c r="C187" s="835" t="s">
        <v>939</v>
      </c>
      <c r="D187" s="838"/>
      <c r="E187" s="838"/>
      <c r="F187" s="838"/>
      <c r="G187" s="838"/>
      <c r="H187" s="838"/>
      <c r="I187" s="838"/>
      <c r="J187" s="838"/>
      <c r="K187" s="838"/>
      <c r="L187" s="838"/>
      <c r="M187" s="838"/>
      <c r="N187" s="838"/>
    </row>
    <row r="188" spans="1:14" ht="47.25" hidden="1" outlineLevel="1" x14ac:dyDescent="0.25">
      <c r="A188" s="839" t="s">
        <v>1126</v>
      </c>
      <c r="B188" s="846" t="s">
        <v>1127</v>
      </c>
      <c r="C188" s="835" t="s">
        <v>939</v>
      </c>
      <c r="D188" s="838"/>
      <c r="E188" s="838"/>
      <c r="F188" s="838"/>
      <c r="G188" s="838"/>
      <c r="H188" s="838"/>
      <c r="I188" s="838"/>
      <c r="J188" s="838"/>
      <c r="K188" s="838"/>
      <c r="L188" s="838"/>
      <c r="M188" s="838"/>
      <c r="N188" s="838"/>
    </row>
    <row r="189" spans="1:14" ht="31.5" hidden="1" outlineLevel="1" x14ac:dyDescent="0.25">
      <c r="A189" s="839" t="s">
        <v>1128</v>
      </c>
      <c r="B189" s="846" t="s">
        <v>1129</v>
      </c>
      <c r="C189" s="835" t="s">
        <v>939</v>
      </c>
      <c r="D189" s="838"/>
      <c r="E189" s="838"/>
      <c r="F189" s="838"/>
      <c r="G189" s="838"/>
      <c r="H189" s="838"/>
      <c r="I189" s="838"/>
      <c r="J189" s="838"/>
      <c r="K189" s="838"/>
      <c r="L189" s="838"/>
      <c r="M189" s="838"/>
      <c r="N189" s="838"/>
    </row>
    <row r="190" spans="1:14" hidden="1" outlineLevel="1" x14ac:dyDescent="0.25">
      <c r="A190" s="839" t="s">
        <v>1130</v>
      </c>
      <c r="B190" s="846" t="s">
        <v>1131</v>
      </c>
      <c r="C190" s="835" t="s">
        <v>939</v>
      </c>
      <c r="D190" s="838"/>
      <c r="E190" s="838"/>
      <c r="F190" s="838"/>
      <c r="G190" s="838"/>
      <c r="H190" s="838"/>
      <c r="I190" s="838"/>
      <c r="J190" s="838"/>
      <c r="K190" s="838"/>
      <c r="L190" s="838"/>
      <c r="M190" s="838"/>
      <c r="N190" s="838"/>
    </row>
    <row r="191" spans="1:14" ht="78.75" hidden="1" outlineLevel="1" x14ac:dyDescent="0.25">
      <c r="A191" s="839" t="s">
        <v>1132</v>
      </c>
      <c r="B191" s="845" t="s">
        <v>1133</v>
      </c>
      <c r="C191" s="835" t="s">
        <v>939</v>
      </c>
      <c r="D191" s="838"/>
      <c r="E191" s="838"/>
      <c r="F191" s="838"/>
      <c r="G191" s="838"/>
      <c r="H191" s="838"/>
      <c r="I191" s="838"/>
      <c r="J191" s="838"/>
      <c r="K191" s="838"/>
      <c r="L191" s="838"/>
      <c r="M191" s="838"/>
      <c r="N191" s="838"/>
    </row>
    <row r="192" spans="1:14" ht="63" hidden="1" outlineLevel="1" x14ac:dyDescent="0.25">
      <c r="A192" s="839" t="s">
        <v>1134</v>
      </c>
      <c r="B192" s="845" t="s">
        <v>1135</v>
      </c>
      <c r="C192" s="835" t="s">
        <v>939</v>
      </c>
      <c r="D192" s="852">
        <v>2.36378354</v>
      </c>
      <c r="E192" s="852">
        <v>1.45741455</v>
      </c>
      <c r="F192" s="852">
        <f>F64</f>
        <v>1.8317446505615218</v>
      </c>
      <c r="G192" s="852">
        <f>G64</f>
        <v>2.110938</v>
      </c>
      <c r="H192" s="838"/>
      <c r="I192" s="852">
        <f>I64</f>
        <v>2.1848208299999996</v>
      </c>
      <c r="J192" s="838"/>
      <c r="K192" s="852">
        <f>K64</f>
        <v>2.2612895590499993</v>
      </c>
      <c r="L192" s="838"/>
      <c r="M192" s="852">
        <f>M64*1.2</f>
        <v>7.8684580668599988</v>
      </c>
      <c r="N192" s="838"/>
    </row>
    <row r="193" spans="1:14" ht="47.25" hidden="1" outlineLevel="1" x14ac:dyDescent="0.25">
      <c r="A193" s="839" t="s">
        <v>1136</v>
      </c>
      <c r="B193" s="845" t="s">
        <v>1137</v>
      </c>
      <c r="C193" s="835" t="s">
        <v>939</v>
      </c>
      <c r="D193" s="838"/>
      <c r="E193" s="838"/>
      <c r="F193" s="838"/>
      <c r="G193" s="838"/>
      <c r="H193" s="838"/>
      <c r="I193" s="838"/>
      <c r="J193" s="838"/>
      <c r="K193" s="838"/>
      <c r="L193" s="838"/>
      <c r="M193" s="838"/>
      <c r="N193" s="838"/>
    </row>
    <row r="194" spans="1:14" hidden="1" outlineLevel="1" x14ac:dyDescent="0.25">
      <c r="A194" s="839" t="s">
        <v>1138</v>
      </c>
      <c r="B194" s="845" t="s">
        <v>1139</v>
      </c>
      <c r="C194" s="835" t="s">
        <v>939</v>
      </c>
      <c r="D194" s="852">
        <v>136.76335043000003</v>
      </c>
      <c r="E194" s="852">
        <v>149.6579640299999</v>
      </c>
      <c r="F194" s="852">
        <f>$E$194/$E$68*F68</f>
        <v>159.45760811502126</v>
      </c>
      <c r="G194" s="852">
        <f>$E$194/$E$68*G68</f>
        <v>175.50807666385296</v>
      </c>
      <c r="H194" s="838"/>
      <c r="I194" s="852">
        <f>$E$194/$E$68*I68</f>
        <v>182.52839973040707</v>
      </c>
      <c r="J194" s="838"/>
      <c r="K194" s="852">
        <f>$E$194/$E$68*K68</f>
        <v>189.82953571962338</v>
      </c>
      <c r="L194" s="838"/>
      <c r="M194" s="852">
        <f t="shared" ref="M194:M200" si="9">G194+I194+K194</f>
        <v>547.86601211388347</v>
      </c>
      <c r="N194" s="838"/>
    </row>
    <row r="195" spans="1:14" hidden="1" outlineLevel="1" x14ac:dyDescent="0.25">
      <c r="A195" s="839" t="s">
        <v>1140</v>
      </c>
      <c r="B195" s="845" t="s">
        <v>1141</v>
      </c>
      <c r="C195" s="835" t="s">
        <v>939</v>
      </c>
      <c r="D195" s="852">
        <v>38.798259639999991</v>
      </c>
      <c r="E195" s="852">
        <v>38.200019689999998</v>
      </c>
      <c r="F195" s="852">
        <f>$E$195/$E$194*F194</f>
        <v>40.701367342489561</v>
      </c>
      <c r="G195" s="852">
        <f>$E$195/$E$194*G194</f>
        <v>44.798230603813835</v>
      </c>
      <c r="H195" s="838"/>
      <c r="I195" s="852">
        <f>$E$195/$E$194*I194</f>
        <v>46.590159827966389</v>
      </c>
      <c r="J195" s="838"/>
      <c r="K195" s="852">
        <f>$E$195/$E$194*K194</f>
        <v>48.453766221085054</v>
      </c>
      <c r="L195" s="838"/>
      <c r="M195" s="852">
        <f t="shared" si="9"/>
        <v>139.84215665286527</v>
      </c>
      <c r="N195" s="838"/>
    </row>
    <row r="196" spans="1:14" ht="33.75" hidden="1" customHeight="1" outlineLevel="1" x14ac:dyDescent="0.25">
      <c r="A196" s="839" t="s">
        <v>1142</v>
      </c>
      <c r="B196" s="845" t="s">
        <v>1143</v>
      </c>
      <c r="C196" s="835" t="s">
        <v>939</v>
      </c>
      <c r="D196" s="852">
        <v>61.304838169999989</v>
      </c>
      <c r="E196" s="852">
        <v>59.623620180000017</v>
      </c>
      <c r="F196" s="852">
        <v>69.05945758</v>
      </c>
      <c r="G196" s="852">
        <v>76.132599999999996</v>
      </c>
      <c r="H196" s="838"/>
      <c r="I196" s="852">
        <v>80.724941450000003</v>
      </c>
      <c r="J196" s="838"/>
      <c r="K196" s="852">
        <v>84.457416330000001</v>
      </c>
      <c r="L196" s="838"/>
      <c r="M196" s="852">
        <f t="shared" si="9"/>
        <v>241.31495777999999</v>
      </c>
      <c r="N196" s="838"/>
    </row>
    <row r="197" spans="1:14" hidden="1" outlineLevel="1" x14ac:dyDescent="0.25">
      <c r="A197" s="839" t="s">
        <v>1144</v>
      </c>
      <c r="B197" s="846" t="s">
        <v>1145</v>
      </c>
      <c r="C197" s="835" t="s">
        <v>939</v>
      </c>
      <c r="D197" s="852">
        <v>0.42785699999999999</v>
      </c>
      <c r="E197" s="853">
        <v>1.2712919999999999</v>
      </c>
      <c r="F197" s="837">
        <f>F124</f>
        <v>3.8669996500000003</v>
      </c>
      <c r="G197" s="837">
        <f>G124</f>
        <v>7.8356000000000003</v>
      </c>
      <c r="H197" s="838"/>
      <c r="I197" s="837">
        <f>I124</f>
        <v>7.757244</v>
      </c>
      <c r="J197" s="838"/>
      <c r="K197" s="837">
        <f>K124</f>
        <v>7.6020991200000001</v>
      </c>
      <c r="L197" s="838"/>
      <c r="M197" s="852">
        <f t="shared" si="9"/>
        <v>23.194943119999998</v>
      </c>
      <c r="N197" s="838"/>
    </row>
    <row r="198" spans="1:14" ht="31.5" hidden="1" outlineLevel="1" x14ac:dyDescent="0.25">
      <c r="A198" s="839" t="s">
        <v>1146</v>
      </c>
      <c r="B198" s="845" t="s">
        <v>1147</v>
      </c>
      <c r="C198" s="835" t="s">
        <v>939</v>
      </c>
      <c r="D198" s="852">
        <v>10.674379269999998</v>
      </c>
      <c r="E198" s="852">
        <f>D198/(D60+D61)*(E60+E61)</f>
        <v>12.762053854242174</v>
      </c>
      <c r="F198" s="852">
        <f>E198/(E60+E61)*(F60+F61)</f>
        <v>10.826716416468901</v>
      </c>
      <c r="G198" s="852">
        <f>F198/(F60+F61)*(G60+G61)</f>
        <v>18.657501134125404</v>
      </c>
      <c r="H198" s="852"/>
      <c r="I198" s="852">
        <f>G198/(G60+G61)*(I60+I61)</f>
        <v>19.403801179490422</v>
      </c>
      <c r="J198" s="852"/>
      <c r="K198" s="852">
        <f>I198/(I60+I61)*(K60+K61)</f>
        <v>20.179953226670037</v>
      </c>
      <c r="L198" s="838"/>
      <c r="M198" s="852">
        <f t="shared" si="9"/>
        <v>58.241255540285863</v>
      </c>
      <c r="N198" s="838"/>
    </row>
    <row r="199" spans="1:14" ht="31.5" hidden="1" outlineLevel="1" x14ac:dyDescent="0.25">
      <c r="A199" s="839" t="s">
        <v>1148</v>
      </c>
      <c r="B199" s="845" t="s">
        <v>1149</v>
      </c>
      <c r="C199" s="835" t="s">
        <v>939</v>
      </c>
      <c r="D199" s="852">
        <v>19.400191079999988</v>
      </c>
      <c r="E199" s="852">
        <v>22.35797718999995</v>
      </c>
      <c r="F199" s="852">
        <f>E199/E62*F62</f>
        <v>33.166516859599803</v>
      </c>
      <c r="G199" s="852">
        <f>F199/F62*G62</f>
        <v>27.384608160705763</v>
      </c>
      <c r="H199" s="838"/>
      <c r="I199" s="852">
        <f>G199/G62*I62</f>
        <v>32.815448264269016</v>
      </c>
      <c r="J199" s="838"/>
      <c r="K199" s="852">
        <f>I199/I62*K62</f>
        <v>33.502210964530434</v>
      </c>
      <c r="L199" s="838"/>
      <c r="M199" s="852">
        <f t="shared" si="9"/>
        <v>93.702267389505209</v>
      </c>
      <c r="N199" s="838"/>
    </row>
    <row r="200" spans="1:14" ht="31.5" hidden="1" outlineLevel="1" x14ac:dyDescent="0.25">
      <c r="A200" s="839" t="s">
        <v>1150</v>
      </c>
      <c r="B200" s="845" t="s">
        <v>1151</v>
      </c>
      <c r="C200" s="835" t="s">
        <v>939</v>
      </c>
      <c r="D200" s="852">
        <v>2.2795566300000019</v>
      </c>
      <c r="E200" s="852">
        <v>2.2795566300000019</v>
      </c>
      <c r="F200" s="852">
        <f>F75</f>
        <v>2.2669115411082363</v>
      </c>
      <c r="G200" s="852">
        <f>G75</f>
        <v>2.389465533728</v>
      </c>
      <c r="H200" s="838"/>
      <c r="I200" s="852">
        <f>I75</f>
        <v>2.4850441550771198</v>
      </c>
      <c r="J200" s="838"/>
      <c r="K200" s="852">
        <f>K75</f>
        <v>2.4850441550771198</v>
      </c>
      <c r="L200" s="838"/>
      <c r="M200" s="852">
        <f t="shared" si="9"/>
        <v>7.3595538438822388</v>
      </c>
      <c r="N200" s="838"/>
    </row>
    <row r="201" spans="1:14" ht="94.5" hidden="1" outlineLevel="1" x14ac:dyDescent="0.25">
      <c r="A201" s="839" t="s">
        <v>1152</v>
      </c>
      <c r="B201" s="845" t="s">
        <v>1153</v>
      </c>
      <c r="C201" s="835" t="s">
        <v>939</v>
      </c>
      <c r="D201" s="838"/>
      <c r="E201" s="838"/>
      <c r="F201" s="838"/>
      <c r="G201" s="838"/>
      <c r="H201" s="838"/>
      <c r="I201" s="838"/>
      <c r="J201" s="838"/>
      <c r="K201" s="838"/>
      <c r="L201" s="838"/>
      <c r="M201" s="838"/>
      <c r="N201" s="838"/>
    </row>
    <row r="202" spans="1:14" ht="31.5" hidden="1" outlineLevel="1" x14ac:dyDescent="0.25">
      <c r="A202" s="839" t="s">
        <v>1154</v>
      </c>
      <c r="B202" s="845" t="s">
        <v>1155</v>
      </c>
      <c r="C202" s="835" t="s">
        <v>939</v>
      </c>
      <c r="D202" s="852">
        <v>32.491613790003882</v>
      </c>
      <c r="E202" s="837">
        <v>25.80437467999964</v>
      </c>
      <c r="F202" s="852">
        <f>(D202+E202)/2</f>
        <v>29.147994235001761</v>
      </c>
      <c r="G202" s="852">
        <f>F202*1.02</f>
        <v>29.730954119701796</v>
      </c>
      <c r="H202" s="838"/>
      <c r="I202" s="852">
        <f>G202*1.02</f>
        <v>30.325573202095832</v>
      </c>
      <c r="J202" s="838"/>
      <c r="K202" s="852">
        <f>I202*1.05</f>
        <v>31.841851862200624</v>
      </c>
      <c r="L202" s="838"/>
      <c r="M202" s="852">
        <f>G202+I202+K202</f>
        <v>91.898379183998259</v>
      </c>
      <c r="N202" s="838"/>
    </row>
    <row r="203" spans="1:14" ht="31.5" collapsed="1" x14ac:dyDescent="0.25">
      <c r="A203" s="847" t="s">
        <v>1156</v>
      </c>
      <c r="B203" s="843" t="s">
        <v>1157</v>
      </c>
      <c r="C203" s="835" t="s">
        <v>939</v>
      </c>
      <c r="D203" s="838"/>
      <c r="E203" s="838"/>
      <c r="F203" s="838"/>
      <c r="G203" s="838"/>
      <c r="H203" s="838"/>
      <c r="I203" s="838"/>
      <c r="J203" s="838"/>
      <c r="K203" s="838"/>
      <c r="L203" s="838"/>
      <c r="M203" s="838"/>
      <c r="N203" s="838"/>
    </row>
    <row r="204" spans="1:14" ht="47.25" hidden="1" outlineLevel="1" x14ac:dyDescent="0.25">
      <c r="A204" s="839" t="s">
        <v>1158</v>
      </c>
      <c r="B204" s="845" t="s">
        <v>1159</v>
      </c>
      <c r="C204" s="835" t="s">
        <v>939</v>
      </c>
      <c r="D204" s="838"/>
      <c r="E204" s="838"/>
      <c r="F204" s="838"/>
      <c r="G204" s="838"/>
      <c r="H204" s="838"/>
      <c r="I204" s="838"/>
      <c r="J204" s="838"/>
      <c r="K204" s="838"/>
      <c r="L204" s="838"/>
      <c r="M204" s="838"/>
      <c r="N204" s="838"/>
    </row>
    <row r="205" spans="1:14" ht="47.25" hidden="1" outlineLevel="1" x14ac:dyDescent="0.25">
      <c r="A205" s="839" t="s">
        <v>1160</v>
      </c>
      <c r="B205" s="845" t="s">
        <v>1161</v>
      </c>
      <c r="C205" s="835" t="s">
        <v>939</v>
      </c>
      <c r="D205" s="838"/>
      <c r="E205" s="838"/>
      <c r="F205" s="838"/>
      <c r="G205" s="838"/>
      <c r="H205" s="838"/>
      <c r="I205" s="838"/>
      <c r="J205" s="838"/>
      <c r="K205" s="838"/>
      <c r="L205" s="838"/>
      <c r="M205" s="838"/>
      <c r="N205" s="838"/>
    </row>
    <row r="206" spans="1:14" ht="62.25" hidden="1" customHeight="1" outlineLevel="1" x14ac:dyDescent="0.25">
      <c r="A206" s="839" t="s">
        <v>1162</v>
      </c>
      <c r="B206" s="846" t="s">
        <v>1163</v>
      </c>
      <c r="C206" s="835" t="s">
        <v>939</v>
      </c>
      <c r="D206" s="838"/>
      <c r="E206" s="838"/>
      <c r="F206" s="838"/>
      <c r="G206" s="838"/>
      <c r="H206" s="838"/>
      <c r="I206" s="838"/>
      <c r="J206" s="838"/>
      <c r="K206" s="838"/>
      <c r="L206" s="838"/>
      <c r="M206" s="838"/>
      <c r="N206" s="838"/>
    </row>
    <row r="207" spans="1:14" ht="31.5" hidden="1" outlineLevel="1" x14ac:dyDescent="0.25">
      <c r="A207" s="847" t="s">
        <v>1164</v>
      </c>
      <c r="B207" s="848" t="s">
        <v>1165</v>
      </c>
      <c r="C207" s="835" t="s">
        <v>939</v>
      </c>
      <c r="D207" s="838"/>
      <c r="E207" s="838"/>
      <c r="F207" s="838"/>
      <c r="G207" s="838"/>
      <c r="H207" s="838"/>
      <c r="I207" s="838"/>
      <c r="J207" s="838"/>
      <c r="K207" s="838"/>
      <c r="L207" s="838"/>
      <c r="M207" s="838"/>
      <c r="N207" s="838"/>
    </row>
    <row r="208" spans="1:14" ht="63" hidden="1" outlineLevel="1" x14ac:dyDescent="0.25">
      <c r="A208" s="847" t="s">
        <v>1166</v>
      </c>
      <c r="B208" s="848" t="s">
        <v>1167</v>
      </c>
      <c r="C208" s="835" t="s">
        <v>939</v>
      </c>
      <c r="D208" s="838"/>
      <c r="E208" s="838"/>
      <c r="F208" s="838"/>
      <c r="G208" s="838"/>
      <c r="H208" s="838"/>
      <c r="I208" s="838"/>
      <c r="J208" s="838"/>
      <c r="K208" s="838"/>
      <c r="L208" s="838"/>
      <c r="M208" s="838"/>
      <c r="N208" s="838"/>
    </row>
    <row r="209" spans="1:16" ht="31.5" hidden="1" outlineLevel="1" x14ac:dyDescent="0.25">
      <c r="A209" s="854" t="s">
        <v>1168</v>
      </c>
      <c r="B209" s="845" t="s">
        <v>1169</v>
      </c>
      <c r="C209" s="835" t="s">
        <v>939</v>
      </c>
      <c r="D209" s="838"/>
      <c r="E209" s="838"/>
      <c r="F209" s="838"/>
      <c r="G209" s="838"/>
      <c r="H209" s="838"/>
      <c r="I209" s="838"/>
      <c r="J209" s="838"/>
      <c r="K209" s="838"/>
      <c r="L209" s="838"/>
      <c r="M209" s="838"/>
      <c r="N209" s="838"/>
    </row>
    <row r="210" spans="1:16" ht="31.5" x14ac:dyDescent="0.25">
      <c r="A210" s="847" t="s">
        <v>1170</v>
      </c>
      <c r="B210" s="843" t="s">
        <v>1171</v>
      </c>
      <c r="C210" s="835" t="s">
        <v>939</v>
      </c>
      <c r="D210" s="852">
        <f>D211</f>
        <v>26.647181880000002</v>
      </c>
      <c r="E210" s="852">
        <f>E211</f>
        <v>50.462192250000001</v>
      </c>
      <c r="F210" s="852">
        <f>F211</f>
        <v>78.450783549999997</v>
      </c>
      <c r="G210" s="852">
        <f>G211</f>
        <v>89.38600000000001</v>
      </c>
      <c r="H210" s="852"/>
      <c r="I210" s="852">
        <f>I211</f>
        <v>95.313999999999993</v>
      </c>
      <c r="J210" s="852"/>
      <c r="K210" s="852">
        <f>K211</f>
        <v>91.432000000000002</v>
      </c>
      <c r="L210" s="852"/>
      <c r="M210" s="852">
        <f t="shared" ref="M210:M215" si="10">G210+I210+K210</f>
        <v>276.13200000000001</v>
      </c>
      <c r="N210" s="838"/>
      <c r="P210" s="855"/>
    </row>
    <row r="211" spans="1:16" ht="31.5" outlineLevel="1" x14ac:dyDescent="0.25">
      <c r="A211" s="854" t="s">
        <v>1172</v>
      </c>
      <c r="B211" s="845" t="s">
        <v>1173</v>
      </c>
      <c r="C211" s="835" t="s">
        <v>939</v>
      </c>
      <c r="D211" s="852">
        <f>SUM(D212:D215)</f>
        <v>26.647181880000002</v>
      </c>
      <c r="E211" s="852">
        <f>SUM(E212:E215)</f>
        <v>50.462192250000001</v>
      </c>
      <c r="F211" s="852">
        <f>SUM(F212:F215)</f>
        <v>78.450783549999997</v>
      </c>
      <c r="G211" s="852">
        <f>SUM(G212:G215)</f>
        <v>89.38600000000001</v>
      </c>
      <c r="H211" s="852"/>
      <c r="I211" s="852">
        <f>SUM(I212:I215)</f>
        <v>95.313999999999993</v>
      </c>
      <c r="J211" s="852"/>
      <c r="K211" s="852">
        <f>SUM(K212:K215)</f>
        <v>91.432000000000002</v>
      </c>
      <c r="L211" s="852"/>
      <c r="M211" s="852">
        <f t="shared" si="10"/>
        <v>276.13200000000001</v>
      </c>
      <c r="N211" s="838"/>
      <c r="P211" s="855"/>
    </row>
    <row r="212" spans="1:16" ht="31.5" outlineLevel="1" x14ac:dyDescent="0.25">
      <c r="A212" s="854" t="s">
        <v>1174</v>
      </c>
      <c r="B212" s="846" t="s">
        <v>1175</v>
      </c>
      <c r="C212" s="835" t="s">
        <v>939</v>
      </c>
      <c r="D212" s="852">
        <v>3.2804000000000002</v>
      </c>
      <c r="E212" s="852">
        <v>0.48</v>
      </c>
      <c r="F212" s="852">
        <v>7.4453987200000009</v>
      </c>
      <c r="G212" s="852">
        <v>28.742000000000001</v>
      </c>
      <c r="H212" s="852"/>
      <c r="I212" s="852">
        <v>58.755000000000003</v>
      </c>
      <c r="J212" s="838"/>
      <c r="K212" s="852">
        <v>64.408000000000001</v>
      </c>
      <c r="L212" s="838"/>
      <c r="M212" s="852">
        <f t="shared" si="10"/>
        <v>151.905</v>
      </c>
      <c r="N212" s="838"/>
      <c r="P212" s="855"/>
    </row>
    <row r="213" spans="1:16" ht="31.5" outlineLevel="1" x14ac:dyDescent="0.25">
      <c r="A213" s="854" t="s">
        <v>1176</v>
      </c>
      <c r="B213" s="846" t="s">
        <v>1177</v>
      </c>
      <c r="C213" s="835" t="s">
        <v>939</v>
      </c>
      <c r="D213" s="852">
        <v>22.251614920000002</v>
      </c>
      <c r="E213" s="852">
        <v>39.268426600000005</v>
      </c>
      <c r="F213" s="852">
        <v>49.962878019999998</v>
      </c>
      <c r="G213" s="852">
        <v>36.054000000000002</v>
      </c>
      <c r="H213" s="838"/>
      <c r="I213" s="852">
        <v>17.959</v>
      </c>
      <c r="J213" s="838"/>
      <c r="K213" s="852">
        <v>21.864000000000001</v>
      </c>
      <c r="L213" s="838"/>
      <c r="M213" s="852">
        <f t="shared" si="10"/>
        <v>75.87700000000001</v>
      </c>
      <c r="N213" s="838"/>
    </row>
    <row r="214" spans="1:16" ht="47.25" outlineLevel="1" x14ac:dyDescent="0.25">
      <c r="A214" s="854" t="s">
        <v>1178</v>
      </c>
      <c r="B214" s="846" t="s">
        <v>1179</v>
      </c>
      <c r="C214" s="835" t="s">
        <v>939</v>
      </c>
      <c r="D214" s="852">
        <v>1.0742780599999999</v>
      </c>
      <c r="E214" s="853">
        <v>0</v>
      </c>
      <c r="F214" s="852">
        <v>16.52704014</v>
      </c>
      <c r="G214" s="852">
        <v>23.19</v>
      </c>
      <c r="H214" s="852"/>
      <c r="I214" s="852">
        <v>10</v>
      </c>
      <c r="J214" s="852"/>
      <c r="K214" s="852">
        <v>4.5599999999999996</v>
      </c>
      <c r="L214" s="838"/>
      <c r="M214" s="853">
        <f t="shared" si="10"/>
        <v>37.75</v>
      </c>
      <c r="N214" s="838"/>
    </row>
    <row r="215" spans="1:16" ht="47.25" outlineLevel="1" x14ac:dyDescent="0.25">
      <c r="A215" s="854" t="s">
        <v>1180</v>
      </c>
      <c r="B215" s="846" t="s">
        <v>1181</v>
      </c>
      <c r="C215" s="835" t="s">
        <v>939</v>
      </c>
      <c r="D215" s="853">
        <v>4.0888899999999999E-2</v>
      </c>
      <c r="E215" s="853">
        <v>10.713765649999999</v>
      </c>
      <c r="F215" s="852">
        <v>4.5154666700000003</v>
      </c>
      <c r="G215" s="852">
        <v>1.4000000000000001</v>
      </c>
      <c r="H215" s="838"/>
      <c r="I215" s="852">
        <v>8.6000000000000014</v>
      </c>
      <c r="J215" s="838"/>
      <c r="K215" s="852">
        <v>0.6</v>
      </c>
      <c r="L215" s="838"/>
      <c r="M215" s="837">
        <f t="shared" si="10"/>
        <v>10.600000000000001</v>
      </c>
      <c r="N215" s="838"/>
    </row>
    <row r="216" spans="1:16" ht="47.25" hidden="1" x14ac:dyDescent="0.25">
      <c r="A216" s="854" t="s">
        <v>1182</v>
      </c>
      <c r="B216" s="846" t="s">
        <v>1183</v>
      </c>
      <c r="C216" s="835" t="s">
        <v>939</v>
      </c>
      <c r="D216" s="838"/>
      <c r="E216" s="838"/>
      <c r="F216" s="838"/>
      <c r="G216" s="838"/>
      <c r="H216" s="838"/>
      <c r="I216" s="838"/>
      <c r="J216" s="838"/>
      <c r="K216" s="838"/>
      <c r="L216" s="838"/>
      <c r="M216" s="838"/>
      <c r="N216" s="838"/>
    </row>
    <row r="217" spans="1:16" ht="47.25" hidden="1" x14ac:dyDescent="0.25">
      <c r="A217" s="854" t="s">
        <v>1184</v>
      </c>
      <c r="B217" s="846" t="s">
        <v>1185</v>
      </c>
      <c r="C217" s="835" t="s">
        <v>939</v>
      </c>
      <c r="D217" s="838"/>
      <c r="E217" s="838"/>
      <c r="F217" s="838"/>
      <c r="G217" s="838"/>
      <c r="H217" s="838"/>
      <c r="I217" s="838"/>
      <c r="J217" s="838"/>
      <c r="K217" s="838"/>
      <c r="L217" s="838"/>
      <c r="M217" s="838"/>
      <c r="N217" s="838"/>
    </row>
    <row r="218" spans="1:16" ht="31.5" hidden="1" x14ac:dyDescent="0.25">
      <c r="A218" s="854" t="s">
        <v>1186</v>
      </c>
      <c r="B218" s="845" t="s">
        <v>1187</v>
      </c>
      <c r="C218" s="835" t="s">
        <v>939</v>
      </c>
      <c r="D218" s="838"/>
      <c r="E218" s="838"/>
      <c r="F218" s="838"/>
      <c r="G218" s="838"/>
      <c r="H218" s="838"/>
      <c r="I218" s="838"/>
      <c r="J218" s="838"/>
      <c r="K218" s="838"/>
      <c r="L218" s="838"/>
      <c r="M218" s="838"/>
      <c r="N218" s="838"/>
    </row>
    <row r="219" spans="1:16" ht="47.25" hidden="1" x14ac:dyDescent="0.25">
      <c r="A219" s="854" t="s">
        <v>1188</v>
      </c>
      <c r="B219" s="845" t="s">
        <v>1189</v>
      </c>
      <c r="C219" s="835" t="s">
        <v>939</v>
      </c>
      <c r="D219" s="838"/>
      <c r="E219" s="838"/>
      <c r="F219" s="838"/>
      <c r="G219" s="838"/>
      <c r="H219" s="838"/>
      <c r="I219" s="838"/>
      <c r="J219" s="838"/>
      <c r="K219" s="838"/>
      <c r="L219" s="838"/>
      <c r="M219" s="838"/>
      <c r="N219" s="838"/>
    </row>
    <row r="220" spans="1:16" hidden="1" x14ac:dyDescent="0.25">
      <c r="A220" s="854" t="s">
        <v>1190</v>
      </c>
      <c r="B220" s="845" t="s">
        <v>1020</v>
      </c>
      <c r="C220" s="835" t="s">
        <v>624</v>
      </c>
      <c r="D220" s="838"/>
      <c r="E220" s="838"/>
      <c r="F220" s="838"/>
      <c r="G220" s="838"/>
      <c r="H220" s="838"/>
      <c r="I220" s="838"/>
      <c r="J220" s="838"/>
      <c r="K220" s="838"/>
      <c r="L220" s="838"/>
      <c r="M220" s="838"/>
      <c r="N220" s="838"/>
    </row>
    <row r="221" spans="1:16" ht="63" hidden="1" x14ac:dyDescent="0.25">
      <c r="A221" s="854" t="s">
        <v>1191</v>
      </c>
      <c r="B221" s="846" t="s">
        <v>1192</v>
      </c>
      <c r="C221" s="835" t="s">
        <v>939</v>
      </c>
      <c r="D221" s="838"/>
      <c r="E221" s="838"/>
      <c r="F221" s="838"/>
      <c r="G221" s="838"/>
      <c r="H221" s="838"/>
      <c r="I221" s="838"/>
      <c r="J221" s="838"/>
      <c r="K221" s="838"/>
      <c r="L221" s="838"/>
      <c r="M221" s="838"/>
      <c r="N221" s="838"/>
    </row>
    <row r="222" spans="1:16" ht="31.5" x14ac:dyDescent="0.25">
      <c r="A222" s="847" t="s">
        <v>1193</v>
      </c>
      <c r="B222" s="843" t="s">
        <v>1194</v>
      </c>
      <c r="C222" s="835" t="s">
        <v>939</v>
      </c>
      <c r="D222" s="852">
        <f>D223</f>
        <v>13.905409099999993</v>
      </c>
      <c r="E222" s="852">
        <f>E223</f>
        <v>16.675705430000001</v>
      </c>
      <c r="F222" s="852">
        <f>F223</f>
        <v>17.829143194398057</v>
      </c>
      <c r="G222" s="852">
        <f>G223</f>
        <v>14.818</v>
      </c>
      <c r="H222" s="838"/>
      <c r="I222" s="852">
        <f>I223</f>
        <v>14.818</v>
      </c>
      <c r="J222" s="838"/>
      <c r="K222" s="852">
        <f>K223</f>
        <v>17.574932903367369</v>
      </c>
      <c r="L222" s="838"/>
      <c r="M222" s="852">
        <f>M223</f>
        <v>47.210932903367365</v>
      </c>
      <c r="N222" s="838"/>
    </row>
    <row r="223" spans="1:16" outlineLevel="1" x14ac:dyDescent="0.25">
      <c r="A223" s="854" t="s">
        <v>1195</v>
      </c>
      <c r="B223" s="845" t="s">
        <v>1196</v>
      </c>
      <c r="C223" s="835" t="s">
        <v>939</v>
      </c>
      <c r="D223" s="852">
        <v>13.905409099999993</v>
      </c>
      <c r="E223" s="852">
        <v>16.675705430000001</v>
      </c>
      <c r="F223" s="837">
        <f>F99</f>
        <v>17.829143194398057</v>
      </c>
      <c r="G223" s="837">
        <f>G99</f>
        <v>14.818</v>
      </c>
      <c r="H223" s="838"/>
      <c r="I223" s="837">
        <f>I99</f>
        <v>14.818</v>
      </c>
      <c r="J223" s="838"/>
      <c r="K223" s="837">
        <f>K99</f>
        <v>17.574932903367369</v>
      </c>
      <c r="L223" s="838"/>
      <c r="M223" s="837">
        <f>G223+I223+K223</f>
        <v>47.210932903367365</v>
      </c>
      <c r="N223" s="838"/>
    </row>
    <row r="224" spans="1:16" ht="31.5" outlineLevel="1" x14ac:dyDescent="0.25">
      <c r="A224" s="854" t="s">
        <v>1197</v>
      </c>
      <c r="B224" s="845" t="s">
        <v>1198</v>
      </c>
      <c r="C224" s="835" t="s">
        <v>939</v>
      </c>
      <c r="D224" s="838"/>
      <c r="E224" s="838"/>
      <c r="F224" s="838"/>
      <c r="G224" s="838"/>
      <c r="H224" s="838"/>
      <c r="I224" s="838"/>
      <c r="J224" s="838"/>
      <c r="K224" s="838"/>
      <c r="L224" s="838"/>
      <c r="M224" s="838"/>
      <c r="N224" s="838"/>
    </row>
    <row r="225" spans="1:14" outlineLevel="1" x14ac:dyDescent="0.25">
      <c r="A225" s="854" t="s">
        <v>1199</v>
      </c>
      <c r="B225" s="846" t="s">
        <v>1200</v>
      </c>
      <c r="C225" s="835" t="s">
        <v>939</v>
      </c>
      <c r="D225" s="838"/>
      <c r="E225" s="838"/>
      <c r="F225" s="838"/>
      <c r="G225" s="838"/>
      <c r="H225" s="838"/>
      <c r="I225" s="838"/>
      <c r="J225" s="838"/>
      <c r="K225" s="838"/>
      <c r="L225" s="838"/>
      <c r="M225" s="838"/>
      <c r="N225" s="838"/>
    </row>
    <row r="226" spans="1:14" ht="31.5" outlineLevel="1" x14ac:dyDescent="0.25">
      <c r="A226" s="854" t="s">
        <v>1201</v>
      </c>
      <c r="B226" s="846" t="s">
        <v>1202</v>
      </c>
      <c r="C226" s="835" t="s">
        <v>939</v>
      </c>
      <c r="D226" s="838"/>
      <c r="E226" s="838"/>
      <c r="F226" s="838"/>
      <c r="G226" s="838"/>
      <c r="H226" s="838"/>
      <c r="I226" s="838"/>
      <c r="J226" s="838"/>
      <c r="K226" s="838"/>
      <c r="L226" s="838"/>
      <c r="M226" s="838"/>
      <c r="N226" s="838"/>
    </row>
    <row r="227" spans="1:14" ht="31.5" outlineLevel="1" x14ac:dyDescent="0.25">
      <c r="A227" s="854" t="s">
        <v>1203</v>
      </c>
      <c r="B227" s="846" t="s">
        <v>1204</v>
      </c>
      <c r="C227" s="835" t="s">
        <v>939</v>
      </c>
      <c r="D227" s="838"/>
      <c r="E227" s="838"/>
      <c r="F227" s="838"/>
      <c r="G227" s="838"/>
      <c r="H227" s="838"/>
      <c r="I227" s="838"/>
      <c r="J227" s="838"/>
      <c r="K227" s="838"/>
      <c r="L227" s="838"/>
      <c r="M227" s="838"/>
      <c r="N227" s="838"/>
    </row>
    <row r="228" spans="1:14" ht="31.5" outlineLevel="1" x14ac:dyDescent="0.25">
      <c r="A228" s="854" t="s">
        <v>1205</v>
      </c>
      <c r="B228" s="845" t="s">
        <v>1206</v>
      </c>
      <c r="C228" s="835" t="s">
        <v>939</v>
      </c>
      <c r="D228" s="838"/>
      <c r="E228" s="838"/>
      <c r="F228" s="838"/>
      <c r="G228" s="838"/>
      <c r="H228" s="838"/>
      <c r="I228" s="838"/>
      <c r="J228" s="838"/>
      <c r="K228" s="838"/>
      <c r="L228" s="838"/>
      <c r="M228" s="838"/>
      <c r="N228" s="838"/>
    </row>
    <row r="229" spans="1:14" ht="47.25" outlineLevel="1" x14ac:dyDescent="0.25">
      <c r="A229" s="854" t="s">
        <v>1207</v>
      </c>
      <c r="B229" s="845" t="s">
        <v>1208</v>
      </c>
      <c r="C229" s="835" t="s">
        <v>939</v>
      </c>
      <c r="D229" s="838"/>
      <c r="E229" s="838"/>
      <c r="F229" s="838"/>
      <c r="G229" s="838"/>
      <c r="H229" s="838"/>
      <c r="I229" s="838"/>
      <c r="J229" s="838"/>
      <c r="K229" s="838"/>
      <c r="L229" s="838"/>
      <c r="M229" s="838"/>
      <c r="N229" s="838"/>
    </row>
    <row r="230" spans="1:14" outlineLevel="1" x14ac:dyDescent="0.25">
      <c r="A230" s="854" t="s">
        <v>1209</v>
      </c>
      <c r="B230" s="846" t="s">
        <v>1210</v>
      </c>
      <c r="C230" s="835" t="s">
        <v>939</v>
      </c>
      <c r="D230" s="838"/>
      <c r="E230" s="838"/>
      <c r="F230" s="838"/>
      <c r="G230" s="838"/>
      <c r="H230" s="838"/>
      <c r="I230" s="838"/>
      <c r="J230" s="838"/>
      <c r="K230" s="838"/>
      <c r="L230" s="838"/>
      <c r="M230" s="838"/>
      <c r="N230" s="838"/>
    </row>
    <row r="231" spans="1:14" outlineLevel="1" x14ac:dyDescent="0.25">
      <c r="A231" s="854" t="s">
        <v>1211</v>
      </c>
      <c r="B231" s="846" t="s">
        <v>1212</v>
      </c>
      <c r="C231" s="835" t="s">
        <v>939</v>
      </c>
      <c r="D231" s="838"/>
      <c r="E231" s="838"/>
      <c r="F231" s="838"/>
      <c r="G231" s="838"/>
      <c r="H231" s="838"/>
      <c r="I231" s="838"/>
      <c r="J231" s="838"/>
      <c r="K231" s="838"/>
      <c r="L231" s="838"/>
      <c r="M231" s="838"/>
      <c r="N231" s="838"/>
    </row>
    <row r="232" spans="1:14" ht="31.5" outlineLevel="1" x14ac:dyDescent="0.25">
      <c r="A232" s="854" t="s">
        <v>1213</v>
      </c>
      <c r="B232" s="845" t="s">
        <v>1214</v>
      </c>
      <c r="C232" s="835" t="s">
        <v>939</v>
      </c>
      <c r="D232" s="838"/>
      <c r="E232" s="838"/>
      <c r="F232" s="838"/>
      <c r="G232" s="838"/>
      <c r="H232" s="838"/>
      <c r="I232" s="838"/>
      <c r="J232" s="838"/>
      <c r="K232" s="838"/>
      <c r="L232" s="838"/>
      <c r="M232" s="838"/>
      <c r="N232" s="838"/>
    </row>
    <row r="233" spans="1:14" ht="31.5" outlineLevel="1" x14ac:dyDescent="0.25">
      <c r="A233" s="854" t="s">
        <v>1215</v>
      </c>
      <c r="B233" s="845" t="s">
        <v>1216</v>
      </c>
      <c r="C233" s="835" t="s">
        <v>939</v>
      </c>
      <c r="D233" s="838"/>
      <c r="E233" s="838"/>
      <c r="F233" s="838"/>
      <c r="G233" s="838"/>
      <c r="H233" s="838"/>
      <c r="I233" s="838"/>
      <c r="J233" s="838"/>
      <c r="K233" s="838"/>
      <c r="L233" s="838"/>
      <c r="M233" s="838"/>
      <c r="N233" s="838"/>
    </row>
    <row r="234" spans="1:14" ht="31.5" outlineLevel="1" x14ac:dyDescent="0.25">
      <c r="A234" s="854" t="s">
        <v>1217</v>
      </c>
      <c r="B234" s="845" t="s">
        <v>1218</v>
      </c>
      <c r="C234" s="835" t="s">
        <v>939</v>
      </c>
      <c r="D234" s="838"/>
      <c r="E234" s="838"/>
      <c r="F234" s="838"/>
      <c r="G234" s="838"/>
      <c r="H234" s="838"/>
      <c r="I234" s="838"/>
      <c r="J234" s="838"/>
      <c r="K234" s="838"/>
      <c r="L234" s="838"/>
      <c r="M234" s="838"/>
      <c r="N234" s="838"/>
    </row>
    <row r="235" spans="1:14" ht="31.5" x14ac:dyDescent="0.25">
      <c r="A235" s="847" t="s">
        <v>1219</v>
      </c>
      <c r="B235" s="843" t="s">
        <v>1220</v>
      </c>
      <c r="C235" s="835" t="s">
        <v>939</v>
      </c>
      <c r="D235" s="838"/>
      <c r="E235" s="838"/>
      <c r="F235" s="838"/>
      <c r="G235" s="838"/>
      <c r="H235" s="838"/>
      <c r="I235" s="838"/>
      <c r="J235" s="838"/>
      <c r="K235" s="838"/>
      <c r="L235" s="838"/>
      <c r="M235" s="838"/>
      <c r="N235" s="838"/>
    </row>
    <row r="236" spans="1:14" ht="31.5" outlineLevel="1" x14ac:dyDescent="0.25">
      <c r="A236" s="854" t="s">
        <v>1221</v>
      </c>
      <c r="B236" s="845" t="s">
        <v>1222</v>
      </c>
      <c r="C236" s="835" t="s">
        <v>939</v>
      </c>
      <c r="D236" s="838"/>
      <c r="E236" s="838"/>
      <c r="F236" s="838"/>
      <c r="G236" s="838"/>
      <c r="H236" s="838"/>
      <c r="I236" s="838"/>
      <c r="J236" s="838"/>
      <c r="K236" s="838"/>
      <c r="L236" s="838"/>
      <c r="M236" s="838"/>
      <c r="N236" s="838"/>
    </row>
    <row r="237" spans="1:14" outlineLevel="1" x14ac:dyDescent="0.25">
      <c r="A237" s="854" t="s">
        <v>1223</v>
      </c>
      <c r="B237" s="846" t="s">
        <v>1200</v>
      </c>
      <c r="C237" s="835" t="s">
        <v>939</v>
      </c>
      <c r="D237" s="838"/>
      <c r="E237" s="838"/>
      <c r="F237" s="838"/>
      <c r="G237" s="838"/>
      <c r="H237" s="838"/>
      <c r="I237" s="838"/>
      <c r="J237" s="838"/>
      <c r="K237" s="838"/>
      <c r="L237" s="838"/>
      <c r="M237" s="838"/>
      <c r="N237" s="838"/>
    </row>
    <row r="238" spans="1:14" ht="19.5" customHeight="1" outlineLevel="1" x14ac:dyDescent="0.25">
      <c r="A238" s="854" t="s">
        <v>1224</v>
      </c>
      <c r="B238" s="846" t="s">
        <v>1202</v>
      </c>
      <c r="C238" s="835" t="s">
        <v>939</v>
      </c>
      <c r="D238" s="838"/>
      <c r="E238" s="838"/>
      <c r="F238" s="838"/>
      <c r="G238" s="838"/>
      <c r="H238" s="838"/>
      <c r="I238" s="838"/>
      <c r="J238" s="838"/>
      <c r="K238" s="838"/>
      <c r="L238" s="838"/>
      <c r="M238" s="838"/>
      <c r="N238" s="838"/>
    </row>
    <row r="239" spans="1:14" ht="31.5" outlineLevel="1" x14ac:dyDescent="0.25">
      <c r="A239" s="854" t="s">
        <v>1225</v>
      </c>
      <c r="B239" s="846" t="s">
        <v>1204</v>
      </c>
      <c r="C239" s="835" t="s">
        <v>939</v>
      </c>
      <c r="D239" s="838"/>
      <c r="E239" s="838"/>
      <c r="F239" s="838"/>
      <c r="G239" s="838"/>
      <c r="H239" s="838"/>
      <c r="I239" s="838"/>
      <c r="J239" s="838"/>
      <c r="K239" s="838"/>
      <c r="L239" s="838"/>
      <c r="M239" s="838"/>
      <c r="N239" s="838"/>
    </row>
    <row r="240" spans="1:14" outlineLevel="1" x14ac:dyDescent="0.25">
      <c r="A240" s="854" t="s">
        <v>1226</v>
      </c>
      <c r="B240" s="845" t="s">
        <v>1088</v>
      </c>
      <c r="C240" s="835" t="s">
        <v>939</v>
      </c>
      <c r="D240" s="838"/>
      <c r="E240" s="838"/>
      <c r="F240" s="838"/>
      <c r="G240" s="838"/>
      <c r="H240" s="838"/>
      <c r="I240" s="838"/>
      <c r="J240" s="838"/>
      <c r="K240" s="838"/>
      <c r="L240" s="838"/>
      <c r="M240" s="838"/>
      <c r="N240" s="838"/>
    </row>
    <row r="241" spans="1:14" ht="31.5" outlineLevel="1" x14ac:dyDescent="0.25">
      <c r="A241" s="854" t="s">
        <v>1227</v>
      </c>
      <c r="B241" s="845" t="s">
        <v>1228</v>
      </c>
      <c r="C241" s="835" t="s">
        <v>939</v>
      </c>
      <c r="D241" s="838"/>
      <c r="E241" s="838"/>
      <c r="F241" s="838"/>
      <c r="G241" s="838"/>
      <c r="H241" s="838"/>
      <c r="I241" s="838"/>
      <c r="J241" s="838"/>
      <c r="K241" s="838"/>
      <c r="L241" s="838"/>
      <c r="M241" s="838"/>
      <c r="N241" s="838"/>
    </row>
    <row r="242" spans="1:14" ht="63" x14ac:dyDescent="0.25">
      <c r="A242" s="847" t="s">
        <v>1229</v>
      </c>
      <c r="B242" s="843" t="s">
        <v>1230</v>
      </c>
      <c r="C242" s="835" t="s">
        <v>939</v>
      </c>
      <c r="D242" s="852">
        <f>D167-D185</f>
        <v>52.458805879993804</v>
      </c>
      <c r="E242" s="852">
        <f>E167-E185</f>
        <v>82.719118225756574</v>
      </c>
      <c r="F242" s="852">
        <f t="shared" ref="F242:M242" si="11">F167-F185</f>
        <v>50.161755222521776</v>
      </c>
      <c r="G242" s="852">
        <f t="shared" si="11"/>
        <v>105.56540803575126</v>
      </c>
      <c r="H242" s="852"/>
      <c r="I242" s="852">
        <f t="shared" si="11"/>
        <v>91.933773403847454</v>
      </c>
      <c r="J242" s="852"/>
      <c r="K242" s="852">
        <f t="shared" si="11"/>
        <v>89.973265640597106</v>
      </c>
      <c r="L242" s="852"/>
      <c r="M242" s="852">
        <f t="shared" si="11"/>
        <v>286.16103740238577</v>
      </c>
      <c r="N242" s="852"/>
    </row>
    <row r="243" spans="1:14" ht="63" x14ac:dyDescent="0.25">
      <c r="A243" s="847" t="s">
        <v>1231</v>
      </c>
      <c r="B243" s="843" t="s">
        <v>1232</v>
      </c>
      <c r="C243" s="835" t="s">
        <v>939</v>
      </c>
      <c r="D243" s="852">
        <f>D203-D210</f>
        <v>-26.647181880000002</v>
      </c>
      <c r="E243" s="852">
        <f>E203-E210</f>
        <v>-50.462192250000001</v>
      </c>
      <c r="F243" s="852">
        <f>F203-F210</f>
        <v>-78.450783549999997</v>
      </c>
      <c r="G243" s="852">
        <f>G203-G210</f>
        <v>-89.38600000000001</v>
      </c>
      <c r="H243" s="838"/>
      <c r="I243" s="852">
        <f>I203-I210</f>
        <v>-95.313999999999993</v>
      </c>
      <c r="J243" s="838"/>
      <c r="K243" s="852">
        <f>K203-K210</f>
        <v>-91.432000000000002</v>
      </c>
      <c r="L243" s="838"/>
      <c r="M243" s="852">
        <f>M203-M210</f>
        <v>-276.13200000000001</v>
      </c>
      <c r="N243" s="838"/>
    </row>
    <row r="244" spans="1:14" ht="31.5" outlineLevel="1" x14ac:dyDescent="0.25">
      <c r="A244" s="854" t="s">
        <v>1233</v>
      </c>
      <c r="B244" s="845" t="s">
        <v>1234</v>
      </c>
      <c r="C244" s="835" t="s">
        <v>939</v>
      </c>
      <c r="D244" s="838"/>
      <c r="E244" s="838"/>
      <c r="F244" s="838"/>
      <c r="G244" s="838"/>
      <c r="H244" s="838"/>
      <c r="I244" s="838"/>
      <c r="J244" s="838"/>
      <c r="K244" s="838"/>
      <c r="L244" s="838"/>
      <c r="M244" s="838"/>
      <c r="N244" s="838"/>
    </row>
    <row r="245" spans="1:14" ht="31.5" outlineLevel="1" x14ac:dyDescent="0.25">
      <c r="A245" s="854" t="s">
        <v>1235</v>
      </c>
      <c r="B245" s="845" t="s">
        <v>1236</v>
      </c>
      <c r="C245" s="835" t="s">
        <v>939</v>
      </c>
      <c r="D245" s="838"/>
      <c r="E245" s="838"/>
      <c r="F245" s="838"/>
      <c r="G245" s="838"/>
      <c r="H245" s="838"/>
      <c r="I245" s="838"/>
      <c r="J245" s="838"/>
      <c r="K245" s="838"/>
      <c r="L245" s="838"/>
      <c r="M245" s="838"/>
      <c r="N245" s="838"/>
    </row>
    <row r="246" spans="1:14" ht="63" x14ac:dyDescent="0.25">
      <c r="A246" s="847" t="s">
        <v>1237</v>
      </c>
      <c r="B246" s="843" t="s">
        <v>1238</v>
      </c>
      <c r="C246" s="835" t="s">
        <v>939</v>
      </c>
      <c r="D246" s="852">
        <f>D222-D235</f>
        <v>13.905409099999993</v>
      </c>
      <c r="E246" s="852">
        <f>E222-E235</f>
        <v>16.675705430000001</v>
      </c>
      <c r="F246" s="852">
        <f>F222-F235</f>
        <v>17.829143194398057</v>
      </c>
      <c r="G246" s="852">
        <f>G222-G235</f>
        <v>14.818</v>
      </c>
      <c r="H246" s="838"/>
      <c r="I246" s="852">
        <f>I222-I235</f>
        <v>14.818</v>
      </c>
      <c r="J246" s="838"/>
      <c r="K246" s="852">
        <f>K222-K235</f>
        <v>17.574932903367369</v>
      </c>
      <c r="L246" s="838"/>
      <c r="M246" s="852">
        <f>M222-M235</f>
        <v>47.210932903367365</v>
      </c>
      <c r="N246" s="838"/>
    </row>
    <row r="247" spans="1:14" ht="47.25" outlineLevel="1" x14ac:dyDescent="0.25">
      <c r="A247" s="854" t="s">
        <v>1239</v>
      </c>
      <c r="B247" s="845" t="s">
        <v>1240</v>
      </c>
      <c r="C247" s="835" t="s">
        <v>939</v>
      </c>
      <c r="D247" s="838"/>
      <c r="E247" s="838"/>
      <c r="F247" s="838"/>
      <c r="G247" s="838"/>
      <c r="H247" s="838"/>
      <c r="I247" s="838"/>
      <c r="J247" s="838"/>
      <c r="K247" s="838"/>
      <c r="L247" s="838"/>
      <c r="M247" s="838"/>
      <c r="N247" s="838"/>
    </row>
    <row r="248" spans="1:14" ht="47.25" outlineLevel="1" x14ac:dyDescent="0.25">
      <c r="A248" s="854" t="s">
        <v>1241</v>
      </c>
      <c r="B248" s="845" t="s">
        <v>1242</v>
      </c>
      <c r="C248" s="835" t="s">
        <v>939</v>
      </c>
      <c r="D248" s="838"/>
      <c r="E248" s="838"/>
      <c r="F248" s="838"/>
      <c r="G248" s="838"/>
      <c r="H248" s="838"/>
      <c r="I248" s="838"/>
      <c r="J248" s="838"/>
      <c r="K248" s="838"/>
      <c r="L248" s="838"/>
      <c r="M248" s="838"/>
      <c r="N248" s="838"/>
    </row>
    <row r="249" spans="1:14" ht="31.5" x14ac:dyDescent="0.25">
      <c r="A249" s="847" t="s">
        <v>1243</v>
      </c>
      <c r="B249" s="843" t="s">
        <v>1244</v>
      </c>
      <c r="C249" s="835" t="s">
        <v>939</v>
      </c>
      <c r="D249" s="838"/>
      <c r="E249" s="838"/>
      <c r="F249" s="838"/>
      <c r="G249" s="838"/>
      <c r="H249" s="838"/>
      <c r="I249" s="838"/>
      <c r="J249" s="838"/>
      <c r="K249" s="838"/>
      <c r="L249" s="838"/>
      <c r="M249" s="838"/>
      <c r="N249" s="838"/>
    </row>
    <row r="250" spans="1:14" ht="47.25" x14ac:dyDescent="0.25">
      <c r="A250" s="847" t="s">
        <v>1245</v>
      </c>
      <c r="B250" s="843" t="s">
        <v>1246</v>
      </c>
      <c r="C250" s="835" t="s">
        <v>939</v>
      </c>
      <c r="D250" s="852">
        <f>D242+D243+D246+D249</f>
        <v>39.717033099993799</v>
      </c>
      <c r="E250" s="852">
        <f>E242+E243+E246+E249</f>
        <v>48.932631405756574</v>
      </c>
      <c r="F250" s="852">
        <f t="shared" ref="F250:M250" si="12">F242+F243+F246+F249</f>
        <v>-10.459885133080164</v>
      </c>
      <c r="G250" s="852">
        <f t="shared" si="12"/>
        <v>30.997408035751249</v>
      </c>
      <c r="H250" s="852"/>
      <c r="I250" s="852">
        <f t="shared" si="12"/>
        <v>11.43777340384746</v>
      </c>
      <c r="J250" s="852"/>
      <c r="K250" s="852">
        <f t="shared" si="12"/>
        <v>16.116198543964472</v>
      </c>
      <c r="L250" s="852"/>
      <c r="M250" s="852">
        <f t="shared" si="12"/>
        <v>57.239970305753133</v>
      </c>
      <c r="N250" s="852"/>
    </row>
    <row r="251" spans="1:14" ht="31.5" x14ac:dyDescent="0.25">
      <c r="A251" s="847" t="s">
        <v>1247</v>
      </c>
      <c r="B251" s="843" t="s">
        <v>1248</v>
      </c>
      <c r="C251" s="835" t="s">
        <v>939</v>
      </c>
      <c r="D251" s="838"/>
      <c r="E251" s="838"/>
      <c r="F251" s="838"/>
      <c r="G251" s="838"/>
      <c r="H251" s="838"/>
      <c r="I251" s="838"/>
      <c r="J251" s="838"/>
      <c r="K251" s="838"/>
      <c r="L251" s="838"/>
      <c r="M251" s="838"/>
      <c r="N251" s="838"/>
    </row>
    <row r="252" spans="1:14" ht="31.5" x14ac:dyDescent="0.25">
      <c r="A252" s="847" t="s">
        <v>1249</v>
      </c>
      <c r="B252" s="843" t="s">
        <v>1250</v>
      </c>
      <c r="C252" s="835" t="s">
        <v>939</v>
      </c>
      <c r="D252" s="838"/>
      <c r="E252" s="838"/>
      <c r="F252" s="838"/>
      <c r="G252" s="838"/>
      <c r="H252" s="838"/>
      <c r="I252" s="838"/>
      <c r="J252" s="838"/>
      <c r="K252" s="838"/>
      <c r="L252" s="838"/>
      <c r="M252" s="838"/>
      <c r="N252" s="838"/>
    </row>
    <row r="253" spans="1:14" x14ac:dyDescent="0.25">
      <c r="A253" s="847" t="s">
        <v>1251</v>
      </c>
      <c r="B253" s="843" t="s">
        <v>1020</v>
      </c>
      <c r="C253" s="835" t="s">
        <v>624</v>
      </c>
      <c r="D253" s="838"/>
      <c r="E253" s="838"/>
      <c r="F253" s="838"/>
      <c r="G253" s="838"/>
      <c r="H253" s="838"/>
      <c r="I253" s="838"/>
      <c r="J253" s="838"/>
      <c r="K253" s="838"/>
      <c r="L253" s="838"/>
      <c r="M253" s="838"/>
      <c r="N253" s="838"/>
    </row>
    <row r="254" spans="1:14" ht="47.25" outlineLevel="1" x14ac:dyDescent="0.25">
      <c r="A254" s="854" t="s">
        <v>1252</v>
      </c>
      <c r="B254" s="845" t="s">
        <v>1253</v>
      </c>
      <c r="C254" s="835" t="s">
        <v>939</v>
      </c>
      <c r="D254" s="852">
        <f>D255+D263+D269+D281</f>
        <v>186.42514300000002</v>
      </c>
      <c r="E254" s="852">
        <f>E255+E263+E269+E281</f>
        <v>187.00187099999999</v>
      </c>
      <c r="F254" s="852">
        <f t="shared" ref="F254:K254" si="13">F255+F263+F269+F281</f>
        <v>163.72</v>
      </c>
      <c r="G254" s="852">
        <f t="shared" si="13"/>
        <v>182.77500000000003</v>
      </c>
      <c r="H254" s="852"/>
      <c r="I254" s="852">
        <f t="shared" si="13"/>
        <v>173.64150000000001</v>
      </c>
      <c r="J254" s="852"/>
      <c r="K254" s="852">
        <f t="shared" si="13"/>
        <v>168.18230175668251</v>
      </c>
      <c r="L254" s="852"/>
      <c r="M254" s="852">
        <f>K254</f>
        <v>168.18230175668251</v>
      </c>
      <c r="N254" s="838"/>
    </row>
    <row r="255" spans="1:14" ht="47.25" outlineLevel="1" x14ac:dyDescent="0.25">
      <c r="A255" s="854" t="s">
        <v>1254</v>
      </c>
      <c r="B255" s="846" t="s">
        <v>1255</v>
      </c>
      <c r="C255" s="835" t="s">
        <v>939</v>
      </c>
      <c r="D255" s="852">
        <f>D261</f>
        <v>170.339</v>
      </c>
      <c r="E255" s="852">
        <f>E261</f>
        <v>170.339</v>
      </c>
      <c r="F255" s="852">
        <f t="shared" ref="F255:K255" si="14">F261</f>
        <v>149.53165964999999</v>
      </c>
      <c r="G255" s="852">
        <f t="shared" si="14"/>
        <v>169.34877666750003</v>
      </c>
      <c r="H255" s="852"/>
      <c r="I255" s="852">
        <f t="shared" si="14"/>
        <v>160.88133783412502</v>
      </c>
      <c r="J255" s="852"/>
      <c r="K255" s="852">
        <f t="shared" si="14"/>
        <v>156.05489769910128</v>
      </c>
      <c r="L255" s="852"/>
      <c r="M255" s="852">
        <f>K255</f>
        <v>156.05489769910128</v>
      </c>
      <c r="N255" s="838"/>
    </row>
    <row r="256" spans="1:14" outlineLevel="1" x14ac:dyDescent="0.25">
      <c r="A256" s="847" t="s">
        <v>1256</v>
      </c>
      <c r="B256" s="848" t="s">
        <v>1257</v>
      </c>
      <c r="C256" s="835" t="s">
        <v>939</v>
      </c>
      <c r="D256" s="852">
        <f>D262</f>
        <v>121.426</v>
      </c>
      <c r="E256" s="852">
        <f>E262+E264+E270+E282</f>
        <v>122.06200000000001</v>
      </c>
      <c r="F256" s="852">
        <f>E256/E255*F255</f>
        <v>107.15181749451565</v>
      </c>
      <c r="G256" s="852">
        <f>F256/F255*G255</f>
        <v>121.35242297764101</v>
      </c>
      <c r="H256" s="838"/>
      <c r="I256" s="852">
        <f>G256/G255*I255</f>
        <v>115.28480182875896</v>
      </c>
      <c r="J256" s="838"/>
      <c r="K256" s="852">
        <f>I256/I255*K255</f>
        <v>111.82625777389619</v>
      </c>
      <c r="L256" s="838"/>
      <c r="M256" s="852">
        <f>K256</f>
        <v>111.82625777389619</v>
      </c>
      <c r="N256" s="838"/>
    </row>
    <row r="257" spans="1:14" ht="78.75" outlineLevel="1" x14ac:dyDescent="0.25">
      <c r="A257" s="847" t="s">
        <v>1258</v>
      </c>
      <c r="B257" s="848" t="s">
        <v>941</v>
      </c>
      <c r="C257" s="835" t="s">
        <v>939</v>
      </c>
      <c r="D257" s="838"/>
      <c r="E257" s="838"/>
      <c r="F257" s="838"/>
      <c r="G257" s="838"/>
      <c r="H257" s="838"/>
      <c r="I257" s="852"/>
      <c r="J257" s="838"/>
      <c r="K257" s="852"/>
      <c r="L257" s="838"/>
      <c r="M257" s="838"/>
      <c r="N257" s="838"/>
    </row>
    <row r="258" spans="1:14" outlineLevel="1" x14ac:dyDescent="0.25">
      <c r="A258" s="847" t="s">
        <v>1259</v>
      </c>
      <c r="B258" s="849" t="s">
        <v>1257</v>
      </c>
      <c r="C258" s="835" t="s">
        <v>939</v>
      </c>
      <c r="D258" s="838"/>
      <c r="E258" s="838"/>
      <c r="F258" s="838"/>
      <c r="G258" s="838"/>
      <c r="H258" s="838"/>
      <c r="I258" s="852"/>
      <c r="J258" s="838"/>
      <c r="K258" s="852"/>
      <c r="L258" s="838"/>
      <c r="M258" s="838"/>
      <c r="N258" s="838"/>
    </row>
    <row r="259" spans="1:14" ht="78.75" outlineLevel="1" x14ac:dyDescent="0.25">
      <c r="A259" s="847" t="s">
        <v>1260</v>
      </c>
      <c r="B259" s="848" t="s">
        <v>942</v>
      </c>
      <c r="C259" s="835" t="s">
        <v>939</v>
      </c>
      <c r="D259" s="838"/>
      <c r="E259" s="838"/>
      <c r="F259" s="838"/>
      <c r="G259" s="838"/>
      <c r="H259" s="838"/>
      <c r="I259" s="852"/>
      <c r="J259" s="838"/>
      <c r="K259" s="852"/>
      <c r="L259" s="838"/>
      <c r="M259" s="838"/>
      <c r="N259" s="838"/>
    </row>
    <row r="260" spans="1:14" outlineLevel="1" x14ac:dyDescent="0.25">
      <c r="A260" s="847" t="s">
        <v>1261</v>
      </c>
      <c r="B260" s="849" t="s">
        <v>1257</v>
      </c>
      <c r="C260" s="835" t="s">
        <v>939</v>
      </c>
      <c r="D260" s="838"/>
      <c r="E260" s="838"/>
      <c r="F260" s="838"/>
      <c r="G260" s="838"/>
      <c r="H260" s="838"/>
      <c r="I260" s="852"/>
      <c r="J260" s="838"/>
      <c r="K260" s="852"/>
      <c r="L260" s="838"/>
      <c r="M260" s="838"/>
      <c r="N260" s="838"/>
    </row>
    <row r="261" spans="1:14" ht="78.75" outlineLevel="1" x14ac:dyDescent="0.25">
      <c r="A261" s="847" t="s">
        <v>1262</v>
      </c>
      <c r="B261" s="848" t="s">
        <v>943</v>
      </c>
      <c r="C261" s="835" t="s">
        <v>939</v>
      </c>
      <c r="D261" s="852">
        <v>170.339</v>
      </c>
      <c r="E261" s="852">
        <v>170.339</v>
      </c>
      <c r="F261" s="852">
        <v>149.53165964999999</v>
      </c>
      <c r="G261" s="852">
        <v>169.34877666750003</v>
      </c>
      <c r="H261" s="838"/>
      <c r="I261" s="852">
        <f>G261*0.95</f>
        <v>160.88133783412502</v>
      </c>
      <c r="J261" s="838"/>
      <c r="K261" s="852">
        <f>I261*0.97</f>
        <v>156.05489769910128</v>
      </c>
      <c r="L261" s="838"/>
      <c r="M261" s="852">
        <f>K261</f>
        <v>156.05489769910128</v>
      </c>
      <c r="N261" s="838"/>
    </row>
    <row r="262" spans="1:14" outlineLevel="1" x14ac:dyDescent="0.25">
      <c r="A262" s="847" t="s">
        <v>1263</v>
      </c>
      <c r="B262" s="849" t="s">
        <v>1257</v>
      </c>
      <c r="C262" s="835" t="s">
        <v>939</v>
      </c>
      <c r="D262" s="852">
        <v>121.426</v>
      </c>
      <c r="E262" s="852">
        <v>121.426</v>
      </c>
      <c r="F262" s="852">
        <f>F256</f>
        <v>107.15181749451565</v>
      </c>
      <c r="G262" s="852">
        <f>G256</f>
        <v>121.35242297764101</v>
      </c>
      <c r="H262" s="838"/>
      <c r="I262" s="852">
        <f>I256</f>
        <v>115.28480182875896</v>
      </c>
      <c r="J262" s="838"/>
      <c r="K262" s="852">
        <f>K256</f>
        <v>111.82625777389619</v>
      </c>
      <c r="L262" s="838"/>
      <c r="M262" s="852">
        <f>M256</f>
        <v>111.82625777389619</v>
      </c>
      <c r="N262" s="838"/>
    </row>
    <row r="263" spans="1:14" ht="47.25" outlineLevel="1" x14ac:dyDescent="0.25">
      <c r="A263" s="854" t="s">
        <v>1264</v>
      </c>
      <c r="B263" s="846" t="s">
        <v>1265</v>
      </c>
      <c r="C263" s="835" t="s">
        <v>939</v>
      </c>
      <c r="D263" s="852">
        <v>6.0999999999999999E-2</v>
      </c>
      <c r="E263" s="852">
        <v>6.0999999999999999E-2</v>
      </c>
      <c r="F263" s="852">
        <f>E263</f>
        <v>6.0999999999999999E-2</v>
      </c>
      <c r="G263" s="838">
        <v>0</v>
      </c>
      <c r="H263" s="838"/>
      <c r="I263" s="838">
        <v>0</v>
      </c>
      <c r="J263" s="838"/>
      <c r="K263" s="838">
        <v>0</v>
      </c>
      <c r="L263" s="838"/>
      <c r="M263" s="838"/>
      <c r="N263" s="838"/>
    </row>
    <row r="264" spans="1:14" outlineLevel="1" x14ac:dyDescent="0.25">
      <c r="A264" s="847" t="s">
        <v>1266</v>
      </c>
      <c r="B264" s="848" t="s">
        <v>1257</v>
      </c>
      <c r="C264" s="835" t="s">
        <v>939</v>
      </c>
      <c r="D264" s="853">
        <v>2.4E-2</v>
      </c>
      <c r="E264" s="852">
        <v>2.4E-2</v>
      </c>
      <c r="F264" s="838"/>
      <c r="G264" s="838"/>
      <c r="H264" s="838"/>
      <c r="I264" s="838"/>
      <c r="J264" s="838"/>
      <c r="K264" s="838"/>
      <c r="L264" s="838"/>
      <c r="M264" s="838"/>
      <c r="N264" s="838"/>
    </row>
    <row r="265" spans="1:14" ht="31.5" outlineLevel="1" x14ac:dyDescent="0.25">
      <c r="A265" s="854" t="s">
        <v>1267</v>
      </c>
      <c r="B265" s="846" t="s">
        <v>1268</v>
      </c>
      <c r="C265" s="835" t="s">
        <v>939</v>
      </c>
      <c r="D265" s="852"/>
      <c r="E265" s="852"/>
      <c r="F265" s="838"/>
      <c r="G265" s="838"/>
      <c r="H265" s="838"/>
      <c r="I265" s="838"/>
      <c r="J265" s="838"/>
      <c r="K265" s="838"/>
      <c r="L265" s="838"/>
      <c r="M265" s="838"/>
      <c r="N265" s="838"/>
    </row>
    <row r="266" spans="1:14" outlineLevel="1" x14ac:dyDescent="0.25">
      <c r="A266" s="847" t="s">
        <v>1269</v>
      </c>
      <c r="B266" s="848" t="s">
        <v>1257</v>
      </c>
      <c r="C266" s="835" t="s">
        <v>939</v>
      </c>
      <c r="D266" s="852"/>
      <c r="E266" s="852"/>
      <c r="F266" s="838"/>
      <c r="G266" s="838"/>
      <c r="H266" s="838"/>
      <c r="I266" s="838"/>
      <c r="J266" s="838"/>
      <c r="K266" s="838"/>
      <c r="L266" s="838"/>
      <c r="M266" s="838"/>
      <c r="N266" s="838"/>
    </row>
    <row r="267" spans="1:14" ht="47.25" outlineLevel="1" x14ac:dyDescent="0.25">
      <c r="A267" s="854" t="s">
        <v>1270</v>
      </c>
      <c r="B267" s="846" t="s">
        <v>1271</v>
      </c>
      <c r="C267" s="835" t="s">
        <v>939</v>
      </c>
      <c r="D267" s="852"/>
      <c r="E267" s="852"/>
      <c r="F267" s="838"/>
      <c r="G267" s="838"/>
      <c r="H267" s="838"/>
      <c r="I267" s="838"/>
      <c r="J267" s="838"/>
      <c r="K267" s="838"/>
      <c r="L267" s="838"/>
      <c r="M267" s="838"/>
      <c r="N267" s="838"/>
    </row>
    <row r="268" spans="1:14" outlineLevel="1" x14ac:dyDescent="0.25">
      <c r="A268" s="847" t="s">
        <v>1272</v>
      </c>
      <c r="B268" s="848" t="s">
        <v>1257</v>
      </c>
      <c r="C268" s="835" t="s">
        <v>939</v>
      </c>
      <c r="D268" s="852"/>
      <c r="E268" s="852"/>
      <c r="F268" s="838"/>
      <c r="G268" s="838"/>
      <c r="H268" s="838"/>
      <c r="I268" s="838"/>
      <c r="J268" s="838"/>
      <c r="K268" s="838"/>
      <c r="L268" s="838"/>
      <c r="M268" s="838"/>
      <c r="N268" s="838"/>
    </row>
    <row r="269" spans="1:14" ht="47.25" outlineLevel="1" x14ac:dyDescent="0.25">
      <c r="A269" s="854" t="s">
        <v>1273</v>
      </c>
      <c r="B269" s="846" t="s">
        <v>1274</v>
      </c>
      <c r="C269" s="835" t="s">
        <v>939</v>
      </c>
      <c r="D269" s="852">
        <f>D270</f>
        <v>0.10199999999999999</v>
      </c>
      <c r="E269" s="852">
        <v>0.105</v>
      </c>
      <c r="F269" s="852">
        <f>E269</f>
        <v>0.105</v>
      </c>
      <c r="G269" s="852">
        <f>F269</f>
        <v>0.105</v>
      </c>
      <c r="H269" s="838"/>
      <c r="I269" s="852">
        <f>G269</f>
        <v>0.105</v>
      </c>
      <c r="J269" s="838"/>
      <c r="K269" s="852">
        <f>I269</f>
        <v>0.105</v>
      </c>
      <c r="L269" s="838"/>
      <c r="M269" s="852">
        <f>K269</f>
        <v>0.105</v>
      </c>
      <c r="N269" s="838"/>
    </row>
    <row r="270" spans="1:14" outlineLevel="1" x14ac:dyDescent="0.25">
      <c r="A270" s="847" t="s">
        <v>1275</v>
      </c>
      <c r="B270" s="848" t="s">
        <v>1257</v>
      </c>
      <c r="C270" s="835" t="s">
        <v>939</v>
      </c>
      <c r="D270" s="852">
        <v>0.10199999999999999</v>
      </c>
      <c r="E270" s="852">
        <v>0.10199999999999999</v>
      </c>
      <c r="F270" s="852">
        <f>E270</f>
        <v>0.10199999999999999</v>
      </c>
      <c r="G270" s="852">
        <f>F270</f>
        <v>0.10199999999999999</v>
      </c>
      <c r="H270" s="838"/>
      <c r="I270" s="852">
        <f>G270</f>
        <v>0.10199999999999999</v>
      </c>
      <c r="J270" s="838"/>
      <c r="K270" s="852">
        <f>I270</f>
        <v>0.10199999999999999</v>
      </c>
      <c r="L270" s="838"/>
      <c r="M270" s="852">
        <f>K270</f>
        <v>0.10199999999999999</v>
      </c>
      <c r="N270" s="838"/>
    </row>
    <row r="271" spans="1:14" ht="31.5" outlineLevel="1" x14ac:dyDescent="0.25">
      <c r="A271" s="854" t="s">
        <v>1276</v>
      </c>
      <c r="B271" s="846" t="s">
        <v>1277</v>
      </c>
      <c r="C271" s="835" t="s">
        <v>939</v>
      </c>
      <c r="D271" s="838"/>
      <c r="E271" s="838"/>
      <c r="F271" s="838"/>
      <c r="G271" s="838"/>
      <c r="H271" s="838"/>
      <c r="I271" s="838"/>
      <c r="J271" s="838"/>
      <c r="K271" s="838"/>
      <c r="L271" s="838"/>
      <c r="M271" s="838"/>
      <c r="N271" s="838"/>
    </row>
    <row r="272" spans="1:14" outlineLevel="1" x14ac:dyDescent="0.25">
      <c r="A272" s="847" t="s">
        <v>1278</v>
      </c>
      <c r="B272" s="848" t="s">
        <v>1257</v>
      </c>
      <c r="C272" s="835" t="s">
        <v>939</v>
      </c>
      <c r="D272" s="838"/>
      <c r="E272" s="838"/>
      <c r="F272" s="838"/>
      <c r="G272" s="838"/>
      <c r="H272" s="838"/>
      <c r="I272" s="838"/>
      <c r="J272" s="838"/>
      <c r="K272" s="838"/>
      <c r="L272" s="838"/>
      <c r="M272" s="838"/>
      <c r="N272" s="838"/>
    </row>
    <row r="273" spans="1:20" ht="31.5" outlineLevel="1" x14ac:dyDescent="0.25">
      <c r="A273" s="854" t="s">
        <v>1279</v>
      </c>
      <c r="B273" s="846" t="s">
        <v>1280</v>
      </c>
      <c r="C273" s="835" t="s">
        <v>939</v>
      </c>
      <c r="D273" s="838"/>
      <c r="E273" s="838"/>
      <c r="F273" s="838"/>
      <c r="G273" s="838"/>
      <c r="H273" s="838"/>
      <c r="I273" s="838"/>
      <c r="J273" s="838"/>
      <c r="K273" s="838"/>
      <c r="L273" s="838"/>
      <c r="M273" s="838"/>
      <c r="N273" s="838"/>
    </row>
    <row r="274" spans="1:20" outlineLevel="1" x14ac:dyDescent="0.25">
      <c r="A274" s="847" t="s">
        <v>1281</v>
      </c>
      <c r="B274" s="848" t="s">
        <v>1257</v>
      </c>
      <c r="C274" s="835" t="s">
        <v>939</v>
      </c>
      <c r="D274" s="838"/>
      <c r="E274" s="838"/>
      <c r="F274" s="838"/>
      <c r="G274" s="838"/>
      <c r="H274" s="838"/>
      <c r="I274" s="838"/>
      <c r="J274" s="838"/>
      <c r="K274" s="838"/>
      <c r="L274" s="838"/>
      <c r="M274" s="838"/>
      <c r="N274" s="838"/>
    </row>
    <row r="275" spans="1:20" ht="63" customHeight="1" outlineLevel="1" x14ac:dyDescent="0.25">
      <c r="A275" s="854" t="s">
        <v>1282</v>
      </c>
      <c r="B275" s="846" t="s">
        <v>1283</v>
      </c>
      <c r="C275" s="835" t="s">
        <v>939</v>
      </c>
      <c r="D275" s="838"/>
      <c r="E275" s="838"/>
      <c r="F275" s="838"/>
      <c r="G275" s="838"/>
      <c r="H275" s="838"/>
      <c r="I275" s="838"/>
      <c r="J275" s="838"/>
      <c r="K275" s="838"/>
      <c r="L275" s="838"/>
      <c r="M275" s="838"/>
      <c r="N275" s="838"/>
    </row>
    <row r="276" spans="1:20" outlineLevel="1" x14ac:dyDescent="0.25">
      <c r="A276" s="847" t="s">
        <v>1284</v>
      </c>
      <c r="B276" s="848" t="s">
        <v>1257</v>
      </c>
      <c r="C276" s="835" t="s">
        <v>939</v>
      </c>
      <c r="D276" s="838"/>
      <c r="E276" s="838"/>
      <c r="F276" s="838"/>
      <c r="G276" s="838"/>
      <c r="H276" s="838"/>
      <c r="I276" s="838"/>
      <c r="J276" s="838"/>
      <c r="K276" s="838"/>
      <c r="L276" s="838"/>
      <c r="M276" s="838"/>
      <c r="N276" s="838"/>
    </row>
    <row r="277" spans="1:20" ht="47.25" outlineLevel="1" x14ac:dyDescent="0.25">
      <c r="A277" s="847" t="s">
        <v>1285</v>
      </c>
      <c r="B277" s="848" t="s">
        <v>953</v>
      </c>
      <c r="C277" s="835" t="s">
        <v>939</v>
      </c>
      <c r="D277" s="838"/>
      <c r="E277" s="838"/>
      <c r="F277" s="838"/>
      <c r="G277" s="838"/>
      <c r="H277" s="838"/>
      <c r="I277" s="838"/>
      <c r="J277" s="838"/>
      <c r="K277" s="838"/>
      <c r="L277" s="838"/>
      <c r="M277" s="838"/>
      <c r="N277" s="838"/>
    </row>
    <row r="278" spans="1:20" outlineLevel="1" x14ac:dyDescent="0.25">
      <c r="A278" s="847" t="s">
        <v>1286</v>
      </c>
      <c r="B278" s="849" t="s">
        <v>1257</v>
      </c>
      <c r="C278" s="835" t="s">
        <v>939</v>
      </c>
      <c r="D278" s="838"/>
      <c r="E278" s="838"/>
      <c r="F278" s="838"/>
      <c r="G278" s="838"/>
      <c r="H278" s="838"/>
      <c r="I278" s="838"/>
      <c r="J278" s="838"/>
      <c r="K278" s="838"/>
      <c r="L278" s="838"/>
      <c r="M278" s="838"/>
      <c r="N278" s="838"/>
    </row>
    <row r="279" spans="1:20" ht="31.5" outlineLevel="1" x14ac:dyDescent="0.25">
      <c r="A279" s="847" t="s">
        <v>1287</v>
      </c>
      <c r="B279" s="848" t="s">
        <v>955</v>
      </c>
      <c r="C279" s="835" t="s">
        <v>939</v>
      </c>
      <c r="D279" s="838"/>
      <c r="E279" s="838"/>
      <c r="F279" s="838"/>
      <c r="G279" s="838"/>
      <c r="H279" s="838"/>
      <c r="I279" s="838"/>
      <c r="J279" s="838"/>
      <c r="K279" s="838"/>
      <c r="L279" s="838"/>
      <c r="M279" s="838"/>
      <c r="N279" s="838"/>
    </row>
    <row r="280" spans="1:20" outlineLevel="1" x14ac:dyDescent="0.25">
      <c r="A280" s="847" t="s">
        <v>1288</v>
      </c>
      <c r="B280" s="849" t="s">
        <v>1257</v>
      </c>
      <c r="C280" s="835" t="s">
        <v>939</v>
      </c>
      <c r="D280" s="838"/>
      <c r="E280" s="838"/>
      <c r="F280" s="838"/>
      <c r="G280" s="838"/>
      <c r="H280" s="838"/>
      <c r="I280" s="838"/>
      <c r="J280" s="838"/>
      <c r="K280" s="838"/>
      <c r="L280" s="838"/>
      <c r="M280" s="838"/>
      <c r="N280" s="838"/>
    </row>
    <row r="281" spans="1:20" outlineLevel="1" x14ac:dyDescent="0.25">
      <c r="A281" s="854" t="s">
        <v>1289</v>
      </c>
      <c r="B281" s="846" t="s">
        <v>1290</v>
      </c>
      <c r="C281" s="835" t="s">
        <v>939</v>
      </c>
      <c r="D281" s="852">
        <v>15.923143</v>
      </c>
      <c r="E281" s="852">
        <v>16.496870999999999</v>
      </c>
      <c r="F281" s="852">
        <f>E281*0.85</f>
        <v>14.022340349999999</v>
      </c>
      <c r="G281" s="852">
        <f>F281*0.95</f>
        <v>13.321223332499997</v>
      </c>
      <c r="H281" s="852"/>
      <c r="I281" s="852">
        <f>G281*0.95</f>
        <v>12.655162165874996</v>
      </c>
      <c r="J281" s="852"/>
      <c r="K281" s="852">
        <f>I281*0.95</f>
        <v>12.022404057581246</v>
      </c>
      <c r="L281" s="852"/>
      <c r="M281" s="852">
        <f>K281</f>
        <v>12.022404057581246</v>
      </c>
      <c r="N281" s="838"/>
    </row>
    <row r="282" spans="1:20" outlineLevel="1" x14ac:dyDescent="0.25">
      <c r="A282" s="847" t="s">
        <v>1291</v>
      </c>
      <c r="B282" s="848" t="s">
        <v>1257</v>
      </c>
      <c r="C282" s="835" t="s">
        <v>939</v>
      </c>
      <c r="D282" s="852">
        <v>0.51</v>
      </c>
      <c r="E282" s="852">
        <v>0.51</v>
      </c>
      <c r="F282" s="852">
        <f>E282</f>
        <v>0.51</v>
      </c>
      <c r="G282" s="852">
        <f>F282</f>
        <v>0.51</v>
      </c>
      <c r="H282" s="838"/>
      <c r="I282" s="852">
        <f>G282</f>
        <v>0.51</v>
      </c>
      <c r="J282" s="838"/>
      <c r="K282" s="852">
        <f>I282</f>
        <v>0.51</v>
      </c>
      <c r="L282" s="838"/>
      <c r="M282" s="852">
        <f>K282</f>
        <v>0.51</v>
      </c>
      <c r="N282" s="838"/>
    </row>
    <row r="283" spans="1:20" ht="47.25" outlineLevel="1" x14ac:dyDescent="0.25">
      <c r="A283" s="854" t="s">
        <v>1292</v>
      </c>
      <c r="B283" s="845" t="s">
        <v>1293</v>
      </c>
      <c r="C283" s="835" t="s">
        <v>939</v>
      </c>
      <c r="D283" s="852">
        <v>51.95</v>
      </c>
      <c r="E283" s="852">
        <v>45.09</v>
      </c>
      <c r="F283" s="852">
        <v>49.19</v>
      </c>
      <c r="G283" s="852">
        <v>44.430999999999997</v>
      </c>
      <c r="H283" s="852"/>
      <c r="I283" s="852">
        <f>G283*1.05</f>
        <v>46.652549999999998</v>
      </c>
      <c r="J283" s="852"/>
      <c r="K283" s="852">
        <f>I283*1.05</f>
        <v>48.985177499999999</v>
      </c>
      <c r="L283" s="838"/>
      <c r="M283" s="852">
        <f>K283</f>
        <v>48.985177499999999</v>
      </c>
      <c r="N283" s="838"/>
      <c r="R283" s="832">
        <v>56.686999999999998</v>
      </c>
      <c r="S283" s="832">
        <v>59.055500000000002</v>
      </c>
      <c r="T283" s="832">
        <v>61.423999999999999</v>
      </c>
    </row>
    <row r="284" spans="1:20" ht="31.5" outlineLevel="1" x14ac:dyDescent="0.25">
      <c r="A284" s="854" t="s">
        <v>1294</v>
      </c>
      <c r="B284" s="846" t="s">
        <v>1295</v>
      </c>
      <c r="C284" s="835" t="s">
        <v>939</v>
      </c>
      <c r="D284" s="852">
        <v>11.298825859999999</v>
      </c>
      <c r="E284" s="852">
        <v>12.341445820000001</v>
      </c>
      <c r="F284" s="852">
        <f>$E284/$E$283*F$283</f>
        <v>13.463644264488799</v>
      </c>
      <c r="G284" s="852">
        <f>$E284/$E$283*G$283</f>
        <v>12.161072948068751</v>
      </c>
      <c r="H284" s="838"/>
      <c r="I284" s="852">
        <f>$E284/$E$283*I$283</f>
        <v>12.769126595472189</v>
      </c>
      <c r="J284" s="838"/>
      <c r="K284" s="852">
        <f>$E284/$E$283*K$283</f>
        <v>13.407582925245798</v>
      </c>
      <c r="L284" s="838"/>
      <c r="M284" s="852">
        <f>K284</f>
        <v>13.407582925245798</v>
      </c>
      <c r="N284" s="838"/>
    </row>
    <row r="285" spans="1:20" outlineLevel="1" x14ac:dyDescent="0.25">
      <c r="A285" s="847" t="s">
        <v>1296</v>
      </c>
      <c r="B285" s="848" t="s">
        <v>1257</v>
      </c>
      <c r="C285" s="835" t="s">
        <v>939</v>
      </c>
      <c r="D285" s="838"/>
      <c r="E285" s="838"/>
      <c r="F285" s="838"/>
      <c r="G285" s="838"/>
      <c r="H285" s="838"/>
      <c r="I285" s="838"/>
      <c r="J285" s="838"/>
      <c r="K285" s="838"/>
      <c r="L285" s="838"/>
      <c r="M285" s="838"/>
      <c r="N285" s="838"/>
    </row>
    <row r="286" spans="1:20" ht="31.5" outlineLevel="1" x14ac:dyDescent="0.25">
      <c r="A286" s="854" t="s">
        <v>1297</v>
      </c>
      <c r="B286" s="846" t="s">
        <v>1298</v>
      </c>
      <c r="C286" s="835" t="s">
        <v>939</v>
      </c>
      <c r="D286" s="838"/>
      <c r="E286" s="838"/>
      <c r="F286" s="838"/>
      <c r="G286" s="838"/>
      <c r="H286" s="838"/>
      <c r="I286" s="838"/>
      <c r="J286" s="838"/>
      <c r="K286" s="838"/>
      <c r="L286" s="838"/>
      <c r="M286" s="838"/>
      <c r="N286" s="838"/>
    </row>
    <row r="287" spans="1:20" ht="47.25" outlineLevel="1" x14ac:dyDescent="0.25">
      <c r="A287" s="847" t="s">
        <v>1299</v>
      </c>
      <c r="B287" s="848" t="s">
        <v>1127</v>
      </c>
      <c r="C287" s="835" t="s">
        <v>939</v>
      </c>
      <c r="D287" s="838"/>
      <c r="E287" s="838"/>
      <c r="F287" s="838"/>
      <c r="G287" s="838"/>
      <c r="H287" s="838"/>
      <c r="I287" s="838"/>
      <c r="J287" s="838"/>
      <c r="K287" s="838"/>
      <c r="L287" s="838"/>
      <c r="M287" s="838"/>
      <c r="N287" s="838"/>
    </row>
    <row r="288" spans="1:20" outlineLevel="1" x14ac:dyDescent="0.25">
      <c r="A288" s="847" t="s">
        <v>1300</v>
      </c>
      <c r="B288" s="849" t="s">
        <v>1257</v>
      </c>
      <c r="C288" s="835" t="s">
        <v>939</v>
      </c>
      <c r="D288" s="838"/>
      <c r="E288" s="838"/>
      <c r="F288" s="838"/>
      <c r="G288" s="838"/>
      <c r="H288" s="838"/>
      <c r="I288" s="838"/>
      <c r="J288" s="838"/>
      <c r="K288" s="838"/>
      <c r="L288" s="838"/>
      <c r="M288" s="838"/>
      <c r="N288" s="838"/>
    </row>
    <row r="289" spans="1:14" outlineLevel="1" x14ac:dyDescent="0.25">
      <c r="A289" s="847" t="s">
        <v>1301</v>
      </c>
      <c r="B289" s="848" t="s">
        <v>1302</v>
      </c>
      <c r="C289" s="835" t="s">
        <v>939</v>
      </c>
      <c r="D289" s="838"/>
      <c r="E289" s="838"/>
      <c r="F289" s="838"/>
      <c r="G289" s="838"/>
      <c r="H289" s="838"/>
      <c r="I289" s="838"/>
      <c r="J289" s="838"/>
      <c r="K289" s="838"/>
      <c r="L289" s="838"/>
      <c r="M289" s="838"/>
      <c r="N289" s="838"/>
    </row>
    <row r="290" spans="1:14" outlineLevel="1" x14ac:dyDescent="0.25">
      <c r="A290" s="847" t="s">
        <v>1303</v>
      </c>
      <c r="B290" s="849" t="s">
        <v>1257</v>
      </c>
      <c r="C290" s="835" t="s">
        <v>939</v>
      </c>
      <c r="D290" s="838"/>
      <c r="E290" s="838"/>
      <c r="F290" s="838"/>
      <c r="G290" s="838"/>
      <c r="H290" s="838"/>
      <c r="I290" s="838"/>
      <c r="J290" s="838"/>
      <c r="K290" s="838"/>
      <c r="L290" s="838"/>
      <c r="M290" s="838"/>
      <c r="N290" s="838"/>
    </row>
    <row r="291" spans="1:14" ht="61.5" customHeight="1" outlineLevel="1" x14ac:dyDescent="0.25">
      <c r="A291" s="854" t="s">
        <v>1304</v>
      </c>
      <c r="B291" s="846" t="s">
        <v>1305</v>
      </c>
      <c r="C291" s="835" t="s">
        <v>939</v>
      </c>
      <c r="D291" s="838"/>
      <c r="E291" s="838"/>
      <c r="F291" s="838"/>
      <c r="G291" s="838"/>
      <c r="H291" s="838"/>
      <c r="I291" s="838"/>
      <c r="J291" s="838"/>
      <c r="K291" s="838"/>
      <c r="L291" s="838"/>
      <c r="M291" s="838"/>
      <c r="N291" s="838"/>
    </row>
    <row r="292" spans="1:14" outlineLevel="1" x14ac:dyDescent="0.25">
      <c r="A292" s="847" t="s">
        <v>1306</v>
      </c>
      <c r="B292" s="848" t="s">
        <v>1257</v>
      </c>
      <c r="C292" s="835" t="s">
        <v>939</v>
      </c>
      <c r="D292" s="838"/>
      <c r="E292" s="838"/>
      <c r="F292" s="838"/>
      <c r="G292" s="838"/>
      <c r="H292" s="838"/>
      <c r="I292" s="838"/>
      <c r="J292" s="838"/>
      <c r="K292" s="838"/>
      <c r="L292" s="838"/>
      <c r="M292" s="838"/>
      <c r="N292" s="838"/>
    </row>
    <row r="293" spans="1:14" ht="47.25" outlineLevel="1" x14ac:dyDescent="0.25">
      <c r="A293" s="854" t="s">
        <v>1307</v>
      </c>
      <c r="B293" s="846" t="s">
        <v>1308</v>
      </c>
      <c r="C293" s="835" t="s">
        <v>939</v>
      </c>
      <c r="D293" s="838"/>
      <c r="E293" s="852"/>
      <c r="F293" s="838"/>
      <c r="G293" s="838"/>
      <c r="H293" s="838"/>
      <c r="I293" s="838"/>
      <c r="J293" s="838"/>
      <c r="K293" s="838"/>
      <c r="L293" s="838"/>
      <c r="M293" s="838"/>
      <c r="N293" s="838"/>
    </row>
    <row r="294" spans="1:14" outlineLevel="1" x14ac:dyDescent="0.25">
      <c r="A294" s="847" t="s">
        <v>1309</v>
      </c>
      <c r="B294" s="848" t="s">
        <v>1257</v>
      </c>
      <c r="C294" s="835" t="s">
        <v>939</v>
      </c>
      <c r="D294" s="838"/>
      <c r="E294" s="838"/>
      <c r="F294" s="838"/>
      <c r="G294" s="838"/>
      <c r="H294" s="838"/>
      <c r="I294" s="838"/>
      <c r="J294" s="838"/>
      <c r="K294" s="838"/>
      <c r="L294" s="838"/>
      <c r="M294" s="838"/>
      <c r="N294" s="838"/>
    </row>
    <row r="295" spans="1:14" ht="31.5" outlineLevel="1" x14ac:dyDescent="0.25">
      <c r="A295" s="854" t="s">
        <v>1310</v>
      </c>
      <c r="B295" s="846" t="s">
        <v>1311</v>
      </c>
      <c r="C295" s="835" t="s">
        <v>939</v>
      </c>
      <c r="D295" s="852">
        <v>4.766794</v>
      </c>
      <c r="E295" s="852">
        <v>4.0890000000000004</v>
      </c>
      <c r="F295" s="852">
        <f>$E295/$E$283*F$283</f>
        <v>4.4608097139055216</v>
      </c>
      <c r="G295" s="852">
        <f>$E295/$E$283*G$283</f>
        <v>4.0292383898868929</v>
      </c>
      <c r="H295" s="838"/>
      <c r="I295" s="852">
        <f>$E295/$E$283*I$283</f>
        <v>4.2307003093812368</v>
      </c>
      <c r="J295" s="838"/>
      <c r="K295" s="852">
        <f>$E295/$E$283*K$283</f>
        <v>4.4422353248502988</v>
      </c>
      <c r="L295" s="838"/>
      <c r="M295" s="852">
        <f>K295</f>
        <v>4.4422353248502988</v>
      </c>
      <c r="N295" s="838"/>
    </row>
    <row r="296" spans="1:14" outlineLevel="1" x14ac:dyDescent="0.25">
      <c r="A296" s="847" t="s">
        <v>1312</v>
      </c>
      <c r="B296" s="848" t="s">
        <v>1257</v>
      </c>
      <c r="C296" s="835" t="s">
        <v>939</v>
      </c>
      <c r="D296" s="838"/>
      <c r="E296" s="838"/>
      <c r="F296" s="838"/>
      <c r="G296" s="838"/>
      <c r="H296" s="838"/>
      <c r="I296" s="838"/>
      <c r="J296" s="838"/>
      <c r="K296" s="838"/>
      <c r="L296" s="838"/>
      <c r="M296" s="838"/>
      <c r="N296" s="838"/>
    </row>
    <row r="297" spans="1:14" ht="31.5" outlineLevel="1" x14ac:dyDescent="0.25">
      <c r="A297" s="854" t="s">
        <v>1313</v>
      </c>
      <c r="B297" s="846" t="s">
        <v>1314</v>
      </c>
      <c r="C297" s="835" t="s">
        <v>939</v>
      </c>
      <c r="D297" s="852">
        <v>14.82901</v>
      </c>
      <c r="E297" s="852">
        <v>21.946999999999999</v>
      </c>
      <c r="F297" s="852">
        <f>$E297/$E$283*F$283</f>
        <v>23.942624306941667</v>
      </c>
      <c r="G297" s="852">
        <f>$E297/$E$283*G$283</f>
        <v>21.626239897981812</v>
      </c>
      <c r="H297" s="838"/>
      <c r="I297" s="852">
        <f>$E297/$E$283*I$283</f>
        <v>22.7075518928809</v>
      </c>
      <c r="J297" s="838"/>
      <c r="K297" s="852">
        <f>$E297/$E$283*K$283</f>
        <v>23.842929487524948</v>
      </c>
      <c r="L297" s="838"/>
      <c r="M297" s="852">
        <f>K297</f>
        <v>23.842929487524948</v>
      </c>
      <c r="N297" s="838"/>
    </row>
    <row r="298" spans="1:14" outlineLevel="1" x14ac:dyDescent="0.25">
      <c r="A298" s="847" t="s">
        <v>1315</v>
      </c>
      <c r="B298" s="848" t="s">
        <v>1257</v>
      </c>
      <c r="C298" s="835" t="s">
        <v>939</v>
      </c>
      <c r="D298" s="838"/>
      <c r="E298" s="838"/>
      <c r="F298" s="838"/>
      <c r="G298" s="838"/>
      <c r="H298" s="838"/>
      <c r="I298" s="838"/>
      <c r="J298" s="838"/>
      <c r="K298" s="838"/>
      <c r="L298" s="838"/>
      <c r="M298" s="838"/>
      <c r="N298" s="838"/>
    </row>
    <row r="299" spans="1:14" ht="47.25" outlineLevel="1" x14ac:dyDescent="0.25">
      <c r="A299" s="854" t="s">
        <v>1316</v>
      </c>
      <c r="B299" s="846" t="s">
        <v>1317</v>
      </c>
      <c r="C299" s="835" t="s">
        <v>939</v>
      </c>
      <c r="D299" s="838"/>
      <c r="E299" s="838"/>
      <c r="F299" s="838"/>
      <c r="G299" s="838"/>
      <c r="H299" s="838"/>
      <c r="I299" s="838"/>
      <c r="J299" s="838"/>
      <c r="K299" s="838"/>
      <c r="L299" s="838"/>
      <c r="M299" s="838"/>
      <c r="N299" s="838"/>
    </row>
    <row r="300" spans="1:14" outlineLevel="1" x14ac:dyDescent="0.25">
      <c r="A300" s="847" t="s">
        <v>1318</v>
      </c>
      <c r="B300" s="848" t="s">
        <v>1257</v>
      </c>
      <c r="C300" s="835" t="s">
        <v>939</v>
      </c>
      <c r="D300" s="838"/>
      <c r="E300" s="838"/>
      <c r="F300" s="838"/>
      <c r="G300" s="838"/>
      <c r="H300" s="838"/>
      <c r="I300" s="838"/>
      <c r="J300" s="838"/>
      <c r="K300" s="838"/>
      <c r="L300" s="838"/>
      <c r="M300" s="838"/>
      <c r="N300" s="838"/>
    </row>
    <row r="301" spans="1:14" ht="78.75" outlineLevel="1" x14ac:dyDescent="0.25">
      <c r="A301" s="854" t="s">
        <v>1319</v>
      </c>
      <c r="B301" s="846" t="s">
        <v>1320</v>
      </c>
      <c r="C301" s="835" t="s">
        <v>939</v>
      </c>
      <c r="D301" s="838"/>
      <c r="E301" s="838"/>
      <c r="F301" s="838"/>
      <c r="G301" s="838"/>
      <c r="H301" s="838"/>
      <c r="I301" s="838"/>
      <c r="J301" s="838"/>
      <c r="K301" s="838"/>
      <c r="L301" s="838"/>
      <c r="M301" s="838"/>
      <c r="N301" s="838"/>
    </row>
    <row r="302" spans="1:14" outlineLevel="1" x14ac:dyDescent="0.25">
      <c r="A302" s="847" t="s">
        <v>1321</v>
      </c>
      <c r="B302" s="848" t="s">
        <v>1257</v>
      </c>
      <c r="C302" s="835" t="s">
        <v>939</v>
      </c>
      <c r="D302" s="838"/>
      <c r="E302" s="838"/>
      <c r="F302" s="838"/>
      <c r="G302" s="838"/>
      <c r="H302" s="838"/>
      <c r="I302" s="838"/>
      <c r="J302" s="838"/>
      <c r="K302" s="838"/>
      <c r="L302" s="838"/>
      <c r="M302" s="838"/>
      <c r="N302" s="838"/>
    </row>
    <row r="303" spans="1:14" ht="31.5" outlineLevel="1" x14ac:dyDescent="0.25">
      <c r="A303" s="854" t="s">
        <v>1322</v>
      </c>
      <c r="B303" s="846" t="s">
        <v>1323</v>
      </c>
      <c r="C303" s="835" t="s">
        <v>939</v>
      </c>
      <c r="D303" s="852">
        <f>D283-D284-D295-D297</f>
        <v>21.055370140000004</v>
      </c>
      <c r="E303" s="852">
        <f>E283-E284-E295-E297</f>
        <v>6.7125541800000015</v>
      </c>
      <c r="F303" s="852">
        <f>F283-F284-F295-F297</f>
        <v>7.3229217146640089</v>
      </c>
      <c r="G303" s="852">
        <f>G283-G284-G295-G297</f>
        <v>6.6144487640625442</v>
      </c>
      <c r="H303" s="838"/>
      <c r="I303" s="852">
        <f>I283-I284-I295-I297</f>
        <v>6.9451712022656729</v>
      </c>
      <c r="J303" s="838"/>
      <c r="K303" s="852">
        <f>K283-K284-K295-K297</f>
        <v>7.2924297623789549</v>
      </c>
      <c r="L303" s="838"/>
      <c r="M303" s="852">
        <f>M283-M284-M295-M297</f>
        <v>7.2924297623789549</v>
      </c>
      <c r="N303" s="838"/>
    </row>
    <row r="304" spans="1:14" outlineLevel="1" x14ac:dyDescent="0.25">
      <c r="A304" s="847" t="s">
        <v>1324</v>
      </c>
      <c r="B304" s="848" t="s">
        <v>1257</v>
      </c>
      <c r="C304" s="835" t="s">
        <v>939</v>
      </c>
      <c r="D304" s="838"/>
      <c r="E304" s="838"/>
      <c r="F304" s="838"/>
      <c r="G304" s="838"/>
      <c r="H304" s="838"/>
      <c r="I304" s="838"/>
      <c r="J304" s="838"/>
      <c r="K304" s="838"/>
      <c r="L304" s="838"/>
      <c r="M304" s="838"/>
      <c r="N304" s="838"/>
    </row>
    <row r="305" spans="1:14" ht="78.75" outlineLevel="1" x14ac:dyDescent="0.25">
      <c r="A305" s="854" t="s">
        <v>1325</v>
      </c>
      <c r="B305" s="845" t="s">
        <v>1326</v>
      </c>
      <c r="C305" s="835" t="s">
        <v>529</v>
      </c>
      <c r="D305" s="852">
        <v>107.00685523189347</v>
      </c>
      <c r="E305" s="852">
        <f>(E222+E167)/(E23*1.18)*100</f>
        <v>109.36065103207437</v>
      </c>
      <c r="F305" s="852">
        <f>(F222+F167)/(F23*1.2)*100</f>
        <v>107.94276411773613</v>
      </c>
      <c r="G305" s="852">
        <f>(G222+G167)/(G23*1.2)*100</f>
        <v>107.16633547864909</v>
      </c>
      <c r="H305" s="838"/>
      <c r="I305" s="852">
        <f>(I222+I167)/(I23*1.2)*100</f>
        <v>107.38030974491981</v>
      </c>
      <c r="J305" s="838"/>
      <c r="K305" s="852">
        <f>(K222+K167)/(K23*1.2)*100</f>
        <v>107.30020517678544</v>
      </c>
      <c r="L305" s="838"/>
      <c r="M305" s="852">
        <f>(M222+M167)/(M23*1.2)*100</f>
        <v>107.28317219331859</v>
      </c>
      <c r="N305" s="838"/>
    </row>
    <row r="306" spans="1:14" ht="47.25" outlineLevel="1" x14ac:dyDescent="0.25">
      <c r="A306" s="854" t="s">
        <v>1327</v>
      </c>
      <c r="B306" s="846" t="s">
        <v>1328</v>
      </c>
      <c r="C306" s="835" t="s">
        <v>529</v>
      </c>
      <c r="D306" s="838"/>
      <c r="E306" s="852"/>
      <c r="F306" s="838"/>
      <c r="G306" s="838"/>
      <c r="H306" s="838"/>
      <c r="I306" s="838"/>
      <c r="J306" s="838"/>
      <c r="K306" s="838"/>
      <c r="L306" s="838"/>
      <c r="M306" s="838"/>
      <c r="N306" s="838"/>
    </row>
    <row r="307" spans="1:14" ht="78.75" outlineLevel="1" x14ac:dyDescent="0.25">
      <c r="A307" s="847" t="s">
        <v>1329</v>
      </c>
      <c r="B307" s="846" t="s">
        <v>1330</v>
      </c>
      <c r="C307" s="835" t="s">
        <v>529</v>
      </c>
      <c r="D307" s="838"/>
      <c r="E307" s="838"/>
      <c r="F307" s="838"/>
      <c r="G307" s="838"/>
      <c r="H307" s="838"/>
      <c r="I307" s="838"/>
      <c r="J307" s="838"/>
      <c r="K307" s="838"/>
      <c r="L307" s="838"/>
      <c r="M307" s="838"/>
      <c r="N307" s="838"/>
    </row>
    <row r="308" spans="1:14" ht="78.75" outlineLevel="1" x14ac:dyDescent="0.25">
      <c r="A308" s="847" t="s">
        <v>1331</v>
      </c>
      <c r="B308" s="846" t="s">
        <v>1332</v>
      </c>
      <c r="C308" s="835" t="s">
        <v>529</v>
      </c>
      <c r="D308" s="838"/>
      <c r="E308" s="838"/>
      <c r="F308" s="838"/>
      <c r="G308" s="838"/>
      <c r="H308" s="838"/>
      <c r="I308" s="838"/>
      <c r="J308" s="838"/>
      <c r="K308" s="838"/>
      <c r="L308" s="838"/>
      <c r="M308" s="838"/>
      <c r="N308" s="838"/>
    </row>
    <row r="309" spans="1:14" ht="78.75" outlineLevel="1" x14ac:dyDescent="0.25">
      <c r="A309" s="847" t="s">
        <v>1333</v>
      </c>
      <c r="B309" s="846" t="s">
        <v>1334</v>
      </c>
      <c r="C309" s="835" t="s">
        <v>529</v>
      </c>
      <c r="D309" s="852">
        <v>102.60807259095739</v>
      </c>
      <c r="E309" s="852">
        <f>(E171)/(E27*1.18)*100</f>
        <v>99.800714126098882</v>
      </c>
      <c r="F309" s="852">
        <f>(F171)/(F27*1.2)*100</f>
        <v>98.137368890663922</v>
      </c>
      <c r="G309" s="852">
        <f>$E$309/$E$305*G305</f>
        <v>97.798218190100656</v>
      </c>
      <c r="H309" s="838"/>
      <c r="I309" s="852">
        <f>$E$309/$E$305*I305</f>
        <v>97.993487552315429</v>
      </c>
      <c r="J309" s="838"/>
      <c r="K309" s="852">
        <f>$E$309/$E$305*K305</f>
        <v>97.920385453625215</v>
      </c>
      <c r="L309" s="838"/>
      <c r="M309" s="852">
        <f>$E$309/$E$305*M305</f>
        <v>97.904841435757305</v>
      </c>
      <c r="N309" s="838"/>
    </row>
    <row r="310" spans="1:14" ht="47.25" outlineLevel="1" x14ac:dyDescent="0.25">
      <c r="A310" s="854" t="s">
        <v>1335</v>
      </c>
      <c r="B310" s="846" t="s">
        <v>1336</v>
      </c>
      <c r="C310" s="835" t="s">
        <v>529</v>
      </c>
      <c r="D310" s="853">
        <v>92.255063280569729</v>
      </c>
      <c r="E310" s="853">
        <f>(E172)/(E28*1.18)*100</f>
        <v>95.298512242903158</v>
      </c>
      <c r="F310" s="853">
        <f>(F172)/(F28*1.2)*100</f>
        <v>83.333333333333343</v>
      </c>
      <c r="G310" s="853">
        <f>(G172)/(G28*1.2)*100</f>
        <v>83.333333333333329</v>
      </c>
      <c r="H310" s="838"/>
      <c r="I310" s="853">
        <f>(I172)/(I28*1.2)*100</f>
        <v>83.333333333333343</v>
      </c>
      <c r="J310" s="838"/>
      <c r="K310" s="853">
        <f>(K172)/(K28*1.2)*100</f>
        <v>83.333333333333343</v>
      </c>
      <c r="L310" s="838"/>
      <c r="M310" s="853">
        <f>(M172)/(M28*1.2)*100</f>
        <v>83.333333333333343</v>
      </c>
      <c r="N310" s="838"/>
    </row>
    <row r="311" spans="1:14" ht="47.25" outlineLevel="1" x14ac:dyDescent="0.25">
      <c r="A311" s="854" t="s">
        <v>1337</v>
      </c>
      <c r="B311" s="846" t="s">
        <v>1338</v>
      </c>
      <c r="C311" s="835" t="s">
        <v>529</v>
      </c>
      <c r="D311" s="838"/>
      <c r="E311" s="838"/>
      <c r="F311" s="838"/>
      <c r="G311" s="838"/>
      <c r="H311" s="838"/>
      <c r="I311" s="838"/>
      <c r="J311" s="838"/>
      <c r="K311" s="838"/>
      <c r="L311" s="838"/>
      <c r="M311" s="838"/>
      <c r="N311" s="838"/>
    </row>
    <row r="312" spans="1:14" ht="47.25" outlineLevel="1" x14ac:dyDescent="0.25">
      <c r="A312" s="854" t="s">
        <v>1339</v>
      </c>
      <c r="B312" s="846" t="s">
        <v>1340</v>
      </c>
      <c r="C312" s="835" t="s">
        <v>529</v>
      </c>
      <c r="D312" s="838"/>
      <c r="E312" s="838"/>
      <c r="F312" s="838"/>
      <c r="G312" s="838"/>
      <c r="H312" s="838"/>
      <c r="I312" s="838"/>
      <c r="J312" s="838"/>
      <c r="K312" s="838"/>
      <c r="L312" s="838"/>
      <c r="M312" s="838"/>
      <c r="N312" s="838"/>
    </row>
    <row r="313" spans="1:14" ht="31.5" outlineLevel="1" x14ac:dyDescent="0.25">
      <c r="A313" s="854" t="s">
        <v>1341</v>
      </c>
      <c r="B313" s="846" t="s">
        <v>1342</v>
      </c>
      <c r="C313" s="835" t="s">
        <v>529</v>
      </c>
      <c r="D313" s="838"/>
      <c r="E313" s="852"/>
      <c r="F313" s="838"/>
      <c r="G313" s="838"/>
      <c r="H313" s="838"/>
      <c r="I313" s="838"/>
      <c r="J313" s="838"/>
      <c r="K313" s="838"/>
      <c r="L313" s="838"/>
      <c r="M313" s="838"/>
      <c r="N313" s="838"/>
    </row>
    <row r="314" spans="1:14" ht="31.5" outlineLevel="1" x14ac:dyDescent="0.25">
      <c r="A314" s="854" t="s">
        <v>1343</v>
      </c>
      <c r="B314" s="846" t="s">
        <v>1344</v>
      </c>
      <c r="C314" s="835" t="s">
        <v>529</v>
      </c>
      <c r="D314" s="838"/>
      <c r="E314" s="852"/>
      <c r="F314" s="838"/>
      <c r="G314" s="838"/>
      <c r="H314" s="838"/>
      <c r="I314" s="838"/>
      <c r="J314" s="838"/>
      <c r="K314" s="838"/>
      <c r="L314" s="838"/>
      <c r="M314" s="838"/>
      <c r="N314" s="838"/>
    </row>
    <row r="315" spans="1:14" ht="78.75" outlineLevel="1" x14ac:dyDescent="0.25">
      <c r="A315" s="854" t="s">
        <v>1345</v>
      </c>
      <c r="B315" s="846" t="s">
        <v>1346</v>
      </c>
      <c r="C315" s="835" t="s">
        <v>529</v>
      </c>
      <c r="D315" s="838"/>
      <c r="E315" s="838"/>
      <c r="F315" s="838"/>
      <c r="G315" s="838"/>
      <c r="H315" s="838"/>
      <c r="I315" s="838"/>
      <c r="J315" s="838"/>
      <c r="K315" s="838"/>
      <c r="L315" s="838"/>
      <c r="M315" s="838"/>
      <c r="N315" s="838"/>
    </row>
    <row r="316" spans="1:14" ht="47.25" outlineLevel="1" x14ac:dyDescent="0.25">
      <c r="A316" s="847" t="s">
        <v>1347</v>
      </c>
      <c r="B316" s="848" t="s">
        <v>953</v>
      </c>
      <c r="C316" s="835" t="s">
        <v>529</v>
      </c>
      <c r="D316" s="838"/>
      <c r="E316" s="838"/>
      <c r="F316" s="838"/>
      <c r="G316" s="838"/>
      <c r="H316" s="838"/>
      <c r="I316" s="838"/>
      <c r="J316" s="838"/>
      <c r="K316" s="838"/>
      <c r="L316" s="838"/>
      <c r="M316" s="838"/>
      <c r="N316" s="838"/>
    </row>
    <row r="317" spans="1:14" ht="31.5" outlineLevel="1" x14ac:dyDescent="0.25">
      <c r="A317" s="847" t="s">
        <v>1348</v>
      </c>
      <c r="B317" s="848" t="s">
        <v>955</v>
      </c>
      <c r="C317" s="835" t="s">
        <v>529</v>
      </c>
      <c r="D317" s="838"/>
      <c r="E317" s="838"/>
      <c r="F317" s="838"/>
      <c r="G317" s="838"/>
      <c r="H317" s="838"/>
      <c r="I317" s="838"/>
      <c r="J317" s="838"/>
      <c r="K317" s="838"/>
      <c r="L317" s="838"/>
      <c r="M317" s="838"/>
      <c r="N317" s="838"/>
    </row>
    <row r="318" spans="1:14" x14ac:dyDescent="0.25">
      <c r="A318" s="1439" t="s">
        <v>1349</v>
      </c>
      <c r="B318" s="1439"/>
      <c r="C318" s="1439"/>
      <c r="D318" s="1439"/>
      <c r="E318" s="1439"/>
      <c r="F318" s="1439"/>
      <c r="G318" s="1439"/>
      <c r="H318" s="1439"/>
      <c r="I318" s="1439"/>
      <c r="J318" s="1439"/>
      <c r="K318" s="1439"/>
      <c r="L318" s="1439"/>
      <c r="M318" s="1439"/>
      <c r="N318" s="1439"/>
    </row>
    <row r="319" spans="1:14" ht="47.25" x14ac:dyDescent="0.25">
      <c r="A319" s="847" t="s">
        <v>1350</v>
      </c>
      <c r="B319" s="843" t="s">
        <v>1351</v>
      </c>
      <c r="C319" s="835" t="s">
        <v>624</v>
      </c>
      <c r="D319" s="835" t="s">
        <v>1352</v>
      </c>
      <c r="E319" s="835" t="s">
        <v>1352</v>
      </c>
      <c r="F319" s="835" t="s">
        <v>1352</v>
      </c>
      <c r="G319" s="835" t="s">
        <v>1352</v>
      </c>
      <c r="H319" s="835" t="s">
        <v>1352</v>
      </c>
      <c r="I319" s="835" t="s">
        <v>1352</v>
      </c>
      <c r="J319" s="835" t="s">
        <v>1352</v>
      </c>
      <c r="K319" s="835" t="s">
        <v>1352</v>
      </c>
      <c r="L319" s="835" t="s">
        <v>1352</v>
      </c>
      <c r="M319" s="835" t="s">
        <v>1352</v>
      </c>
      <c r="N319" s="835" t="s">
        <v>1352</v>
      </c>
    </row>
    <row r="320" spans="1:14" ht="31.5" outlineLevel="1" x14ac:dyDescent="0.25">
      <c r="A320" s="854" t="s">
        <v>1353</v>
      </c>
      <c r="B320" s="845" t="s">
        <v>1354</v>
      </c>
      <c r="C320" s="835" t="s">
        <v>332</v>
      </c>
      <c r="D320" s="843">
        <v>38.049999999999997</v>
      </c>
      <c r="E320" s="843">
        <v>38.049999999999997</v>
      </c>
      <c r="F320" s="843">
        <v>38.049999999999997</v>
      </c>
      <c r="G320" s="843">
        <v>38.049999999999997</v>
      </c>
      <c r="H320" s="843"/>
      <c r="I320" s="843">
        <v>38.049999999999997</v>
      </c>
      <c r="J320" s="843"/>
      <c r="K320" s="843">
        <v>38.049999999999997</v>
      </c>
      <c r="L320" s="843"/>
      <c r="M320" s="843">
        <v>38.049999999999997</v>
      </c>
      <c r="N320" s="843"/>
    </row>
    <row r="321" spans="1:14" ht="31.5" outlineLevel="1" x14ac:dyDescent="0.25">
      <c r="A321" s="854" t="s">
        <v>1355</v>
      </c>
      <c r="B321" s="845" t="s">
        <v>1356</v>
      </c>
      <c r="C321" s="835" t="s">
        <v>1357</v>
      </c>
      <c r="D321" s="856">
        <v>1.1200000000000001</v>
      </c>
      <c r="E321" s="856">
        <f>D321</f>
        <v>1.1200000000000001</v>
      </c>
      <c r="F321" s="856">
        <f>E321</f>
        <v>1.1200000000000001</v>
      </c>
      <c r="G321" s="856">
        <f>F321</f>
        <v>1.1200000000000001</v>
      </c>
      <c r="H321" s="856"/>
      <c r="I321" s="856">
        <f>G321</f>
        <v>1.1200000000000001</v>
      </c>
      <c r="J321" s="856"/>
      <c r="K321" s="856">
        <f>I321</f>
        <v>1.1200000000000001</v>
      </c>
      <c r="L321" s="856"/>
      <c r="M321" s="856">
        <f>K321</f>
        <v>1.1200000000000001</v>
      </c>
      <c r="N321" s="856"/>
    </row>
    <row r="322" spans="1:14" ht="31.5" outlineLevel="1" x14ac:dyDescent="0.25">
      <c r="A322" s="854" t="s">
        <v>1358</v>
      </c>
      <c r="B322" s="845" t="s">
        <v>1359</v>
      </c>
      <c r="C322" s="835" t="s">
        <v>332</v>
      </c>
      <c r="D322" s="843">
        <f>D320</f>
        <v>38.049999999999997</v>
      </c>
      <c r="E322" s="843">
        <f t="shared" ref="E322:M322" si="15">E320</f>
        <v>38.049999999999997</v>
      </c>
      <c r="F322" s="843">
        <f t="shared" si="15"/>
        <v>38.049999999999997</v>
      </c>
      <c r="G322" s="843">
        <f t="shared" si="15"/>
        <v>38.049999999999997</v>
      </c>
      <c r="H322" s="843"/>
      <c r="I322" s="843">
        <f t="shared" si="15"/>
        <v>38.049999999999997</v>
      </c>
      <c r="J322" s="843"/>
      <c r="K322" s="843">
        <f t="shared" si="15"/>
        <v>38.049999999999997</v>
      </c>
      <c r="L322" s="843"/>
      <c r="M322" s="843">
        <f t="shared" si="15"/>
        <v>38.049999999999997</v>
      </c>
      <c r="N322" s="843"/>
    </row>
    <row r="323" spans="1:14" ht="31.5" outlineLevel="1" x14ac:dyDescent="0.25">
      <c r="A323" s="854" t="s">
        <v>1360</v>
      </c>
      <c r="B323" s="845" t="s">
        <v>1361</v>
      </c>
      <c r="C323" s="835" t="s">
        <v>1357</v>
      </c>
      <c r="D323" s="856">
        <v>1.0900000000000001</v>
      </c>
      <c r="E323" s="856">
        <f>D323</f>
        <v>1.0900000000000001</v>
      </c>
      <c r="F323" s="856">
        <f>E323</f>
        <v>1.0900000000000001</v>
      </c>
      <c r="G323" s="856">
        <f>F323</f>
        <v>1.0900000000000001</v>
      </c>
      <c r="H323" s="856"/>
      <c r="I323" s="856">
        <f>G323</f>
        <v>1.0900000000000001</v>
      </c>
      <c r="J323" s="856"/>
      <c r="K323" s="856">
        <f>I323</f>
        <v>1.0900000000000001</v>
      </c>
      <c r="L323" s="856"/>
      <c r="M323" s="856">
        <f>K323</f>
        <v>1.0900000000000001</v>
      </c>
      <c r="N323" s="856"/>
    </row>
    <row r="324" spans="1:14" ht="31.5" outlineLevel="1" x14ac:dyDescent="0.25">
      <c r="A324" s="854" t="s">
        <v>1362</v>
      </c>
      <c r="B324" s="845" t="s">
        <v>1363</v>
      </c>
      <c r="C324" s="835" t="s">
        <v>1364</v>
      </c>
      <c r="D324" s="857">
        <v>103.87332259999999</v>
      </c>
      <c r="E324" s="857">
        <v>105.53787799999999</v>
      </c>
      <c r="F324" s="857">
        <v>103.38094747508053</v>
      </c>
      <c r="G324" s="857">
        <v>104.75727316666665</v>
      </c>
      <c r="H324" s="843"/>
      <c r="I324" s="857">
        <v>106.328</v>
      </c>
      <c r="J324" s="843"/>
      <c r="K324" s="857">
        <v>105.28100000000001</v>
      </c>
      <c r="L324" s="843"/>
      <c r="M324" s="856">
        <f>G324+I324+K324</f>
        <v>316.36627316666664</v>
      </c>
      <c r="N324" s="843"/>
    </row>
    <row r="325" spans="1:14" ht="31.5" outlineLevel="1" x14ac:dyDescent="0.25">
      <c r="A325" s="854" t="s">
        <v>1365</v>
      </c>
      <c r="B325" s="845" t="s">
        <v>1366</v>
      </c>
      <c r="C325" s="835" t="s">
        <v>624</v>
      </c>
      <c r="D325" s="835" t="s">
        <v>1352</v>
      </c>
      <c r="E325" s="835" t="s">
        <v>1352</v>
      </c>
      <c r="F325" s="835" t="s">
        <v>1352</v>
      </c>
      <c r="G325" s="835" t="s">
        <v>1352</v>
      </c>
      <c r="H325" s="835" t="s">
        <v>1352</v>
      </c>
      <c r="I325" s="835" t="s">
        <v>1352</v>
      </c>
      <c r="J325" s="835" t="s">
        <v>1352</v>
      </c>
      <c r="K325" s="835" t="s">
        <v>1352</v>
      </c>
      <c r="L325" s="835" t="s">
        <v>1352</v>
      </c>
      <c r="M325" s="835" t="s">
        <v>1352</v>
      </c>
      <c r="N325" s="835" t="s">
        <v>1352</v>
      </c>
    </row>
    <row r="326" spans="1:14" outlineLevel="1" x14ac:dyDescent="0.25">
      <c r="A326" s="854" t="s">
        <v>1367</v>
      </c>
      <c r="B326" s="846" t="s">
        <v>1368</v>
      </c>
      <c r="C326" s="835" t="s">
        <v>1364</v>
      </c>
      <c r="D326" s="857">
        <v>102.61285260000001</v>
      </c>
      <c r="E326" s="857">
        <v>103.69653901199999</v>
      </c>
      <c r="F326" s="857">
        <v>101.85590555520417</v>
      </c>
      <c r="G326" s="857">
        <v>102.95456878566667</v>
      </c>
      <c r="H326" s="843"/>
      <c r="I326" s="857">
        <f>I324/G324*G326</f>
        <v>104.49826593353561</v>
      </c>
      <c r="J326" s="843"/>
      <c r="K326" s="857">
        <f>K324/I324*I326</f>
        <v>103.4692831215537</v>
      </c>
      <c r="L326" s="843"/>
      <c r="M326" s="857">
        <f>G326+I326+K326</f>
        <v>310.92211784075596</v>
      </c>
      <c r="N326" s="843"/>
    </row>
    <row r="327" spans="1:14" outlineLevel="1" x14ac:dyDescent="0.25">
      <c r="A327" s="854" t="s">
        <v>1369</v>
      </c>
      <c r="B327" s="846" t="s">
        <v>1370</v>
      </c>
      <c r="C327" s="835" t="s">
        <v>1371</v>
      </c>
      <c r="D327" s="857">
        <v>1.7718519048205543</v>
      </c>
      <c r="E327" s="857">
        <v>1.9431613283713891</v>
      </c>
      <c r="F327" s="857">
        <v>1.9847627465472277</v>
      </c>
      <c r="G327" s="857">
        <v>1.9708771865896342</v>
      </c>
      <c r="H327" s="843"/>
      <c r="I327" s="857">
        <f>G327</f>
        <v>1.9708771865896342</v>
      </c>
      <c r="J327" s="843"/>
      <c r="K327" s="857">
        <f>I327</f>
        <v>1.9708771865896342</v>
      </c>
      <c r="L327" s="843"/>
      <c r="M327" s="857">
        <f>G327+I327+K327</f>
        <v>5.9126315597689025</v>
      </c>
      <c r="N327" s="843"/>
    </row>
    <row r="328" spans="1:14" ht="31.5" outlineLevel="1" x14ac:dyDescent="0.25">
      <c r="A328" s="854" t="s">
        <v>1372</v>
      </c>
      <c r="B328" s="845" t="s">
        <v>1373</v>
      </c>
      <c r="C328" s="835" t="s">
        <v>624</v>
      </c>
      <c r="D328" s="835" t="s">
        <v>1352</v>
      </c>
      <c r="E328" s="835" t="s">
        <v>1352</v>
      </c>
      <c r="F328" s="835" t="s">
        <v>1352</v>
      </c>
      <c r="G328" s="835" t="s">
        <v>1352</v>
      </c>
      <c r="H328" s="835" t="s">
        <v>1352</v>
      </c>
      <c r="I328" s="835" t="s">
        <v>1352</v>
      </c>
      <c r="J328" s="835" t="s">
        <v>1352</v>
      </c>
      <c r="K328" s="835" t="s">
        <v>1352</v>
      </c>
      <c r="L328" s="835" t="s">
        <v>1352</v>
      </c>
      <c r="M328" s="835" t="s">
        <v>1352</v>
      </c>
      <c r="N328" s="835" t="s">
        <v>1352</v>
      </c>
    </row>
    <row r="329" spans="1:14" outlineLevel="1" x14ac:dyDescent="0.25">
      <c r="A329" s="854" t="s">
        <v>1374</v>
      </c>
      <c r="B329" s="846" t="s">
        <v>1368</v>
      </c>
      <c r="C329" s="835" t="s">
        <v>1364</v>
      </c>
      <c r="D329" s="843"/>
      <c r="E329" s="843"/>
      <c r="F329" s="843"/>
      <c r="G329" s="843"/>
      <c r="H329" s="843"/>
      <c r="I329" s="843"/>
      <c r="J329" s="843"/>
      <c r="K329" s="843"/>
      <c r="L329" s="843"/>
      <c r="M329" s="843"/>
      <c r="N329" s="843"/>
    </row>
    <row r="330" spans="1:14" outlineLevel="1" x14ac:dyDescent="0.25">
      <c r="A330" s="854" t="s">
        <v>1375</v>
      </c>
      <c r="B330" s="846" t="s">
        <v>1376</v>
      </c>
      <c r="C330" s="835" t="s">
        <v>332</v>
      </c>
      <c r="D330" s="843"/>
      <c r="E330" s="843"/>
      <c r="F330" s="843"/>
      <c r="G330" s="843"/>
      <c r="H330" s="843"/>
      <c r="I330" s="843"/>
      <c r="J330" s="843"/>
      <c r="K330" s="843"/>
      <c r="L330" s="843"/>
      <c r="M330" s="843"/>
      <c r="N330" s="843"/>
    </row>
    <row r="331" spans="1:14" outlineLevel="1" x14ac:dyDescent="0.25">
      <c r="A331" s="854" t="s">
        <v>1377</v>
      </c>
      <c r="B331" s="846" t="s">
        <v>1370</v>
      </c>
      <c r="C331" s="835" t="s">
        <v>1371</v>
      </c>
      <c r="D331" s="843"/>
      <c r="E331" s="843"/>
      <c r="F331" s="843"/>
      <c r="G331" s="843"/>
      <c r="H331" s="843"/>
      <c r="I331" s="843"/>
      <c r="J331" s="843"/>
      <c r="K331" s="843"/>
      <c r="L331" s="843"/>
      <c r="M331" s="843"/>
      <c r="N331" s="843"/>
    </row>
    <row r="332" spans="1:14" ht="31.5" outlineLevel="1" x14ac:dyDescent="0.25">
      <c r="A332" s="854" t="s">
        <v>1378</v>
      </c>
      <c r="B332" s="845" t="s">
        <v>1379</v>
      </c>
      <c r="C332" s="835" t="s">
        <v>624</v>
      </c>
      <c r="D332" s="835" t="s">
        <v>1352</v>
      </c>
      <c r="E332" s="835" t="s">
        <v>1352</v>
      </c>
      <c r="F332" s="835" t="s">
        <v>1352</v>
      </c>
      <c r="G332" s="835" t="s">
        <v>1352</v>
      </c>
      <c r="H332" s="835" t="s">
        <v>1352</v>
      </c>
      <c r="I332" s="835" t="s">
        <v>1352</v>
      </c>
      <c r="J332" s="835" t="s">
        <v>1352</v>
      </c>
      <c r="K332" s="835" t="s">
        <v>1352</v>
      </c>
      <c r="L332" s="835" t="s">
        <v>1352</v>
      </c>
      <c r="M332" s="835" t="s">
        <v>1352</v>
      </c>
      <c r="N332" s="835" t="s">
        <v>1352</v>
      </c>
    </row>
    <row r="333" spans="1:14" outlineLevel="1" x14ac:dyDescent="0.25">
      <c r="A333" s="854" t="s">
        <v>1380</v>
      </c>
      <c r="B333" s="846" t="s">
        <v>1368</v>
      </c>
      <c r="C333" s="835" t="s">
        <v>1364</v>
      </c>
      <c r="D333" s="843"/>
      <c r="E333" s="843"/>
      <c r="F333" s="843"/>
      <c r="G333" s="843"/>
      <c r="H333" s="843"/>
      <c r="I333" s="843"/>
      <c r="J333" s="843"/>
      <c r="K333" s="843"/>
      <c r="L333" s="843"/>
      <c r="M333" s="843"/>
      <c r="N333" s="843"/>
    </row>
    <row r="334" spans="1:14" outlineLevel="1" x14ac:dyDescent="0.25">
      <c r="A334" s="854" t="s">
        <v>1381</v>
      </c>
      <c r="B334" s="846" t="s">
        <v>1370</v>
      </c>
      <c r="C334" s="835" t="s">
        <v>1371</v>
      </c>
      <c r="D334" s="843"/>
      <c r="E334" s="843"/>
      <c r="F334" s="843"/>
      <c r="G334" s="843"/>
      <c r="H334" s="843"/>
      <c r="I334" s="843"/>
      <c r="J334" s="843"/>
      <c r="K334" s="843"/>
      <c r="L334" s="843"/>
      <c r="M334" s="843"/>
      <c r="N334" s="843"/>
    </row>
    <row r="335" spans="1:14" ht="31.5" outlineLevel="1" x14ac:dyDescent="0.25">
      <c r="A335" s="854" t="s">
        <v>1382</v>
      </c>
      <c r="B335" s="845" t="s">
        <v>1383</v>
      </c>
      <c r="C335" s="835" t="s">
        <v>624</v>
      </c>
      <c r="D335" s="835" t="s">
        <v>1352</v>
      </c>
      <c r="E335" s="835" t="s">
        <v>1352</v>
      </c>
      <c r="F335" s="835" t="s">
        <v>1352</v>
      </c>
      <c r="G335" s="835" t="s">
        <v>1352</v>
      </c>
      <c r="H335" s="835" t="s">
        <v>1352</v>
      </c>
      <c r="I335" s="835" t="s">
        <v>1352</v>
      </c>
      <c r="J335" s="835" t="s">
        <v>1352</v>
      </c>
      <c r="K335" s="835" t="s">
        <v>1352</v>
      </c>
      <c r="L335" s="835" t="s">
        <v>1352</v>
      </c>
      <c r="M335" s="835" t="s">
        <v>1352</v>
      </c>
      <c r="N335" s="835" t="s">
        <v>1352</v>
      </c>
    </row>
    <row r="336" spans="1:14" outlineLevel="1" x14ac:dyDescent="0.25">
      <c r="A336" s="854" t="s">
        <v>1384</v>
      </c>
      <c r="B336" s="846" t="s">
        <v>1368</v>
      </c>
      <c r="C336" s="835" t="s">
        <v>1364</v>
      </c>
      <c r="D336" s="857">
        <v>93.968065999999993</v>
      </c>
      <c r="E336" s="857">
        <v>92.79207199999999</v>
      </c>
      <c r="F336" s="857">
        <v>90.139938944823797</v>
      </c>
      <c r="G336" s="857">
        <v>92.124312631306154</v>
      </c>
      <c r="H336" s="843"/>
      <c r="I336" s="857">
        <v>93.506</v>
      </c>
      <c r="J336" s="843"/>
      <c r="K336" s="857">
        <v>92.584999999999994</v>
      </c>
      <c r="L336" s="843"/>
      <c r="M336" s="857">
        <f>G336+I336+K336</f>
        <v>278.21531263130612</v>
      </c>
      <c r="N336" s="843"/>
    </row>
    <row r="337" spans="1:14" outlineLevel="1" x14ac:dyDescent="0.25">
      <c r="A337" s="854" t="s">
        <v>1385</v>
      </c>
      <c r="B337" s="846" t="s">
        <v>1376</v>
      </c>
      <c r="C337" s="835" t="s">
        <v>332</v>
      </c>
      <c r="D337" s="843"/>
      <c r="E337" s="843"/>
      <c r="F337" s="843"/>
      <c r="G337" s="843"/>
      <c r="H337" s="843"/>
      <c r="I337" s="843"/>
      <c r="J337" s="843"/>
      <c r="K337" s="843"/>
      <c r="L337" s="843"/>
      <c r="M337" s="843"/>
      <c r="N337" s="843"/>
    </row>
    <row r="338" spans="1:14" outlineLevel="1" x14ac:dyDescent="0.25">
      <c r="A338" s="854" t="s">
        <v>1386</v>
      </c>
      <c r="B338" s="846" t="s">
        <v>1370</v>
      </c>
      <c r="C338" s="835" t="s">
        <v>1371</v>
      </c>
      <c r="D338" s="857">
        <v>0.2606772618</v>
      </c>
      <c r="E338" s="857">
        <v>0.25158900000000001</v>
      </c>
      <c r="F338" s="857">
        <v>0.25970700000000002</v>
      </c>
      <c r="G338" s="857">
        <f>F338</f>
        <v>0.25970700000000002</v>
      </c>
      <c r="H338" s="858"/>
      <c r="I338" s="857">
        <f>G338</f>
        <v>0.25970700000000002</v>
      </c>
      <c r="J338" s="858"/>
      <c r="K338" s="857">
        <f>I338</f>
        <v>0.25970700000000002</v>
      </c>
      <c r="L338" s="843"/>
      <c r="M338" s="857">
        <f>G338+I338+K338</f>
        <v>0.77912100000000006</v>
      </c>
      <c r="N338" s="843"/>
    </row>
    <row r="339" spans="1:14" ht="31.5" x14ac:dyDescent="0.25">
      <c r="A339" s="847" t="s">
        <v>1387</v>
      </c>
      <c r="B339" s="843" t="s">
        <v>1388</v>
      </c>
      <c r="C339" s="835" t="s">
        <v>624</v>
      </c>
      <c r="D339" s="835" t="s">
        <v>1352</v>
      </c>
      <c r="E339" s="835" t="s">
        <v>1352</v>
      </c>
      <c r="F339" s="835" t="s">
        <v>1352</v>
      </c>
      <c r="G339" s="835" t="s">
        <v>1352</v>
      </c>
      <c r="H339" s="835" t="s">
        <v>1352</v>
      </c>
      <c r="I339" s="835" t="s">
        <v>1352</v>
      </c>
      <c r="J339" s="835" t="s">
        <v>1352</v>
      </c>
      <c r="K339" s="835" t="s">
        <v>1352</v>
      </c>
      <c r="L339" s="835" t="s">
        <v>1352</v>
      </c>
      <c r="M339" s="835" t="s">
        <v>1352</v>
      </c>
      <c r="N339" s="835" t="s">
        <v>1352</v>
      </c>
    </row>
    <row r="340" spans="1:14" ht="47.25" outlineLevel="1" x14ac:dyDescent="0.25">
      <c r="A340" s="854" t="s">
        <v>1389</v>
      </c>
      <c r="B340" s="845" t="s">
        <v>1390</v>
      </c>
      <c r="C340" s="835" t="s">
        <v>1364</v>
      </c>
      <c r="D340" s="843"/>
      <c r="E340" s="843"/>
      <c r="F340" s="843"/>
      <c r="G340" s="843"/>
      <c r="H340" s="843"/>
      <c r="I340" s="843"/>
      <c r="J340" s="843"/>
      <c r="K340" s="843"/>
      <c r="L340" s="843"/>
      <c r="M340" s="843"/>
      <c r="N340" s="843"/>
    </row>
    <row r="341" spans="1:14" ht="94.5" outlineLevel="1" x14ac:dyDescent="0.25">
      <c r="A341" s="854" t="s">
        <v>1391</v>
      </c>
      <c r="B341" s="846" t="s">
        <v>1392</v>
      </c>
      <c r="C341" s="835" t="s">
        <v>1364</v>
      </c>
      <c r="D341" s="843"/>
      <c r="E341" s="843"/>
      <c r="F341" s="843"/>
      <c r="G341" s="843"/>
      <c r="H341" s="843"/>
      <c r="I341" s="843"/>
      <c r="J341" s="843"/>
      <c r="K341" s="843"/>
      <c r="L341" s="843"/>
      <c r="M341" s="843"/>
      <c r="N341" s="843"/>
    </row>
    <row r="342" spans="1:14" ht="31.5" outlineLevel="1" x14ac:dyDescent="0.25">
      <c r="A342" s="847" t="s">
        <v>1393</v>
      </c>
      <c r="B342" s="848" t="s">
        <v>1394</v>
      </c>
      <c r="C342" s="835" t="s">
        <v>1364</v>
      </c>
      <c r="D342" s="843"/>
      <c r="E342" s="843"/>
      <c r="F342" s="843"/>
      <c r="G342" s="843"/>
      <c r="H342" s="843"/>
      <c r="I342" s="843"/>
      <c r="J342" s="843"/>
      <c r="K342" s="843"/>
      <c r="L342" s="843"/>
      <c r="M342" s="843"/>
      <c r="N342" s="843"/>
    </row>
    <row r="343" spans="1:14" ht="63" outlineLevel="1" x14ac:dyDescent="0.25">
      <c r="A343" s="847" t="s">
        <v>1395</v>
      </c>
      <c r="B343" s="848" t="s">
        <v>1396</v>
      </c>
      <c r="C343" s="835" t="s">
        <v>1364</v>
      </c>
      <c r="D343" s="843"/>
      <c r="E343" s="843"/>
      <c r="F343" s="843"/>
      <c r="G343" s="843"/>
      <c r="H343" s="843"/>
      <c r="I343" s="843"/>
      <c r="J343" s="843"/>
      <c r="K343" s="843"/>
      <c r="L343" s="843"/>
      <c r="M343" s="843"/>
      <c r="N343" s="843"/>
    </row>
    <row r="344" spans="1:14" ht="47.25" outlineLevel="1" x14ac:dyDescent="0.25">
      <c r="A344" s="854" t="s">
        <v>1397</v>
      </c>
      <c r="B344" s="845" t="s">
        <v>1398</v>
      </c>
      <c r="C344" s="835" t="s">
        <v>1364</v>
      </c>
      <c r="D344" s="843"/>
      <c r="E344" s="843"/>
      <c r="F344" s="843"/>
      <c r="G344" s="843"/>
      <c r="H344" s="843"/>
      <c r="I344" s="843"/>
      <c r="J344" s="843"/>
      <c r="K344" s="843"/>
      <c r="L344" s="843"/>
      <c r="M344" s="843"/>
      <c r="N344" s="843"/>
    </row>
    <row r="345" spans="1:14" ht="47.25" outlineLevel="1" x14ac:dyDescent="0.25">
      <c r="A345" s="854" t="s">
        <v>1399</v>
      </c>
      <c r="B345" s="845" t="s">
        <v>1400</v>
      </c>
      <c r="C345" s="835" t="s">
        <v>332</v>
      </c>
      <c r="D345" s="843"/>
      <c r="E345" s="843"/>
      <c r="F345" s="843"/>
      <c r="G345" s="843"/>
      <c r="H345" s="843"/>
      <c r="I345" s="843"/>
      <c r="J345" s="843"/>
      <c r="K345" s="843"/>
      <c r="L345" s="843"/>
      <c r="M345" s="843"/>
      <c r="N345" s="843"/>
    </row>
    <row r="346" spans="1:14" ht="94.5" outlineLevel="1" x14ac:dyDescent="0.25">
      <c r="A346" s="854" t="s">
        <v>1401</v>
      </c>
      <c r="B346" s="846" t="s">
        <v>1402</v>
      </c>
      <c r="C346" s="835" t="s">
        <v>332</v>
      </c>
      <c r="D346" s="843"/>
      <c r="E346" s="843"/>
      <c r="F346" s="843"/>
      <c r="G346" s="843"/>
      <c r="H346" s="843"/>
      <c r="I346" s="843"/>
      <c r="J346" s="843"/>
      <c r="K346" s="843"/>
      <c r="L346" s="843"/>
      <c r="M346" s="843"/>
      <c r="N346" s="843"/>
    </row>
    <row r="347" spans="1:14" ht="31.5" outlineLevel="1" x14ac:dyDescent="0.25">
      <c r="A347" s="847" t="s">
        <v>1403</v>
      </c>
      <c r="B347" s="848" t="s">
        <v>1394</v>
      </c>
      <c r="C347" s="835" t="s">
        <v>332</v>
      </c>
      <c r="D347" s="843"/>
      <c r="E347" s="843"/>
      <c r="F347" s="843"/>
      <c r="G347" s="843"/>
      <c r="H347" s="843"/>
      <c r="I347" s="843"/>
      <c r="J347" s="843"/>
      <c r="K347" s="843"/>
      <c r="L347" s="843"/>
      <c r="M347" s="843"/>
      <c r="N347" s="843"/>
    </row>
    <row r="348" spans="1:14" ht="63" outlineLevel="1" x14ac:dyDescent="0.25">
      <c r="A348" s="847" t="s">
        <v>1404</v>
      </c>
      <c r="B348" s="848" t="s">
        <v>1396</v>
      </c>
      <c r="C348" s="835" t="s">
        <v>332</v>
      </c>
      <c r="D348" s="843"/>
      <c r="E348" s="843"/>
      <c r="F348" s="843"/>
      <c r="G348" s="843"/>
      <c r="H348" s="843"/>
      <c r="I348" s="843"/>
      <c r="J348" s="843"/>
      <c r="K348" s="843"/>
      <c r="L348" s="843"/>
      <c r="M348" s="843"/>
      <c r="N348" s="843"/>
    </row>
    <row r="349" spans="1:14" ht="47.25" outlineLevel="1" x14ac:dyDescent="0.25">
      <c r="A349" s="854" t="s">
        <v>1405</v>
      </c>
      <c r="B349" s="845" t="s">
        <v>1406</v>
      </c>
      <c r="C349" s="835" t="s">
        <v>1407</v>
      </c>
      <c r="D349" s="843"/>
      <c r="E349" s="843"/>
      <c r="F349" s="843"/>
      <c r="G349" s="843"/>
      <c r="H349" s="843"/>
      <c r="I349" s="843"/>
      <c r="J349" s="843"/>
      <c r="K349" s="843"/>
      <c r="L349" s="843"/>
      <c r="M349" s="843"/>
      <c r="N349" s="843"/>
    </row>
    <row r="350" spans="1:14" ht="78.75" outlineLevel="1" x14ac:dyDescent="0.25">
      <c r="A350" s="854" t="s">
        <v>1408</v>
      </c>
      <c r="B350" s="845" t="s">
        <v>1409</v>
      </c>
      <c r="C350" s="835" t="s">
        <v>939</v>
      </c>
      <c r="D350" s="843"/>
      <c r="E350" s="843"/>
      <c r="F350" s="843"/>
      <c r="G350" s="843"/>
      <c r="H350" s="843"/>
      <c r="I350" s="843"/>
      <c r="J350" s="843"/>
      <c r="K350" s="843"/>
      <c r="L350" s="843"/>
      <c r="M350" s="843"/>
      <c r="N350" s="843"/>
    </row>
    <row r="351" spans="1:14" ht="31.5" x14ac:dyDescent="0.25">
      <c r="A351" s="847" t="s">
        <v>1410</v>
      </c>
      <c r="B351" s="843" t="s">
        <v>1411</v>
      </c>
      <c r="C351" s="835" t="s">
        <v>624</v>
      </c>
      <c r="D351" s="835" t="s">
        <v>1352</v>
      </c>
      <c r="E351" s="835" t="s">
        <v>1352</v>
      </c>
      <c r="F351" s="835" t="s">
        <v>1352</v>
      </c>
      <c r="G351" s="835" t="s">
        <v>1352</v>
      </c>
      <c r="H351" s="835" t="s">
        <v>1352</v>
      </c>
      <c r="I351" s="835" t="s">
        <v>1352</v>
      </c>
      <c r="J351" s="835" t="s">
        <v>1352</v>
      </c>
      <c r="K351" s="835" t="s">
        <v>1352</v>
      </c>
      <c r="L351" s="835" t="s">
        <v>1352</v>
      </c>
      <c r="M351" s="835" t="s">
        <v>1352</v>
      </c>
      <c r="N351" s="835" t="s">
        <v>1352</v>
      </c>
    </row>
    <row r="352" spans="1:14" ht="47.25" outlineLevel="1" x14ac:dyDescent="0.25">
      <c r="A352" s="854" t="s">
        <v>1412</v>
      </c>
      <c r="B352" s="845" t="s">
        <v>1413</v>
      </c>
      <c r="C352" s="835" t="s">
        <v>1364</v>
      </c>
      <c r="D352" s="843"/>
      <c r="E352" s="843"/>
      <c r="F352" s="843"/>
      <c r="G352" s="843"/>
      <c r="H352" s="843"/>
      <c r="I352" s="843"/>
      <c r="J352" s="843"/>
      <c r="K352" s="843"/>
      <c r="L352" s="843"/>
      <c r="M352" s="843"/>
      <c r="N352" s="843"/>
    </row>
    <row r="353" spans="1:14" ht="31.5" outlineLevel="1" x14ac:dyDescent="0.25">
      <c r="A353" s="854" t="s">
        <v>1414</v>
      </c>
      <c r="B353" s="845" t="s">
        <v>1415</v>
      </c>
      <c r="C353" s="835" t="s">
        <v>1357</v>
      </c>
      <c r="D353" s="843"/>
      <c r="E353" s="843"/>
      <c r="F353" s="843"/>
      <c r="G353" s="843"/>
      <c r="H353" s="843"/>
      <c r="I353" s="843"/>
      <c r="J353" s="843"/>
      <c r="K353" s="843"/>
      <c r="L353" s="843"/>
      <c r="M353" s="843"/>
      <c r="N353" s="843"/>
    </row>
    <row r="354" spans="1:14" ht="110.25" outlineLevel="1" x14ac:dyDescent="0.25">
      <c r="A354" s="854" t="s">
        <v>1416</v>
      </c>
      <c r="B354" s="845" t="s">
        <v>1417</v>
      </c>
      <c r="C354" s="835" t="s">
        <v>939</v>
      </c>
      <c r="D354" s="843"/>
      <c r="E354" s="843"/>
      <c r="F354" s="843"/>
      <c r="G354" s="843"/>
      <c r="H354" s="843"/>
      <c r="I354" s="843"/>
      <c r="J354" s="843"/>
      <c r="K354" s="843"/>
      <c r="L354" s="843"/>
      <c r="M354" s="843"/>
      <c r="N354" s="843"/>
    </row>
    <row r="355" spans="1:14" ht="78.75" outlineLevel="1" x14ac:dyDescent="0.25">
      <c r="A355" s="854" t="s">
        <v>1418</v>
      </c>
      <c r="B355" s="845" t="s">
        <v>1419</v>
      </c>
      <c r="C355" s="835" t="s">
        <v>939</v>
      </c>
      <c r="D355" s="843"/>
      <c r="E355" s="843"/>
      <c r="F355" s="843"/>
      <c r="G355" s="843"/>
      <c r="H355" s="843"/>
      <c r="I355" s="843"/>
      <c r="J355" s="843"/>
      <c r="K355" s="843"/>
      <c r="L355" s="843"/>
      <c r="M355" s="843"/>
      <c r="N355" s="843"/>
    </row>
    <row r="356" spans="1:14" ht="47.25" x14ac:dyDescent="0.25">
      <c r="A356" s="847" t="s">
        <v>1420</v>
      </c>
      <c r="B356" s="843" t="s">
        <v>1421</v>
      </c>
      <c r="C356" s="835" t="s">
        <v>624</v>
      </c>
      <c r="D356" s="835" t="s">
        <v>1352</v>
      </c>
      <c r="E356" s="835" t="s">
        <v>1352</v>
      </c>
      <c r="F356" s="835" t="s">
        <v>1352</v>
      </c>
      <c r="G356" s="835" t="s">
        <v>1352</v>
      </c>
      <c r="H356" s="835" t="s">
        <v>1352</v>
      </c>
      <c r="I356" s="835" t="s">
        <v>1352</v>
      </c>
      <c r="J356" s="835" t="s">
        <v>1352</v>
      </c>
      <c r="K356" s="835" t="s">
        <v>1352</v>
      </c>
      <c r="L356" s="835" t="s">
        <v>1352</v>
      </c>
      <c r="M356" s="835" t="s">
        <v>1352</v>
      </c>
      <c r="N356" s="835" t="s">
        <v>1352</v>
      </c>
    </row>
    <row r="357" spans="1:14" ht="47.25" outlineLevel="1" x14ac:dyDescent="0.25">
      <c r="A357" s="854" t="s">
        <v>1422</v>
      </c>
      <c r="B357" s="845" t="s">
        <v>1423</v>
      </c>
      <c r="C357" s="835" t="s">
        <v>332</v>
      </c>
      <c r="D357" s="843"/>
      <c r="E357" s="843"/>
      <c r="F357" s="843"/>
      <c r="G357" s="843"/>
      <c r="H357" s="843"/>
      <c r="I357" s="843"/>
      <c r="J357" s="843"/>
      <c r="K357" s="843"/>
      <c r="L357" s="843"/>
      <c r="M357" s="843"/>
      <c r="N357" s="843"/>
    </row>
    <row r="358" spans="1:14" ht="141.75" outlineLevel="1" x14ac:dyDescent="0.25">
      <c r="A358" s="854" t="s">
        <v>1424</v>
      </c>
      <c r="B358" s="846" t="s">
        <v>1425</v>
      </c>
      <c r="C358" s="835" t="s">
        <v>332</v>
      </c>
      <c r="D358" s="843"/>
      <c r="E358" s="843"/>
      <c r="F358" s="843"/>
      <c r="G358" s="843"/>
      <c r="H358" s="843"/>
      <c r="I358" s="843"/>
      <c r="J358" s="843"/>
      <c r="K358" s="843"/>
      <c r="L358" s="843"/>
      <c r="M358" s="843"/>
      <c r="N358" s="843"/>
    </row>
    <row r="359" spans="1:14" ht="141.75" outlineLevel="1" x14ac:dyDescent="0.25">
      <c r="A359" s="854" t="s">
        <v>1426</v>
      </c>
      <c r="B359" s="846" t="s">
        <v>1427</v>
      </c>
      <c r="C359" s="835" t="s">
        <v>332</v>
      </c>
      <c r="D359" s="843"/>
      <c r="E359" s="843"/>
      <c r="F359" s="843"/>
      <c r="G359" s="843"/>
      <c r="H359" s="843"/>
      <c r="I359" s="843"/>
      <c r="J359" s="843"/>
      <c r="K359" s="843"/>
      <c r="L359" s="843"/>
      <c r="M359" s="843"/>
      <c r="N359" s="843"/>
    </row>
    <row r="360" spans="1:14" ht="63" outlineLevel="1" x14ac:dyDescent="0.25">
      <c r="A360" s="854" t="s">
        <v>1428</v>
      </c>
      <c r="B360" s="846" t="s">
        <v>1429</v>
      </c>
      <c r="C360" s="835" t="s">
        <v>332</v>
      </c>
      <c r="D360" s="843"/>
      <c r="E360" s="843"/>
      <c r="F360" s="843"/>
      <c r="G360" s="843"/>
      <c r="H360" s="843"/>
      <c r="I360" s="843"/>
      <c r="J360" s="843"/>
      <c r="K360" s="843"/>
      <c r="L360" s="843"/>
      <c r="M360" s="843"/>
      <c r="N360" s="843"/>
    </row>
    <row r="361" spans="1:14" ht="47.25" outlineLevel="1" x14ac:dyDescent="0.25">
      <c r="A361" s="854" t="s">
        <v>1430</v>
      </c>
      <c r="B361" s="845" t="s">
        <v>1431</v>
      </c>
      <c r="C361" s="835" t="s">
        <v>1364</v>
      </c>
      <c r="D361" s="843"/>
      <c r="E361" s="843"/>
      <c r="F361" s="843"/>
      <c r="G361" s="843"/>
      <c r="H361" s="843"/>
      <c r="I361" s="843"/>
      <c r="J361" s="843"/>
      <c r="K361" s="843"/>
      <c r="L361" s="843"/>
      <c r="M361" s="843"/>
      <c r="N361" s="843"/>
    </row>
    <row r="362" spans="1:14" ht="110.25" outlineLevel="1" x14ac:dyDescent="0.25">
      <c r="A362" s="854" t="s">
        <v>1432</v>
      </c>
      <c r="B362" s="846" t="s">
        <v>1433</v>
      </c>
      <c r="C362" s="835" t="s">
        <v>1364</v>
      </c>
      <c r="D362" s="843"/>
      <c r="E362" s="843"/>
      <c r="F362" s="843"/>
      <c r="G362" s="843"/>
      <c r="H362" s="843"/>
      <c r="I362" s="843"/>
      <c r="J362" s="843"/>
      <c r="K362" s="843"/>
      <c r="L362" s="843"/>
      <c r="M362" s="843"/>
      <c r="N362" s="843"/>
    </row>
    <row r="363" spans="1:14" ht="47.25" outlineLevel="1" x14ac:dyDescent="0.25">
      <c r="A363" s="854" t="s">
        <v>1434</v>
      </c>
      <c r="B363" s="846" t="s">
        <v>1435</v>
      </c>
      <c r="C363" s="835" t="s">
        <v>1364</v>
      </c>
      <c r="D363" s="843"/>
      <c r="E363" s="843"/>
      <c r="F363" s="843"/>
      <c r="G363" s="843"/>
      <c r="H363" s="843"/>
      <c r="I363" s="843"/>
      <c r="J363" s="843"/>
      <c r="K363" s="843"/>
      <c r="L363" s="843"/>
      <c r="M363" s="843"/>
      <c r="N363" s="843"/>
    </row>
    <row r="364" spans="1:14" ht="63" outlineLevel="1" x14ac:dyDescent="0.25">
      <c r="A364" s="854" t="s">
        <v>1436</v>
      </c>
      <c r="B364" s="845" t="s">
        <v>1437</v>
      </c>
      <c r="C364" s="835" t="s">
        <v>939</v>
      </c>
      <c r="D364" s="843"/>
      <c r="E364" s="843"/>
      <c r="F364" s="843"/>
      <c r="G364" s="843"/>
      <c r="H364" s="843"/>
      <c r="I364" s="843"/>
      <c r="J364" s="843"/>
      <c r="K364" s="843"/>
      <c r="L364" s="843"/>
      <c r="M364" s="843"/>
      <c r="N364" s="843"/>
    </row>
    <row r="365" spans="1:14" ht="31.5" outlineLevel="1" x14ac:dyDescent="0.25">
      <c r="A365" s="854" t="s">
        <v>1438</v>
      </c>
      <c r="B365" s="846" t="s">
        <v>953</v>
      </c>
      <c r="C365" s="835" t="s">
        <v>939</v>
      </c>
      <c r="D365" s="843"/>
      <c r="E365" s="843"/>
      <c r="F365" s="843"/>
      <c r="G365" s="843"/>
      <c r="H365" s="843"/>
      <c r="I365" s="843"/>
      <c r="J365" s="843"/>
      <c r="K365" s="843"/>
      <c r="L365" s="843"/>
      <c r="M365" s="843"/>
      <c r="N365" s="843"/>
    </row>
    <row r="366" spans="1:14" ht="31.5" outlineLevel="1" x14ac:dyDescent="0.25">
      <c r="A366" s="854" t="s">
        <v>1439</v>
      </c>
      <c r="B366" s="846" t="s">
        <v>955</v>
      </c>
      <c r="C366" s="835" t="s">
        <v>939</v>
      </c>
      <c r="D366" s="843"/>
      <c r="E366" s="843"/>
      <c r="F366" s="843"/>
      <c r="G366" s="843"/>
      <c r="H366" s="843"/>
      <c r="I366" s="843"/>
      <c r="J366" s="843"/>
      <c r="K366" s="843"/>
      <c r="L366" s="843"/>
      <c r="M366" s="843"/>
      <c r="N366" s="843"/>
    </row>
    <row r="367" spans="1:14" ht="31.5" x14ac:dyDescent="0.25">
      <c r="A367" s="847" t="s">
        <v>1440</v>
      </c>
      <c r="B367" s="843" t="s">
        <v>1441</v>
      </c>
      <c r="C367" s="835" t="s">
        <v>1442</v>
      </c>
      <c r="D367" s="859"/>
      <c r="E367" s="859"/>
      <c r="F367" s="843"/>
      <c r="G367" s="859"/>
      <c r="H367" s="843"/>
      <c r="I367" s="843"/>
      <c r="J367" s="843"/>
      <c r="K367" s="843"/>
      <c r="L367" s="843"/>
      <c r="M367" s="859"/>
      <c r="N367" s="843"/>
    </row>
    <row r="369" ht="51" customHeight="1" x14ac:dyDescent="0.25"/>
    <row r="372" ht="76.5" customHeight="1" x14ac:dyDescent="0.25"/>
  </sheetData>
  <mergeCells count="23">
    <mergeCell ref="A22:N22"/>
    <mergeCell ref="A166:N166"/>
    <mergeCell ref="A318:N318"/>
    <mergeCell ref="A16:N16"/>
    <mergeCell ref="A18:N18"/>
    <mergeCell ref="A19:A20"/>
    <mergeCell ref="B19:B20"/>
    <mergeCell ref="C19:C20"/>
    <mergeCell ref="G19:H19"/>
    <mergeCell ref="I19:J19"/>
    <mergeCell ref="K19:L19"/>
    <mergeCell ref="M19:N19"/>
    <mergeCell ref="A9:N9"/>
    <mergeCell ref="A11:N11"/>
    <mergeCell ref="A13:N13"/>
    <mergeCell ref="A14:N14"/>
    <mergeCell ref="A15:N15"/>
    <mergeCell ref="A8:N8"/>
    <mergeCell ref="A6:N6"/>
    <mergeCell ref="L1:N1"/>
    <mergeCell ref="L2:N2"/>
    <mergeCell ref="L3:N3"/>
    <mergeCell ref="A5:N5"/>
  </mergeCells>
  <conditionalFormatting sqref="A11 A10:AX10 A12:AX12 A5 A8:A9 O5:AX5 O8:AX8 A13:A14 O13:AX13">
    <cfRule type="containsText" dxfId="2" priority="3" operator="containsText" text="Наименование инвестиционного проекта">
      <formula>NOT(ISERROR(SEARCH("Наименование инвестиционного проекта",A5)))</formula>
    </cfRule>
  </conditionalFormatting>
  <conditionalFormatting sqref="A9 A11 A10:AX10 A12:AX12 A13:A14 O13:AX13">
    <cfRule type="cellIs" dxfId="1" priority="2" operator="equal">
      <formula>0</formula>
    </cfRule>
  </conditionalFormatting>
  <conditionalFormatting sqref="A6:A7">
    <cfRule type="containsText" dxfId="0" priority="1" operator="containsText" text="Наименование инвестиционного проекта">
      <formula>NOT(ISERROR(SEARCH("Наименование инвестиционного проекта",A6)))</formula>
    </cfRule>
  </conditionalFormatting>
  <pageMargins left="0.55000000000000004" right="0.19" top="0.26" bottom="0.25" header="0.17" footer="0.16"/>
  <pageSetup paperSize="9" scale="63"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39997558519241921"/>
  </sheetPr>
  <dimension ref="A1:P83"/>
  <sheetViews>
    <sheetView workbookViewId="0">
      <pane xSplit="3" ySplit="4" topLeftCell="D5" activePane="bottomRight" state="frozen"/>
      <selection activeCell="B5" sqref="B5:H5"/>
      <selection pane="topRight" activeCell="B5" sqref="B5:H5"/>
      <selection pane="bottomLeft" activeCell="B5" sqref="B5:H5"/>
      <selection pane="bottomRight" activeCell="B5" sqref="B5:H5"/>
    </sheetView>
  </sheetViews>
  <sheetFormatPr defaultRowHeight="15.75" x14ac:dyDescent="0.25"/>
  <cols>
    <col min="1" max="1" width="13.85546875" style="861" customWidth="1"/>
    <col min="2" max="2" width="38" style="861" customWidth="1"/>
    <col min="3" max="3" width="13.140625" style="861" customWidth="1"/>
    <col min="4" max="4" width="13.5703125" style="861" bestFit="1" customWidth="1"/>
    <col min="5" max="6" width="13.140625" style="861" bestFit="1" customWidth="1"/>
    <col min="7" max="7" width="14.85546875" style="861" customWidth="1"/>
    <col min="8" max="8" width="18.5703125" style="861" customWidth="1"/>
    <col min="9" max="9" width="17.42578125" style="861" customWidth="1"/>
    <col min="10" max="10" width="16.7109375" style="861" customWidth="1"/>
    <col min="11" max="11" width="14.28515625" style="861" customWidth="1"/>
    <col min="12" max="12" width="16.140625" style="861" customWidth="1"/>
    <col min="13" max="13" width="15.140625" style="861" customWidth="1"/>
    <col min="14" max="14" width="17.7109375" style="861" customWidth="1"/>
    <col min="15" max="15" width="9.140625" style="861"/>
    <col min="16" max="16" width="9.140625" style="860"/>
  </cols>
  <sheetData>
    <row r="1" spans="1:14" x14ac:dyDescent="0.25">
      <c r="A1" s="1442" t="s">
        <v>1517</v>
      </c>
      <c r="B1" s="1442"/>
      <c r="C1" s="1442"/>
      <c r="D1" s="1442"/>
      <c r="E1" s="1442"/>
      <c r="F1" s="1442"/>
      <c r="G1" s="1442"/>
      <c r="H1" s="1442"/>
      <c r="I1" s="1442"/>
      <c r="J1" s="1442"/>
      <c r="K1" s="1442"/>
      <c r="L1" s="1442"/>
      <c r="M1" s="1442"/>
      <c r="N1" s="1442"/>
    </row>
    <row r="2" spans="1:14" ht="31.5" customHeight="1" x14ac:dyDescent="0.25">
      <c r="A2" s="1443" t="s">
        <v>1516</v>
      </c>
      <c r="B2" s="1442" t="s">
        <v>928</v>
      </c>
      <c r="C2" s="1442" t="s">
        <v>929</v>
      </c>
      <c r="D2" s="873" t="s">
        <v>930</v>
      </c>
      <c r="E2" s="873" t="s">
        <v>931</v>
      </c>
      <c r="F2" s="873" t="s">
        <v>932</v>
      </c>
      <c r="G2" s="1442" t="s">
        <v>290</v>
      </c>
      <c r="H2" s="1442"/>
      <c r="I2" s="1442" t="s">
        <v>291</v>
      </c>
      <c r="J2" s="1442"/>
      <c r="K2" s="1442" t="s">
        <v>292</v>
      </c>
      <c r="L2" s="1442"/>
      <c r="M2" s="1442" t="s">
        <v>324</v>
      </c>
      <c r="N2" s="1442"/>
    </row>
    <row r="3" spans="1:14" ht="78.75" x14ac:dyDescent="0.25">
      <c r="A3" s="1443"/>
      <c r="B3" s="1442"/>
      <c r="C3" s="1442"/>
      <c r="D3" s="873" t="s">
        <v>208</v>
      </c>
      <c r="E3" s="873" t="s">
        <v>208</v>
      </c>
      <c r="F3" s="873" t="s">
        <v>933</v>
      </c>
      <c r="G3" s="873" t="s">
        <v>934</v>
      </c>
      <c r="H3" s="873" t="s">
        <v>935</v>
      </c>
      <c r="I3" s="873" t="s">
        <v>934</v>
      </c>
      <c r="J3" s="873" t="s">
        <v>43</v>
      </c>
      <c r="K3" s="873" t="s">
        <v>934</v>
      </c>
      <c r="L3" s="873" t="s">
        <v>43</v>
      </c>
      <c r="M3" s="873" t="s">
        <v>934</v>
      </c>
      <c r="N3" s="873" t="s">
        <v>43</v>
      </c>
    </row>
    <row r="4" spans="1:14" x14ac:dyDescent="0.25">
      <c r="A4" s="874">
        <v>1</v>
      </c>
      <c r="B4" s="873">
        <v>2</v>
      </c>
      <c r="C4" s="873">
        <v>3</v>
      </c>
      <c r="D4" s="873">
        <v>4</v>
      </c>
      <c r="E4" s="873">
        <v>5</v>
      </c>
      <c r="F4" s="873">
        <v>6</v>
      </c>
      <c r="G4" s="873">
        <v>7</v>
      </c>
      <c r="H4" s="873">
        <v>8</v>
      </c>
      <c r="I4" s="873">
        <v>9</v>
      </c>
      <c r="J4" s="873">
        <v>10</v>
      </c>
      <c r="K4" s="873">
        <v>11</v>
      </c>
      <c r="L4" s="873">
        <v>12</v>
      </c>
      <c r="M4" s="873">
        <v>13</v>
      </c>
      <c r="N4" s="873">
        <v>14</v>
      </c>
    </row>
    <row r="5" spans="1:14" ht="31.5" customHeight="1" x14ac:dyDescent="0.25">
      <c r="A5" s="1441" t="s">
        <v>1515</v>
      </c>
      <c r="B5" s="1441"/>
      <c r="C5" s="863" t="s">
        <v>939</v>
      </c>
      <c r="D5" s="871">
        <f>D6</f>
        <v>26.647181880000002</v>
      </c>
      <c r="E5" s="871">
        <f>E6</f>
        <v>50.462192250000001</v>
      </c>
      <c r="F5" s="871">
        <f>F6</f>
        <v>78.450783549999997</v>
      </c>
      <c r="G5" s="871">
        <f>G6</f>
        <v>89.38600000000001</v>
      </c>
      <c r="H5" s="871"/>
      <c r="I5" s="871">
        <f>I6</f>
        <v>95.313999999999993</v>
      </c>
      <c r="J5" s="871"/>
      <c r="K5" s="871">
        <f>K6</f>
        <v>91.432000000000002</v>
      </c>
      <c r="L5" s="871"/>
      <c r="M5" s="871">
        <f>M6</f>
        <v>276.13200000000001</v>
      </c>
      <c r="N5" s="862"/>
    </row>
    <row r="6" spans="1:14" ht="31.5" x14ac:dyDescent="0.25">
      <c r="A6" s="867" t="s">
        <v>937</v>
      </c>
      <c r="B6" s="868" t="s">
        <v>1514</v>
      </c>
      <c r="C6" s="863" t="s">
        <v>939</v>
      </c>
      <c r="D6" s="871">
        <f>D7+D31</f>
        <v>26.647181880000002</v>
      </c>
      <c r="E6" s="871">
        <f>E7+E31</f>
        <v>50.462192250000001</v>
      </c>
      <c r="F6" s="871">
        <f>F7+F31</f>
        <v>78.450783549999997</v>
      </c>
      <c r="G6" s="871">
        <f>G7+G31</f>
        <v>89.38600000000001</v>
      </c>
      <c r="H6" s="871"/>
      <c r="I6" s="871">
        <f>I7+I31</f>
        <v>95.313999999999993</v>
      </c>
      <c r="J6" s="871"/>
      <c r="K6" s="871">
        <f>K7+K31</f>
        <v>91.432000000000002</v>
      </c>
      <c r="L6" s="871"/>
      <c r="M6" s="871">
        <f>M7+M31</f>
        <v>276.13200000000001</v>
      </c>
      <c r="N6" s="862"/>
    </row>
    <row r="7" spans="1:14" ht="31.5" x14ac:dyDescent="0.25">
      <c r="A7" s="865" t="s">
        <v>108</v>
      </c>
      <c r="B7" s="866" t="s">
        <v>1513</v>
      </c>
      <c r="C7" s="863" t="s">
        <v>939</v>
      </c>
      <c r="D7" s="862"/>
      <c r="E7" s="862"/>
      <c r="F7" s="862"/>
      <c r="G7" s="862"/>
      <c r="H7" s="862"/>
      <c r="I7" s="862"/>
      <c r="J7" s="862"/>
      <c r="K7" s="862"/>
      <c r="L7" s="862"/>
      <c r="M7" s="862"/>
      <c r="N7" s="862"/>
    </row>
    <row r="8" spans="1:14" ht="46.5" customHeight="1" x14ac:dyDescent="0.25">
      <c r="A8" s="865" t="s">
        <v>110</v>
      </c>
      <c r="B8" s="864" t="s">
        <v>1512</v>
      </c>
      <c r="C8" s="863" t="s">
        <v>939</v>
      </c>
      <c r="D8" s="862"/>
      <c r="E8" s="862"/>
      <c r="F8" s="862"/>
      <c r="G8" s="862"/>
      <c r="H8" s="862"/>
      <c r="I8" s="862"/>
      <c r="J8" s="862"/>
      <c r="K8" s="862"/>
      <c r="L8" s="862"/>
      <c r="M8" s="862"/>
      <c r="N8" s="862"/>
    </row>
    <row r="9" spans="1:14" ht="47.25" x14ac:dyDescent="0.25">
      <c r="A9" s="867" t="s">
        <v>112</v>
      </c>
      <c r="B9" s="869" t="s">
        <v>1511</v>
      </c>
      <c r="C9" s="863" t="s">
        <v>939</v>
      </c>
      <c r="D9" s="862"/>
      <c r="E9" s="862"/>
      <c r="F9" s="862"/>
      <c r="G9" s="862"/>
      <c r="H9" s="862"/>
      <c r="I9" s="862"/>
      <c r="J9" s="862"/>
      <c r="K9" s="862"/>
      <c r="L9" s="862"/>
      <c r="M9" s="862"/>
      <c r="N9" s="862"/>
    </row>
    <row r="10" spans="1:14" ht="78.75" x14ac:dyDescent="0.25">
      <c r="A10" s="867" t="s">
        <v>1510</v>
      </c>
      <c r="B10" s="870" t="s">
        <v>941</v>
      </c>
      <c r="C10" s="863" t="s">
        <v>939</v>
      </c>
      <c r="D10" s="862"/>
      <c r="E10" s="862"/>
      <c r="F10" s="862"/>
      <c r="G10" s="862"/>
      <c r="H10" s="862"/>
      <c r="I10" s="862"/>
      <c r="J10" s="862"/>
      <c r="K10" s="862"/>
      <c r="L10" s="862"/>
      <c r="M10" s="862"/>
      <c r="N10" s="862"/>
    </row>
    <row r="11" spans="1:14" ht="78.75" x14ac:dyDescent="0.25">
      <c r="A11" s="867" t="s">
        <v>1509</v>
      </c>
      <c r="B11" s="870" t="s">
        <v>942</v>
      </c>
      <c r="C11" s="863" t="s">
        <v>939</v>
      </c>
      <c r="D11" s="862"/>
      <c r="E11" s="862"/>
      <c r="F11" s="862"/>
      <c r="G11" s="862"/>
      <c r="H11" s="862"/>
      <c r="I11" s="862"/>
      <c r="J11" s="862"/>
      <c r="K11" s="862"/>
      <c r="L11" s="862"/>
      <c r="M11" s="862"/>
      <c r="N11" s="862"/>
    </row>
    <row r="12" spans="1:14" ht="78.75" x14ac:dyDescent="0.25">
      <c r="A12" s="867" t="s">
        <v>1508</v>
      </c>
      <c r="B12" s="870" t="s">
        <v>943</v>
      </c>
      <c r="C12" s="863" t="s">
        <v>939</v>
      </c>
      <c r="D12" s="862"/>
      <c r="E12" s="862"/>
      <c r="F12" s="862"/>
      <c r="G12" s="862"/>
      <c r="H12" s="862"/>
      <c r="I12" s="862"/>
      <c r="J12" s="862"/>
      <c r="K12" s="862"/>
      <c r="L12" s="862"/>
      <c r="M12" s="862"/>
      <c r="N12" s="862"/>
    </row>
    <row r="13" spans="1:14" ht="47.25" x14ac:dyDescent="0.25">
      <c r="A13" s="867" t="s">
        <v>114</v>
      </c>
      <c r="B13" s="869" t="s">
        <v>1507</v>
      </c>
      <c r="C13" s="863" t="s">
        <v>939</v>
      </c>
      <c r="D13" s="862"/>
      <c r="E13" s="862"/>
      <c r="F13" s="862"/>
      <c r="G13" s="862"/>
      <c r="H13" s="862"/>
      <c r="I13" s="862"/>
      <c r="J13" s="862"/>
      <c r="K13" s="862"/>
      <c r="L13" s="862"/>
      <c r="M13" s="862"/>
      <c r="N13" s="862"/>
    </row>
    <row r="14" spans="1:14" ht="31.5" x14ac:dyDescent="0.25">
      <c r="A14" s="867" t="s">
        <v>116</v>
      </c>
      <c r="B14" s="869" t="s">
        <v>1506</v>
      </c>
      <c r="C14" s="863" t="s">
        <v>939</v>
      </c>
      <c r="D14" s="862"/>
      <c r="E14" s="862"/>
      <c r="F14" s="862"/>
      <c r="G14" s="862"/>
      <c r="H14" s="862"/>
      <c r="I14" s="862"/>
      <c r="J14" s="862"/>
      <c r="K14" s="862"/>
      <c r="L14" s="862"/>
      <c r="M14" s="862"/>
      <c r="N14" s="862"/>
    </row>
    <row r="15" spans="1:14" ht="47.25" x14ac:dyDescent="0.25">
      <c r="A15" s="867" t="s">
        <v>739</v>
      </c>
      <c r="B15" s="869" t="s">
        <v>1505</v>
      </c>
      <c r="C15" s="863" t="s">
        <v>939</v>
      </c>
      <c r="D15" s="862"/>
      <c r="E15" s="862"/>
      <c r="F15" s="862"/>
      <c r="G15" s="862"/>
      <c r="H15" s="862"/>
      <c r="I15" s="862"/>
      <c r="J15" s="862"/>
      <c r="K15" s="862"/>
      <c r="L15" s="862"/>
      <c r="M15" s="862"/>
      <c r="N15" s="862"/>
    </row>
    <row r="16" spans="1:14" ht="31.5" x14ac:dyDescent="0.25">
      <c r="A16" s="867" t="s">
        <v>1504</v>
      </c>
      <c r="B16" s="869" t="s">
        <v>1503</v>
      </c>
      <c r="C16" s="863" t="s">
        <v>939</v>
      </c>
      <c r="D16" s="862"/>
      <c r="E16" s="862"/>
      <c r="F16" s="862"/>
      <c r="G16" s="862"/>
      <c r="H16" s="862"/>
      <c r="I16" s="862"/>
      <c r="J16" s="862"/>
      <c r="K16" s="862"/>
      <c r="L16" s="862"/>
      <c r="M16" s="862"/>
      <c r="N16" s="862"/>
    </row>
    <row r="17" spans="1:14" ht="78.75" x14ac:dyDescent="0.25">
      <c r="A17" s="867" t="s">
        <v>1502</v>
      </c>
      <c r="B17" s="870" t="s">
        <v>1501</v>
      </c>
      <c r="C17" s="863" t="s">
        <v>939</v>
      </c>
      <c r="D17" s="862"/>
      <c r="E17" s="862"/>
      <c r="F17" s="862"/>
      <c r="G17" s="862"/>
      <c r="H17" s="862"/>
      <c r="I17" s="862"/>
      <c r="J17" s="862"/>
      <c r="K17" s="862"/>
      <c r="L17" s="862"/>
      <c r="M17" s="862"/>
      <c r="N17" s="862"/>
    </row>
    <row r="18" spans="1:14" ht="47.25" x14ac:dyDescent="0.25">
      <c r="A18" s="867" t="s">
        <v>1500</v>
      </c>
      <c r="B18" s="872" t="s">
        <v>1496</v>
      </c>
      <c r="C18" s="863" t="s">
        <v>939</v>
      </c>
      <c r="D18" s="862"/>
      <c r="E18" s="862"/>
      <c r="F18" s="862"/>
      <c r="G18" s="862"/>
      <c r="H18" s="862"/>
      <c r="I18" s="862"/>
      <c r="J18" s="862"/>
      <c r="K18" s="862"/>
      <c r="L18" s="862"/>
      <c r="M18" s="862"/>
      <c r="N18" s="862"/>
    </row>
    <row r="19" spans="1:14" ht="47.25" x14ac:dyDescent="0.25">
      <c r="A19" s="867" t="s">
        <v>1499</v>
      </c>
      <c r="B19" s="870" t="s">
        <v>1498</v>
      </c>
      <c r="C19" s="863" t="s">
        <v>939</v>
      </c>
      <c r="D19" s="862"/>
      <c r="E19" s="862"/>
      <c r="F19" s="862"/>
      <c r="G19" s="862"/>
      <c r="H19" s="862"/>
      <c r="I19" s="862"/>
      <c r="J19" s="862"/>
      <c r="K19" s="862"/>
      <c r="L19" s="862"/>
      <c r="M19" s="862"/>
      <c r="N19" s="862"/>
    </row>
    <row r="20" spans="1:14" ht="47.25" x14ac:dyDescent="0.25">
      <c r="A20" s="867" t="s">
        <v>1497</v>
      </c>
      <c r="B20" s="872" t="s">
        <v>1496</v>
      </c>
      <c r="C20" s="863" t="s">
        <v>939</v>
      </c>
      <c r="D20" s="862"/>
      <c r="E20" s="862"/>
      <c r="F20" s="862"/>
      <c r="G20" s="862"/>
      <c r="H20" s="862"/>
      <c r="I20" s="862"/>
      <c r="J20" s="862"/>
      <c r="K20" s="862"/>
      <c r="L20" s="862"/>
      <c r="M20" s="862"/>
      <c r="N20" s="862"/>
    </row>
    <row r="21" spans="1:14" ht="31.5" x14ac:dyDescent="0.25">
      <c r="A21" s="867" t="s">
        <v>1495</v>
      </c>
      <c r="B21" s="869" t="s">
        <v>1494</v>
      </c>
      <c r="C21" s="863" t="s">
        <v>939</v>
      </c>
      <c r="D21" s="862"/>
      <c r="E21" s="862"/>
      <c r="F21" s="862"/>
      <c r="G21" s="862"/>
      <c r="H21" s="862"/>
      <c r="I21" s="862"/>
      <c r="J21" s="862"/>
      <c r="K21" s="862"/>
      <c r="L21" s="862"/>
      <c r="M21" s="862"/>
      <c r="N21" s="862"/>
    </row>
    <row r="22" spans="1:14" ht="31.5" x14ac:dyDescent="0.25">
      <c r="A22" s="867" t="s">
        <v>1493</v>
      </c>
      <c r="B22" s="869" t="s">
        <v>1280</v>
      </c>
      <c r="C22" s="863" t="s">
        <v>939</v>
      </c>
      <c r="D22" s="862"/>
      <c r="E22" s="862"/>
      <c r="F22" s="862"/>
      <c r="G22" s="862"/>
      <c r="H22" s="862"/>
      <c r="I22" s="862"/>
      <c r="J22" s="862"/>
      <c r="K22" s="862"/>
      <c r="L22" s="862"/>
      <c r="M22" s="862"/>
      <c r="N22" s="862"/>
    </row>
    <row r="23" spans="1:14" ht="78.75" x14ac:dyDescent="0.25">
      <c r="A23" s="867" t="s">
        <v>1492</v>
      </c>
      <c r="B23" s="869" t="s">
        <v>1491</v>
      </c>
      <c r="C23" s="863" t="s">
        <v>939</v>
      </c>
      <c r="D23" s="862"/>
      <c r="E23" s="862"/>
      <c r="F23" s="862"/>
      <c r="G23" s="862"/>
      <c r="H23" s="862"/>
      <c r="I23" s="862"/>
      <c r="J23" s="862"/>
      <c r="K23" s="862"/>
      <c r="L23" s="862"/>
      <c r="M23" s="862"/>
      <c r="N23" s="862"/>
    </row>
    <row r="24" spans="1:14" ht="47.25" x14ac:dyDescent="0.25">
      <c r="A24" s="867" t="s">
        <v>1490</v>
      </c>
      <c r="B24" s="870" t="s">
        <v>953</v>
      </c>
      <c r="C24" s="863" t="s">
        <v>939</v>
      </c>
      <c r="D24" s="862"/>
      <c r="E24" s="862"/>
      <c r="F24" s="862"/>
      <c r="G24" s="862"/>
      <c r="H24" s="862"/>
      <c r="I24" s="862"/>
      <c r="J24" s="862"/>
      <c r="K24" s="862"/>
      <c r="L24" s="862"/>
      <c r="M24" s="862"/>
      <c r="N24" s="862"/>
    </row>
    <row r="25" spans="1:14" ht="15" customHeight="1" x14ac:dyDescent="0.25">
      <c r="A25" s="867" t="s">
        <v>1489</v>
      </c>
      <c r="B25" s="870" t="s">
        <v>955</v>
      </c>
      <c r="C25" s="863" t="s">
        <v>939</v>
      </c>
      <c r="D25" s="862"/>
      <c r="E25" s="862"/>
      <c r="F25" s="862"/>
      <c r="G25" s="862"/>
      <c r="H25" s="862"/>
      <c r="I25" s="862"/>
      <c r="J25" s="862"/>
      <c r="K25" s="862"/>
      <c r="L25" s="862"/>
      <c r="M25" s="862"/>
      <c r="N25" s="862"/>
    </row>
    <row r="26" spans="1:14" ht="63" x14ac:dyDescent="0.25">
      <c r="A26" s="865" t="s">
        <v>118</v>
      </c>
      <c r="B26" s="864" t="s">
        <v>1488</v>
      </c>
      <c r="C26" s="863" t="s">
        <v>939</v>
      </c>
      <c r="D26" s="862"/>
      <c r="E26" s="862"/>
      <c r="F26" s="862"/>
      <c r="G26" s="862"/>
      <c r="H26" s="862"/>
      <c r="I26" s="862"/>
      <c r="J26" s="862"/>
      <c r="K26" s="862"/>
      <c r="L26" s="862"/>
      <c r="M26" s="862"/>
      <c r="N26" s="862"/>
    </row>
    <row r="27" spans="1:14" ht="78.75" x14ac:dyDescent="0.25">
      <c r="A27" s="867" t="s">
        <v>120</v>
      </c>
      <c r="B27" s="869" t="s">
        <v>941</v>
      </c>
      <c r="C27" s="863" t="s">
        <v>939</v>
      </c>
      <c r="D27" s="862"/>
      <c r="E27" s="862"/>
      <c r="F27" s="862"/>
      <c r="G27" s="862"/>
      <c r="H27" s="862"/>
      <c r="I27" s="862"/>
      <c r="J27" s="862"/>
      <c r="K27" s="862"/>
      <c r="L27" s="862"/>
      <c r="M27" s="862"/>
      <c r="N27" s="862"/>
    </row>
    <row r="28" spans="1:14" ht="78.75" x14ac:dyDescent="0.25">
      <c r="A28" s="867" t="s">
        <v>122</v>
      </c>
      <c r="B28" s="869" t="s">
        <v>942</v>
      </c>
      <c r="C28" s="863" t="s">
        <v>939</v>
      </c>
      <c r="D28" s="862"/>
      <c r="E28" s="862"/>
      <c r="F28" s="862"/>
      <c r="G28" s="862"/>
      <c r="H28" s="862"/>
      <c r="I28" s="862"/>
      <c r="J28" s="862"/>
      <c r="K28" s="862"/>
      <c r="L28" s="862"/>
      <c r="M28" s="862"/>
      <c r="N28" s="862"/>
    </row>
    <row r="29" spans="1:14" ht="78.75" x14ac:dyDescent="0.25">
      <c r="A29" s="867" t="s">
        <v>742</v>
      </c>
      <c r="B29" s="869" t="s">
        <v>943</v>
      </c>
      <c r="C29" s="863" t="s">
        <v>939</v>
      </c>
      <c r="D29" s="862"/>
      <c r="E29" s="862"/>
      <c r="F29" s="862"/>
      <c r="G29" s="862"/>
      <c r="H29" s="862"/>
      <c r="I29" s="862"/>
      <c r="J29" s="862"/>
      <c r="K29" s="862"/>
      <c r="L29" s="862"/>
      <c r="M29" s="862"/>
      <c r="N29" s="862"/>
    </row>
    <row r="30" spans="1:14" x14ac:dyDescent="0.25">
      <c r="A30" s="865" t="s">
        <v>124</v>
      </c>
      <c r="B30" s="864" t="s">
        <v>1487</v>
      </c>
      <c r="C30" s="863" t="s">
        <v>939</v>
      </c>
      <c r="D30" s="862"/>
      <c r="E30" s="862"/>
      <c r="F30" s="862"/>
      <c r="G30" s="862"/>
      <c r="H30" s="862"/>
      <c r="I30" s="862"/>
      <c r="J30" s="862"/>
      <c r="K30" s="862"/>
      <c r="L30" s="862"/>
      <c r="M30" s="862"/>
      <c r="N30" s="862"/>
    </row>
    <row r="31" spans="1:14" ht="31.5" x14ac:dyDescent="0.25">
      <c r="A31" s="865" t="s">
        <v>130</v>
      </c>
      <c r="B31" s="866" t="s">
        <v>1486</v>
      </c>
      <c r="C31" s="863" t="s">
        <v>939</v>
      </c>
      <c r="D31" s="871">
        <f t="shared" ref="D31:N31" si="0">D32</f>
        <v>26.647181880000002</v>
      </c>
      <c r="E31" s="871">
        <f t="shared" si="0"/>
        <v>50.462192250000001</v>
      </c>
      <c r="F31" s="871">
        <f t="shared" si="0"/>
        <v>78.450783549999997</v>
      </c>
      <c r="G31" s="871">
        <f t="shared" si="0"/>
        <v>89.38600000000001</v>
      </c>
      <c r="H31" s="871">
        <f t="shared" si="0"/>
        <v>0</v>
      </c>
      <c r="I31" s="871">
        <f t="shared" si="0"/>
        <v>95.313999999999993</v>
      </c>
      <c r="J31" s="871">
        <f t="shared" si="0"/>
        <v>0</v>
      </c>
      <c r="K31" s="871">
        <f t="shared" si="0"/>
        <v>91.432000000000002</v>
      </c>
      <c r="L31" s="871">
        <f t="shared" si="0"/>
        <v>0</v>
      </c>
      <c r="M31" s="871">
        <f t="shared" si="0"/>
        <v>276.13200000000001</v>
      </c>
      <c r="N31" s="871">
        <f t="shared" si="0"/>
        <v>0</v>
      </c>
    </row>
    <row r="32" spans="1:14" ht="47.25" x14ac:dyDescent="0.25">
      <c r="A32" s="865" t="s">
        <v>132</v>
      </c>
      <c r="B32" s="864" t="s">
        <v>1485</v>
      </c>
      <c r="C32" s="863" t="s">
        <v>939</v>
      </c>
      <c r="D32" s="871">
        <f t="shared" ref="D32:N32" si="1">D36+D38</f>
        <v>26.647181880000002</v>
      </c>
      <c r="E32" s="871">
        <f t="shared" si="1"/>
        <v>50.462192250000001</v>
      </c>
      <c r="F32" s="871">
        <f t="shared" si="1"/>
        <v>78.450783549999997</v>
      </c>
      <c r="G32" s="871">
        <f t="shared" si="1"/>
        <v>89.38600000000001</v>
      </c>
      <c r="H32" s="871">
        <f t="shared" si="1"/>
        <v>0</v>
      </c>
      <c r="I32" s="871">
        <f t="shared" si="1"/>
        <v>95.313999999999993</v>
      </c>
      <c r="J32" s="871">
        <f t="shared" si="1"/>
        <v>0</v>
      </c>
      <c r="K32" s="871">
        <f t="shared" si="1"/>
        <v>91.432000000000002</v>
      </c>
      <c r="L32" s="871">
        <f t="shared" si="1"/>
        <v>0</v>
      </c>
      <c r="M32" s="871">
        <f t="shared" si="1"/>
        <v>276.13200000000001</v>
      </c>
      <c r="N32" s="871">
        <f t="shared" si="1"/>
        <v>0</v>
      </c>
    </row>
    <row r="33" spans="1:14" ht="30.75" customHeight="1" x14ac:dyDescent="0.25">
      <c r="A33" s="867" t="s">
        <v>134</v>
      </c>
      <c r="B33" s="869" t="s">
        <v>1476</v>
      </c>
      <c r="C33" s="863" t="s">
        <v>939</v>
      </c>
      <c r="D33" s="862"/>
      <c r="E33" s="862"/>
      <c r="F33" s="862"/>
      <c r="G33" s="862"/>
      <c r="H33" s="862"/>
      <c r="I33" s="862"/>
      <c r="J33" s="862"/>
      <c r="K33" s="862"/>
      <c r="L33" s="862"/>
      <c r="M33" s="862"/>
      <c r="N33" s="862"/>
    </row>
    <row r="34" spans="1:14" ht="78.75" x14ac:dyDescent="0.25">
      <c r="A34" s="867" t="s">
        <v>136</v>
      </c>
      <c r="B34" s="869" t="s">
        <v>941</v>
      </c>
      <c r="C34" s="863" t="s">
        <v>939</v>
      </c>
      <c r="D34" s="862"/>
      <c r="E34" s="862"/>
      <c r="F34" s="862"/>
      <c r="G34" s="862"/>
      <c r="H34" s="862"/>
      <c r="I34" s="862"/>
      <c r="J34" s="862"/>
      <c r="K34" s="862"/>
      <c r="L34" s="862"/>
      <c r="M34" s="862"/>
      <c r="N34" s="862"/>
    </row>
    <row r="35" spans="1:14" ht="78.75" x14ac:dyDescent="0.25">
      <c r="A35" s="867" t="s">
        <v>191</v>
      </c>
      <c r="B35" s="869" t="s">
        <v>942</v>
      </c>
      <c r="C35" s="863" t="s">
        <v>939</v>
      </c>
      <c r="D35" s="862"/>
      <c r="E35" s="862"/>
      <c r="F35" s="862"/>
      <c r="G35" s="862"/>
      <c r="H35" s="862"/>
      <c r="I35" s="862"/>
      <c r="J35" s="862"/>
      <c r="K35" s="862"/>
      <c r="L35" s="862"/>
      <c r="M35" s="862"/>
      <c r="N35" s="862"/>
    </row>
    <row r="36" spans="1:14" ht="78.75" x14ac:dyDescent="0.25">
      <c r="A36" s="867" t="s">
        <v>1484</v>
      </c>
      <c r="B36" s="869" t="s">
        <v>943</v>
      </c>
      <c r="C36" s="863" t="s">
        <v>939</v>
      </c>
      <c r="D36" s="871">
        <f>'[22]Форма 1'!D211</f>
        <v>26.647181880000002</v>
      </c>
      <c r="E36" s="871">
        <f>'[22]Форма 1'!E211</f>
        <v>50.462192250000001</v>
      </c>
      <c r="F36" s="871">
        <f>'[22]Форма 1'!F211</f>
        <v>78.450783549999997</v>
      </c>
      <c r="G36" s="871">
        <v>30.342000000000002</v>
      </c>
      <c r="H36" s="871"/>
      <c r="I36" s="871">
        <v>57.113999999999997</v>
      </c>
      <c r="J36" s="871"/>
      <c r="K36" s="871">
        <v>56.914000000000001</v>
      </c>
      <c r="L36" s="862"/>
      <c r="M36" s="871">
        <f>G36+I36+K36</f>
        <v>144.37</v>
      </c>
      <c r="N36" s="862"/>
    </row>
    <row r="37" spans="1:14" ht="47.25" x14ac:dyDescent="0.25">
      <c r="A37" s="867" t="s">
        <v>139</v>
      </c>
      <c r="B37" s="869" t="s">
        <v>1265</v>
      </c>
      <c r="C37" s="863" t="s">
        <v>939</v>
      </c>
      <c r="D37" s="862"/>
      <c r="E37" s="862"/>
      <c r="F37" s="862"/>
      <c r="G37" s="862"/>
      <c r="H37" s="862"/>
      <c r="I37" s="862"/>
      <c r="J37" s="862"/>
      <c r="K37" s="862"/>
      <c r="L37" s="862"/>
      <c r="M37" s="862"/>
      <c r="N37" s="862"/>
    </row>
    <row r="38" spans="1:14" ht="31.5" x14ac:dyDescent="0.25">
      <c r="A38" s="867" t="s">
        <v>770</v>
      </c>
      <c r="B38" s="869" t="s">
        <v>1268</v>
      </c>
      <c r="C38" s="863" t="s">
        <v>939</v>
      </c>
      <c r="D38" s="862"/>
      <c r="E38" s="862"/>
      <c r="F38" s="862"/>
      <c r="G38" s="862">
        <v>59.044000000000004</v>
      </c>
      <c r="H38" s="862"/>
      <c r="I38" s="862">
        <v>38.200000000000003</v>
      </c>
      <c r="J38" s="862"/>
      <c r="K38" s="862">
        <v>34.518000000000001</v>
      </c>
      <c r="L38" s="862"/>
      <c r="M38" s="862">
        <f>G38+I38+K38</f>
        <v>131.762</v>
      </c>
      <c r="N38" s="862"/>
    </row>
    <row r="39" spans="1:14" ht="47.25" x14ac:dyDescent="0.25">
      <c r="A39" s="867" t="s">
        <v>771</v>
      </c>
      <c r="B39" s="869" t="s">
        <v>1271</v>
      </c>
      <c r="C39" s="863" t="s">
        <v>939</v>
      </c>
      <c r="D39" s="862"/>
      <c r="E39" s="862"/>
      <c r="F39" s="862"/>
      <c r="G39" s="862"/>
      <c r="H39" s="862"/>
      <c r="I39" s="862"/>
      <c r="J39" s="862"/>
      <c r="K39" s="862"/>
      <c r="L39" s="862"/>
      <c r="M39" s="862"/>
      <c r="N39" s="862"/>
    </row>
    <row r="40" spans="1:14" ht="31.5" x14ac:dyDescent="0.25">
      <c r="A40" s="867" t="s">
        <v>1483</v>
      </c>
      <c r="B40" s="869" t="s">
        <v>1277</v>
      </c>
      <c r="C40" s="863" t="s">
        <v>939</v>
      </c>
      <c r="D40" s="862"/>
      <c r="E40" s="862"/>
      <c r="F40" s="862"/>
      <c r="G40" s="862"/>
      <c r="H40" s="862"/>
      <c r="I40" s="862"/>
      <c r="J40" s="862"/>
      <c r="K40" s="862"/>
      <c r="L40" s="862"/>
      <c r="M40" s="862"/>
      <c r="N40" s="862"/>
    </row>
    <row r="41" spans="1:14" ht="31.5" x14ac:dyDescent="0.25">
      <c r="A41" s="867" t="s">
        <v>1482</v>
      </c>
      <c r="B41" s="869" t="s">
        <v>1280</v>
      </c>
      <c r="C41" s="863" t="s">
        <v>939</v>
      </c>
      <c r="D41" s="862"/>
      <c r="E41" s="862"/>
      <c r="F41" s="862"/>
      <c r="G41" s="862"/>
      <c r="H41" s="862"/>
      <c r="I41" s="862"/>
      <c r="J41" s="862"/>
      <c r="K41" s="862"/>
      <c r="L41" s="862"/>
      <c r="M41" s="862"/>
      <c r="N41" s="862"/>
    </row>
    <row r="42" spans="1:14" ht="78.75" x14ac:dyDescent="0.25">
      <c r="A42" s="867" t="s">
        <v>1481</v>
      </c>
      <c r="B42" s="869" t="s">
        <v>1283</v>
      </c>
      <c r="C42" s="863" t="s">
        <v>939</v>
      </c>
      <c r="D42" s="862"/>
      <c r="E42" s="862"/>
      <c r="F42" s="862"/>
      <c r="G42" s="862"/>
      <c r="H42" s="862"/>
      <c r="I42" s="862"/>
      <c r="J42" s="862"/>
      <c r="K42" s="862"/>
      <c r="L42" s="862"/>
      <c r="M42" s="862"/>
      <c r="N42" s="862"/>
    </row>
    <row r="43" spans="1:14" ht="47.25" x14ac:dyDescent="0.25">
      <c r="A43" s="867" t="s">
        <v>1480</v>
      </c>
      <c r="B43" s="870" t="s">
        <v>953</v>
      </c>
      <c r="C43" s="863" t="s">
        <v>939</v>
      </c>
      <c r="D43" s="862"/>
      <c r="E43" s="862"/>
      <c r="F43" s="862"/>
      <c r="G43" s="862"/>
      <c r="H43" s="862"/>
      <c r="I43" s="862"/>
      <c r="J43" s="862"/>
      <c r="K43" s="862"/>
      <c r="L43" s="862"/>
      <c r="M43" s="862"/>
      <c r="N43" s="862"/>
    </row>
    <row r="44" spans="1:14" ht="15.75" customHeight="1" x14ac:dyDescent="0.25">
      <c r="A44" s="867" t="s">
        <v>1479</v>
      </c>
      <c r="B44" s="870" t="s">
        <v>955</v>
      </c>
      <c r="C44" s="863" t="s">
        <v>939</v>
      </c>
      <c r="D44" s="862"/>
      <c r="E44" s="862"/>
      <c r="F44" s="862"/>
      <c r="G44" s="862"/>
      <c r="H44" s="862"/>
      <c r="I44" s="862"/>
      <c r="J44" s="862"/>
      <c r="K44" s="862"/>
      <c r="L44" s="862"/>
      <c r="M44" s="862"/>
      <c r="N44" s="862"/>
    </row>
    <row r="45" spans="1:14" x14ac:dyDescent="0.25">
      <c r="A45" s="865" t="s">
        <v>141</v>
      </c>
      <c r="B45" s="864" t="s">
        <v>1478</v>
      </c>
      <c r="C45" s="863" t="s">
        <v>939</v>
      </c>
      <c r="D45" s="862"/>
      <c r="E45" s="862"/>
      <c r="F45" s="862"/>
      <c r="G45" s="862"/>
      <c r="H45" s="862"/>
      <c r="I45" s="862"/>
      <c r="J45" s="862"/>
      <c r="K45" s="862"/>
      <c r="L45" s="862"/>
      <c r="M45" s="862"/>
      <c r="N45" s="862"/>
    </row>
    <row r="46" spans="1:14" ht="47.25" x14ac:dyDescent="0.25">
      <c r="A46" s="865" t="s">
        <v>150</v>
      </c>
      <c r="B46" s="864" t="s">
        <v>1477</v>
      </c>
      <c r="C46" s="863" t="s">
        <v>939</v>
      </c>
      <c r="D46" s="862"/>
      <c r="E46" s="862"/>
      <c r="F46" s="862"/>
      <c r="G46" s="862"/>
      <c r="H46" s="862"/>
      <c r="I46" s="862"/>
      <c r="J46" s="862"/>
      <c r="K46" s="862"/>
      <c r="L46" s="862"/>
      <c r="M46" s="862"/>
      <c r="N46" s="862"/>
    </row>
    <row r="47" spans="1:14" ht="27.75" customHeight="1" x14ac:dyDescent="0.25">
      <c r="A47" s="867" t="s">
        <v>152</v>
      </c>
      <c r="B47" s="869" t="s">
        <v>1476</v>
      </c>
      <c r="C47" s="863" t="s">
        <v>939</v>
      </c>
      <c r="D47" s="862"/>
      <c r="E47" s="862"/>
      <c r="F47" s="862"/>
      <c r="G47" s="862"/>
      <c r="H47" s="862"/>
      <c r="I47" s="862"/>
      <c r="J47" s="862"/>
      <c r="K47" s="862"/>
      <c r="L47" s="862"/>
      <c r="M47" s="862"/>
      <c r="N47" s="862"/>
    </row>
    <row r="48" spans="1:14" ht="78.75" x14ac:dyDescent="0.25">
      <c r="A48" s="867" t="s">
        <v>1475</v>
      </c>
      <c r="B48" s="869" t="s">
        <v>941</v>
      </c>
      <c r="C48" s="863" t="s">
        <v>939</v>
      </c>
      <c r="D48" s="862"/>
      <c r="E48" s="862"/>
      <c r="F48" s="862"/>
      <c r="G48" s="862"/>
      <c r="H48" s="862"/>
      <c r="I48" s="862"/>
      <c r="J48" s="862"/>
      <c r="K48" s="862"/>
      <c r="L48" s="862"/>
      <c r="M48" s="862"/>
      <c r="N48" s="862"/>
    </row>
    <row r="49" spans="1:14" ht="78.75" x14ac:dyDescent="0.25">
      <c r="A49" s="867" t="s">
        <v>1474</v>
      </c>
      <c r="B49" s="869" t="s">
        <v>942</v>
      </c>
      <c r="C49" s="863" t="s">
        <v>939</v>
      </c>
      <c r="D49" s="862"/>
      <c r="E49" s="862"/>
      <c r="F49" s="862"/>
      <c r="G49" s="862"/>
      <c r="H49" s="862"/>
      <c r="I49" s="862"/>
      <c r="J49" s="862"/>
      <c r="K49" s="862"/>
      <c r="L49" s="862"/>
      <c r="M49" s="862"/>
      <c r="N49" s="862"/>
    </row>
    <row r="50" spans="1:14" ht="78.75" x14ac:dyDescent="0.25">
      <c r="A50" s="867" t="s">
        <v>1473</v>
      </c>
      <c r="B50" s="869" t="s">
        <v>943</v>
      </c>
      <c r="C50" s="863" t="s">
        <v>939</v>
      </c>
      <c r="D50" s="862"/>
      <c r="E50" s="862"/>
      <c r="F50" s="862"/>
      <c r="G50" s="862"/>
      <c r="H50" s="862"/>
      <c r="I50" s="862"/>
      <c r="J50" s="862"/>
      <c r="K50" s="862"/>
      <c r="L50" s="862"/>
      <c r="M50" s="862"/>
      <c r="N50" s="862"/>
    </row>
    <row r="51" spans="1:14" ht="47.25" x14ac:dyDescent="0.25">
      <c r="A51" s="867" t="s">
        <v>154</v>
      </c>
      <c r="B51" s="869" t="s">
        <v>1265</v>
      </c>
      <c r="C51" s="863" t="s">
        <v>939</v>
      </c>
      <c r="D51" s="862"/>
      <c r="E51" s="862"/>
      <c r="F51" s="862"/>
      <c r="G51" s="862"/>
      <c r="H51" s="862"/>
      <c r="I51" s="862"/>
      <c r="J51" s="862"/>
      <c r="K51" s="862"/>
      <c r="L51" s="862"/>
      <c r="M51" s="862"/>
      <c r="N51" s="862"/>
    </row>
    <row r="52" spans="1:14" ht="31.5" x14ac:dyDescent="0.25">
      <c r="A52" s="867" t="s">
        <v>156</v>
      </c>
      <c r="B52" s="869" t="s">
        <v>1268</v>
      </c>
      <c r="C52" s="863" t="s">
        <v>939</v>
      </c>
      <c r="D52" s="862"/>
      <c r="E52" s="862"/>
      <c r="F52" s="862"/>
      <c r="G52" s="862"/>
      <c r="H52" s="862"/>
      <c r="I52" s="862"/>
      <c r="J52" s="862"/>
      <c r="K52" s="862"/>
      <c r="L52" s="862"/>
      <c r="M52" s="862"/>
      <c r="N52" s="862"/>
    </row>
    <row r="53" spans="1:14" ht="47.25" x14ac:dyDescent="0.25">
      <c r="A53" s="867" t="s">
        <v>158</v>
      </c>
      <c r="B53" s="869" t="s">
        <v>1271</v>
      </c>
      <c r="C53" s="863" t="s">
        <v>939</v>
      </c>
      <c r="D53" s="862"/>
      <c r="E53" s="862"/>
      <c r="F53" s="862"/>
      <c r="G53" s="862"/>
      <c r="H53" s="862"/>
      <c r="I53" s="862"/>
      <c r="J53" s="862"/>
      <c r="K53" s="862"/>
      <c r="L53" s="862"/>
      <c r="M53" s="862"/>
      <c r="N53" s="862"/>
    </row>
    <row r="54" spans="1:14" ht="31.5" x14ac:dyDescent="0.25">
      <c r="A54" s="867" t="s">
        <v>160</v>
      </c>
      <c r="B54" s="869" t="s">
        <v>1277</v>
      </c>
      <c r="C54" s="863" t="s">
        <v>939</v>
      </c>
      <c r="D54" s="862"/>
      <c r="E54" s="862"/>
      <c r="F54" s="862"/>
      <c r="G54" s="862"/>
      <c r="H54" s="862"/>
      <c r="I54" s="862"/>
      <c r="J54" s="862"/>
      <c r="K54" s="862"/>
      <c r="L54" s="862"/>
      <c r="M54" s="862"/>
      <c r="N54" s="862"/>
    </row>
    <row r="55" spans="1:14" ht="31.5" x14ac:dyDescent="0.25">
      <c r="A55" s="867" t="s">
        <v>165</v>
      </c>
      <c r="B55" s="869" t="s">
        <v>1280</v>
      </c>
      <c r="C55" s="863" t="s">
        <v>939</v>
      </c>
      <c r="D55" s="862"/>
      <c r="E55" s="862"/>
      <c r="F55" s="862"/>
      <c r="G55" s="862"/>
      <c r="H55" s="862"/>
      <c r="I55" s="862"/>
      <c r="J55" s="862"/>
      <c r="K55" s="862"/>
      <c r="L55" s="862"/>
      <c r="M55" s="862"/>
      <c r="N55" s="862"/>
    </row>
    <row r="56" spans="1:14" ht="78.75" x14ac:dyDescent="0.25">
      <c r="A56" s="867" t="s">
        <v>167</v>
      </c>
      <c r="B56" s="869" t="s">
        <v>1283</v>
      </c>
      <c r="C56" s="863" t="s">
        <v>939</v>
      </c>
      <c r="D56" s="862"/>
      <c r="E56" s="862"/>
      <c r="F56" s="862"/>
      <c r="G56" s="862"/>
      <c r="H56" s="862"/>
      <c r="I56" s="862"/>
      <c r="J56" s="862"/>
      <c r="K56" s="862"/>
      <c r="L56" s="862"/>
      <c r="M56" s="862"/>
      <c r="N56" s="862"/>
    </row>
    <row r="57" spans="1:14" ht="47.25" x14ac:dyDescent="0.25">
      <c r="A57" s="867" t="s">
        <v>1472</v>
      </c>
      <c r="B57" s="870" t="s">
        <v>953</v>
      </c>
      <c r="C57" s="863" t="s">
        <v>939</v>
      </c>
      <c r="D57" s="862"/>
      <c r="E57" s="862"/>
      <c r="F57" s="862"/>
      <c r="G57" s="862"/>
      <c r="H57" s="862"/>
      <c r="I57" s="862"/>
      <c r="J57" s="862"/>
      <c r="K57" s="862"/>
      <c r="L57" s="862"/>
      <c r="M57" s="862"/>
      <c r="N57" s="862"/>
    </row>
    <row r="58" spans="1:14" ht="31.5" x14ac:dyDescent="0.25">
      <c r="A58" s="867" t="s">
        <v>1471</v>
      </c>
      <c r="B58" s="870" t="s">
        <v>955</v>
      </c>
      <c r="C58" s="863" t="s">
        <v>939</v>
      </c>
      <c r="D58" s="862"/>
      <c r="E58" s="862"/>
      <c r="F58" s="862"/>
      <c r="G58" s="862"/>
      <c r="H58" s="862"/>
      <c r="I58" s="862"/>
      <c r="J58" s="862"/>
      <c r="K58" s="862"/>
      <c r="L58" s="862"/>
      <c r="M58" s="862"/>
      <c r="N58" s="862"/>
    </row>
    <row r="59" spans="1:14" ht="31.5" x14ac:dyDescent="0.25">
      <c r="A59" s="865" t="s">
        <v>177</v>
      </c>
      <c r="B59" s="866" t="s">
        <v>1470</v>
      </c>
      <c r="C59" s="863" t="s">
        <v>939</v>
      </c>
      <c r="D59" s="862"/>
      <c r="E59" s="862"/>
      <c r="F59" s="862"/>
      <c r="G59" s="862"/>
      <c r="H59" s="862"/>
      <c r="I59" s="862"/>
      <c r="J59" s="862"/>
      <c r="K59" s="862"/>
      <c r="L59" s="862"/>
      <c r="M59" s="862"/>
      <c r="N59" s="862"/>
    </row>
    <row r="60" spans="1:14" ht="31.5" x14ac:dyDescent="0.25">
      <c r="A60" s="865" t="s">
        <v>183</v>
      </c>
      <c r="B60" s="866" t="s">
        <v>1469</v>
      </c>
      <c r="C60" s="863" t="s">
        <v>939</v>
      </c>
      <c r="D60" s="862"/>
      <c r="E60" s="862"/>
      <c r="F60" s="862"/>
      <c r="G60" s="862"/>
      <c r="H60" s="862"/>
      <c r="I60" s="862"/>
      <c r="J60" s="862"/>
      <c r="K60" s="862"/>
      <c r="L60" s="862"/>
      <c r="M60" s="862"/>
      <c r="N60" s="862"/>
    </row>
    <row r="61" spans="1:14" x14ac:dyDescent="0.25">
      <c r="A61" s="865" t="s">
        <v>888</v>
      </c>
      <c r="B61" s="864" t="s">
        <v>1468</v>
      </c>
      <c r="C61" s="863" t="s">
        <v>939</v>
      </c>
      <c r="D61" s="862"/>
      <c r="E61" s="862"/>
      <c r="F61" s="862"/>
      <c r="G61" s="862"/>
      <c r="H61" s="862"/>
      <c r="I61" s="862"/>
      <c r="J61" s="862"/>
      <c r="K61" s="862"/>
      <c r="L61" s="862"/>
      <c r="M61" s="862"/>
      <c r="N61" s="862"/>
    </row>
    <row r="62" spans="1:14" ht="31.5" x14ac:dyDescent="0.25">
      <c r="A62" s="865" t="s">
        <v>894</v>
      </c>
      <c r="B62" s="864" t="s">
        <v>1467</v>
      </c>
      <c r="C62" s="863" t="s">
        <v>939</v>
      </c>
      <c r="D62" s="862"/>
      <c r="E62" s="862"/>
      <c r="F62" s="862"/>
      <c r="G62" s="862"/>
      <c r="H62" s="862"/>
      <c r="I62" s="862"/>
      <c r="J62" s="862"/>
      <c r="K62" s="862"/>
      <c r="L62" s="862"/>
      <c r="M62" s="862"/>
      <c r="N62" s="862"/>
    </row>
    <row r="63" spans="1:14" ht="31.5" x14ac:dyDescent="0.25">
      <c r="A63" s="867" t="s">
        <v>958</v>
      </c>
      <c r="B63" s="868" t="s">
        <v>1466</v>
      </c>
      <c r="C63" s="863" t="s">
        <v>939</v>
      </c>
      <c r="D63" s="862"/>
      <c r="E63" s="862"/>
      <c r="F63" s="862"/>
      <c r="G63" s="862"/>
      <c r="H63" s="862"/>
      <c r="I63" s="862"/>
      <c r="J63" s="862"/>
      <c r="K63" s="862"/>
      <c r="L63" s="862"/>
      <c r="M63" s="862"/>
      <c r="N63" s="862"/>
    </row>
    <row r="64" spans="1:14" x14ac:dyDescent="0.25">
      <c r="A64" s="865" t="s">
        <v>960</v>
      </c>
      <c r="B64" s="866" t="s">
        <v>1465</v>
      </c>
      <c r="C64" s="863" t="s">
        <v>939</v>
      </c>
      <c r="D64" s="862"/>
      <c r="E64" s="862"/>
      <c r="F64" s="862"/>
      <c r="G64" s="862"/>
      <c r="H64" s="862"/>
      <c r="I64" s="862"/>
      <c r="J64" s="862"/>
      <c r="K64" s="862"/>
      <c r="L64" s="862"/>
      <c r="M64" s="862"/>
      <c r="N64" s="862"/>
    </row>
    <row r="65" spans="1:14" x14ac:dyDescent="0.25">
      <c r="A65" s="865" t="s">
        <v>964</v>
      </c>
      <c r="B65" s="866" t="s">
        <v>1464</v>
      </c>
      <c r="C65" s="863" t="s">
        <v>939</v>
      </c>
      <c r="D65" s="862"/>
      <c r="E65" s="862"/>
      <c r="F65" s="862"/>
      <c r="G65" s="862"/>
      <c r="H65" s="862"/>
      <c r="I65" s="862"/>
      <c r="J65" s="862"/>
      <c r="K65" s="862"/>
      <c r="L65" s="862"/>
      <c r="M65" s="862"/>
      <c r="N65" s="862"/>
    </row>
    <row r="66" spans="1:14" x14ac:dyDescent="0.25">
      <c r="A66" s="865" t="s">
        <v>965</v>
      </c>
      <c r="B66" s="866" t="s">
        <v>1463</v>
      </c>
      <c r="C66" s="863" t="s">
        <v>939</v>
      </c>
      <c r="D66" s="862"/>
      <c r="E66" s="862"/>
      <c r="F66" s="862"/>
      <c r="G66" s="862"/>
      <c r="H66" s="862"/>
      <c r="I66" s="862"/>
      <c r="J66" s="862"/>
      <c r="K66" s="862"/>
      <c r="L66" s="862"/>
      <c r="M66" s="862"/>
      <c r="N66" s="862"/>
    </row>
    <row r="67" spans="1:14" x14ac:dyDescent="0.25">
      <c r="A67" s="865" t="s">
        <v>966</v>
      </c>
      <c r="B67" s="866" t="s">
        <v>1462</v>
      </c>
      <c r="C67" s="863" t="s">
        <v>939</v>
      </c>
      <c r="D67" s="862"/>
      <c r="E67" s="862"/>
      <c r="F67" s="862"/>
      <c r="G67" s="862"/>
      <c r="H67" s="862"/>
      <c r="I67" s="862"/>
      <c r="J67" s="862"/>
      <c r="K67" s="862"/>
      <c r="L67" s="862"/>
      <c r="M67" s="862"/>
      <c r="N67" s="862"/>
    </row>
    <row r="68" spans="1:14" x14ac:dyDescent="0.25">
      <c r="A68" s="865" t="s">
        <v>967</v>
      </c>
      <c r="B68" s="866" t="s">
        <v>1461</v>
      </c>
      <c r="C68" s="863" t="s">
        <v>939</v>
      </c>
      <c r="D68" s="862"/>
      <c r="E68" s="862"/>
      <c r="F68" s="862"/>
      <c r="G68" s="862"/>
      <c r="H68" s="862"/>
      <c r="I68" s="862"/>
      <c r="J68" s="862"/>
      <c r="K68" s="862"/>
      <c r="L68" s="862"/>
      <c r="M68" s="862"/>
      <c r="N68" s="862"/>
    </row>
    <row r="69" spans="1:14" ht="31.5" x14ac:dyDescent="0.25">
      <c r="A69" s="865" t="s">
        <v>1007</v>
      </c>
      <c r="B69" s="864" t="s">
        <v>1165</v>
      </c>
      <c r="C69" s="863" t="s">
        <v>939</v>
      </c>
      <c r="D69" s="862"/>
      <c r="E69" s="862"/>
      <c r="F69" s="862"/>
      <c r="G69" s="862"/>
      <c r="H69" s="862"/>
      <c r="I69" s="862"/>
      <c r="J69" s="862"/>
      <c r="K69" s="862"/>
      <c r="L69" s="862"/>
      <c r="M69" s="862"/>
      <c r="N69" s="862"/>
    </row>
    <row r="70" spans="1:14" ht="63" x14ac:dyDescent="0.25">
      <c r="A70" s="867" t="s">
        <v>1460</v>
      </c>
      <c r="B70" s="869" t="s">
        <v>1459</v>
      </c>
      <c r="C70" s="863" t="s">
        <v>939</v>
      </c>
      <c r="D70" s="862"/>
      <c r="E70" s="862"/>
      <c r="F70" s="862"/>
      <c r="G70" s="862"/>
      <c r="H70" s="862"/>
      <c r="I70" s="862"/>
      <c r="J70" s="862"/>
      <c r="K70" s="862"/>
      <c r="L70" s="862"/>
      <c r="M70" s="862"/>
      <c r="N70" s="862"/>
    </row>
    <row r="71" spans="1:14" ht="47.25" x14ac:dyDescent="0.25">
      <c r="A71" s="865" t="s">
        <v>1009</v>
      </c>
      <c r="B71" s="864" t="s">
        <v>1167</v>
      </c>
      <c r="C71" s="863" t="s">
        <v>939</v>
      </c>
      <c r="D71" s="862"/>
      <c r="E71" s="862"/>
      <c r="F71" s="862"/>
      <c r="G71" s="862"/>
      <c r="H71" s="862"/>
      <c r="I71" s="862"/>
      <c r="J71" s="862"/>
      <c r="K71" s="862"/>
      <c r="L71" s="862"/>
      <c r="M71" s="862"/>
      <c r="N71" s="862"/>
    </row>
    <row r="72" spans="1:14" ht="94.5" x14ac:dyDescent="0.25">
      <c r="A72" s="867" t="s">
        <v>1458</v>
      </c>
      <c r="B72" s="869" t="s">
        <v>1457</v>
      </c>
      <c r="C72" s="863" t="s">
        <v>939</v>
      </c>
      <c r="D72" s="862"/>
      <c r="E72" s="862"/>
      <c r="F72" s="862"/>
      <c r="G72" s="862"/>
      <c r="H72" s="862"/>
      <c r="I72" s="862"/>
      <c r="J72" s="862"/>
      <c r="K72" s="862"/>
      <c r="L72" s="862"/>
      <c r="M72" s="862"/>
      <c r="N72" s="862"/>
    </row>
    <row r="73" spans="1:14" x14ac:dyDescent="0.25">
      <c r="A73" s="865" t="s">
        <v>968</v>
      </c>
      <c r="B73" s="866" t="s">
        <v>1456</v>
      </c>
      <c r="C73" s="863" t="s">
        <v>939</v>
      </c>
      <c r="D73" s="862"/>
      <c r="E73" s="862"/>
      <c r="F73" s="862"/>
      <c r="G73" s="862"/>
      <c r="H73" s="862"/>
      <c r="I73" s="862"/>
      <c r="J73" s="862"/>
      <c r="K73" s="862"/>
      <c r="L73" s="862"/>
      <c r="M73" s="862"/>
      <c r="N73" s="862"/>
    </row>
    <row r="74" spans="1:14" x14ac:dyDescent="0.25">
      <c r="A74" s="865" t="s">
        <v>969</v>
      </c>
      <c r="B74" s="866" t="s">
        <v>1455</v>
      </c>
      <c r="C74" s="863" t="s">
        <v>939</v>
      </c>
      <c r="D74" s="862"/>
      <c r="E74" s="862"/>
      <c r="F74" s="862"/>
      <c r="G74" s="862"/>
      <c r="H74" s="862"/>
      <c r="I74" s="862"/>
      <c r="J74" s="862"/>
      <c r="K74" s="862"/>
      <c r="L74" s="862"/>
      <c r="M74" s="862"/>
      <c r="N74" s="862"/>
    </row>
    <row r="75" spans="1:14" x14ac:dyDescent="0.25">
      <c r="A75" s="867" t="s">
        <v>1027</v>
      </c>
      <c r="B75" s="868" t="s">
        <v>1020</v>
      </c>
      <c r="C75" s="863" t="s">
        <v>624</v>
      </c>
      <c r="D75" s="862"/>
      <c r="E75" s="862"/>
      <c r="F75" s="862"/>
      <c r="G75" s="862"/>
      <c r="H75" s="862"/>
      <c r="I75" s="862"/>
      <c r="J75" s="862"/>
      <c r="K75" s="862"/>
      <c r="L75" s="862"/>
      <c r="M75" s="862"/>
      <c r="N75" s="862"/>
    </row>
    <row r="76" spans="1:14" ht="126" x14ac:dyDescent="0.25">
      <c r="A76" s="867" t="s">
        <v>1454</v>
      </c>
      <c r="B76" s="866" t="s">
        <v>1453</v>
      </c>
      <c r="C76" s="863" t="s">
        <v>939</v>
      </c>
      <c r="D76" s="862"/>
      <c r="E76" s="862"/>
      <c r="F76" s="862"/>
      <c r="G76" s="862"/>
      <c r="H76" s="862"/>
      <c r="I76" s="862"/>
      <c r="J76" s="862"/>
      <c r="K76" s="862"/>
      <c r="L76" s="862"/>
      <c r="M76" s="862"/>
      <c r="N76" s="862"/>
    </row>
    <row r="77" spans="1:14" ht="47.25" x14ac:dyDescent="0.25">
      <c r="A77" s="865" t="s">
        <v>1030</v>
      </c>
      <c r="B77" s="864" t="s">
        <v>1452</v>
      </c>
      <c r="C77" s="863" t="s">
        <v>939</v>
      </c>
      <c r="D77" s="862"/>
      <c r="E77" s="862"/>
      <c r="F77" s="862"/>
      <c r="G77" s="862"/>
      <c r="H77" s="862"/>
      <c r="I77" s="862"/>
      <c r="J77" s="862"/>
      <c r="K77" s="862"/>
      <c r="L77" s="862"/>
      <c r="M77" s="862"/>
      <c r="N77" s="862"/>
    </row>
    <row r="78" spans="1:14" ht="47.25" x14ac:dyDescent="0.25">
      <c r="A78" s="865" t="s">
        <v>1031</v>
      </c>
      <c r="B78" s="864" t="s">
        <v>1451</v>
      </c>
      <c r="C78" s="863" t="s">
        <v>939</v>
      </c>
      <c r="D78" s="862"/>
      <c r="E78" s="862"/>
      <c r="F78" s="862"/>
      <c r="G78" s="862"/>
      <c r="H78" s="862"/>
      <c r="I78" s="862"/>
      <c r="J78" s="862"/>
      <c r="K78" s="862"/>
      <c r="L78" s="862"/>
      <c r="M78" s="862"/>
      <c r="N78" s="862"/>
    </row>
    <row r="79" spans="1:14" x14ac:dyDescent="0.25">
      <c r="A79" s="865" t="s">
        <v>1032</v>
      </c>
      <c r="B79" s="864" t="s">
        <v>1450</v>
      </c>
      <c r="C79" s="863" t="s">
        <v>939</v>
      </c>
      <c r="D79" s="862"/>
      <c r="E79" s="862"/>
      <c r="F79" s="862"/>
      <c r="G79" s="862"/>
      <c r="H79" s="862"/>
      <c r="I79" s="862"/>
      <c r="J79" s="862"/>
      <c r="K79" s="862"/>
      <c r="L79" s="862"/>
      <c r="M79" s="862"/>
      <c r="N79" s="862"/>
    </row>
    <row r="80" spans="1:14" ht="94.5" x14ac:dyDescent="0.25">
      <c r="A80" s="865" t="s">
        <v>1033</v>
      </c>
      <c r="B80" s="866" t="s">
        <v>1449</v>
      </c>
      <c r="C80" s="863" t="s">
        <v>624</v>
      </c>
      <c r="D80" s="862"/>
      <c r="E80" s="862"/>
      <c r="F80" s="862"/>
      <c r="G80" s="862"/>
      <c r="H80" s="862"/>
      <c r="I80" s="862"/>
      <c r="J80" s="862"/>
      <c r="K80" s="862"/>
      <c r="L80" s="862"/>
      <c r="M80" s="862"/>
      <c r="N80" s="862"/>
    </row>
    <row r="81" spans="1:14" ht="47.25" x14ac:dyDescent="0.25">
      <c r="A81" s="865" t="s">
        <v>1448</v>
      </c>
      <c r="B81" s="864" t="s">
        <v>1447</v>
      </c>
      <c r="C81" s="863" t="s">
        <v>939</v>
      </c>
      <c r="D81" s="862"/>
      <c r="E81" s="862"/>
      <c r="F81" s="862"/>
      <c r="G81" s="862"/>
      <c r="H81" s="862"/>
      <c r="I81" s="862"/>
      <c r="J81" s="862"/>
      <c r="K81" s="862"/>
      <c r="L81" s="862"/>
      <c r="M81" s="862"/>
      <c r="N81" s="862"/>
    </row>
    <row r="82" spans="1:14" ht="47.25" x14ac:dyDescent="0.25">
      <c r="A82" s="865" t="s">
        <v>1446</v>
      </c>
      <c r="B82" s="864" t="s">
        <v>1445</v>
      </c>
      <c r="C82" s="863" t="s">
        <v>939</v>
      </c>
      <c r="D82" s="862"/>
      <c r="E82" s="862"/>
      <c r="F82" s="862"/>
      <c r="G82" s="862"/>
      <c r="H82" s="862"/>
      <c r="I82" s="862"/>
      <c r="J82" s="862"/>
      <c r="K82" s="862"/>
      <c r="L82" s="862"/>
      <c r="M82" s="862"/>
      <c r="N82" s="862"/>
    </row>
    <row r="83" spans="1:14" ht="31.5" x14ac:dyDescent="0.25">
      <c r="A83" s="865" t="s">
        <v>1444</v>
      </c>
      <c r="B83" s="864" t="s">
        <v>1443</v>
      </c>
      <c r="C83" s="863" t="s">
        <v>939</v>
      </c>
      <c r="D83" s="862"/>
      <c r="E83" s="862"/>
      <c r="F83" s="862"/>
      <c r="G83" s="862"/>
      <c r="H83" s="862"/>
      <c r="I83" s="862"/>
      <c r="J83" s="862"/>
      <c r="K83" s="862"/>
      <c r="L83" s="862"/>
      <c r="M83" s="862"/>
      <c r="N83" s="862"/>
    </row>
  </sheetData>
  <mergeCells count="9">
    <mergeCell ref="A5:B5"/>
    <mergeCell ref="A1:N1"/>
    <mergeCell ref="A2:A3"/>
    <mergeCell ref="B2:B3"/>
    <mergeCell ref="C2:C3"/>
    <mergeCell ref="G2:H2"/>
    <mergeCell ref="I2:J2"/>
    <mergeCell ref="K2:L2"/>
    <mergeCell ref="M2:N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DEB77-BD8D-498A-94B0-31705EE1D22F}">
  <sheetPr>
    <outlinePr summaryBelow="0"/>
    <pageSetUpPr fitToPage="1"/>
  </sheetPr>
  <dimension ref="A1:T372"/>
  <sheetViews>
    <sheetView topLeftCell="A355" zoomScale="88" zoomScaleNormal="88" workbookViewId="0">
      <selection activeCell="W360" sqref="W360"/>
    </sheetView>
  </sheetViews>
  <sheetFormatPr defaultRowHeight="15.75" outlineLevelRow="1" x14ac:dyDescent="0.25"/>
  <cols>
    <col min="1" max="1" width="13.5703125" style="896" customWidth="1"/>
    <col min="2" max="2" width="35.5703125" style="861" customWidth="1"/>
    <col min="3" max="3" width="14" style="861" customWidth="1"/>
    <col min="4" max="4" width="13.140625" style="861" customWidth="1"/>
    <col min="5" max="5" width="14.5703125" style="861" customWidth="1"/>
    <col min="6" max="6" width="13.85546875" style="861" customWidth="1"/>
    <col min="7" max="7" width="16.85546875" style="861" customWidth="1"/>
    <col min="8" max="8" width="18.140625" style="861" customWidth="1"/>
    <col min="9" max="9" width="17" style="861" customWidth="1"/>
    <col min="10" max="10" width="16.28515625" style="861" customWidth="1"/>
    <col min="11" max="11" width="14.85546875" style="861" customWidth="1"/>
    <col min="12" max="12" width="17.140625" style="861" customWidth="1"/>
    <col min="13" max="13" width="14.42578125" style="861" customWidth="1"/>
    <col min="14" max="14" width="15.85546875" style="861" customWidth="1"/>
  </cols>
  <sheetData>
    <row r="1" spans="1:14" x14ac:dyDescent="0.25">
      <c r="L1" s="1447" t="s">
        <v>923</v>
      </c>
      <c r="M1" s="1447"/>
      <c r="N1" s="1447"/>
    </row>
    <row r="2" spans="1:14" x14ac:dyDescent="0.25">
      <c r="L2" s="1447" t="s">
        <v>1</v>
      </c>
      <c r="M2" s="1447"/>
      <c r="N2" s="1447"/>
    </row>
    <row r="3" spans="1:14" x14ac:dyDescent="0.25">
      <c r="L3" s="1447" t="s">
        <v>924</v>
      </c>
      <c r="M3" s="1447"/>
      <c r="N3" s="1447"/>
    </row>
    <row r="5" spans="1:14" x14ac:dyDescent="0.25">
      <c r="A5" s="1263" t="s">
        <v>1519</v>
      </c>
      <c r="B5" s="1263"/>
      <c r="C5" s="1263"/>
      <c r="D5" s="1263"/>
      <c r="E5" s="1263"/>
      <c r="F5" s="1263"/>
      <c r="G5" s="1263"/>
      <c r="H5" s="1263"/>
      <c r="I5" s="1263"/>
      <c r="J5" s="1263"/>
      <c r="K5" s="1263"/>
      <c r="L5" s="1263"/>
      <c r="M5" s="1263"/>
      <c r="N5" s="1263"/>
    </row>
    <row r="6" spans="1:14" x14ac:dyDescent="0.25">
      <c r="A6" s="897"/>
    </row>
    <row r="7" spans="1:14" x14ac:dyDescent="0.25">
      <c r="A7" s="1263" t="s">
        <v>1534</v>
      </c>
      <c r="B7" s="1263"/>
      <c r="C7" s="1263"/>
      <c r="D7" s="1263"/>
      <c r="E7" s="1263"/>
      <c r="F7" s="1263"/>
      <c r="G7" s="1263"/>
      <c r="H7" s="1263"/>
      <c r="I7" s="1263"/>
      <c r="J7" s="1263"/>
      <c r="K7" s="1263"/>
      <c r="L7" s="1263"/>
      <c r="M7" s="1263"/>
      <c r="N7" s="1263"/>
    </row>
    <row r="8" spans="1:14" x14ac:dyDescent="0.25">
      <c r="A8" s="1263" t="s">
        <v>1520</v>
      </c>
      <c r="B8" s="1263"/>
      <c r="C8" s="1263"/>
      <c r="D8" s="1263"/>
      <c r="E8" s="1263"/>
      <c r="F8" s="1263"/>
      <c r="G8" s="1263"/>
      <c r="H8" s="1263"/>
      <c r="I8" s="1263"/>
      <c r="J8" s="1263"/>
      <c r="K8" s="1263"/>
      <c r="L8" s="1263"/>
      <c r="M8" s="1263"/>
      <c r="N8" s="1263"/>
    </row>
    <row r="9" spans="1:14" x14ac:dyDescent="0.25">
      <c r="A9" s="1263" t="s">
        <v>1521</v>
      </c>
      <c r="B9" s="1263"/>
      <c r="C9" s="1263"/>
      <c r="D9" s="1263"/>
      <c r="E9" s="1263"/>
      <c r="F9" s="1263"/>
      <c r="G9" s="1263"/>
      <c r="H9" s="1263"/>
      <c r="I9" s="1263"/>
      <c r="J9" s="1263"/>
      <c r="K9" s="1263"/>
      <c r="L9" s="1263"/>
      <c r="M9" s="1263"/>
      <c r="N9" s="1263"/>
    </row>
    <row r="10" spans="1:14" x14ac:dyDescent="0.25">
      <c r="A10" s="1263" t="s">
        <v>1522</v>
      </c>
      <c r="B10" s="1263"/>
      <c r="C10" s="1263"/>
      <c r="D10" s="1263"/>
      <c r="E10" s="1263"/>
      <c r="F10" s="1263"/>
      <c r="G10" s="1263"/>
      <c r="H10" s="1263"/>
      <c r="I10" s="1263"/>
      <c r="J10" s="1263"/>
      <c r="K10" s="1263"/>
      <c r="L10" s="1263"/>
      <c r="M10" s="1263"/>
      <c r="N10" s="1263"/>
    </row>
    <row r="11" spans="1:14" x14ac:dyDescent="0.25">
      <c r="A11" s="1263" t="s">
        <v>1535</v>
      </c>
      <c r="B11" s="1263"/>
      <c r="C11" s="1263"/>
      <c r="D11" s="1263"/>
      <c r="E11" s="1263"/>
      <c r="F11" s="1263"/>
      <c r="G11" s="1263"/>
      <c r="H11" s="1263"/>
      <c r="I11" s="1263"/>
      <c r="J11" s="1263"/>
      <c r="K11" s="1263"/>
      <c r="L11" s="1263"/>
      <c r="M11" s="1263"/>
      <c r="N11" s="1263"/>
    </row>
    <row r="12" spans="1:14" x14ac:dyDescent="0.25">
      <c r="A12" s="897"/>
    </row>
    <row r="13" spans="1:14" x14ac:dyDescent="0.25">
      <c r="A13" s="1263" t="s">
        <v>1523</v>
      </c>
      <c r="B13" s="1263"/>
      <c r="C13" s="1263"/>
      <c r="D13" s="1263"/>
      <c r="E13" s="1263"/>
      <c r="F13" s="1263"/>
      <c r="G13" s="1263"/>
      <c r="H13" s="1263"/>
      <c r="I13" s="1263"/>
      <c r="J13" s="1263"/>
      <c r="K13" s="1263"/>
      <c r="L13" s="1263"/>
      <c r="M13" s="1263"/>
      <c r="N13" s="1263"/>
    </row>
    <row r="14" spans="1:14" x14ac:dyDescent="0.25">
      <c r="A14" s="1263" t="s">
        <v>1524</v>
      </c>
      <c r="B14" s="1263"/>
      <c r="C14" s="1263"/>
      <c r="D14" s="1263"/>
      <c r="E14" s="1263"/>
      <c r="F14" s="1263"/>
      <c r="G14" s="1263"/>
      <c r="H14" s="1263"/>
      <c r="I14" s="1263"/>
      <c r="J14" s="1263"/>
      <c r="K14" s="1263"/>
      <c r="L14" s="1263"/>
      <c r="M14" s="1263"/>
      <c r="N14" s="1263"/>
    </row>
    <row r="15" spans="1:14" x14ac:dyDescent="0.25">
      <c r="A15" s="1263" t="s">
        <v>925</v>
      </c>
      <c r="B15" s="1263"/>
      <c r="C15" s="1263"/>
      <c r="D15" s="1263"/>
      <c r="E15" s="1263"/>
      <c r="F15" s="1263"/>
      <c r="G15" s="1263"/>
      <c r="H15" s="1263"/>
      <c r="I15" s="1263"/>
      <c r="J15" s="1263"/>
      <c r="K15" s="1263"/>
      <c r="L15" s="1263"/>
      <c r="M15" s="1263"/>
      <c r="N15" s="1263"/>
    </row>
    <row r="16" spans="1:14" x14ac:dyDescent="0.25">
      <c r="A16" s="1263" t="s">
        <v>926</v>
      </c>
      <c r="B16" s="1263"/>
      <c r="C16" s="1263"/>
      <c r="D16" s="1263"/>
      <c r="E16" s="1263"/>
      <c r="F16" s="1263"/>
      <c r="G16" s="1263"/>
      <c r="H16" s="1263"/>
      <c r="I16" s="1263"/>
      <c r="J16" s="1263"/>
      <c r="K16" s="1263"/>
      <c r="L16" s="1263"/>
      <c r="M16" s="1263"/>
      <c r="N16" s="1263"/>
    </row>
    <row r="18" spans="1:20" ht="15.75" customHeight="1" x14ac:dyDescent="0.25">
      <c r="A18" s="1445" t="s">
        <v>927</v>
      </c>
      <c r="B18" s="1445"/>
      <c r="C18" s="1445"/>
      <c r="D18" s="1445"/>
      <c r="E18" s="1445"/>
      <c r="F18" s="1445"/>
      <c r="G18" s="1445"/>
      <c r="H18" s="1445"/>
      <c r="I18" s="1445"/>
      <c r="J18" s="1445"/>
      <c r="K18" s="1445"/>
      <c r="L18" s="1445"/>
      <c r="M18" s="1445"/>
      <c r="N18" s="1445"/>
      <c r="O18" s="1445"/>
      <c r="P18" s="1445"/>
      <c r="Q18" s="1445"/>
      <c r="R18" s="1445"/>
      <c r="S18" s="1445"/>
      <c r="T18" s="1445"/>
    </row>
    <row r="19" spans="1:20" ht="36" customHeight="1" x14ac:dyDescent="0.25">
      <c r="A19" s="1443" t="s">
        <v>664</v>
      </c>
      <c r="B19" s="1442" t="s">
        <v>928</v>
      </c>
      <c r="C19" s="1442" t="s">
        <v>929</v>
      </c>
      <c r="D19" s="1012" t="s">
        <v>290</v>
      </c>
      <c r="E19" s="1442" t="s">
        <v>291</v>
      </c>
      <c r="F19" s="1442"/>
      <c r="G19" s="1442" t="s">
        <v>292</v>
      </c>
      <c r="H19" s="1442"/>
      <c r="I19" s="1442" t="s">
        <v>293</v>
      </c>
      <c r="J19" s="1442"/>
      <c r="K19" s="1442" t="s">
        <v>294</v>
      </c>
      <c r="L19" s="1442"/>
      <c r="M19" s="1442" t="s">
        <v>1715</v>
      </c>
      <c r="N19" s="1442"/>
      <c r="O19" s="1442" t="s">
        <v>1716</v>
      </c>
      <c r="P19" s="1442"/>
      <c r="Q19" s="1442" t="s">
        <v>1717</v>
      </c>
      <c r="R19" s="1442"/>
      <c r="S19" s="1442" t="s">
        <v>324</v>
      </c>
      <c r="T19" s="1442"/>
    </row>
    <row r="20" spans="1:20" ht="81.75" customHeight="1" x14ac:dyDescent="0.25">
      <c r="A20" s="1443"/>
      <c r="B20" s="1442"/>
      <c r="C20" s="1442"/>
      <c r="D20" s="1012" t="s">
        <v>208</v>
      </c>
      <c r="E20" s="1012" t="s">
        <v>934</v>
      </c>
      <c r="F20" s="1012" t="s">
        <v>933</v>
      </c>
      <c r="G20" s="1012" t="s">
        <v>934</v>
      </c>
      <c r="H20" s="1012" t="s">
        <v>43</v>
      </c>
      <c r="I20" s="1012" t="s">
        <v>934</v>
      </c>
      <c r="J20" s="1012" t="s">
        <v>43</v>
      </c>
      <c r="K20" s="1012" t="s">
        <v>934</v>
      </c>
      <c r="L20" s="1012" t="s">
        <v>43</v>
      </c>
      <c r="M20" s="1012" t="s">
        <v>934</v>
      </c>
      <c r="N20" s="1012" t="s">
        <v>43</v>
      </c>
      <c r="O20" s="1012" t="s">
        <v>934</v>
      </c>
      <c r="P20" s="1012" t="s">
        <v>43</v>
      </c>
      <c r="Q20" s="1012" t="s">
        <v>934</v>
      </c>
      <c r="R20" s="1012" t="s">
        <v>43</v>
      </c>
      <c r="S20" s="1012" t="s">
        <v>934</v>
      </c>
      <c r="T20" s="1012" t="s">
        <v>43</v>
      </c>
    </row>
    <row r="21" spans="1:20" x14ac:dyDescent="0.25">
      <c r="A21" s="1013">
        <v>1</v>
      </c>
      <c r="B21" s="1012">
        <v>2</v>
      </c>
      <c r="C21" s="1012">
        <v>3</v>
      </c>
      <c r="D21" s="1012">
        <v>6</v>
      </c>
      <c r="E21" s="1012">
        <v>7</v>
      </c>
      <c r="F21" s="1012">
        <v>8</v>
      </c>
      <c r="G21" s="1012">
        <v>9</v>
      </c>
      <c r="H21" s="1012">
        <v>10</v>
      </c>
      <c r="I21" s="1012">
        <v>11</v>
      </c>
      <c r="J21" s="1012">
        <v>12</v>
      </c>
      <c r="K21" s="1012">
        <v>13</v>
      </c>
      <c r="L21" s="1012">
        <v>14</v>
      </c>
      <c r="M21" s="1012">
        <v>15</v>
      </c>
      <c r="N21" s="1012">
        <v>16</v>
      </c>
      <c r="O21" s="1012">
        <v>17</v>
      </c>
      <c r="P21" s="1012">
        <v>18</v>
      </c>
      <c r="Q21" s="1012">
        <v>19</v>
      </c>
      <c r="R21" s="1012">
        <v>20</v>
      </c>
      <c r="S21" s="1012">
        <v>21</v>
      </c>
      <c r="T21" s="1012">
        <v>22</v>
      </c>
    </row>
    <row r="22" spans="1:20" ht="15.75" customHeight="1" x14ac:dyDescent="0.25">
      <c r="A22" s="1444" t="s">
        <v>936</v>
      </c>
      <c r="B22" s="1445"/>
      <c r="C22" s="1445"/>
      <c r="D22" s="1445"/>
      <c r="E22" s="1445"/>
      <c r="F22" s="1445"/>
      <c r="G22" s="1445"/>
      <c r="H22" s="1445"/>
      <c r="I22" s="1445"/>
      <c r="J22" s="1445"/>
      <c r="K22" s="1445"/>
      <c r="L22" s="1445"/>
      <c r="M22" s="1445"/>
      <c r="N22" s="1445"/>
      <c r="O22" s="1445"/>
      <c r="P22" s="1445"/>
      <c r="Q22" s="1445"/>
      <c r="R22" s="1445"/>
      <c r="S22" s="1445"/>
      <c r="T22" s="1446"/>
    </row>
    <row r="23" spans="1:20" ht="47.25" x14ac:dyDescent="0.25">
      <c r="A23" s="1016" t="s">
        <v>937</v>
      </c>
      <c r="B23" s="898" t="s">
        <v>938</v>
      </c>
      <c r="C23" s="863" t="s">
        <v>939</v>
      </c>
      <c r="D23" s="899">
        <f>D24+D28+D29+D30+D31+D32+D33+D34+D37</f>
        <v>441.60576707000001</v>
      </c>
      <c r="E23" s="899">
        <f>E24+E28+E29+E30+E31+E32+E33+E34+E37</f>
        <v>459.14107987943731</v>
      </c>
      <c r="F23" s="899">
        <f t="shared" ref="F23:R23" si="0">F24+F28+F29+F30+F31+F32+F33+F34+F37</f>
        <v>478.58557430388794</v>
      </c>
      <c r="G23" s="899">
        <f t="shared" si="0"/>
        <v>522.78840584438717</v>
      </c>
      <c r="H23" s="899">
        <f t="shared" si="0"/>
        <v>522.78840584438717</v>
      </c>
      <c r="I23" s="899">
        <f t="shared" si="0"/>
        <v>543.69994207816274</v>
      </c>
      <c r="J23" s="899">
        <f t="shared" si="0"/>
        <v>543.69994207816274</v>
      </c>
      <c r="K23" s="899">
        <f t="shared" si="0"/>
        <v>565.44793976128915</v>
      </c>
      <c r="L23" s="899">
        <f t="shared" si="0"/>
        <v>565.44793976128915</v>
      </c>
      <c r="M23" s="899">
        <f t="shared" si="0"/>
        <v>587.76433219697674</v>
      </c>
      <c r="N23" s="899">
        <f t="shared" si="0"/>
        <v>587.76433219697674</v>
      </c>
      <c r="O23" s="899">
        <f t="shared" si="0"/>
        <v>611.27490548485582</v>
      </c>
      <c r="P23" s="899">
        <f t="shared" si="0"/>
        <v>611.27490548485582</v>
      </c>
      <c r="Q23" s="899">
        <f t="shared" si="0"/>
        <v>635.72590170425008</v>
      </c>
      <c r="R23" s="899">
        <f t="shared" si="0"/>
        <v>635.72590170425008</v>
      </c>
      <c r="S23" s="899">
        <f>S24+S28+S29+S30+S31+S32+S33+S34+S37</f>
        <v>2943.9130212255345</v>
      </c>
      <c r="T23" s="899">
        <f>T24+T28+T29+T30+T31+T32+T33+T34+T37</f>
        <v>2943.9130212255341</v>
      </c>
    </row>
    <row r="24" spans="1:20" ht="47.25" outlineLevel="1" x14ac:dyDescent="0.25">
      <c r="A24" s="1017" t="s">
        <v>1790</v>
      </c>
      <c r="B24" s="901" t="s">
        <v>940</v>
      </c>
      <c r="C24" s="863" t="s">
        <v>939</v>
      </c>
      <c r="D24" s="899">
        <f>D25+D26+D27</f>
        <v>437.01078231999998</v>
      </c>
      <c r="E24" s="899">
        <f>E25+E26+E27</f>
        <v>455.44850645999998</v>
      </c>
      <c r="F24" s="899">
        <f t="shared" ref="F24:T24" si="1">F25+F26+F27</f>
        <v>473.15575730648078</v>
      </c>
      <c r="G24" s="899">
        <f t="shared" si="1"/>
        <v>518.72687267905758</v>
      </c>
      <c r="H24" s="899">
        <f t="shared" si="1"/>
        <v>518.77198756905761</v>
      </c>
      <c r="I24" s="899">
        <f t="shared" si="1"/>
        <v>539.49628732781991</v>
      </c>
      <c r="J24" s="899">
        <f t="shared" si="1"/>
        <v>539.54140221781995</v>
      </c>
      <c r="K24" s="899">
        <f t="shared" si="1"/>
        <v>561.09647856253264</v>
      </c>
      <c r="L24" s="899">
        <f t="shared" si="1"/>
        <v>561.14159345253267</v>
      </c>
      <c r="M24" s="899">
        <f t="shared" si="1"/>
        <v>583.56067744663392</v>
      </c>
      <c r="N24" s="899">
        <f t="shared" si="1"/>
        <v>583.60579233663395</v>
      </c>
      <c r="O24" s="899">
        <f t="shared" si="1"/>
        <v>606.92344428609931</v>
      </c>
      <c r="P24" s="899">
        <f t="shared" si="1"/>
        <v>606.96855917609935</v>
      </c>
      <c r="Q24" s="899">
        <f t="shared" si="1"/>
        <v>631.22072179914335</v>
      </c>
      <c r="R24" s="899">
        <f t="shared" si="1"/>
        <v>631.26583668914338</v>
      </c>
      <c r="S24" s="899">
        <f t="shared" si="1"/>
        <v>2922.2976094222295</v>
      </c>
      <c r="T24" s="899">
        <f t="shared" si="1"/>
        <v>2922.5231838722293</v>
      </c>
    </row>
    <row r="25" spans="1:20" ht="63" outlineLevel="1" x14ac:dyDescent="0.25">
      <c r="A25" s="1018" t="s">
        <v>1791</v>
      </c>
      <c r="B25" s="901" t="s">
        <v>941</v>
      </c>
      <c r="C25" s="863" t="s">
        <v>939</v>
      </c>
      <c r="D25" s="899"/>
      <c r="E25" s="899"/>
      <c r="F25" s="899"/>
      <c r="G25" s="899"/>
      <c r="H25" s="899"/>
      <c r="I25" s="899"/>
      <c r="J25" s="899"/>
      <c r="K25" s="899"/>
      <c r="L25" s="899"/>
      <c r="M25" s="899"/>
      <c r="N25" s="899"/>
      <c r="O25" s="899"/>
      <c r="P25" s="899"/>
      <c r="Q25" s="899"/>
      <c r="R25" s="899"/>
      <c r="S25" s="899"/>
      <c r="T25" s="862"/>
    </row>
    <row r="26" spans="1:20" ht="63" outlineLevel="1" x14ac:dyDescent="0.25">
      <c r="A26" s="1018" t="s">
        <v>1792</v>
      </c>
      <c r="B26" s="901" t="s">
        <v>942</v>
      </c>
      <c r="C26" s="863" t="s">
        <v>939</v>
      </c>
      <c r="D26" s="899"/>
      <c r="E26" s="899"/>
      <c r="F26" s="899"/>
      <c r="G26" s="899"/>
      <c r="H26" s="899"/>
      <c r="I26" s="899"/>
      <c r="J26" s="899"/>
      <c r="K26" s="899"/>
      <c r="L26" s="899"/>
      <c r="M26" s="899"/>
      <c r="N26" s="899"/>
      <c r="O26" s="899"/>
      <c r="P26" s="899"/>
      <c r="Q26" s="899"/>
      <c r="R26" s="899"/>
      <c r="S26" s="899"/>
      <c r="T26" s="862"/>
    </row>
    <row r="27" spans="1:20" ht="63" outlineLevel="1" x14ac:dyDescent="0.25">
      <c r="A27" s="1018" t="s">
        <v>1793</v>
      </c>
      <c r="B27" s="901" t="s">
        <v>943</v>
      </c>
      <c r="C27" s="863" t="s">
        <v>939</v>
      </c>
      <c r="D27" s="899">
        <v>437.01078231999998</v>
      </c>
      <c r="E27" s="899">
        <v>455.44850645999998</v>
      </c>
      <c r="F27" s="899">
        <v>473.15575730648078</v>
      </c>
      <c r="G27" s="899">
        <v>518.72687267905758</v>
      </c>
      <c r="H27" s="899">
        <v>518.77198756905761</v>
      </c>
      <c r="I27" s="899">
        <v>539.49628732781991</v>
      </c>
      <c r="J27" s="899">
        <v>539.54140221781995</v>
      </c>
      <c r="K27" s="899">
        <v>561.09647856253264</v>
      </c>
      <c r="L27" s="899">
        <v>561.14159345253267</v>
      </c>
      <c r="M27" s="899">
        <v>583.56067744663392</v>
      </c>
      <c r="N27" s="899">
        <v>583.60579233663395</v>
      </c>
      <c r="O27" s="899">
        <v>606.92344428609931</v>
      </c>
      <c r="P27" s="899">
        <v>606.96855917609935</v>
      </c>
      <c r="Q27" s="899">
        <v>631.22072179914335</v>
      </c>
      <c r="R27" s="899">
        <v>631.26583668914338</v>
      </c>
      <c r="S27" s="899">
        <f>I27+K27+M27+O27+Q27</f>
        <v>2922.2976094222295</v>
      </c>
      <c r="T27" s="899">
        <f>J27+L27+N27+P27+R27</f>
        <v>2922.5231838722293</v>
      </c>
    </row>
    <row r="28" spans="1:20" ht="31.5" outlineLevel="1" x14ac:dyDescent="0.25">
      <c r="A28" s="1018" t="s">
        <v>1794</v>
      </c>
      <c r="B28" s="901" t="s">
        <v>944</v>
      </c>
      <c r="C28" s="863" t="s">
        <v>939</v>
      </c>
      <c r="D28" s="899">
        <v>0.33220745999999995</v>
      </c>
      <c r="E28" s="899">
        <v>0.34100000000000003</v>
      </c>
      <c r="F28" s="899">
        <v>0.32715924250097383</v>
      </c>
      <c r="G28" s="899">
        <v>0</v>
      </c>
      <c r="H28" s="899">
        <v>0</v>
      </c>
      <c r="I28" s="899">
        <v>0</v>
      </c>
      <c r="J28" s="899">
        <v>0</v>
      </c>
      <c r="K28" s="899">
        <v>0</v>
      </c>
      <c r="L28" s="899">
        <v>0</v>
      </c>
      <c r="M28" s="899">
        <v>0</v>
      </c>
      <c r="N28" s="899">
        <v>0</v>
      </c>
      <c r="O28" s="899">
        <v>0</v>
      </c>
      <c r="P28" s="899">
        <v>0</v>
      </c>
      <c r="Q28" s="899">
        <v>0</v>
      </c>
      <c r="R28" s="899">
        <v>0</v>
      </c>
      <c r="S28" s="899">
        <f t="shared" ref="S28:T29" si="2">I28+K28+M28+O28+Q28</f>
        <v>0</v>
      </c>
      <c r="T28" s="899">
        <f t="shared" si="2"/>
        <v>0</v>
      </c>
    </row>
    <row r="29" spans="1:20" ht="31.5" outlineLevel="1" x14ac:dyDescent="0.25">
      <c r="A29" s="1018" t="s">
        <v>1795</v>
      </c>
      <c r="B29" s="901" t="s">
        <v>945</v>
      </c>
      <c r="C29" s="863" t="s">
        <v>939</v>
      </c>
      <c r="D29" s="899">
        <v>0.50849354000000002</v>
      </c>
      <c r="E29" s="899">
        <f>D29</f>
        <v>0.50849354000000002</v>
      </c>
      <c r="F29" s="899">
        <f>(390113.75+(12070*6.07))/1000000</f>
        <v>0.46337865</v>
      </c>
      <c r="G29" s="899">
        <f t="shared" ref="G29:M29" si="3">E29</f>
        <v>0.50849354000000002</v>
      </c>
      <c r="H29" s="899">
        <f t="shared" si="3"/>
        <v>0.46337865</v>
      </c>
      <c r="I29" s="899">
        <f t="shared" si="3"/>
        <v>0.50849354000000002</v>
      </c>
      <c r="J29" s="899">
        <f t="shared" si="3"/>
        <v>0.46337865</v>
      </c>
      <c r="K29" s="899">
        <f t="shared" si="3"/>
        <v>0.50849354000000002</v>
      </c>
      <c r="L29" s="899">
        <f t="shared" si="3"/>
        <v>0.46337865</v>
      </c>
      <c r="M29" s="899">
        <f t="shared" si="3"/>
        <v>0.50849354000000002</v>
      </c>
      <c r="N29" s="899">
        <f>L29</f>
        <v>0.46337865</v>
      </c>
      <c r="O29" s="899">
        <f t="shared" ref="O29" si="4">M29</f>
        <v>0.50849354000000002</v>
      </c>
      <c r="P29" s="899">
        <f>N29</f>
        <v>0.46337865</v>
      </c>
      <c r="Q29" s="899">
        <f t="shared" ref="Q29" si="5">O29</f>
        <v>0.50849354000000002</v>
      </c>
      <c r="R29" s="899">
        <f>P29</f>
        <v>0.46337865</v>
      </c>
      <c r="S29" s="899">
        <f t="shared" si="2"/>
        <v>2.5424677</v>
      </c>
      <c r="T29" s="899">
        <f t="shared" si="2"/>
        <v>2.3168932500000001</v>
      </c>
    </row>
    <row r="30" spans="1:20" ht="47.25" outlineLevel="1" x14ac:dyDescent="0.25">
      <c r="A30" s="1018" t="s">
        <v>1796</v>
      </c>
      <c r="B30" s="901" t="s">
        <v>946</v>
      </c>
      <c r="C30" s="863" t="s">
        <v>939</v>
      </c>
      <c r="D30" s="899"/>
      <c r="E30" s="899"/>
      <c r="F30" s="899"/>
      <c r="G30" s="899"/>
      <c r="H30" s="899"/>
      <c r="I30" s="899"/>
      <c r="J30" s="899"/>
      <c r="K30" s="899"/>
      <c r="L30" s="899"/>
      <c r="M30" s="899"/>
      <c r="N30" s="899"/>
      <c r="O30" s="899"/>
      <c r="P30" s="899"/>
      <c r="Q30" s="899"/>
      <c r="R30" s="899"/>
      <c r="S30" s="899"/>
      <c r="T30" s="862"/>
    </row>
    <row r="31" spans="1:20" ht="47.25" outlineLevel="1" x14ac:dyDescent="0.25">
      <c r="A31" s="900" t="s">
        <v>185</v>
      </c>
      <c r="B31" s="901" t="s">
        <v>947</v>
      </c>
      <c r="C31" s="863" t="s">
        <v>939</v>
      </c>
      <c r="D31" s="899">
        <v>0.61552772</v>
      </c>
      <c r="E31" s="899">
        <v>0.65231286691525425</v>
      </c>
      <c r="F31" s="899">
        <v>1.6245705778192092</v>
      </c>
      <c r="G31" s="899">
        <v>1.4975753349811676</v>
      </c>
      <c r="H31" s="899">
        <v>1.4975753349811676</v>
      </c>
      <c r="I31" s="899">
        <v>1.5574783483804142</v>
      </c>
      <c r="J31" s="899">
        <v>1.5574783483804142</v>
      </c>
      <c r="K31" s="899">
        <v>1.6197774823156308</v>
      </c>
      <c r="L31" s="899">
        <v>1.6197774823156308</v>
      </c>
      <c r="M31" s="899">
        <v>1.5574783483804142</v>
      </c>
      <c r="N31" s="899">
        <v>1.5574783483804142</v>
      </c>
      <c r="O31" s="899">
        <v>1.6197774823156308</v>
      </c>
      <c r="P31" s="899">
        <v>1.6197774823156308</v>
      </c>
      <c r="Q31" s="899">
        <v>1.6845685816082558</v>
      </c>
      <c r="R31" s="899">
        <v>1.6845685816082558</v>
      </c>
      <c r="S31" s="899">
        <f t="shared" ref="S31:T31" si="6">I31+K31+M31+O31+Q31</f>
        <v>8.0390802430003454</v>
      </c>
      <c r="T31" s="871">
        <f t="shared" si="6"/>
        <v>8.0390802430003454</v>
      </c>
    </row>
    <row r="32" spans="1:20" ht="31.5" outlineLevel="1" x14ac:dyDescent="0.25">
      <c r="A32" s="900" t="s">
        <v>1797</v>
      </c>
      <c r="B32" s="901" t="s">
        <v>948</v>
      </c>
      <c r="C32" s="863" t="s">
        <v>939</v>
      </c>
      <c r="D32" s="899"/>
      <c r="E32" s="899"/>
      <c r="F32" s="899"/>
      <c r="G32" s="899"/>
      <c r="H32" s="899"/>
      <c r="I32" s="899"/>
      <c r="J32" s="899"/>
      <c r="K32" s="899"/>
      <c r="L32" s="899"/>
      <c r="M32" s="899"/>
      <c r="N32" s="899"/>
      <c r="O32" s="899"/>
      <c r="P32" s="899"/>
      <c r="Q32" s="899"/>
      <c r="R32" s="899"/>
      <c r="S32" s="899"/>
      <c r="T32" s="862"/>
    </row>
    <row r="33" spans="1:20" ht="31.5" outlineLevel="1" x14ac:dyDescent="0.25">
      <c r="A33" s="900" t="s">
        <v>1798</v>
      </c>
      <c r="B33" s="901" t="s">
        <v>949</v>
      </c>
      <c r="C33" s="863" t="s">
        <v>939</v>
      </c>
      <c r="D33" s="899"/>
      <c r="E33" s="899"/>
      <c r="F33" s="899"/>
      <c r="G33" s="899"/>
      <c r="H33" s="899"/>
      <c r="I33" s="899"/>
      <c r="J33" s="899"/>
      <c r="K33" s="899"/>
      <c r="L33" s="899"/>
      <c r="M33" s="899"/>
      <c r="N33" s="899"/>
      <c r="O33" s="899"/>
      <c r="P33" s="899"/>
      <c r="Q33" s="899"/>
      <c r="R33" s="899"/>
      <c r="S33" s="899"/>
      <c r="T33" s="862"/>
    </row>
    <row r="34" spans="1:20" ht="63" outlineLevel="1" x14ac:dyDescent="0.25">
      <c r="A34" s="900" t="s">
        <v>1799</v>
      </c>
      <c r="B34" s="901" t="s">
        <v>951</v>
      </c>
      <c r="C34" s="863" t="s">
        <v>939</v>
      </c>
      <c r="D34" s="899"/>
      <c r="E34" s="899"/>
      <c r="F34" s="899"/>
      <c r="G34" s="899"/>
      <c r="H34" s="899"/>
      <c r="I34" s="899"/>
      <c r="J34" s="899"/>
      <c r="K34" s="899"/>
      <c r="L34" s="899"/>
      <c r="M34" s="899"/>
      <c r="N34" s="899"/>
      <c r="O34" s="899"/>
      <c r="P34" s="899"/>
      <c r="Q34" s="899"/>
      <c r="R34" s="899"/>
      <c r="S34" s="899"/>
      <c r="T34" s="862"/>
    </row>
    <row r="35" spans="1:20" ht="31.5" customHeight="1" outlineLevel="1" x14ac:dyDescent="0.25">
      <c r="A35" s="900" t="s">
        <v>1800</v>
      </c>
      <c r="B35" s="902" t="s">
        <v>953</v>
      </c>
      <c r="C35" s="863" t="s">
        <v>939</v>
      </c>
      <c r="D35" s="899"/>
      <c r="E35" s="899"/>
      <c r="F35" s="899"/>
      <c r="G35" s="899"/>
      <c r="H35" s="899"/>
      <c r="I35" s="899"/>
      <c r="J35" s="899"/>
      <c r="K35" s="899"/>
      <c r="L35" s="899"/>
      <c r="M35" s="899"/>
      <c r="N35" s="899"/>
      <c r="O35" s="899"/>
      <c r="P35" s="899"/>
      <c r="Q35" s="899"/>
      <c r="R35" s="899"/>
      <c r="S35" s="899"/>
      <c r="T35" s="862"/>
    </row>
    <row r="36" spans="1:20" ht="31.5" outlineLevel="1" x14ac:dyDescent="0.25">
      <c r="A36" s="900" t="s">
        <v>1801</v>
      </c>
      <c r="B36" s="902" t="s">
        <v>955</v>
      </c>
      <c r="C36" s="863" t="s">
        <v>939</v>
      </c>
      <c r="D36" s="899"/>
      <c r="E36" s="899"/>
      <c r="F36" s="899"/>
      <c r="G36" s="899"/>
      <c r="H36" s="899"/>
      <c r="I36" s="899"/>
      <c r="J36" s="899"/>
      <c r="K36" s="899"/>
      <c r="L36" s="899"/>
      <c r="M36" s="899"/>
      <c r="N36" s="899"/>
      <c r="O36" s="899"/>
      <c r="P36" s="899"/>
      <c r="Q36" s="899"/>
      <c r="R36" s="899"/>
      <c r="S36" s="899"/>
      <c r="T36" s="862"/>
    </row>
    <row r="37" spans="1:20" outlineLevel="1" x14ac:dyDescent="0.25">
      <c r="A37" s="900" t="s">
        <v>1802</v>
      </c>
      <c r="B37" s="901" t="s">
        <v>957</v>
      </c>
      <c r="C37" s="863" t="s">
        <v>939</v>
      </c>
      <c r="D37" s="899">
        <v>3.1387560299999997</v>
      </c>
      <c r="E37" s="899">
        <v>2.1907670125220342</v>
      </c>
      <c r="F37" s="899">
        <v>3.0147085270870062</v>
      </c>
      <c r="G37" s="899">
        <v>2.0554642903483993</v>
      </c>
      <c r="H37" s="899">
        <v>2.0554642903483993</v>
      </c>
      <c r="I37" s="899">
        <v>2.1376828619623351</v>
      </c>
      <c r="J37" s="899">
        <v>2.1376828619623351</v>
      </c>
      <c r="K37" s="899">
        <v>2.2231901764408288</v>
      </c>
      <c r="L37" s="899">
        <v>2.2231901764408288</v>
      </c>
      <c r="M37" s="899">
        <v>2.1376828619623351</v>
      </c>
      <c r="N37" s="899">
        <v>2.1376828619623351</v>
      </c>
      <c r="O37" s="899">
        <v>2.2231901764408288</v>
      </c>
      <c r="P37" s="899">
        <v>2.2231901764408288</v>
      </c>
      <c r="Q37" s="899">
        <v>2.3121177834984619</v>
      </c>
      <c r="R37" s="899">
        <v>2.3121177834984619</v>
      </c>
      <c r="S37" s="899">
        <f t="shared" ref="S37:T37" si="7">I37+K37+M37+O37+Q37</f>
        <v>11.033863860304789</v>
      </c>
      <c r="T37" s="899">
        <f t="shared" si="7"/>
        <v>11.033863860304789</v>
      </c>
    </row>
    <row r="38" spans="1:20" ht="63" x14ac:dyDescent="0.25">
      <c r="A38" s="903" t="s">
        <v>958</v>
      </c>
      <c r="B38" s="1011" t="s">
        <v>959</v>
      </c>
      <c r="C38" s="863" t="s">
        <v>939</v>
      </c>
      <c r="D38" s="899">
        <f t="shared" ref="D38:T38" si="8">D39+D43+D44+D45+D46+D47+D48+D49+D52</f>
        <v>523.62157605000164</v>
      </c>
      <c r="E38" s="899">
        <f>E39+E43+E44+E45+E46+E47+E48+E49+E52</f>
        <v>530.07717152867974</v>
      </c>
      <c r="F38" s="899">
        <f t="shared" si="8"/>
        <v>566.80854040457473</v>
      </c>
      <c r="G38" s="899">
        <f t="shared" si="8"/>
        <v>566.94050099238075</v>
      </c>
      <c r="H38" s="899">
        <f t="shared" si="8"/>
        <v>570.33778108538877</v>
      </c>
      <c r="I38" s="899">
        <f t="shared" si="8"/>
        <v>582.9099697086923</v>
      </c>
      <c r="J38" s="899">
        <f t="shared" si="8"/>
        <v>582.9099697086923</v>
      </c>
      <c r="K38" s="899">
        <f t="shared" si="8"/>
        <v>604.3248191287563</v>
      </c>
      <c r="L38" s="899">
        <f t="shared" si="8"/>
        <v>604.3248191287563</v>
      </c>
      <c r="M38" s="899">
        <f t="shared" si="8"/>
        <v>626.80183231994215</v>
      </c>
      <c r="N38" s="899">
        <f t="shared" si="8"/>
        <v>626.80183231994215</v>
      </c>
      <c r="O38" s="899">
        <f t="shared" si="8"/>
        <v>651.67966965661003</v>
      </c>
      <c r="P38" s="899">
        <f t="shared" si="8"/>
        <v>651.67966965661003</v>
      </c>
      <c r="Q38" s="899">
        <f t="shared" si="8"/>
        <v>677.55262048674444</v>
      </c>
      <c r="R38" s="899">
        <f t="shared" si="8"/>
        <v>677.55262048674444</v>
      </c>
      <c r="S38" s="899">
        <f t="shared" si="8"/>
        <v>3143.2689113007455</v>
      </c>
      <c r="T38" s="899">
        <f t="shared" si="8"/>
        <v>3143.2689113007455</v>
      </c>
    </row>
    <row r="39" spans="1:20" ht="47.25" outlineLevel="1" x14ac:dyDescent="0.25">
      <c r="A39" s="900" t="s">
        <v>1803</v>
      </c>
      <c r="B39" s="866" t="s">
        <v>940</v>
      </c>
      <c r="C39" s="863" t="s">
        <v>939</v>
      </c>
      <c r="D39" s="899">
        <f>D40+D41+D42</f>
        <v>513.05544784000165</v>
      </c>
      <c r="E39" s="899">
        <f t="shared" ref="E39:T39" si="9">E40+E41+E42</f>
        <v>519.51104331867975</v>
      </c>
      <c r="F39" s="899">
        <f t="shared" si="9"/>
        <v>553.40918753057463</v>
      </c>
      <c r="G39" s="899">
        <f t="shared" si="9"/>
        <v>554.80930646238073</v>
      </c>
      <c r="H39" s="899">
        <f t="shared" si="9"/>
        <v>558.59868655538878</v>
      </c>
      <c r="I39" s="899">
        <f t="shared" si="9"/>
        <v>571.17087517869231</v>
      </c>
      <c r="J39" s="899">
        <f t="shared" si="9"/>
        <v>571.17087517869231</v>
      </c>
      <c r="K39" s="899">
        <f t="shared" si="9"/>
        <v>592.58572459875631</v>
      </c>
      <c r="L39" s="899">
        <f t="shared" si="9"/>
        <v>592.58572459875631</v>
      </c>
      <c r="M39" s="899">
        <f t="shared" si="9"/>
        <v>615.06273778994216</v>
      </c>
      <c r="N39" s="899">
        <f t="shared" si="9"/>
        <v>615.06273778994216</v>
      </c>
      <c r="O39" s="899">
        <f t="shared" si="9"/>
        <v>639.94057512661004</v>
      </c>
      <c r="P39" s="899">
        <f t="shared" si="9"/>
        <v>639.94057512661004</v>
      </c>
      <c r="Q39" s="899">
        <f t="shared" si="9"/>
        <v>665.81352595674446</v>
      </c>
      <c r="R39" s="899">
        <f t="shared" si="9"/>
        <v>665.81352595674446</v>
      </c>
      <c r="S39" s="899">
        <f t="shared" si="9"/>
        <v>3084.5734386507452</v>
      </c>
      <c r="T39" s="899">
        <f t="shared" si="9"/>
        <v>3084.5734386507452</v>
      </c>
    </row>
    <row r="40" spans="1:20" ht="63.75" customHeight="1" outlineLevel="1" x14ac:dyDescent="0.25">
      <c r="A40" s="900" t="s">
        <v>1804</v>
      </c>
      <c r="B40" s="864" t="s">
        <v>941</v>
      </c>
      <c r="C40" s="863" t="s">
        <v>939</v>
      </c>
      <c r="D40" s="899"/>
      <c r="E40" s="899"/>
      <c r="F40" s="899"/>
      <c r="G40" s="899"/>
      <c r="H40" s="899"/>
      <c r="I40" s="899"/>
      <c r="J40" s="899"/>
      <c r="K40" s="899"/>
      <c r="L40" s="899"/>
      <c r="M40" s="899"/>
      <c r="N40" s="899"/>
      <c r="O40" s="899"/>
      <c r="P40" s="899"/>
      <c r="Q40" s="899"/>
      <c r="R40" s="899"/>
      <c r="S40" s="899"/>
      <c r="T40" s="862"/>
    </row>
    <row r="41" spans="1:20" ht="63" customHeight="1" outlineLevel="1" x14ac:dyDescent="0.25">
      <c r="A41" s="900" t="s">
        <v>1805</v>
      </c>
      <c r="B41" s="864" t="s">
        <v>942</v>
      </c>
      <c r="C41" s="863" t="s">
        <v>939</v>
      </c>
      <c r="D41" s="899"/>
      <c r="E41" s="899"/>
      <c r="F41" s="899"/>
      <c r="G41" s="899"/>
      <c r="H41" s="899"/>
      <c r="I41" s="899"/>
      <c r="J41" s="899"/>
      <c r="K41" s="899"/>
      <c r="L41" s="899"/>
      <c r="M41" s="899"/>
      <c r="N41" s="899"/>
      <c r="O41" s="899"/>
      <c r="P41" s="899"/>
      <c r="Q41" s="899"/>
      <c r="R41" s="899"/>
      <c r="S41" s="899"/>
      <c r="T41" s="862"/>
    </row>
    <row r="42" spans="1:20" ht="78.75" outlineLevel="1" x14ac:dyDescent="0.25">
      <c r="A42" s="900" t="s">
        <v>1806</v>
      </c>
      <c r="B42" s="864" t="s">
        <v>943</v>
      </c>
      <c r="C42" s="863" t="s">
        <v>939</v>
      </c>
      <c r="D42" s="899">
        <v>513.05544784000165</v>
      </c>
      <c r="E42" s="899">
        <v>519.51104331867975</v>
      </c>
      <c r="F42" s="899">
        <v>553.40918753057463</v>
      </c>
      <c r="G42" s="899">
        <v>554.80930646238073</v>
      </c>
      <c r="H42" s="899">
        <v>558.59868655538878</v>
      </c>
      <c r="I42" s="899">
        <v>571.17087517869231</v>
      </c>
      <c r="J42" s="899">
        <v>571.17087517869231</v>
      </c>
      <c r="K42" s="899">
        <v>592.58572459875631</v>
      </c>
      <c r="L42" s="899">
        <v>592.58572459875631</v>
      </c>
      <c r="M42" s="899">
        <v>615.06273778994216</v>
      </c>
      <c r="N42" s="899">
        <v>615.06273778994216</v>
      </c>
      <c r="O42" s="899">
        <v>639.94057512661004</v>
      </c>
      <c r="P42" s="899">
        <v>639.94057512661004</v>
      </c>
      <c r="Q42" s="899">
        <v>665.81352595674446</v>
      </c>
      <c r="R42" s="899">
        <v>665.81352595674446</v>
      </c>
      <c r="S42" s="899">
        <f t="shared" ref="S42:T44" si="10">I42+K42+M42+O42+Q42</f>
        <v>3084.5734386507452</v>
      </c>
      <c r="T42" s="871">
        <f t="shared" si="10"/>
        <v>3084.5734386507452</v>
      </c>
    </row>
    <row r="43" spans="1:20" ht="31.5" outlineLevel="1" x14ac:dyDescent="0.25">
      <c r="A43" s="900" t="s">
        <v>1807</v>
      </c>
      <c r="B43" s="866" t="s">
        <v>944</v>
      </c>
      <c r="C43" s="863" t="s">
        <v>939</v>
      </c>
      <c r="D43" s="899">
        <v>0.8591051500000001</v>
      </c>
      <c r="E43" s="899">
        <f>D43</f>
        <v>0.8591051500000001</v>
      </c>
      <c r="F43" s="899">
        <v>0.56719246999999995</v>
      </c>
      <c r="G43" s="899">
        <f t="shared" ref="G43:R44" si="11">F43</f>
        <v>0.56719246999999995</v>
      </c>
      <c r="H43" s="899">
        <f t="shared" si="11"/>
        <v>0.56719246999999995</v>
      </c>
      <c r="I43" s="899">
        <f t="shared" si="11"/>
        <v>0.56719246999999995</v>
      </c>
      <c r="J43" s="899">
        <f t="shared" si="11"/>
        <v>0.56719246999999995</v>
      </c>
      <c r="K43" s="899">
        <f t="shared" si="11"/>
        <v>0.56719246999999995</v>
      </c>
      <c r="L43" s="899">
        <f t="shared" si="11"/>
        <v>0.56719246999999995</v>
      </c>
      <c r="M43" s="899">
        <f t="shared" si="11"/>
        <v>0.56719246999999995</v>
      </c>
      <c r="N43" s="899">
        <f t="shared" si="11"/>
        <v>0.56719246999999995</v>
      </c>
      <c r="O43" s="899">
        <f t="shared" si="11"/>
        <v>0.56719246999999995</v>
      </c>
      <c r="P43" s="899">
        <f t="shared" si="11"/>
        <v>0.56719246999999995</v>
      </c>
      <c r="Q43" s="899">
        <f t="shared" si="11"/>
        <v>0.56719246999999995</v>
      </c>
      <c r="R43" s="899">
        <f t="shared" si="11"/>
        <v>0.56719246999999995</v>
      </c>
      <c r="S43" s="899">
        <f t="shared" si="10"/>
        <v>2.83596235</v>
      </c>
      <c r="T43" s="871">
        <f t="shared" si="10"/>
        <v>2.83596235</v>
      </c>
    </row>
    <row r="44" spans="1:20" ht="31.5" outlineLevel="1" x14ac:dyDescent="0.25">
      <c r="A44" s="900" t="s">
        <v>1808</v>
      </c>
      <c r="B44" s="866" t="s">
        <v>945</v>
      </c>
      <c r="C44" s="863" t="s">
        <v>939</v>
      </c>
      <c r="D44" s="899">
        <v>4.9378424000000001</v>
      </c>
      <c r="E44" s="899">
        <f>D44</f>
        <v>4.9378424000000001</v>
      </c>
      <c r="F44" s="899">
        <f>5.06418886+0.819248984</f>
        <v>5.8834378439999995</v>
      </c>
      <c r="G44" s="899">
        <v>5.51</v>
      </c>
      <c r="H44" s="899">
        <v>5.1178999999999997</v>
      </c>
      <c r="I44" s="899">
        <f t="shared" si="11"/>
        <v>5.1178999999999997</v>
      </c>
      <c r="J44" s="899">
        <f t="shared" si="11"/>
        <v>5.1178999999999997</v>
      </c>
      <c r="K44" s="899">
        <f t="shared" si="11"/>
        <v>5.1178999999999997</v>
      </c>
      <c r="L44" s="899">
        <f t="shared" si="11"/>
        <v>5.1178999999999997</v>
      </c>
      <c r="M44" s="899">
        <f t="shared" si="11"/>
        <v>5.1178999999999997</v>
      </c>
      <c r="N44" s="899">
        <f t="shared" si="11"/>
        <v>5.1178999999999997</v>
      </c>
      <c r="O44" s="899">
        <f t="shared" si="11"/>
        <v>5.1178999999999997</v>
      </c>
      <c r="P44" s="899">
        <f t="shared" si="11"/>
        <v>5.1178999999999997</v>
      </c>
      <c r="Q44" s="899">
        <f t="shared" si="11"/>
        <v>5.1178999999999997</v>
      </c>
      <c r="R44" s="899">
        <f t="shared" si="11"/>
        <v>5.1178999999999997</v>
      </c>
      <c r="S44" s="899">
        <f t="shared" si="10"/>
        <v>25.589499999999997</v>
      </c>
      <c r="T44" s="871">
        <f t="shared" si="10"/>
        <v>25.589499999999997</v>
      </c>
    </row>
    <row r="45" spans="1:20" ht="47.25" outlineLevel="1" x14ac:dyDescent="0.25">
      <c r="A45" s="900" t="s">
        <v>1809</v>
      </c>
      <c r="B45" s="866" t="s">
        <v>946</v>
      </c>
      <c r="C45" s="863" t="s">
        <v>939</v>
      </c>
      <c r="D45" s="899"/>
      <c r="E45" s="899"/>
      <c r="F45" s="899"/>
      <c r="G45" s="899"/>
      <c r="H45" s="899"/>
      <c r="I45" s="899"/>
      <c r="J45" s="899"/>
      <c r="K45" s="899"/>
      <c r="L45" s="899"/>
      <c r="M45" s="899"/>
      <c r="N45" s="899"/>
      <c r="O45" s="899"/>
      <c r="P45" s="899"/>
      <c r="Q45" s="899"/>
      <c r="R45" s="899"/>
      <c r="S45" s="899"/>
      <c r="T45" s="862"/>
    </row>
    <row r="46" spans="1:20" ht="47.25" outlineLevel="1" x14ac:dyDescent="0.25">
      <c r="A46" s="900" t="s">
        <v>1810</v>
      </c>
      <c r="B46" s="866" t="s">
        <v>947</v>
      </c>
      <c r="C46" s="863" t="s">
        <v>939</v>
      </c>
      <c r="D46" s="899">
        <v>2.4225266000000008</v>
      </c>
      <c r="E46" s="899">
        <f>D46</f>
        <v>2.4225266000000008</v>
      </c>
      <c r="F46" s="899">
        <v>3.7073480000000001</v>
      </c>
      <c r="G46" s="899">
        <f t="shared" ref="G46:R46" si="12">F46</f>
        <v>3.7073480000000001</v>
      </c>
      <c r="H46" s="899">
        <f t="shared" si="12"/>
        <v>3.7073480000000001</v>
      </c>
      <c r="I46" s="899">
        <f t="shared" si="12"/>
        <v>3.7073480000000001</v>
      </c>
      <c r="J46" s="899">
        <f t="shared" si="12"/>
        <v>3.7073480000000001</v>
      </c>
      <c r="K46" s="899">
        <f t="shared" si="12"/>
        <v>3.7073480000000001</v>
      </c>
      <c r="L46" s="899">
        <f t="shared" si="12"/>
        <v>3.7073480000000001</v>
      </c>
      <c r="M46" s="899">
        <f t="shared" si="12"/>
        <v>3.7073480000000001</v>
      </c>
      <c r="N46" s="899">
        <f t="shared" si="12"/>
        <v>3.7073480000000001</v>
      </c>
      <c r="O46" s="899">
        <f t="shared" si="12"/>
        <v>3.7073480000000001</v>
      </c>
      <c r="P46" s="899">
        <f t="shared" si="12"/>
        <v>3.7073480000000001</v>
      </c>
      <c r="Q46" s="899">
        <f t="shared" si="12"/>
        <v>3.7073480000000001</v>
      </c>
      <c r="R46" s="899">
        <f t="shared" si="12"/>
        <v>3.7073480000000001</v>
      </c>
      <c r="S46" s="899">
        <f t="shared" ref="S46:T46" si="13">I46+K46+M46+O46+Q46</f>
        <v>18.536740000000002</v>
      </c>
      <c r="T46" s="871">
        <f t="shared" si="13"/>
        <v>18.536740000000002</v>
      </c>
    </row>
    <row r="47" spans="1:20" ht="31.5" outlineLevel="1" x14ac:dyDescent="0.25">
      <c r="A47" s="900" t="s">
        <v>1811</v>
      </c>
      <c r="B47" s="866" t="s">
        <v>948</v>
      </c>
      <c r="C47" s="863" t="s">
        <v>939</v>
      </c>
      <c r="D47" s="899"/>
      <c r="E47" s="899"/>
      <c r="F47" s="899"/>
      <c r="G47" s="899"/>
      <c r="H47" s="899"/>
      <c r="I47" s="899"/>
      <c r="J47" s="899"/>
      <c r="K47" s="899"/>
      <c r="L47" s="899"/>
      <c r="M47" s="899"/>
      <c r="N47" s="899"/>
      <c r="O47" s="899"/>
      <c r="P47" s="899"/>
      <c r="Q47" s="899"/>
      <c r="R47" s="899"/>
      <c r="S47" s="899"/>
      <c r="T47" s="862"/>
    </row>
    <row r="48" spans="1:20" ht="31.5" outlineLevel="1" x14ac:dyDescent="0.25">
      <c r="A48" s="900" t="s">
        <v>1812</v>
      </c>
      <c r="B48" s="866" t="s">
        <v>949</v>
      </c>
      <c r="C48" s="863" t="s">
        <v>939</v>
      </c>
      <c r="D48" s="899"/>
      <c r="E48" s="899"/>
      <c r="F48" s="899"/>
      <c r="G48" s="899"/>
      <c r="H48" s="899"/>
      <c r="I48" s="899"/>
      <c r="J48" s="899"/>
      <c r="K48" s="899"/>
      <c r="L48" s="899"/>
      <c r="M48" s="899"/>
      <c r="N48" s="899"/>
      <c r="O48" s="899"/>
      <c r="P48" s="899"/>
      <c r="Q48" s="899"/>
      <c r="R48" s="899"/>
      <c r="S48" s="899"/>
      <c r="T48" s="862"/>
    </row>
    <row r="49" spans="1:20" ht="63" outlineLevel="1" x14ac:dyDescent="0.25">
      <c r="A49" s="900" t="s">
        <v>1813</v>
      </c>
      <c r="B49" s="866" t="s">
        <v>951</v>
      </c>
      <c r="C49" s="863" t="s">
        <v>939</v>
      </c>
      <c r="D49" s="899"/>
      <c r="E49" s="899"/>
      <c r="F49" s="899"/>
      <c r="G49" s="899"/>
      <c r="H49" s="899"/>
      <c r="I49" s="899"/>
      <c r="J49" s="899"/>
      <c r="K49" s="899"/>
      <c r="L49" s="899"/>
      <c r="M49" s="899"/>
      <c r="N49" s="899"/>
      <c r="O49" s="899"/>
      <c r="P49" s="899"/>
      <c r="Q49" s="899"/>
      <c r="R49" s="899"/>
      <c r="S49" s="899"/>
      <c r="T49" s="862"/>
    </row>
    <row r="50" spans="1:20" ht="31.5" outlineLevel="1" x14ac:dyDescent="0.25">
      <c r="A50" s="900" t="s">
        <v>1814</v>
      </c>
      <c r="B50" s="864" t="s">
        <v>953</v>
      </c>
      <c r="C50" s="863" t="s">
        <v>939</v>
      </c>
      <c r="D50" s="899"/>
      <c r="E50" s="899"/>
      <c r="F50" s="899"/>
      <c r="G50" s="899"/>
      <c r="H50" s="899"/>
      <c r="I50" s="899"/>
      <c r="J50" s="899"/>
      <c r="K50" s="899"/>
      <c r="L50" s="899"/>
      <c r="M50" s="899"/>
      <c r="N50" s="899"/>
      <c r="O50" s="899"/>
      <c r="P50" s="899"/>
      <c r="Q50" s="899"/>
      <c r="R50" s="899"/>
      <c r="S50" s="899"/>
      <c r="T50" s="862"/>
    </row>
    <row r="51" spans="1:20" ht="31.5" outlineLevel="1" x14ac:dyDescent="0.25">
      <c r="A51" s="900" t="s">
        <v>1815</v>
      </c>
      <c r="B51" s="864" t="s">
        <v>955</v>
      </c>
      <c r="C51" s="863" t="s">
        <v>939</v>
      </c>
      <c r="D51" s="899"/>
      <c r="E51" s="899"/>
      <c r="F51" s="899"/>
      <c r="G51" s="899"/>
      <c r="H51" s="899"/>
      <c r="I51" s="899"/>
      <c r="J51" s="899"/>
      <c r="K51" s="899"/>
      <c r="L51" s="899"/>
      <c r="M51" s="899"/>
      <c r="N51" s="899"/>
      <c r="O51" s="899"/>
      <c r="P51" s="899"/>
      <c r="Q51" s="899"/>
      <c r="R51" s="899"/>
      <c r="S51" s="899"/>
      <c r="T51" s="862"/>
    </row>
    <row r="52" spans="1:20" outlineLevel="1" x14ac:dyDescent="0.25">
      <c r="A52" s="900" t="s">
        <v>1816</v>
      </c>
      <c r="B52" s="866" t="s">
        <v>957</v>
      </c>
      <c r="C52" s="863" t="s">
        <v>939</v>
      </c>
      <c r="D52" s="899">
        <v>2.3466540600000001</v>
      </c>
      <c r="E52" s="899">
        <f>D52</f>
        <v>2.3466540600000001</v>
      </c>
      <c r="F52" s="899">
        <v>3.2413745600000001</v>
      </c>
      <c r="G52" s="899">
        <f>E52</f>
        <v>2.3466540600000001</v>
      </c>
      <c r="H52" s="899">
        <f t="shared" ref="H52:R52" si="14">G52</f>
        <v>2.3466540600000001</v>
      </c>
      <c r="I52" s="899">
        <f t="shared" si="14"/>
        <v>2.3466540600000001</v>
      </c>
      <c r="J52" s="899">
        <f t="shared" si="14"/>
        <v>2.3466540600000001</v>
      </c>
      <c r="K52" s="899">
        <f t="shared" si="14"/>
        <v>2.3466540600000001</v>
      </c>
      <c r="L52" s="899">
        <f t="shared" si="14"/>
        <v>2.3466540600000001</v>
      </c>
      <c r="M52" s="899">
        <f t="shared" si="14"/>
        <v>2.3466540600000001</v>
      </c>
      <c r="N52" s="899">
        <f t="shared" si="14"/>
        <v>2.3466540600000001</v>
      </c>
      <c r="O52" s="899">
        <f t="shared" si="14"/>
        <v>2.3466540600000001</v>
      </c>
      <c r="P52" s="899">
        <f t="shared" si="14"/>
        <v>2.3466540600000001</v>
      </c>
      <c r="Q52" s="899">
        <f t="shared" si="14"/>
        <v>2.3466540600000001</v>
      </c>
      <c r="R52" s="899">
        <f t="shared" si="14"/>
        <v>2.3466540600000001</v>
      </c>
      <c r="S52" s="899">
        <f t="shared" ref="S52:T52" si="15">I52+K52+M52+O52+Q52</f>
        <v>11.733270300000001</v>
      </c>
      <c r="T52" s="871">
        <f t="shared" si="15"/>
        <v>11.733270300000001</v>
      </c>
    </row>
    <row r="53" spans="1:20" ht="31.5" outlineLevel="1" x14ac:dyDescent="0.25">
      <c r="A53" s="867" t="s">
        <v>974</v>
      </c>
      <c r="B53" s="866" t="s">
        <v>975</v>
      </c>
      <c r="C53" s="863" t="s">
        <v>939</v>
      </c>
      <c r="D53" s="899">
        <f>D54+D55+D60+D61</f>
        <v>177.78705969000009</v>
      </c>
      <c r="E53" s="899">
        <f t="shared" ref="E53:T53" si="16">E54+E55+E60+E61</f>
        <v>161.30611965501961</v>
      </c>
      <c r="F53" s="899">
        <f t="shared" si="16"/>
        <v>170.39822129294586</v>
      </c>
      <c r="G53" s="899">
        <f>G54+G55+G60+G61</f>
        <v>191.13513243340697</v>
      </c>
      <c r="H53" s="899">
        <f t="shared" si="16"/>
        <v>191.13513243340697</v>
      </c>
      <c r="I53" s="899">
        <f t="shared" si="16"/>
        <v>198.78053773074325</v>
      </c>
      <c r="J53" s="899">
        <f t="shared" si="16"/>
        <v>198.78053773074325</v>
      </c>
      <c r="K53" s="899">
        <f t="shared" si="16"/>
        <v>206.731759239973</v>
      </c>
      <c r="L53" s="899">
        <f t="shared" si="16"/>
        <v>206.731759239973</v>
      </c>
      <c r="M53" s="899">
        <f t="shared" si="16"/>
        <v>215.0010296095719</v>
      </c>
      <c r="N53" s="899">
        <f t="shared" si="16"/>
        <v>215.0010296095719</v>
      </c>
      <c r="O53" s="899">
        <f t="shared" si="16"/>
        <v>223.60107079395476</v>
      </c>
      <c r="P53" s="899">
        <f t="shared" si="16"/>
        <v>223.60107079395476</v>
      </c>
      <c r="Q53" s="899">
        <f t="shared" si="16"/>
        <v>232.54511362571296</v>
      </c>
      <c r="R53" s="899">
        <f t="shared" si="16"/>
        <v>232.54511362571296</v>
      </c>
      <c r="S53" s="899">
        <f t="shared" si="16"/>
        <v>1076.659510999956</v>
      </c>
      <c r="T53" s="899">
        <f t="shared" si="16"/>
        <v>1076.659510999956</v>
      </c>
    </row>
    <row r="54" spans="1:20" ht="31.5" outlineLevel="1" x14ac:dyDescent="0.25">
      <c r="A54" s="900" t="s">
        <v>1804</v>
      </c>
      <c r="B54" s="864" t="s">
        <v>976</v>
      </c>
      <c r="C54" s="863" t="s">
        <v>939</v>
      </c>
      <c r="D54" s="899">
        <v>161.63585931000006</v>
      </c>
      <c r="E54" s="899">
        <v>159.31900000000002</v>
      </c>
      <c r="F54" s="899">
        <v>164.28908983348794</v>
      </c>
      <c r="G54" s="899">
        <v>168.16205310501996</v>
      </c>
      <c r="H54" s="899">
        <v>168.16205310501996</v>
      </c>
      <c r="I54" s="899">
        <v>174.88853522922076</v>
      </c>
      <c r="J54" s="899">
        <v>174.88853522922076</v>
      </c>
      <c r="K54" s="899">
        <v>181.88407663838962</v>
      </c>
      <c r="L54" s="899">
        <v>181.88407663838962</v>
      </c>
      <c r="M54" s="899">
        <v>189.15943970392519</v>
      </c>
      <c r="N54" s="899">
        <v>189.15943970392519</v>
      </c>
      <c r="O54" s="899">
        <v>196.72581729208218</v>
      </c>
      <c r="P54" s="899">
        <v>196.72581729208218</v>
      </c>
      <c r="Q54" s="899">
        <v>204.59484998376547</v>
      </c>
      <c r="R54" s="899">
        <v>204.59484998376547</v>
      </c>
      <c r="S54" s="899">
        <f t="shared" ref="S54:T54" si="17">I54+K54+M54+O54+Q54</f>
        <v>947.25271884738322</v>
      </c>
      <c r="T54" s="871">
        <f t="shared" si="17"/>
        <v>947.25271884738322</v>
      </c>
    </row>
    <row r="55" spans="1:20" ht="31.5" outlineLevel="1" x14ac:dyDescent="0.25">
      <c r="A55" s="900" t="s">
        <v>1805</v>
      </c>
      <c r="B55" s="864" t="s">
        <v>977</v>
      </c>
      <c r="C55" s="863" t="s">
        <v>939</v>
      </c>
      <c r="D55" s="899">
        <f>D56+D59</f>
        <v>0</v>
      </c>
      <c r="E55" s="899">
        <f t="shared" ref="E55:T55" si="18">E56+E59</f>
        <v>0</v>
      </c>
      <c r="F55" s="899">
        <f t="shared" si="18"/>
        <v>0</v>
      </c>
      <c r="G55" s="899">
        <f t="shared" si="18"/>
        <v>0</v>
      </c>
      <c r="H55" s="899">
        <f t="shared" si="18"/>
        <v>0</v>
      </c>
      <c r="I55" s="899">
        <f t="shared" si="18"/>
        <v>0</v>
      </c>
      <c r="J55" s="899">
        <f t="shared" si="18"/>
        <v>0</v>
      </c>
      <c r="K55" s="899">
        <f t="shared" si="18"/>
        <v>0</v>
      </c>
      <c r="L55" s="899">
        <f t="shared" si="18"/>
        <v>0</v>
      </c>
      <c r="M55" s="899">
        <f t="shared" si="18"/>
        <v>0</v>
      </c>
      <c r="N55" s="899">
        <f t="shared" si="18"/>
        <v>0</v>
      </c>
      <c r="O55" s="899">
        <f t="shared" si="18"/>
        <v>0</v>
      </c>
      <c r="P55" s="899">
        <f t="shared" si="18"/>
        <v>0</v>
      </c>
      <c r="Q55" s="899">
        <f t="shared" si="18"/>
        <v>0</v>
      </c>
      <c r="R55" s="899">
        <f t="shared" si="18"/>
        <v>0</v>
      </c>
      <c r="S55" s="899">
        <f t="shared" si="18"/>
        <v>0</v>
      </c>
      <c r="T55" s="899">
        <f t="shared" si="18"/>
        <v>0</v>
      </c>
    </row>
    <row r="56" spans="1:20" ht="47.25" outlineLevel="1" x14ac:dyDescent="0.25">
      <c r="A56" s="900" t="s">
        <v>1817</v>
      </c>
      <c r="B56" s="869" t="s">
        <v>979</v>
      </c>
      <c r="C56" s="863" t="s">
        <v>939</v>
      </c>
      <c r="D56" s="899">
        <f>D57+D58</f>
        <v>0</v>
      </c>
      <c r="E56" s="899">
        <f t="shared" ref="E56:T56" si="19">E57+E58</f>
        <v>0</v>
      </c>
      <c r="F56" s="899">
        <f t="shared" si="19"/>
        <v>0</v>
      </c>
      <c r="G56" s="899">
        <f t="shared" si="19"/>
        <v>0</v>
      </c>
      <c r="H56" s="899">
        <f t="shared" si="19"/>
        <v>0</v>
      </c>
      <c r="I56" s="899">
        <f t="shared" si="19"/>
        <v>0</v>
      </c>
      <c r="J56" s="899">
        <f t="shared" si="19"/>
        <v>0</v>
      </c>
      <c r="K56" s="899">
        <f t="shared" si="19"/>
        <v>0</v>
      </c>
      <c r="L56" s="899">
        <f t="shared" si="19"/>
        <v>0</v>
      </c>
      <c r="M56" s="899">
        <f t="shared" si="19"/>
        <v>0</v>
      </c>
      <c r="N56" s="899">
        <f t="shared" si="19"/>
        <v>0</v>
      </c>
      <c r="O56" s="899">
        <f t="shared" si="19"/>
        <v>0</v>
      </c>
      <c r="P56" s="899">
        <f t="shared" si="19"/>
        <v>0</v>
      </c>
      <c r="Q56" s="899">
        <f t="shared" si="19"/>
        <v>0</v>
      </c>
      <c r="R56" s="899">
        <f t="shared" si="19"/>
        <v>0</v>
      </c>
      <c r="S56" s="899">
        <f t="shared" si="19"/>
        <v>0</v>
      </c>
      <c r="T56" s="899">
        <f t="shared" si="19"/>
        <v>0</v>
      </c>
    </row>
    <row r="57" spans="1:20" ht="63" outlineLevel="1" x14ac:dyDescent="0.25">
      <c r="A57" s="900" t="s">
        <v>1818</v>
      </c>
      <c r="B57" s="870" t="s">
        <v>981</v>
      </c>
      <c r="C57" s="863" t="s">
        <v>939</v>
      </c>
      <c r="D57" s="899"/>
      <c r="E57" s="899"/>
      <c r="F57" s="899"/>
      <c r="G57" s="899"/>
      <c r="H57" s="899"/>
      <c r="I57" s="899"/>
      <c r="J57" s="899"/>
      <c r="K57" s="899"/>
      <c r="L57" s="899"/>
      <c r="M57" s="899"/>
      <c r="N57" s="899"/>
      <c r="O57" s="899"/>
      <c r="P57" s="899"/>
      <c r="Q57" s="899"/>
      <c r="R57" s="899"/>
      <c r="S57" s="899"/>
      <c r="T57" s="862"/>
    </row>
    <row r="58" spans="1:20" ht="31.5" outlineLevel="1" x14ac:dyDescent="0.25">
      <c r="A58" s="900" t="s">
        <v>1819</v>
      </c>
      <c r="B58" s="870" t="s">
        <v>983</v>
      </c>
      <c r="C58" s="863" t="s">
        <v>939</v>
      </c>
      <c r="D58" s="899"/>
      <c r="E58" s="899"/>
      <c r="F58" s="899"/>
      <c r="G58" s="899"/>
      <c r="H58" s="899"/>
      <c r="I58" s="899"/>
      <c r="J58" s="899"/>
      <c r="K58" s="899"/>
      <c r="L58" s="899"/>
      <c r="M58" s="899"/>
      <c r="N58" s="899"/>
      <c r="O58" s="899"/>
      <c r="P58" s="899"/>
      <c r="Q58" s="899"/>
      <c r="R58" s="899"/>
      <c r="S58" s="899"/>
      <c r="T58" s="862"/>
    </row>
    <row r="59" spans="1:20" ht="31.5" outlineLevel="1" x14ac:dyDescent="0.25">
      <c r="A59" s="900" t="s">
        <v>1820</v>
      </c>
      <c r="B59" s="869" t="s">
        <v>985</v>
      </c>
      <c r="C59" s="863" t="s">
        <v>939</v>
      </c>
      <c r="D59" s="899"/>
      <c r="E59" s="899"/>
      <c r="F59" s="899"/>
      <c r="G59" s="899"/>
      <c r="H59" s="899"/>
      <c r="I59" s="899"/>
      <c r="J59" s="899"/>
      <c r="K59" s="899"/>
      <c r="L59" s="899"/>
      <c r="M59" s="899"/>
      <c r="N59" s="899"/>
      <c r="O59" s="899"/>
      <c r="P59" s="899"/>
      <c r="Q59" s="899"/>
      <c r="R59" s="899"/>
      <c r="S59" s="899"/>
      <c r="T59" s="862"/>
    </row>
    <row r="60" spans="1:20" ht="31.5" outlineLevel="1" x14ac:dyDescent="0.25">
      <c r="A60" s="900" t="s">
        <v>1806</v>
      </c>
      <c r="B60" s="864" t="s">
        <v>986</v>
      </c>
      <c r="C60" s="863" t="s">
        <v>939</v>
      </c>
      <c r="D60" s="899">
        <v>6.9855455200000041</v>
      </c>
      <c r="E60" s="899">
        <v>1.0543602915498205</v>
      </c>
      <c r="F60" s="899">
        <v>0.75213020549417475</v>
      </c>
      <c r="G60" s="899">
        <v>4.3121096221579318</v>
      </c>
      <c r="H60" s="899">
        <v>4.3121096221579318</v>
      </c>
      <c r="I60" s="899">
        <v>4.4845940070442492</v>
      </c>
      <c r="J60" s="899">
        <v>4.4845940070442492</v>
      </c>
      <c r="K60" s="899">
        <v>4.6639777673260197</v>
      </c>
      <c r="L60" s="899">
        <v>4.6639777673260197</v>
      </c>
      <c r="M60" s="899">
        <v>4.8505368780190601</v>
      </c>
      <c r="N60" s="899">
        <v>4.8505368780190601</v>
      </c>
      <c r="O60" s="899">
        <v>5.0445583531398226</v>
      </c>
      <c r="P60" s="899">
        <v>5.0445583531398226</v>
      </c>
      <c r="Q60" s="899">
        <v>5.2463406872654161</v>
      </c>
      <c r="R60" s="899">
        <v>5.2463406872654161</v>
      </c>
      <c r="S60" s="899">
        <f t="shared" ref="S60:T61" si="20">I60+K60+M60+O60+Q60</f>
        <v>24.290007692794568</v>
      </c>
      <c r="T60" s="871">
        <f t="shared" si="20"/>
        <v>24.290007692794568</v>
      </c>
    </row>
    <row r="61" spans="1:20" ht="31.5" outlineLevel="1" x14ac:dyDescent="0.25">
      <c r="A61" s="900" t="s">
        <v>1821</v>
      </c>
      <c r="B61" s="864" t="s">
        <v>988</v>
      </c>
      <c r="C61" s="863" t="s">
        <v>939</v>
      </c>
      <c r="D61" s="899">
        <v>9.165654860000009</v>
      </c>
      <c r="E61" s="899">
        <v>0.93275936346978783</v>
      </c>
      <c r="F61" s="899">
        <v>5.3570012539637428</v>
      </c>
      <c r="G61" s="899">
        <v>18.660969706229068</v>
      </c>
      <c r="H61" s="899">
        <v>18.660969706229068</v>
      </c>
      <c r="I61" s="899">
        <v>19.407408494478233</v>
      </c>
      <c r="J61" s="899">
        <v>19.407408494478233</v>
      </c>
      <c r="K61" s="899">
        <v>20.183704834257366</v>
      </c>
      <c r="L61" s="899">
        <v>20.183704834257366</v>
      </c>
      <c r="M61" s="899">
        <v>20.991053027627661</v>
      </c>
      <c r="N61" s="899">
        <v>20.991053027627661</v>
      </c>
      <c r="O61" s="899">
        <v>21.830695148732769</v>
      </c>
      <c r="P61" s="899">
        <v>21.830695148732769</v>
      </c>
      <c r="Q61" s="899">
        <v>22.703922954682078</v>
      </c>
      <c r="R61" s="899">
        <v>22.703922954682078</v>
      </c>
      <c r="S61" s="899">
        <f t="shared" si="20"/>
        <v>105.1167844597781</v>
      </c>
      <c r="T61" s="871">
        <f t="shared" si="20"/>
        <v>105.1167844597781</v>
      </c>
    </row>
    <row r="62" spans="1:20" ht="47.25" outlineLevel="1" x14ac:dyDescent="0.25">
      <c r="A62" s="867" t="s">
        <v>989</v>
      </c>
      <c r="B62" s="866" t="s">
        <v>990</v>
      </c>
      <c r="C62" s="863" t="s">
        <v>939</v>
      </c>
      <c r="D62" s="899">
        <f>D63+D64+D65+D66+D67</f>
        <v>42.001844220000017</v>
      </c>
      <c r="E62" s="899">
        <f t="shared" ref="E62:T62" si="21">E63+E64+E65+E66+E67</f>
        <v>15.722107559760035</v>
      </c>
      <c r="F62" s="899">
        <f t="shared" si="21"/>
        <v>16.662779460855397</v>
      </c>
      <c r="G62" s="899">
        <f t="shared" si="21"/>
        <v>14.979330898996931</v>
      </c>
      <c r="H62" s="899">
        <f t="shared" si="21"/>
        <v>14.948572505148896</v>
      </c>
      <c r="I62" s="899">
        <f t="shared" si="21"/>
        <v>15.54651540535485</v>
      </c>
      <c r="J62" s="899">
        <f t="shared" si="21"/>
        <v>15.54651540535485</v>
      </c>
      <c r="K62" s="899">
        <f t="shared" si="21"/>
        <v>16.168376021569042</v>
      </c>
      <c r="L62" s="899">
        <f t="shared" si="21"/>
        <v>16.168376021569042</v>
      </c>
      <c r="M62" s="899">
        <f t="shared" si="21"/>
        <v>16.815111062431811</v>
      </c>
      <c r="N62" s="899">
        <f t="shared" si="21"/>
        <v>16.815111062431811</v>
      </c>
      <c r="O62" s="899">
        <f t="shared" si="21"/>
        <v>17.487715504929081</v>
      </c>
      <c r="P62" s="899">
        <f t="shared" si="21"/>
        <v>17.487715504929081</v>
      </c>
      <c r="Q62" s="899">
        <f t="shared" si="21"/>
        <v>18.187224125126246</v>
      </c>
      <c r="R62" s="899">
        <f t="shared" si="21"/>
        <v>18.187224125126246</v>
      </c>
      <c r="S62" s="899">
        <f t="shared" si="21"/>
        <v>84.204942119411015</v>
      </c>
      <c r="T62" s="899">
        <f t="shared" si="21"/>
        <v>84.204942119411015</v>
      </c>
    </row>
    <row r="63" spans="1:20" ht="78.75" outlineLevel="1" x14ac:dyDescent="0.25">
      <c r="A63" s="900" t="s">
        <v>1822</v>
      </c>
      <c r="B63" s="864" t="s">
        <v>992</v>
      </c>
      <c r="C63" s="863" t="s">
        <v>939</v>
      </c>
      <c r="D63" s="899"/>
      <c r="E63" s="899"/>
      <c r="F63" s="899"/>
      <c r="G63" s="899"/>
      <c r="H63" s="899"/>
      <c r="I63" s="899"/>
      <c r="J63" s="899"/>
      <c r="K63" s="899"/>
      <c r="L63" s="899"/>
      <c r="M63" s="899"/>
      <c r="N63" s="899"/>
      <c r="O63" s="899"/>
      <c r="P63" s="899"/>
      <c r="Q63" s="899"/>
      <c r="R63" s="899"/>
      <c r="S63" s="899"/>
      <c r="T63" s="862"/>
    </row>
    <row r="64" spans="1:20" ht="63" outlineLevel="1" x14ac:dyDescent="0.25">
      <c r="A64" s="900" t="s">
        <v>1823</v>
      </c>
      <c r="B64" s="864" t="s">
        <v>994</v>
      </c>
      <c r="C64" s="863" t="s">
        <v>939</v>
      </c>
      <c r="D64" s="899">
        <v>4.9378424000000001</v>
      </c>
      <c r="E64" s="899">
        <v>5.51</v>
      </c>
      <c r="F64" s="899">
        <v>6.1352410833909232</v>
      </c>
      <c r="G64" s="899">
        <v>5.51</v>
      </c>
      <c r="H64" s="899">
        <v>5.51</v>
      </c>
      <c r="I64" s="899">
        <v>5.7304000000000004</v>
      </c>
      <c r="J64" s="899">
        <v>5.7304000000000004</v>
      </c>
      <c r="K64" s="899">
        <v>5.9596160000000005</v>
      </c>
      <c r="L64" s="899">
        <v>5.9596160000000005</v>
      </c>
      <c r="M64" s="899">
        <v>6.1980006400000009</v>
      </c>
      <c r="N64" s="899">
        <v>6.1980006400000009</v>
      </c>
      <c r="O64" s="899">
        <v>6.4459206656000019</v>
      </c>
      <c r="P64" s="899">
        <v>6.4459206656000019</v>
      </c>
      <c r="Q64" s="899">
        <v>6.7037574922240015</v>
      </c>
      <c r="R64" s="899">
        <v>6.7037574922240015</v>
      </c>
      <c r="S64" s="899">
        <f t="shared" ref="S64:T64" si="22">I64+K64+M64+O64+Q64</f>
        <v>31.037694797824003</v>
      </c>
      <c r="T64" s="871">
        <f t="shared" si="22"/>
        <v>31.037694797824003</v>
      </c>
    </row>
    <row r="65" spans="1:20" ht="31.5" outlineLevel="1" x14ac:dyDescent="0.25">
      <c r="A65" s="900" t="s">
        <v>1824</v>
      </c>
      <c r="B65" s="864" t="s">
        <v>996</v>
      </c>
      <c r="C65" s="863" t="s">
        <v>939</v>
      </c>
      <c r="D65" s="899"/>
      <c r="E65" s="899"/>
      <c r="F65" s="899"/>
      <c r="G65" s="899"/>
      <c r="H65" s="899"/>
      <c r="I65" s="899"/>
      <c r="J65" s="899"/>
      <c r="K65" s="899"/>
      <c r="L65" s="899"/>
      <c r="M65" s="899"/>
      <c r="N65" s="899"/>
      <c r="O65" s="899"/>
      <c r="P65" s="899"/>
      <c r="Q65" s="899"/>
      <c r="R65" s="899"/>
      <c r="S65" s="899"/>
      <c r="T65" s="871"/>
    </row>
    <row r="66" spans="1:20" ht="31.5" outlineLevel="1" x14ac:dyDescent="0.25">
      <c r="A66" s="900" t="s">
        <v>1825</v>
      </c>
      <c r="B66" s="864" t="s">
        <v>998</v>
      </c>
      <c r="C66" s="863" t="s">
        <v>939</v>
      </c>
      <c r="D66" s="899"/>
      <c r="E66" s="899"/>
      <c r="F66" s="899"/>
      <c r="G66" s="899"/>
      <c r="H66" s="899"/>
      <c r="I66" s="899"/>
      <c r="J66" s="899"/>
      <c r="K66" s="899"/>
      <c r="L66" s="899"/>
      <c r="M66" s="899"/>
      <c r="N66" s="899"/>
      <c r="O66" s="899"/>
      <c r="P66" s="899"/>
      <c r="Q66" s="899"/>
      <c r="R66" s="899"/>
      <c r="S66" s="899"/>
      <c r="T66" s="871"/>
    </row>
    <row r="67" spans="1:20" ht="30" customHeight="1" outlineLevel="1" x14ac:dyDescent="0.25">
      <c r="A67" s="900" t="s">
        <v>1826</v>
      </c>
      <c r="B67" s="864" t="s">
        <v>1000</v>
      </c>
      <c r="C67" s="863" t="s">
        <v>939</v>
      </c>
      <c r="D67" s="899">
        <v>37.064001820000016</v>
      </c>
      <c r="E67" s="899">
        <v>10.212107559760035</v>
      </c>
      <c r="F67" s="899">
        <v>10.527538377464476</v>
      </c>
      <c r="G67" s="899">
        <v>9.4693308989969314</v>
      </c>
      <c r="H67" s="899">
        <v>9.4385725051488958</v>
      </c>
      <c r="I67" s="899">
        <v>9.8161154053548501</v>
      </c>
      <c r="J67" s="899">
        <v>9.8161154053548501</v>
      </c>
      <c r="K67" s="899">
        <v>10.208760021569041</v>
      </c>
      <c r="L67" s="899">
        <v>10.208760021569041</v>
      </c>
      <c r="M67" s="899">
        <v>10.617110422431811</v>
      </c>
      <c r="N67" s="899">
        <v>10.617110422431811</v>
      </c>
      <c r="O67" s="899">
        <v>11.041794839329079</v>
      </c>
      <c r="P67" s="899">
        <v>11.041794839329079</v>
      </c>
      <c r="Q67" s="899">
        <v>11.483466632902244</v>
      </c>
      <c r="R67" s="899">
        <v>11.483466632902244</v>
      </c>
      <c r="S67" s="899">
        <f t="shared" ref="S67:T69" si="23">I67+K67+M67+O67+Q67</f>
        <v>53.16724732158702</v>
      </c>
      <c r="T67" s="871">
        <f t="shared" si="23"/>
        <v>53.16724732158702</v>
      </c>
    </row>
    <row r="68" spans="1:20" ht="31.5" outlineLevel="1" x14ac:dyDescent="0.25">
      <c r="A68" s="867" t="s">
        <v>1001</v>
      </c>
      <c r="B68" s="866" t="s">
        <v>1002</v>
      </c>
      <c r="C68" s="863" t="s">
        <v>939</v>
      </c>
      <c r="D68" s="899">
        <v>173.16578149000009</v>
      </c>
      <c r="E68" s="899">
        <v>218.751261766048</v>
      </c>
      <c r="F68" s="899">
        <v>207.72861696010014</v>
      </c>
      <c r="G68" s="899">
        <v>211.80476503688976</v>
      </c>
      <c r="H68" s="899">
        <v>211.80476503688976</v>
      </c>
      <c r="I68" s="899">
        <v>220.27695563836534</v>
      </c>
      <c r="J68" s="899">
        <v>220.27695563836534</v>
      </c>
      <c r="K68" s="899">
        <v>228.84920956813025</v>
      </c>
      <c r="L68" s="899">
        <v>228.84920956813025</v>
      </c>
      <c r="M68" s="899">
        <v>238.00317795085547</v>
      </c>
      <c r="N68" s="899">
        <v>238.00317795085547</v>
      </c>
      <c r="O68" s="899">
        <v>247.5233050688897</v>
      </c>
      <c r="P68" s="899">
        <v>247.5233050688897</v>
      </c>
      <c r="Q68" s="899">
        <v>257.42423727164527</v>
      </c>
      <c r="R68" s="899">
        <v>257.42423727164527</v>
      </c>
      <c r="S68" s="899">
        <f t="shared" si="23"/>
        <v>1192.076885497886</v>
      </c>
      <c r="T68" s="871">
        <f t="shared" si="23"/>
        <v>1192.076885497886</v>
      </c>
    </row>
    <row r="69" spans="1:20" ht="31.5" outlineLevel="1" x14ac:dyDescent="0.25">
      <c r="A69" s="867" t="s">
        <v>1003</v>
      </c>
      <c r="B69" s="866" t="s">
        <v>1004</v>
      </c>
      <c r="C69" s="863" t="s">
        <v>939</v>
      </c>
      <c r="D69" s="899">
        <v>81.033075360001106</v>
      </c>
      <c r="E69" s="899">
        <v>87.114266944775849</v>
      </c>
      <c r="F69" s="899">
        <v>86.604095322872141</v>
      </c>
      <c r="G69" s="899">
        <v>81.506131005593076</v>
      </c>
      <c r="H69" s="899">
        <v>81.506131005593076</v>
      </c>
      <c r="I69" s="899">
        <v>83.136253625704953</v>
      </c>
      <c r="J69" s="899">
        <v>83.136253625704953</v>
      </c>
      <c r="K69" s="899">
        <v>84.798978698219059</v>
      </c>
      <c r="L69" s="899">
        <v>84.798978698219059</v>
      </c>
      <c r="M69" s="899">
        <v>86.494958272183439</v>
      </c>
      <c r="N69" s="899">
        <v>86.494958272183439</v>
      </c>
      <c r="O69" s="899">
        <v>89.954756603070777</v>
      </c>
      <c r="P69" s="899">
        <v>89.954756603070777</v>
      </c>
      <c r="Q69" s="899">
        <v>93.552946867193626</v>
      </c>
      <c r="R69" s="899">
        <v>93.552946867193626</v>
      </c>
      <c r="S69" s="899">
        <f t="shared" si="23"/>
        <v>437.93789406637188</v>
      </c>
      <c r="T69" s="871">
        <f t="shared" si="23"/>
        <v>437.93789406637188</v>
      </c>
    </row>
    <row r="70" spans="1:20" ht="31.5" outlineLevel="1" x14ac:dyDescent="0.25">
      <c r="A70" s="867" t="s">
        <v>1005</v>
      </c>
      <c r="B70" s="866" t="s">
        <v>1006</v>
      </c>
      <c r="C70" s="863" t="s">
        <v>939</v>
      </c>
      <c r="D70" s="899">
        <f>D71+D72</f>
        <v>16.548268080000003</v>
      </c>
      <c r="E70" s="899">
        <f t="shared" ref="E70:T70" si="24">E71+E72</f>
        <v>15.089135177444948</v>
      </c>
      <c r="F70" s="899">
        <f t="shared" si="24"/>
        <v>16.561198188536117</v>
      </c>
      <c r="G70" s="899">
        <f t="shared" si="24"/>
        <v>17.434485274919297</v>
      </c>
      <c r="H70" s="899">
        <f t="shared" si="24"/>
        <v>17.434485274919297</v>
      </c>
      <c r="I70" s="899">
        <f t="shared" si="24"/>
        <v>18.131864685916071</v>
      </c>
      <c r="J70" s="899">
        <f t="shared" si="24"/>
        <v>18.131864685916071</v>
      </c>
      <c r="K70" s="899">
        <f t="shared" si="24"/>
        <v>18.857139273352711</v>
      </c>
      <c r="L70" s="899">
        <f t="shared" si="24"/>
        <v>18.857139273352711</v>
      </c>
      <c r="M70" s="899">
        <f t="shared" si="24"/>
        <v>19.61142484428682</v>
      </c>
      <c r="N70" s="899">
        <f t="shared" si="24"/>
        <v>19.61142484428682</v>
      </c>
      <c r="O70" s="899">
        <f t="shared" si="24"/>
        <v>20.39588183805829</v>
      </c>
      <c r="P70" s="899">
        <f t="shared" si="24"/>
        <v>20.39588183805829</v>
      </c>
      <c r="Q70" s="899">
        <f t="shared" si="24"/>
        <v>21.211717111580629</v>
      </c>
      <c r="R70" s="899">
        <f t="shared" si="24"/>
        <v>21.211717111580629</v>
      </c>
      <c r="S70" s="899">
        <f t="shared" si="24"/>
        <v>98.208027753194528</v>
      </c>
      <c r="T70" s="899">
        <f t="shared" si="24"/>
        <v>98.208027753194528</v>
      </c>
    </row>
    <row r="71" spans="1:20" ht="31.5" outlineLevel="1" x14ac:dyDescent="0.25">
      <c r="A71" s="900" t="s">
        <v>1827</v>
      </c>
      <c r="B71" s="864" t="s">
        <v>1008</v>
      </c>
      <c r="C71" s="863" t="s">
        <v>939</v>
      </c>
      <c r="D71" s="899">
        <v>16.002293000000002</v>
      </c>
      <c r="E71" s="899">
        <v>15.006694720644949</v>
      </c>
      <c r="F71" s="899">
        <v>16.484760884198934</v>
      </c>
      <c r="G71" s="899">
        <v>17.338850876691964</v>
      </c>
      <c r="H71" s="899">
        <v>17.338850876691964</v>
      </c>
      <c r="I71" s="899">
        <v>18.032404911759645</v>
      </c>
      <c r="J71" s="899">
        <v>18.032404911759645</v>
      </c>
      <c r="K71" s="899">
        <v>18.753701108230029</v>
      </c>
      <c r="L71" s="899">
        <v>18.753701108230029</v>
      </c>
      <c r="M71" s="899">
        <v>19.503849152559233</v>
      </c>
      <c r="N71" s="899">
        <v>19.503849152559233</v>
      </c>
      <c r="O71" s="899">
        <v>20.284003118661602</v>
      </c>
      <c r="P71" s="899">
        <v>20.284003118661602</v>
      </c>
      <c r="Q71" s="899">
        <v>21.09536324340807</v>
      </c>
      <c r="R71" s="899">
        <v>21.09536324340807</v>
      </c>
      <c r="S71" s="899">
        <f t="shared" ref="S71:T72" si="25">I71+K71+M71+O71+Q71</f>
        <v>97.669321534618589</v>
      </c>
      <c r="T71" s="899">
        <f t="shared" si="25"/>
        <v>97.669321534618589</v>
      </c>
    </row>
    <row r="72" spans="1:20" outlineLevel="1" x14ac:dyDescent="0.25">
      <c r="A72" s="900" t="s">
        <v>1828</v>
      </c>
      <c r="B72" s="864" t="s">
        <v>1010</v>
      </c>
      <c r="C72" s="863" t="s">
        <v>939</v>
      </c>
      <c r="D72" s="899">
        <v>0.54597508000000006</v>
      </c>
      <c r="E72" s="899">
        <v>8.244045679999909E-2</v>
      </c>
      <c r="F72" s="899">
        <v>7.6437304337181558E-2</v>
      </c>
      <c r="G72" s="899">
        <v>9.5634398227331982E-2</v>
      </c>
      <c r="H72" s="899">
        <v>9.5634398227331982E-2</v>
      </c>
      <c r="I72" s="899">
        <v>9.9459774156424832E-2</v>
      </c>
      <c r="J72" s="899">
        <v>9.9459774156424832E-2</v>
      </c>
      <c r="K72" s="899">
        <v>0.10343816512268313</v>
      </c>
      <c r="L72" s="899">
        <v>0.10343816512268313</v>
      </c>
      <c r="M72" s="899">
        <v>0.10757569172758667</v>
      </c>
      <c r="N72" s="899">
        <v>0.10757569172758667</v>
      </c>
      <c r="O72" s="899">
        <v>0.11187871939668913</v>
      </c>
      <c r="P72" s="899">
        <v>0.11187871939668913</v>
      </c>
      <c r="Q72" s="899">
        <v>0.11635386817255858</v>
      </c>
      <c r="R72" s="899">
        <v>0.11635386817255858</v>
      </c>
      <c r="S72" s="899">
        <f t="shared" si="25"/>
        <v>0.53870621857594236</v>
      </c>
      <c r="T72" s="899">
        <f t="shared" si="25"/>
        <v>0.53870621857594236</v>
      </c>
    </row>
    <row r="73" spans="1:20" ht="31.5" outlineLevel="1" x14ac:dyDescent="0.25">
      <c r="A73" s="867" t="s">
        <v>1011</v>
      </c>
      <c r="B73" s="866" t="s">
        <v>1012</v>
      </c>
      <c r="C73" s="863" t="s">
        <v>939</v>
      </c>
      <c r="D73" s="899">
        <f>D74+D75+D76</f>
        <v>12.090476130000003</v>
      </c>
      <c r="E73" s="899">
        <f>E74+E75+E76</f>
        <v>5.077947505097872</v>
      </c>
      <c r="F73" s="899">
        <f t="shared" ref="F73:T73" si="26">F74+F75+F76</f>
        <v>9.3536826336013892</v>
      </c>
      <c r="G73" s="899">
        <f t="shared" si="26"/>
        <v>14.502223389241422</v>
      </c>
      <c r="H73" s="899">
        <f t="shared" si="26"/>
        <v>9.6502618760973107</v>
      </c>
      <c r="I73" s="899">
        <f t="shared" si="26"/>
        <v>10.036272351141204</v>
      </c>
      <c r="J73" s="899">
        <f t="shared" si="26"/>
        <v>10.036272351141204</v>
      </c>
      <c r="K73" s="899">
        <f t="shared" si="26"/>
        <v>10.437723245186852</v>
      </c>
      <c r="L73" s="899">
        <f t="shared" si="26"/>
        <v>10.437723245186852</v>
      </c>
      <c r="M73" s="899">
        <f t="shared" si="26"/>
        <v>10.855232174994327</v>
      </c>
      <c r="N73" s="899">
        <f t="shared" si="26"/>
        <v>10.855232174994327</v>
      </c>
      <c r="O73" s="899">
        <f t="shared" si="26"/>
        <v>11.095205505864222</v>
      </c>
      <c r="P73" s="899">
        <f t="shared" si="26"/>
        <v>11.095205505864222</v>
      </c>
      <c r="Q73" s="899">
        <f t="shared" si="26"/>
        <v>11.344777769968914</v>
      </c>
      <c r="R73" s="899">
        <f t="shared" si="26"/>
        <v>11.344777769968914</v>
      </c>
      <c r="S73" s="899">
        <f t="shared" si="26"/>
        <v>53.769211047155515</v>
      </c>
      <c r="T73" s="899">
        <f t="shared" si="26"/>
        <v>53.769211047155515</v>
      </c>
    </row>
    <row r="74" spans="1:20" ht="47.25" outlineLevel="1" x14ac:dyDescent="0.25">
      <c r="A74" s="900" t="s">
        <v>1829</v>
      </c>
      <c r="B74" s="864" t="s">
        <v>1014</v>
      </c>
      <c r="C74" s="863" t="s">
        <v>939</v>
      </c>
      <c r="D74" s="899">
        <v>9.0271025300000023</v>
      </c>
      <c r="E74" s="899">
        <v>1.0347971657243871</v>
      </c>
      <c r="F74" s="899">
        <v>2.1390452786582537</v>
      </c>
      <c r="G74" s="899">
        <v>2.3966237126805492</v>
      </c>
      <c r="H74" s="899">
        <v>2.3966237126805492</v>
      </c>
      <c r="I74" s="899">
        <v>2.492488661187771</v>
      </c>
      <c r="J74" s="899">
        <v>2.492488661187771</v>
      </c>
      <c r="K74" s="899">
        <v>2.5921882076352816</v>
      </c>
      <c r="L74" s="899">
        <v>2.5921882076352816</v>
      </c>
      <c r="M74" s="899">
        <v>2.6958757359406933</v>
      </c>
      <c r="N74" s="899">
        <v>2.6958757359406933</v>
      </c>
      <c r="O74" s="899">
        <v>2.8037107653783209</v>
      </c>
      <c r="P74" s="899">
        <v>2.8037107653783209</v>
      </c>
      <c r="Q74" s="899">
        <v>2.9158591959934537</v>
      </c>
      <c r="R74" s="899">
        <v>2.9158591959934537</v>
      </c>
      <c r="S74" s="899">
        <f t="shared" ref="S74:T76" si="27">I74+K74+M74+O74+Q74</f>
        <v>13.50012256613552</v>
      </c>
      <c r="T74" s="871">
        <f t="shared" si="27"/>
        <v>13.50012256613552</v>
      </c>
    </row>
    <row r="75" spans="1:20" ht="31.5" outlineLevel="1" x14ac:dyDescent="0.25">
      <c r="A75" s="900" t="s">
        <v>1830</v>
      </c>
      <c r="B75" s="864" t="s">
        <v>1016</v>
      </c>
      <c r="C75" s="863" t="s">
        <v>939</v>
      </c>
      <c r="D75" s="899">
        <v>0.90080510999999996</v>
      </c>
      <c r="E75" s="899">
        <v>0.78448099135999994</v>
      </c>
      <c r="F75" s="899">
        <v>0.4521106118933334</v>
      </c>
      <c r="G75" s="899">
        <v>0.97796121119870538</v>
      </c>
      <c r="H75" s="899">
        <v>0.97796121119870538</v>
      </c>
      <c r="I75" s="899">
        <v>1.0170796596466536</v>
      </c>
      <c r="J75" s="899">
        <v>1.0170796596466536</v>
      </c>
      <c r="K75" s="899">
        <v>1.0577628460325197</v>
      </c>
      <c r="L75" s="899">
        <v>1.0577628460325197</v>
      </c>
      <c r="M75" s="899">
        <v>1.1000733598738206</v>
      </c>
      <c r="N75" s="899">
        <v>1.1000733598738206</v>
      </c>
      <c r="O75" s="899">
        <v>1.1440762942687737</v>
      </c>
      <c r="P75" s="899">
        <v>1.1440762942687737</v>
      </c>
      <c r="Q75" s="899">
        <v>1.1898393460395247</v>
      </c>
      <c r="R75" s="899">
        <v>1.1898393460395247</v>
      </c>
      <c r="S75" s="899">
        <f t="shared" si="27"/>
        <v>5.5088315058612931</v>
      </c>
      <c r="T75" s="871">
        <f t="shared" si="27"/>
        <v>5.5088315058612931</v>
      </c>
    </row>
    <row r="76" spans="1:20" outlineLevel="1" x14ac:dyDescent="0.25">
      <c r="A76" s="900" t="s">
        <v>1831</v>
      </c>
      <c r="B76" s="864" t="s">
        <v>1018</v>
      </c>
      <c r="C76" s="863" t="s">
        <v>939</v>
      </c>
      <c r="D76" s="899">
        <v>2.16256849</v>
      </c>
      <c r="E76" s="899">
        <v>3.258669348013485</v>
      </c>
      <c r="F76" s="899">
        <v>6.7625267430498024</v>
      </c>
      <c r="G76" s="899">
        <v>11.127638465362168</v>
      </c>
      <c r="H76" s="899">
        <v>6.2756769522180562</v>
      </c>
      <c r="I76" s="899">
        <v>6.5267040303067789</v>
      </c>
      <c r="J76" s="899">
        <v>6.5267040303067789</v>
      </c>
      <c r="K76" s="899">
        <v>6.7877721915190508</v>
      </c>
      <c r="L76" s="899">
        <v>6.7877721915190508</v>
      </c>
      <c r="M76" s="899">
        <v>7.0592830791798136</v>
      </c>
      <c r="N76" s="899">
        <v>7.0592830791798136</v>
      </c>
      <c r="O76" s="899">
        <v>7.1474184462171273</v>
      </c>
      <c r="P76" s="899">
        <v>7.1474184462171273</v>
      </c>
      <c r="Q76" s="899">
        <v>7.2390792279359344</v>
      </c>
      <c r="R76" s="899">
        <v>7.2390792279359344</v>
      </c>
      <c r="S76" s="899">
        <f t="shared" si="27"/>
        <v>34.760256975158704</v>
      </c>
      <c r="T76" s="899">
        <f t="shared" si="27"/>
        <v>34.760256975158704</v>
      </c>
    </row>
    <row r="77" spans="1:20" outlineLevel="1" x14ac:dyDescent="0.25">
      <c r="A77" s="867" t="s">
        <v>1019</v>
      </c>
      <c r="B77" s="866" t="s">
        <v>1020</v>
      </c>
      <c r="C77" s="863" t="s">
        <v>939</v>
      </c>
      <c r="D77" s="899">
        <f>D78+D79+D80</f>
        <v>20.995071079999999</v>
      </c>
      <c r="E77" s="899">
        <f t="shared" ref="E77:T77" si="28">E78+E79+E80</f>
        <v>27.016332920533337</v>
      </c>
      <c r="F77" s="899">
        <f t="shared" si="28"/>
        <v>59.49994654566364</v>
      </c>
      <c r="G77" s="899">
        <f t="shared" si="28"/>
        <v>35.578432953333333</v>
      </c>
      <c r="H77" s="899">
        <f t="shared" si="28"/>
        <v>43.858432953333335</v>
      </c>
      <c r="I77" s="899">
        <f t="shared" si="28"/>
        <v>37.001570271466669</v>
      </c>
      <c r="J77" s="899">
        <f t="shared" si="28"/>
        <v>37.001570271466669</v>
      </c>
      <c r="K77" s="899">
        <f t="shared" si="28"/>
        <v>38.481633082325338</v>
      </c>
      <c r="L77" s="899">
        <f t="shared" si="28"/>
        <v>38.481633082325338</v>
      </c>
      <c r="M77" s="899">
        <f t="shared" si="28"/>
        <v>40.020898405618354</v>
      </c>
      <c r="N77" s="899">
        <f t="shared" si="28"/>
        <v>40.020898405618354</v>
      </c>
      <c r="O77" s="899">
        <f t="shared" si="28"/>
        <v>41.621734341843087</v>
      </c>
      <c r="P77" s="899">
        <f t="shared" si="28"/>
        <v>41.621734341843087</v>
      </c>
      <c r="Q77" s="899">
        <f t="shared" si="28"/>
        <v>43.286603715516819</v>
      </c>
      <c r="R77" s="899">
        <f t="shared" si="28"/>
        <v>43.286603715516819</v>
      </c>
      <c r="S77" s="899">
        <f t="shared" si="28"/>
        <v>200.41243981677025</v>
      </c>
      <c r="T77" s="899">
        <f t="shared" si="28"/>
        <v>200.41243981677025</v>
      </c>
    </row>
    <row r="78" spans="1:20" outlineLevel="1" x14ac:dyDescent="0.25">
      <c r="A78" s="900" t="s">
        <v>1832</v>
      </c>
      <c r="B78" s="864" t="s">
        <v>1022</v>
      </c>
      <c r="C78" s="863" t="s">
        <v>939</v>
      </c>
      <c r="D78" s="899">
        <v>20.995071079999999</v>
      </c>
      <c r="E78" s="899">
        <v>27.016332920533337</v>
      </c>
      <c r="F78" s="899">
        <v>59.49994654566364</v>
      </c>
      <c r="G78" s="899">
        <v>35.578432953333333</v>
      </c>
      <c r="H78" s="899">
        <v>43.858432953333335</v>
      </c>
      <c r="I78" s="899">
        <v>37.001570271466669</v>
      </c>
      <c r="J78" s="899">
        <v>37.001570271466669</v>
      </c>
      <c r="K78" s="899">
        <v>38.481633082325338</v>
      </c>
      <c r="L78" s="899">
        <v>38.481633082325338</v>
      </c>
      <c r="M78" s="899">
        <v>40.020898405618354</v>
      </c>
      <c r="N78" s="899">
        <v>40.020898405618354</v>
      </c>
      <c r="O78" s="899">
        <v>41.621734341843087</v>
      </c>
      <c r="P78" s="899">
        <v>41.621734341843087</v>
      </c>
      <c r="Q78" s="899">
        <v>43.286603715516819</v>
      </c>
      <c r="R78" s="899">
        <v>43.286603715516819</v>
      </c>
      <c r="S78" s="899">
        <f t="shared" ref="S78:T78" si="29">I78+K78+M78+O78+Q78</f>
        <v>200.41243981677025</v>
      </c>
      <c r="T78" s="871">
        <f t="shared" si="29"/>
        <v>200.41243981677025</v>
      </c>
    </row>
    <row r="79" spans="1:20" outlineLevel="1" x14ac:dyDescent="0.25">
      <c r="A79" s="900" t="s">
        <v>1833</v>
      </c>
      <c r="B79" s="864" t="s">
        <v>1024</v>
      </c>
      <c r="C79" s="863" t="s">
        <v>939</v>
      </c>
      <c r="D79" s="899"/>
      <c r="E79" s="899"/>
      <c r="F79" s="899"/>
      <c r="G79" s="899"/>
      <c r="H79" s="899"/>
      <c r="I79" s="899"/>
      <c r="J79" s="899"/>
      <c r="K79" s="899"/>
      <c r="L79" s="899"/>
      <c r="M79" s="899"/>
      <c r="N79" s="899"/>
      <c r="O79" s="899"/>
      <c r="P79" s="899"/>
      <c r="Q79" s="899"/>
      <c r="R79" s="899"/>
      <c r="S79" s="899"/>
      <c r="T79" s="862"/>
    </row>
    <row r="80" spans="1:20" outlineLevel="1" x14ac:dyDescent="0.25">
      <c r="A80" s="900" t="s">
        <v>1834</v>
      </c>
      <c r="B80" s="864" t="s">
        <v>1026</v>
      </c>
      <c r="C80" s="863" t="s">
        <v>939</v>
      </c>
      <c r="D80" s="899"/>
      <c r="E80" s="899"/>
      <c r="F80" s="899"/>
      <c r="G80" s="899"/>
      <c r="H80" s="899"/>
      <c r="I80" s="899"/>
      <c r="J80" s="899"/>
      <c r="K80" s="899"/>
      <c r="L80" s="899"/>
      <c r="M80" s="899"/>
      <c r="N80" s="899"/>
      <c r="O80" s="899"/>
      <c r="P80" s="899"/>
      <c r="Q80" s="899"/>
      <c r="R80" s="899"/>
      <c r="S80" s="899"/>
      <c r="T80" s="862"/>
    </row>
    <row r="81" spans="1:20" ht="47.25" x14ac:dyDescent="0.25">
      <c r="A81" s="867" t="s">
        <v>1027</v>
      </c>
      <c r="B81" s="1011" t="s">
        <v>1028</v>
      </c>
      <c r="C81" s="863" t="s">
        <v>939</v>
      </c>
      <c r="D81" s="899">
        <f t="shared" ref="D81:T81" si="30">D23-D38</f>
        <v>-82.015808980001623</v>
      </c>
      <c r="E81" s="899">
        <f t="shared" si="30"/>
        <v>-70.936091649242428</v>
      </c>
      <c r="F81" s="899">
        <f t="shared" si="30"/>
        <v>-88.22296610068679</v>
      </c>
      <c r="G81" s="899">
        <f t="shared" si="30"/>
        <v>-44.152095147993577</v>
      </c>
      <c r="H81" s="899">
        <f t="shared" si="30"/>
        <v>-47.549375241001599</v>
      </c>
      <c r="I81" s="899">
        <f t="shared" si="30"/>
        <v>-39.210027630529567</v>
      </c>
      <c r="J81" s="899">
        <f t="shared" si="30"/>
        <v>-39.210027630529567</v>
      </c>
      <c r="K81" s="899">
        <f t="shared" si="30"/>
        <v>-38.876879367467154</v>
      </c>
      <c r="L81" s="899">
        <f t="shared" si="30"/>
        <v>-38.876879367467154</v>
      </c>
      <c r="M81" s="899">
        <f t="shared" si="30"/>
        <v>-39.037500122965412</v>
      </c>
      <c r="N81" s="899">
        <f t="shared" si="30"/>
        <v>-39.037500122965412</v>
      </c>
      <c r="O81" s="899">
        <f>O23-O38</f>
        <v>-40.404764171754209</v>
      </c>
      <c r="P81" s="899">
        <f t="shared" si="30"/>
        <v>-40.404764171754209</v>
      </c>
      <c r="Q81" s="899">
        <f t="shared" si="30"/>
        <v>-41.826718782494368</v>
      </c>
      <c r="R81" s="899">
        <f t="shared" si="30"/>
        <v>-41.826718782494368</v>
      </c>
      <c r="S81" s="899">
        <f t="shared" si="30"/>
        <v>-199.35589007521094</v>
      </c>
      <c r="T81" s="899">
        <f t="shared" si="30"/>
        <v>-199.35589007521139</v>
      </c>
    </row>
    <row r="82" spans="1:20" ht="47.25" outlineLevel="1" x14ac:dyDescent="0.25">
      <c r="A82" s="900" t="s">
        <v>1454</v>
      </c>
      <c r="B82" s="866" t="s">
        <v>940</v>
      </c>
      <c r="C82" s="863" t="s">
        <v>939</v>
      </c>
      <c r="D82" s="899">
        <f>D83*0+D84+D85</f>
        <v>-76.044665520001672</v>
      </c>
      <c r="E82" s="899">
        <f>E83+E84+E85</f>
        <v>-64.062536858679778</v>
      </c>
      <c r="F82" s="899">
        <f t="shared" ref="F82:T82" si="31">F83+F84+F85</f>
        <v>-80.253430224093847</v>
      </c>
      <c r="G82" s="899">
        <f t="shared" si="31"/>
        <v>-36.082433783323154</v>
      </c>
      <c r="H82" s="899">
        <f t="shared" si="31"/>
        <v>-39.826698986331166</v>
      </c>
      <c r="I82" s="899">
        <f t="shared" si="31"/>
        <v>-31.674587850872399</v>
      </c>
      <c r="J82" s="899">
        <f t="shared" si="31"/>
        <v>-31.629472960872363</v>
      </c>
      <c r="K82" s="899">
        <f t="shared" si="31"/>
        <v>-31.489246036223676</v>
      </c>
      <c r="L82" s="899">
        <f t="shared" si="31"/>
        <v>-31.44413114622364</v>
      </c>
      <c r="M82" s="899">
        <f t="shared" si="31"/>
        <v>-31.502060343308244</v>
      </c>
      <c r="N82" s="899">
        <f t="shared" si="31"/>
        <v>-31.456945453308208</v>
      </c>
      <c r="O82" s="899">
        <f t="shared" si="31"/>
        <v>-33.017130840510731</v>
      </c>
      <c r="P82" s="899">
        <f t="shared" si="31"/>
        <v>-32.972015950510695</v>
      </c>
      <c r="Q82" s="899">
        <f t="shared" si="31"/>
        <v>-34.592804157601108</v>
      </c>
      <c r="R82" s="899">
        <f t="shared" si="31"/>
        <v>-34.547689267601072</v>
      </c>
      <c r="S82" s="899">
        <f t="shared" si="31"/>
        <v>-162.2758292285157</v>
      </c>
      <c r="T82" s="899">
        <f t="shared" si="31"/>
        <v>-162.05025477851586</v>
      </c>
    </row>
    <row r="83" spans="1:20" ht="64.5" customHeight="1" outlineLevel="1" x14ac:dyDescent="0.25">
      <c r="A83" s="900" t="s">
        <v>1835</v>
      </c>
      <c r="B83" s="864" t="s">
        <v>941</v>
      </c>
      <c r="C83" s="863" t="s">
        <v>939</v>
      </c>
      <c r="D83" s="899">
        <v>-59.451566590001619</v>
      </c>
      <c r="E83" s="899"/>
      <c r="F83" s="899"/>
      <c r="G83" s="899"/>
      <c r="H83" s="899"/>
      <c r="I83" s="899"/>
      <c r="J83" s="899"/>
      <c r="K83" s="899"/>
      <c r="L83" s="899"/>
      <c r="M83" s="899"/>
      <c r="N83" s="899"/>
      <c r="O83" s="899"/>
      <c r="P83" s="899"/>
      <c r="Q83" s="899"/>
      <c r="R83" s="899"/>
      <c r="S83" s="899"/>
      <c r="T83" s="862"/>
    </row>
    <row r="84" spans="1:20" ht="63" customHeight="1" outlineLevel="1" x14ac:dyDescent="0.25">
      <c r="A84" s="900" t="s">
        <v>1836</v>
      </c>
      <c r="B84" s="864" t="s">
        <v>942</v>
      </c>
      <c r="C84" s="863" t="s">
        <v>939</v>
      </c>
      <c r="D84" s="899"/>
      <c r="E84" s="899"/>
      <c r="F84" s="899"/>
      <c r="G84" s="899"/>
      <c r="H84" s="899"/>
      <c r="I84" s="899"/>
      <c r="J84" s="899"/>
      <c r="K84" s="899"/>
      <c r="L84" s="899"/>
      <c r="M84" s="899"/>
      <c r="N84" s="899"/>
      <c r="O84" s="899"/>
      <c r="P84" s="899"/>
      <c r="Q84" s="899"/>
      <c r="R84" s="899"/>
      <c r="S84" s="899"/>
      <c r="T84" s="862"/>
    </row>
    <row r="85" spans="1:20" ht="78.75" outlineLevel="1" x14ac:dyDescent="0.25">
      <c r="A85" s="900" t="s">
        <v>1837</v>
      </c>
      <c r="B85" s="864" t="s">
        <v>943</v>
      </c>
      <c r="C85" s="863" t="s">
        <v>939</v>
      </c>
      <c r="D85" s="899">
        <f>D27-D42</f>
        <v>-76.044665520001672</v>
      </c>
      <c r="E85" s="899">
        <f>E27-E42</f>
        <v>-64.062536858679778</v>
      </c>
      <c r="F85" s="899">
        <f t="shared" ref="F85:T87" si="32">F27-F42</f>
        <v>-80.253430224093847</v>
      </c>
      <c r="G85" s="899">
        <f t="shared" si="32"/>
        <v>-36.082433783323154</v>
      </c>
      <c r="H85" s="899">
        <f t="shared" si="32"/>
        <v>-39.826698986331166</v>
      </c>
      <c r="I85" s="899">
        <f t="shared" si="32"/>
        <v>-31.674587850872399</v>
      </c>
      <c r="J85" s="899">
        <f t="shared" si="32"/>
        <v>-31.629472960872363</v>
      </c>
      <c r="K85" s="899">
        <f t="shared" si="32"/>
        <v>-31.489246036223676</v>
      </c>
      <c r="L85" s="899">
        <f t="shared" si="32"/>
        <v>-31.44413114622364</v>
      </c>
      <c r="M85" s="899">
        <f t="shared" si="32"/>
        <v>-31.502060343308244</v>
      </c>
      <c r="N85" s="899">
        <f t="shared" si="32"/>
        <v>-31.456945453308208</v>
      </c>
      <c r="O85" s="899">
        <f t="shared" si="32"/>
        <v>-33.017130840510731</v>
      </c>
      <c r="P85" s="899">
        <f t="shared" si="32"/>
        <v>-32.972015950510695</v>
      </c>
      <c r="Q85" s="899">
        <f t="shared" si="32"/>
        <v>-34.592804157601108</v>
      </c>
      <c r="R85" s="899">
        <f t="shared" si="32"/>
        <v>-34.547689267601072</v>
      </c>
      <c r="S85" s="899">
        <f t="shared" si="32"/>
        <v>-162.2758292285157</v>
      </c>
      <c r="T85" s="899">
        <f t="shared" si="32"/>
        <v>-162.05025477851586</v>
      </c>
    </row>
    <row r="86" spans="1:20" ht="31.5" outlineLevel="1" x14ac:dyDescent="0.25">
      <c r="A86" s="900" t="s">
        <v>1838</v>
      </c>
      <c r="B86" s="866" t="s">
        <v>944</v>
      </c>
      <c r="C86" s="863" t="s">
        <v>939</v>
      </c>
      <c r="D86" s="899">
        <f>D28-D43</f>
        <v>-0.5268976900000002</v>
      </c>
      <c r="E86" s="899">
        <f t="shared" ref="E86:L87" si="33">E28-E43</f>
        <v>-0.51810515000000001</v>
      </c>
      <c r="F86" s="899">
        <f t="shared" si="33"/>
        <v>-0.24003322749902611</v>
      </c>
      <c r="G86" s="899">
        <f t="shared" si="33"/>
        <v>-0.56719246999999995</v>
      </c>
      <c r="H86" s="899">
        <f t="shared" si="33"/>
        <v>-0.56719246999999995</v>
      </c>
      <c r="I86" s="899">
        <f t="shared" si="33"/>
        <v>-0.56719246999999995</v>
      </c>
      <c r="J86" s="899">
        <f t="shared" si="33"/>
        <v>-0.56719246999999995</v>
      </c>
      <c r="K86" s="899">
        <f t="shared" si="33"/>
        <v>-0.56719246999999995</v>
      </c>
      <c r="L86" s="899">
        <f t="shared" si="33"/>
        <v>-0.56719246999999995</v>
      </c>
      <c r="M86" s="899">
        <f t="shared" si="32"/>
        <v>-0.56719246999999995</v>
      </c>
      <c r="N86" s="899">
        <f t="shared" si="32"/>
        <v>-0.56719246999999995</v>
      </c>
      <c r="O86" s="899">
        <f t="shared" si="32"/>
        <v>-0.56719246999999995</v>
      </c>
      <c r="P86" s="899">
        <f t="shared" si="32"/>
        <v>-0.56719246999999995</v>
      </c>
      <c r="Q86" s="899">
        <f t="shared" si="32"/>
        <v>-0.56719246999999995</v>
      </c>
      <c r="R86" s="899">
        <f t="shared" si="32"/>
        <v>-0.56719246999999995</v>
      </c>
      <c r="S86" s="899">
        <f t="shared" si="32"/>
        <v>-2.83596235</v>
      </c>
      <c r="T86" s="899">
        <f t="shared" si="32"/>
        <v>-2.83596235</v>
      </c>
    </row>
    <row r="87" spans="1:20" ht="31.5" outlineLevel="1" x14ac:dyDescent="0.25">
      <c r="A87" s="900" t="s">
        <v>1839</v>
      </c>
      <c r="B87" s="866" t="s">
        <v>945</v>
      </c>
      <c r="C87" s="863" t="s">
        <v>939</v>
      </c>
      <c r="D87" s="899">
        <f>D29-D44</f>
        <v>-4.4293488600000002</v>
      </c>
      <c r="E87" s="899">
        <f>E29-E44</f>
        <v>-4.4293488600000002</v>
      </c>
      <c r="F87" s="899">
        <f t="shared" si="33"/>
        <v>-5.4200591939999994</v>
      </c>
      <c r="G87" s="899">
        <f t="shared" si="33"/>
        <v>-5.0015064599999999</v>
      </c>
      <c r="H87" s="899">
        <f t="shared" si="33"/>
        <v>-4.6545213499999996</v>
      </c>
      <c r="I87" s="899">
        <f>I29-I44</f>
        <v>-4.6094064599999998</v>
      </c>
      <c r="J87" s="899">
        <f t="shared" si="33"/>
        <v>-4.6545213499999996</v>
      </c>
      <c r="K87" s="899">
        <f t="shared" si="33"/>
        <v>-4.6094064599999998</v>
      </c>
      <c r="L87" s="899">
        <f t="shared" si="33"/>
        <v>-4.6545213499999996</v>
      </c>
      <c r="M87" s="899">
        <f t="shared" si="32"/>
        <v>-4.6094064599999998</v>
      </c>
      <c r="N87" s="899">
        <f t="shared" si="32"/>
        <v>-4.6545213499999996</v>
      </c>
      <c r="O87" s="899">
        <f t="shared" si="32"/>
        <v>-4.6094064599999998</v>
      </c>
      <c r="P87" s="899">
        <f t="shared" si="32"/>
        <v>-4.6545213499999996</v>
      </c>
      <c r="Q87" s="899">
        <f t="shared" si="32"/>
        <v>-4.6094064599999998</v>
      </c>
      <c r="R87" s="899">
        <f t="shared" si="32"/>
        <v>-4.6545213499999996</v>
      </c>
      <c r="S87" s="899">
        <f t="shared" si="32"/>
        <v>-23.047032299999998</v>
      </c>
      <c r="T87" s="899">
        <f t="shared" si="32"/>
        <v>-23.272606749999998</v>
      </c>
    </row>
    <row r="88" spans="1:20" ht="47.25" outlineLevel="1" x14ac:dyDescent="0.25">
      <c r="A88" s="900" t="s">
        <v>1840</v>
      </c>
      <c r="B88" s="866" t="s">
        <v>946</v>
      </c>
      <c r="C88" s="863" t="s">
        <v>939</v>
      </c>
      <c r="D88" s="899"/>
      <c r="E88" s="899"/>
      <c r="F88" s="899"/>
      <c r="G88" s="899"/>
      <c r="H88" s="899"/>
      <c r="I88" s="899"/>
      <c r="J88" s="899"/>
      <c r="K88" s="899"/>
      <c r="L88" s="899"/>
      <c r="M88" s="899"/>
      <c r="N88" s="899"/>
      <c r="O88" s="899"/>
      <c r="P88" s="899"/>
      <c r="Q88" s="899"/>
      <c r="R88" s="899"/>
      <c r="S88" s="899"/>
      <c r="T88" s="862"/>
    </row>
    <row r="89" spans="1:20" ht="47.25" outlineLevel="1" x14ac:dyDescent="0.25">
      <c r="A89" s="900" t="s">
        <v>1036</v>
      </c>
      <c r="B89" s="866" t="s">
        <v>947</v>
      </c>
      <c r="C89" s="863" t="s">
        <v>939</v>
      </c>
      <c r="D89" s="899">
        <f>D31-D46</f>
        <v>-1.8069988800000008</v>
      </c>
      <c r="E89" s="899">
        <f t="shared" ref="E89:T89" si="34">E31-E46</f>
        <v>-1.7702137330847465</v>
      </c>
      <c r="F89" s="899">
        <f t="shared" si="34"/>
        <v>-2.0827774221807909</v>
      </c>
      <c r="G89" s="899">
        <f t="shared" si="34"/>
        <v>-2.2097726650188325</v>
      </c>
      <c r="H89" s="899">
        <f t="shared" si="34"/>
        <v>-2.2097726650188325</v>
      </c>
      <c r="I89" s="899">
        <f t="shared" si="34"/>
        <v>-2.1498696516195857</v>
      </c>
      <c r="J89" s="899">
        <f t="shared" si="34"/>
        <v>-2.1498696516195857</v>
      </c>
      <c r="K89" s="899">
        <f t="shared" si="34"/>
        <v>-2.0875705176843695</v>
      </c>
      <c r="L89" s="899">
        <f t="shared" si="34"/>
        <v>-2.0875705176843695</v>
      </c>
      <c r="M89" s="899">
        <f t="shared" si="34"/>
        <v>-2.1498696516195857</v>
      </c>
      <c r="N89" s="899">
        <f t="shared" si="34"/>
        <v>-2.1498696516195857</v>
      </c>
      <c r="O89" s="899">
        <f t="shared" si="34"/>
        <v>-2.0875705176843695</v>
      </c>
      <c r="P89" s="899">
        <f t="shared" si="34"/>
        <v>-2.0875705176843695</v>
      </c>
      <c r="Q89" s="899">
        <f t="shared" si="34"/>
        <v>-2.0227794183917442</v>
      </c>
      <c r="R89" s="899">
        <f t="shared" si="34"/>
        <v>-2.0227794183917442</v>
      </c>
      <c r="S89" s="899">
        <f t="shared" si="34"/>
        <v>-10.497659756999656</v>
      </c>
      <c r="T89" s="899">
        <f t="shared" si="34"/>
        <v>-10.497659756999656</v>
      </c>
    </row>
    <row r="90" spans="1:20" ht="31.5" outlineLevel="1" x14ac:dyDescent="0.25">
      <c r="A90" s="900" t="s">
        <v>1841</v>
      </c>
      <c r="B90" s="866" t="s">
        <v>948</v>
      </c>
      <c r="C90" s="863" t="s">
        <v>939</v>
      </c>
      <c r="D90" s="899"/>
      <c r="E90" s="899"/>
      <c r="F90" s="899"/>
      <c r="G90" s="899"/>
      <c r="H90" s="899"/>
      <c r="I90" s="899"/>
      <c r="J90" s="899"/>
      <c r="K90" s="899"/>
      <c r="L90" s="899"/>
      <c r="M90" s="899"/>
      <c r="N90" s="899"/>
      <c r="O90" s="899"/>
      <c r="P90" s="899"/>
      <c r="Q90" s="899"/>
      <c r="R90" s="899"/>
      <c r="S90" s="899"/>
      <c r="T90" s="862"/>
    </row>
    <row r="91" spans="1:20" ht="31.5" outlineLevel="1" x14ac:dyDescent="0.25">
      <c r="A91" s="900" t="s">
        <v>1842</v>
      </c>
      <c r="B91" s="866" t="s">
        <v>949</v>
      </c>
      <c r="C91" s="863" t="s">
        <v>939</v>
      </c>
      <c r="D91" s="899"/>
      <c r="E91" s="899"/>
      <c r="F91" s="899"/>
      <c r="G91" s="899"/>
      <c r="H91" s="899"/>
      <c r="I91" s="899"/>
      <c r="J91" s="899"/>
      <c r="K91" s="899"/>
      <c r="L91" s="899"/>
      <c r="M91" s="899"/>
      <c r="N91" s="899"/>
      <c r="O91" s="899"/>
      <c r="P91" s="899"/>
      <c r="Q91" s="899"/>
      <c r="R91" s="899"/>
      <c r="S91" s="899"/>
      <c r="T91" s="862"/>
    </row>
    <row r="92" spans="1:20" ht="63" outlineLevel="1" x14ac:dyDescent="0.25">
      <c r="A92" s="900" t="s">
        <v>1843</v>
      </c>
      <c r="B92" s="866" t="s">
        <v>951</v>
      </c>
      <c r="C92" s="863" t="s">
        <v>939</v>
      </c>
      <c r="D92" s="899">
        <f>D93+D94</f>
        <v>0</v>
      </c>
      <c r="E92" s="899">
        <f t="shared" ref="E92:T92" si="35">E93+E94</f>
        <v>0</v>
      </c>
      <c r="F92" s="899">
        <f t="shared" si="35"/>
        <v>0</v>
      </c>
      <c r="G92" s="899">
        <f t="shared" si="35"/>
        <v>0</v>
      </c>
      <c r="H92" s="899">
        <f t="shared" si="35"/>
        <v>0</v>
      </c>
      <c r="I92" s="899">
        <f t="shared" si="35"/>
        <v>0</v>
      </c>
      <c r="J92" s="899">
        <f t="shared" si="35"/>
        <v>0</v>
      </c>
      <c r="K92" s="899">
        <f t="shared" si="35"/>
        <v>0</v>
      </c>
      <c r="L92" s="899">
        <f t="shared" si="35"/>
        <v>0</v>
      </c>
      <c r="M92" s="899">
        <f t="shared" si="35"/>
        <v>0</v>
      </c>
      <c r="N92" s="899">
        <f t="shared" si="35"/>
        <v>0</v>
      </c>
      <c r="O92" s="899">
        <f t="shared" si="35"/>
        <v>0</v>
      </c>
      <c r="P92" s="899">
        <f t="shared" si="35"/>
        <v>0</v>
      </c>
      <c r="Q92" s="899">
        <f t="shared" si="35"/>
        <v>0</v>
      </c>
      <c r="R92" s="899">
        <f t="shared" si="35"/>
        <v>0</v>
      </c>
      <c r="S92" s="899">
        <f t="shared" si="35"/>
        <v>0</v>
      </c>
      <c r="T92" s="899">
        <f t="shared" si="35"/>
        <v>0</v>
      </c>
    </row>
    <row r="93" spans="1:20" ht="31.5" outlineLevel="1" x14ac:dyDescent="0.25">
      <c r="A93" s="900" t="s">
        <v>1844</v>
      </c>
      <c r="B93" s="864" t="s">
        <v>953</v>
      </c>
      <c r="C93" s="863" t="s">
        <v>939</v>
      </c>
      <c r="D93" s="899"/>
      <c r="E93" s="899"/>
      <c r="F93" s="899"/>
      <c r="G93" s="899"/>
      <c r="H93" s="899"/>
      <c r="I93" s="899"/>
      <c r="J93" s="899"/>
      <c r="K93" s="899"/>
      <c r="L93" s="899"/>
      <c r="M93" s="899"/>
      <c r="N93" s="899"/>
      <c r="O93" s="899"/>
      <c r="P93" s="899"/>
      <c r="Q93" s="899"/>
      <c r="R93" s="899"/>
      <c r="S93" s="899"/>
      <c r="T93" s="862"/>
    </row>
    <row r="94" spans="1:20" ht="31.5" outlineLevel="1" x14ac:dyDescent="0.25">
      <c r="A94" s="900" t="s">
        <v>1845</v>
      </c>
      <c r="B94" s="864" t="s">
        <v>955</v>
      </c>
      <c r="C94" s="863" t="s">
        <v>939</v>
      </c>
      <c r="D94" s="899"/>
      <c r="E94" s="899"/>
      <c r="F94" s="899"/>
      <c r="G94" s="899"/>
      <c r="H94" s="899"/>
      <c r="I94" s="899"/>
      <c r="J94" s="899"/>
      <c r="K94" s="899"/>
      <c r="L94" s="899"/>
      <c r="M94" s="899"/>
      <c r="N94" s="899"/>
      <c r="O94" s="899"/>
      <c r="P94" s="899"/>
      <c r="Q94" s="899"/>
      <c r="R94" s="899"/>
      <c r="S94" s="899"/>
      <c r="T94" s="862"/>
    </row>
    <row r="95" spans="1:20" outlineLevel="1" x14ac:dyDescent="0.25">
      <c r="A95" s="900" t="s">
        <v>1846</v>
      </c>
      <c r="B95" s="866" t="s">
        <v>957</v>
      </c>
      <c r="C95" s="863" t="s">
        <v>939</v>
      </c>
      <c r="D95" s="899">
        <f>D37-D52</f>
        <v>0.7921019699999996</v>
      </c>
      <c r="E95" s="899">
        <f>E37-E52</f>
        <v>-0.15588704747796589</v>
      </c>
      <c r="F95" s="899">
        <f t="shared" ref="F95:T95" si="36">F37-F52</f>
        <v>-0.22666603291299392</v>
      </c>
      <c r="G95" s="899">
        <f t="shared" si="36"/>
        <v>-0.29118976965160082</v>
      </c>
      <c r="H95" s="899">
        <f t="shared" si="36"/>
        <v>-0.29118976965160082</v>
      </c>
      <c r="I95" s="899">
        <f t="shared" si="36"/>
        <v>-0.20897119803766495</v>
      </c>
      <c r="J95" s="899">
        <f t="shared" si="36"/>
        <v>-0.20897119803766495</v>
      </c>
      <c r="K95" s="899">
        <f t="shared" si="36"/>
        <v>-0.12346388355917126</v>
      </c>
      <c r="L95" s="899">
        <f t="shared" si="36"/>
        <v>-0.12346388355917126</v>
      </c>
      <c r="M95" s="899">
        <f t="shared" si="36"/>
        <v>-0.20897119803766495</v>
      </c>
      <c r="N95" s="899">
        <f t="shared" si="36"/>
        <v>-0.20897119803766495</v>
      </c>
      <c r="O95" s="899">
        <f t="shared" si="36"/>
        <v>-0.12346388355917126</v>
      </c>
      <c r="P95" s="899">
        <f t="shared" si="36"/>
        <v>-0.12346388355917126</v>
      </c>
      <c r="Q95" s="899">
        <f t="shared" si="36"/>
        <v>-3.4536276501538232E-2</v>
      </c>
      <c r="R95" s="899">
        <f t="shared" si="36"/>
        <v>-3.4536276501538232E-2</v>
      </c>
      <c r="S95" s="899">
        <f t="shared" si="36"/>
        <v>-0.69940643969521155</v>
      </c>
      <c r="T95" s="899">
        <f t="shared" si="36"/>
        <v>-0.69940643969521155</v>
      </c>
    </row>
    <row r="96" spans="1:20" ht="31.5" x14ac:dyDescent="0.25">
      <c r="A96" s="867" t="s">
        <v>490</v>
      </c>
      <c r="B96" s="1011" t="s">
        <v>1043</v>
      </c>
      <c r="C96" s="863" t="s">
        <v>939</v>
      </c>
      <c r="D96" s="899">
        <f t="shared" ref="D96:T96" si="37">D97-D103</f>
        <v>45.625820043333327</v>
      </c>
      <c r="E96" s="899">
        <f t="shared" si="37"/>
        <v>41.689582518383737</v>
      </c>
      <c r="F96" s="899">
        <f t="shared" si="37"/>
        <v>45.454413179922831</v>
      </c>
      <c r="G96" s="899">
        <f t="shared" si="37"/>
        <v>29.295586456666662</v>
      </c>
      <c r="H96" s="899">
        <f t="shared" si="37"/>
        <v>25.787064843333326</v>
      </c>
      <c r="I96" s="899">
        <f t="shared" si="37"/>
        <v>30.537334550933323</v>
      </c>
      <c r="J96" s="899">
        <f t="shared" si="37"/>
        <v>30.537334550933323</v>
      </c>
      <c r="K96" s="899">
        <f t="shared" si="37"/>
        <v>31.701091013685328</v>
      </c>
      <c r="L96" s="899">
        <f t="shared" si="37"/>
        <v>31.701091013685328</v>
      </c>
      <c r="M96" s="899">
        <f t="shared" si="37"/>
        <v>32.911397734947393</v>
      </c>
      <c r="N96" s="899">
        <f t="shared" si="37"/>
        <v>32.911397734947393</v>
      </c>
      <c r="O96" s="899">
        <f t="shared" si="37"/>
        <v>34.284929861507145</v>
      </c>
      <c r="P96" s="899">
        <f t="shared" si="37"/>
        <v>34.284929861507145</v>
      </c>
      <c r="Q96" s="899">
        <f t="shared" si="37"/>
        <v>35.737586250985949</v>
      </c>
      <c r="R96" s="899">
        <f t="shared" si="37"/>
        <v>35.737586250985949</v>
      </c>
      <c r="S96" s="899">
        <f t="shared" si="37"/>
        <v>165.17233941205913</v>
      </c>
      <c r="T96" s="899">
        <f t="shared" si="37"/>
        <v>165.17233941205913</v>
      </c>
    </row>
    <row r="97" spans="1:20" ht="31.5" outlineLevel="1" x14ac:dyDescent="0.25">
      <c r="A97" s="900" t="s">
        <v>1847</v>
      </c>
      <c r="B97" s="866" t="s">
        <v>1044</v>
      </c>
      <c r="C97" s="863" t="s">
        <v>939</v>
      </c>
      <c r="D97" s="899">
        <f>D98+D99+D100*0+D102</f>
        <v>51.738090189999994</v>
      </c>
      <c r="E97" s="899">
        <f t="shared" ref="E97:K97" si="38">E98+E99+E100+E102</f>
        <v>48.408914933128806</v>
      </c>
      <c r="F97" s="899">
        <f t="shared" si="38"/>
        <v>52.636372492682732</v>
      </c>
      <c r="G97" s="899">
        <f>G98+G99+G100+G102</f>
        <v>37.328421643333328</v>
      </c>
      <c r="H97" s="899">
        <f t="shared" si="38"/>
        <v>37.073117739999994</v>
      </c>
      <c r="I97" s="899">
        <f t="shared" si="38"/>
        <v>38.701558509066658</v>
      </c>
      <c r="J97" s="899">
        <f t="shared" si="38"/>
        <v>38.701558509066658</v>
      </c>
      <c r="K97" s="899">
        <f t="shared" si="38"/>
        <v>40.106159130143993</v>
      </c>
      <c r="L97" s="899">
        <f>L98+L99+L100+L102</f>
        <v>40.106159130143993</v>
      </c>
      <c r="M97" s="899">
        <f t="shared" ref="M97:T97" si="39">M98+M99+M100+M102</f>
        <v>41.566943776064406</v>
      </c>
      <c r="N97" s="899">
        <f t="shared" si="39"/>
        <v>41.566943776064406</v>
      </c>
      <c r="O97" s="899">
        <f t="shared" si="39"/>
        <v>43.068792331146994</v>
      </c>
      <c r="P97" s="899">
        <f t="shared" si="39"/>
        <v>43.068792331146994</v>
      </c>
      <c r="Q97" s="899">
        <f t="shared" si="39"/>
        <v>44.645574423519207</v>
      </c>
      <c r="R97" s="899">
        <f t="shared" si="39"/>
        <v>44.645574423519207</v>
      </c>
      <c r="S97" s="899">
        <f t="shared" si="39"/>
        <v>208.08902816994126</v>
      </c>
      <c r="T97" s="899">
        <f t="shared" si="39"/>
        <v>208.08902816994126</v>
      </c>
    </row>
    <row r="98" spans="1:20" ht="31.5" outlineLevel="1" x14ac:dyDescent="0.25">
      <c r="A98" s="900" t="s">
        <v>1848</v>
      </c>
      <c r="B98" s="864" t="s">
        <v>1045</v>
      </c>
      <c r="C98" s="863" t="s">
        <v>939</v>
      </c>
      <c r="D98" s="899"/>
      <c r="E98" s="899"/>
      <c r="F98" s="899"/>
      <c r="G98" s="899"/>
      <c r="H98" s="899"/>
      <c r="I98" s="899"/>
      <c r="J98" s="899"/>
      <c r="K98" s="899"/>
      <c r="L98" s="899"/>
      <c r="M98" s="899"/>
      <c r="N98" s="899"/>
      <c r="O98" s="899"/>
      <c r="P98" s="899"/>
      <c r="Q98" s="899"/>
      <c r="R98" s="899"/>
      <c r="S98" s="899"/>
      <c r="T98" s="862"/>
    </row>
    <row r="99" spans="1:20" outlineLevel="1" x14ac:dyDescent="0.25">
      <c r="A99" s="900" t="s">
        <v>1849</v>
      </c>
      <c r="B99" s="864" t="s">
        <v>1046</v>
      </c>
      <c r="C99" s="863" t="s">
        <v>939</v>
      </c>
      <c r="D99" s="899">
        <v>9.9216307500000003</v>
      </c>
      <c r="E99" s="899">
        <v>7.2496999999999998</v>
      </c>
      <c r="F99" s="899">
        <v>6.2077368666666661</v>
      </c>
      <c r="G99" s="899">
        <v>0</v>
      </c>
      <c r="H99" s="899">
        <v>0</v>
      </c>
      <c r="I99" s="899">
        <v>0</v>
      </c>
      <c r="J99" s="899">
        <v>0</v>
      </c>
      <c r="K99" s="899">
        <v>0</v>
      </c>
      <c r="L99" s="899">
        <v>0</v>
      </c>
      <c r="M99" s="899">
        <v>0</v>
      </c>
      <c r="N99" s="899">
        <v>0</v>
      </c>
      <c r="O99" s="899">
        <v>0</v>
      </c>
      <c r="P99" s="899">
        <v>0</v>
      </c>
      <c r="Q99" s="899">
        <v>0</v>
      </c>
      <c r="R99" s="899">
        <v>0</v>
      </c>
      <c r="S99" s="899">
        <f t="shared" ref="S99:T99" si="40">I99+K99+M99+O99+Q99</f>
        <v>0</v>
      </c>
      <c r="T99" s="862">
        <f t="shared" si="40"/>
        <v>0</v>
      </c>
    </row>
    <row r="100" spans="1:20" ht="31.5" outlineLevel="1" x14ac:dyDescent="0.25">
      <c r="A100" s="900" t="s">
        <v>1850</v>
      </c>
      <c r="B100" s="864" t="s">
        <v>1047</v>
      </c>
      <c r="C100" s="863" t="s">
        <v>939</v>
      </c>
      <c r="D100" s="899">
        <f>D101</f>
        <v>8.5696300000000003E-2</v>
      </c>
      <c r="E100" s="899">
        <f t="shared" ref="E100:T100" si="41">E101</f>
        <v>0.27532172000000005</v>
      </c>
      <c r="F100" s="899">
        <f t="shared" si="41"/>
        <v>0.26032172000000003</v>
      </c>
      <c r="G100" s="899">
        <f t="shared" si="41"/>
        <v>0.27296683999999999</v>
      </c>
      <c r="H100" s="899">
        <f t="shared" si="41"/>
        <v>0.27296683999999999</v>
      </c>
      <c r="I100" s="899">
        <f t="shared" si="41"/>
        <v>0.28388551360000003</v>
      </c>
      <c r="J100" s="899">
        <f t="shared" si="41"/>
        <v>0.28388551360000003</v>
      </c>
      <c r="K100" s="899">
        <f t="shared" si="41"/>
        <v>0.29524093414400004</v>
      </c>
      <c r="L100" s="899">
        <f t="shared" si="41"/>
        <v>0.29524093414400004</v>
      </c>
      <c r="M100" s="899">
        <f t="shared" si="41"/>
        <v>0.30705057150976006</v>
      </c>
      <c r="N100" s="899">
        <f t="shared" si="41"/>
        <v>0.30705057150976006</v>
      </c>
      <c r="O100" s="899">
        <f t="shared" si="41"/>
        <v>0.31933259437015049</v>
      </c>
      <c r="P100" s="899">
        <f t="shared" si="41"/>
        <v>0.31933259437015049</v>
      </c>
      <c r="Q100" s="899">
        <f t="shared" si="41"/>
        <v>0.33210589814495656</v>
      </c>
      <c r="R100" s="899">
        <f t="shared" si="41"/>
        <v>0.33210589814495656</v>
      </c>
      <c r="S100" s="899">
        <f t="shared" si="41"/>
        <v>1.537615511768867</v>
      </c>
      <c r="T100" s="899">
        <f t="shared" si="41"/>
        <v>1.537615511768867</v>
      </c>
    </row>
    <row r="101" spans="1:20" outlineLevel="1" x14ac:dyDescent="0.25">
      <c r="A101" s="900" t="s">
        <v>1851</v>
      </c>
      <c r="B101" s="869" t="s">
        <v>1049</v>
      </c>
      <c r="C101" s="863" t="s">
        <v>939</v>
      </c>
      <c r="D101" s="899">
        <v>8.5696300000000003E-2</v>
      </c>
      <c r="E101" s="899">
        <v>0.27532172000000005</v>
      </c>
      <c r="F101" s="899">
        <v>0.26032172000000003</v>
      </c>
      <c r="G101" s="899">
        <v>0.27296683999999999</v>
      </c>
      <c r="H101" s="899">
        <v>0.27296683999999999</v>
      </c>
      <c r="I101" s="899">
        <v>0.28388551360000003</v>
      </c>
      <c r="J101" s="899">
        <v>0.28388551360000003</v>
      </c>
      <c r="K101" s="899">
        <v>0.29524093414400004</v>
      </c>
      <c r="L101" s="899">
        <v>0.29524093414400004</v>
      </c>
      <c r="M101" s="899">
        <v>0.30705057150976006</v>
      </c>
      <c r="N101" s="899">
        <v>0.30705057150976006</v>
      </c>
      <c r="O101" s="899">
        <v>0.31933259437015049</v>
      </c>
      <c r="P101" s="899">
        <v>0.31933259437015049</v>
      </c>
      <c r="Q101" s="899">
        <v>0.33210589814495656</v>
      </c>
      <c r="R101" s="899">
        <v>0.33210589814495656</v>
      </c>
      <c r="S101" s="899">
        <f t="shared" ref="S101:T102" si="42">I101+K101+M101+O101+Q101</f>
        <v>1.537615511768867</v>
      </c>
      <c r="T101" s="899">
        <f t="shared" si="42"/>
        <v>1.537615511768867</v>
      </c>
    </row>
    <row r="102" spans="1:20" ht="31.5" outlineLevel="1" x14ac:dyDescent="0.25">
      <c r="A102" s="900" t="s">
        <v>1852</v>
      </c>
      <c r="B102" s="864" t="s">
        <v>1050</v>
      </c>
      <c r="C102" s="863" t="s">
        <v>939</v>
      </c>
      <c r="D102" s="899">
        <v>41.816459439999996</v>
      </c>
      <c r="E102" s="899">
        <v>40.883893213128808</v>
      </c>
      <c r="F102" s="899">
        <v>46.168313906016067</v>
      </c>
      <c r="G102" s="899">
        <v>37.055454803333326</v>
      </c>
      <c r="H102" s="899">
        <v>36.800150899999991</v>
      </c>
      <c r="I102" s="899">
        <v>38.41767299546666</v>
      </c>
      <c r="J102" s="899">
        <v>38.41767299546666</v>
      </c>
      <c r="K102" s="899">
        <v>39.810918195999996</v>
      </c>
      <c r="L102" s="899">
        <v>39.810918195999996</v>
      </c>
      <c r="M102" s="899">
        <v>41.259893204554643</v>
      </c>
      <c r="N102" s="899">
        <v>41.259893204554643</v>
      </c>
      <c r="O102" s="899">
        <v>42.749459736776842</v>
      </c>
      <c r="P102" s="899">
        <v>42.749459736776842</v>
      </c>
      <c r="Q102" s="899">
        <v>44.313468525374248</v>
      </c>
      <c r="R102" s="899">
        <v>44.313468525374248</v>
      </c>
      <c r="S102" s="899">
        <f t="shared" si="42"/>
        <v>206.55141265817238</v>
      </c>
      <c r="T102" s="871">
        <f t="shared" si="42"/>
        <v>206.55141265817238</v>
      </c>
    </row>
    <row r="103" spans="1:20" ht="31.5" outlineLevel="1" x14ac:dyDescent="0.25">
      <c r="A103" s="900" t="s">
        <v>1853</v>
      </c>
      <c r="B103" s="866" t="s">
        <v>1012</v>
      </c>
      <c r="C103" s="863" t="s">
        <v>939</v>
      </c>
      <c r="D103" s="899">
        <f>D104+D105+D106+D108</f>
        <v>6.1122701466666669</v>
      </c>
      <c r="E103" s="899">
        <f t="shared" ref="E103:T103" si="43">E104+E105+E106+E108</f>
        <v>6.7193324147450708</v>
      </c>
      <c r="F103" s="899">
        <f t="shared" si="43"/>
        <v>7.1819593127599006</v>
      </c>
      <c r="G103" s="899">
        <f t="shared" si="43"/>
        <v>8.0328351866666647</v>
      </c>
      <c r="H103" s="899">
        <f t="shared" si="43"/>
        <v>11.286052896666666</v>
      </c>
      <c r="I103" s="899">
        <f t="shared" si="43"/>
        <v>8.1642239581333325</v>
      </c>
      <c r="J103" s="899">
        <f t="shared" si="43"/>
        <v>8.1642239581333325</v>
      </c>
      <c r="K103" s="899">
        <f t="shared" si="43"/>
        <v>8.4050681164586667</v>
      </c>
      <c r="L103" s="899">
        <f t="shared" si="43"/>
        <v>8.4050681164586667</v>
      </c>
      <c r="M103" s="899">
        <f t="shared" si="43"/>
        <v>8.6555460411170149</v>
      </c>
      <c r="N103" s="899">
        <f t="shared" si="43"/>
        <v>8.6555460411170149</v>
      </c>
      <c r="O103" s="899">
        <f t="shared" si="43"/>
        <v>8.7838624696398515</v>
      </c>
      <c r="P103" s="899">
        <f t="shared" si="43"/>
        <v>8.7838624696398515</v>
      </c>
      <c r="Q103" s="899">
        <f t="shared" si="43"/>
        <v>8.9079881725332566</v>
      </c>
      <c r="R103" s="899">
        <f t="shared" si="43"/>
        <v>8.9079881725332566</v>
      </c>
      <c r="S103" s="899">
        <f t="shared" si="43"/>
        <v>42.916688757882127</v>
      </c>
      <c r="T103" s="899">
        <f t="shared" si="43"/>
        <v>42.916688757882127</v>
      </c>
    </row>
    <row r="104" spans="1:20" ht="31.5" outlineLevel="1" x14ac:dyDescent="0.25">
      <c r="A104" s="900" t="s">
        <v>1854</v>
      </c>
      <c r="B104" s="864" t="s">
        <v>1051</v>
      </c>
      <c r="C104" s="863" t="s">
        <v>939</v>
      </c>
      <c r="D104" s="899">
        <v>2.75361038</v>
      </c>
      <c r="E104" s="899">
        <v>3.4050684999999996</v>
      </c>
      <c r="F104" s="899">
        <v>2.9572184989223707</v>
      </c>
      <c r="G104" s="899">
        <v>2.1431199999999997</v>
      </c>
      <c r="H104" s="899">
        <v>2.1431199999999997</v>
      </c>
      <c r="I104" s="899">
        <v>2.1431199999999997</v>
      </c>
      <c r="J104" s="899">
        <v>2.1431199999999997</v>
      </c>
      <c r="K104" s="899">
        <v>2.1431199999999997</v>
      </c>
      <c r="L104" s="899">
        <v>2.1431199999999997</v>
      </c>
      <c r="M104" s="899">
        <v>2.1431199999999997</v>
      </c>
      <c r="N104" s="899">
        <v>2.1431199999999997</v>
      </c>
      <c r="O104" s="899">
        <v>2.2288448000000001</v>
      </c>
      <c r="P104" s="899">
        <v>2.2288448000000001</v>
      </c>
      <c r="Q104" s="899">
        <v>2.3179985919999999</v>
      </c>
      <c r="R104" s="899">
        <v>2.3179985919999999</v>
      </c>
      <c r="S104" s="899">
        <f t="shared" ref="S104:T104" si="44">I104+K104+M104+O104+Q104</f>
        <v>10.976203392</v>
      </c>
      <c r="T104" s="871">
        <f t="shared" si="44"/>
        <v>10.976203392</v>
      </c>
    </row>
    <row r="105" spans="1:20" outlineLevel="1" x14ac:dyDescent="0.25">
      <c r="A105" s="900" t="s">
        <v>1855</v>
      </c>
      <c r="B105" s="864" t="s">
        <v>1052</v>
      </c>
      <c r="C105" s="863" t="s">
        <v>939</v>
      </c>
      <c r="D105" s="899"/>
      <c r="E105" s="899"/>
      <c r="F105" s="899"/>
      <c r="G105" s="899"/>
      <c r="H105" s="899"/>
      <c r="I105" s="899"/>
      <c r="J105" s="899"/>
      <c r="K105" s="899"/>
      <c r="L105" s="899"/>
      <c r="M105" s="899"/>
      <c r="N105" s="899"/>
      <c r="O105" s="899"/>
      <c r="P105" s="899"/>
      <c r="Q105" s="899"/>
      <c r="R105" s="899"/>
      <c r="S105" s="899"/>
      <c r="T105" s="862"/>
    </row>
    <row r="106" spans="1:20" ht="31.5" outlineLevel="1" x14ac:dyDescent="0.25">
      <c r="A106" s="900" t="s">
        <v>1856</v>
      </c>
      <c r="B106" s="864" t="s">
        <v>1053</v>
      </c>
      <c r="C106" s="863" t="s">
        <v>939</v>
      </c>
      <c r="D106" s="899">
        <f>D107</f>
        <v>0.64576513999999996</v>
      </c>
      <c r="E106" s="899">
        <f t="shared" ref="E106:T106" si="45">E107</f>
        <v>1.3046974413470447</v>
      </c>
      <c r="F106" s="899">
        <f t="shared" si="45"/>
        <v>1.7432574232328739</v>
      </c>
      <c r="G106" s="899">
        <f t="shared" si="45"/>
        <v>2.5213653199999997</v>
      </c>
      <c r="H106" s="899">
        <f t="shared" si="45"/>
        <v>2.5213653199999997</v>
      </c>
      <c r="I106" s="899">
        <f t="shared" si="45"/>
        <v>2.6222199328000002</v>
      </c>
      <c r="J106" s="899">
        <f t="shared" si="45"/>
        <v>2.6222199328000002</v>
      </c>
      <c r="K106" s="899">
        <f t="shared" si="45"/>
        <v>2.7271087301120001</v>
      </c>
      <c r="L106" s="899">
        <f t="shared" si="45"/>
        <v>2.7271087301120001</v>
      </c>
      <c r="M106" s="899">
        <f t="shared" si="45"/>
        <v>2.8361930793164802</v>
      </c>
      <c r="N106" s="899">
        <f t="shared" si="45"/>
        <v>2.8361930793164802</v>
      </c>
      <c r="O106" s="899">
        <f t="shared" si="45"/>
        <v>2.8361930793164802</v>
      </c>
      <c r="P106" s="899">
        <f t="shared" si="45"/>
        <v>2.8361930793164802</v>
      </c>
      <c r="Q106" s="899">
        <f t="shared" si="45"/>
        <v>2.8361930793164802</v>
      </c>
      <c r="R106" s="899">
        <f t="shared" si="45"/>
        <v>2.8361930793164802</v>
      </c>
      <c r="S106" s="899">
        <f t="shared" si="45"/>
        <v>13.857907900861441</v>
      </c>
      <c r="T106" s="899">
        <f t="shared" si="45"/>
        <v>13.857907900861441</v>
      </c>
    </row>
    <row r="107" spans="1:20" outlineLevel="1" x14ac:dyDescent="0.25">
      <c r="A107" s="900" t="s">
        <v>1857</v>
      </c>
      <c r="B107" s="869" t="s">
        <v>1049</v>
      </c>
      <c r="C107" s="863" t="s">
        <v>939</v>
      </c>
      <c r="D107" s="899">
        <v>0.64576513999999996</v>
      </c>
      <c r="E107" s="899">
        <v>1.3046974413470447</v>
      </c>
      <c r="F107" s="899">
        <v>1.7432574232328739</v>
      </c>
      <c r="G107" s="899">
        <v>2.5213653199999997</v>
      </c>
      <c r="H107" s="899">
        <v>2.5213653199999997</v>
      </c>
      <c r="I107" s="899">
        <v>2.6222199328000002</v>
      </c>
      <c r="J107" s="899">
        <v>2.6222199328000002</v>
      </c>
      <c r="K107" s="899">
        <v>2.7271087301120001</v>
      </c>
      <c r="L107" s="899">
        <v>2.7271087301120001</v>
      </c>
      <c r="M107" s="899">
        <v>2.8361930793164802</v>
      </c>
      <c r="N107" s="899">
        <v>2.8361930793164802</v>
      </c>
      <c r="O107" s="899">
        <v>2.8361930793164802</v>
      </c>
      <c r="P107" s="899">
        <v>2.8361930793164802</v>
      </c>
      <c r="Q107" s="899">
        <v>2.8361930793164802</v>
      </c>
      <c r="R107" s="899">
        <v>2.8361930793164802</v>
      </c>
      <c r="S107" s="899">
        <f t="shared" ref="S107:T108" si="46">I107+K107+M107+O107+Q107</f>
        <v>13.857907900861441</v>
      </c>
      <c r="T107" s="899">
        <f t="shared" si="46"/>
        <v>13.857907900861441</v>
      </c>
    </row>
    <row r="108" spans="1:20" ht="31.5" outlineLevel="1" x14ac:dyDescent="0.25">
      <c r="A108" s="900" t="s">
        <v>1858</v>
      </c>
      <c r="B108" s="864" t="s">
        <v>1055</v>
      </c>
      <c r="C108" s="863" t="s">
        <v>939</v>
      </c>
      <c r="D108" s="899">
        <v>2.7128946266666665</v>
      </c>
      <c r="E108" s="899">
        <v>2.009566473398027</v>
      </c>
      <c r="F108" s="899">
        <v>2.4814833906046556</v>
      </c>
      <c r="G108" s="899">
        <v>3.3683498666666658</v>
      </c>
      <c r="H108" s="899">
        <v>6.6215675766666671</v>
      </c>
      <c r="I108" s="899">
        <v>3.3988840253333326</v>
      </c>
      <c r="J108" s="899">
        <v>3.3988840253333326</v>
      </c>
      <c r="K108" s="899">
        <v>3.5348393863466665</v>
      </c>
      <c r="L108" s="899">
        <v>3.5348393863466665</v>
      </c>
      <c r="M108" s="899">
        <v>3.6762329618005349</v>
      </c>
      <c r="N108" s="899">
        <v>3.6762329618005349</v>
      </c>
      <c r="O108" s="899">
        <v>3.7188245903233712</v>
      </c>
      <c r="P108" s="899">
        <v>3.7188245903233712</v>
      </c>
      <c r="Q108" s="899">
        <v>3.7537965012167764</v>
      </c>
      <c r="R108" s="899">
        <v>3.7537965012167764</v>
      </c>
      <c r="S108" s="899">
        <f t="shared" si="46"/>
        <v>18.08257746502068</v>
      </c>
      <c r="T108" s="899">
        <f t="shared" si="46"/>
        <v>18.08257746502068</v>
      </c>
    </row>
    <row r="109" spans="1:20" ht="47.25" x14ac:dyDescent="0.25">
      <c r="A109" s="867" t="s">
        <v>1056</v>
      </c>
      <c r="B109" s="1011" t="s">
        <v>1057</v>
      </c>
      <c r="C109" s="863" t="s">
        <v>939</v>
      </c>
      <c r="D109" s="899">
        <f>D81+D96</f>
        <v>-36.389988936668296</v>
      </c>
      <c r="E109" s="899">
        <f>E81+E96</f>
        <v>-29.246509130858691</v>
      </c>
      <c r="F109" s="899">
        <f>F81+F96</f>
        <v>-42.768552920763959</v>
      </c>
      <c r="G109" s="899">
        <f t="shared" ref="G109:T109" si="47">G81+G96</f>
        <v>-14.856508691326916</v>
      </c>
      <c r="H109" s="899">
        <f t="shared" si="47"/>
        <v>-21.762310397668273</v>
      </c>
      <c r="I109" s="899">
        <f t="shared" si="47"/>
        <v>-8.6726930795962431</v>
      </c>
      <c r="J109" s="899">
        <f t="shared" si="47"/>
        <v>-8.6726930795962431</v>
      </c>
      <c r="K109" s="899">
        <f t="shared" si="47"/>
        <v>-7.1757883537818259</v>
      </c>
      <c r="L109" s="899">
        <f t="shared" si="47"/>
        <v>-7.1757883537818259</v>
      </c>
      <c r="M109" s="899">
        <f t="shared" si="47"/>
        <v>-6.126102388018019</v>
      </c>
      <c r="N109" s="899">
        <f t="shared" si="47"/>
        <v>-6.126102388018019</v>
      </c>
      <c r="O109" s="899">
        <f t="shared" si="47"/>
        <v>-6.1198343102470645</v>
      </c>
      <c r="P109" s="899">
        <f t="shared" si="47"/>
        <v>-6.1198343102470645</v>
      </c>
      <c r="Q109" s="899">
        <f t="shared" si="47"/>
        <v>-6.0891325315084188</v>
      </c>
      <c r="R109" s="899">
        <f t="shared" si="47"/>
        <v>-6.0891325315084188</v>
      </c>
      <c r="S109" s="899">
        <f t="shared" si="47"/>
        <v>-34.183550663151806</v>
      </c>
      <c r="T109" s="899">
        <f t="shared" si="47"/>
        <v>-34.183550663152261</v>
      </c>
    </row>
    <row r="110" spans="1:20" ht="63" outlineLevel="1" x14ac:dyDescent="0.25">
      <c r="A110" s="900" t="s">
        <v>1859</v>
      </c>
      <c r="B110" s="866" t="s">
        <v>1058</v>
      </c>
      <c r="C110" s="863" t="s">
        <v>939</v>
      </c>
      <c r="D110" s="899">
        <f>D111+D112+D113</f>
        <v>0</v>
      </c>
      <c r="E110" s="899">
        <f>E111+E112+E113</f>
        <v>0</v>
      </c>
      <c r="F110" s="899">
        <f t="shared" ref="F110:T110" si="48">F111+F112+F113</f>
        <v>0</v>
      </c>
      <c r="G110" s="899">
        <f t="shared" si="48"/>
        <v>0</v>
      </c>
      <c r="H110" s="899">
        <f t="shared" si="48"/>
        <v>0</v>
      </c>
      <c r="I110" s="899">
        <f t="shared" si="48"/>
        <v>0</v>
      </c>
      <c r="J110" s="899">
        <f t="shared" si="48"/>
        <v>0</v>
      </c>
      <c r="K110" s="899">
        <f t="shared" si="48"/>
        <v>0</v>
      </c>
      <c r="L110" s="899">
        <f t="shared" si="48"/>
        <v>0</v>
      </c>
      <c r="M110" s="899">
        <f t="shared" si="48"/>
        <v>0</v>
      </c>
      <c r="N110" s="899">
        <f t="shared" si="48"/>
        <v>0</v>
      </c>
      <c r="O110" s="899">
        <f t="shared" si="48"/>
        <v>0</v>
      </c>
      <c r="P110" s="899">
        <f t="shared" si="48"/>
        <v>0</v>
      </c>
      <c r="Q110" s="899">
        <f t="shared" si="48"/>
        <v>0</v>
      </c>
      <c r="R110" s="899">
        <f t="shared" si="48"/>
        <v>0</v>
      </c>
      <c r="S110" s="899">
        <f t="shared" si="48"/>
        <v>0</v>
      </c>
      <c r="T110" s="899">
        <f t="shared" si="48"/>
        <v>0</v>
      </c>
    </row>
    <row r="111" spans="1:20" ht="62.25" customHeight="1" outlineLevel="1" x14ac:dyDescent="0.25">
      <c r="A111" s="900" t="s">
        <v>1860</v>
      </c>
      <c r="B111" s="864" t="s">
        <v>941</v>
      </c>
      <c r="C111" s="863" t="s">
        <v>939</v>
      </c>
      <c r="D111" s="899"/>
      <c r="E111" s="899"/>
      <c r="F111" s="899"/>
      <c r="G111" s="899"/>
      <c r="H111" s="899"/>
      <c r="I111" s="899"/>
      <c r="J111" s="899"/>
      <c r="K111" s="899"/>
      <c r="L111" s="899"/>
      <c r="M111" s="899"/>
      <c r="N111" s="899"/>
      <c r="O111" s="899"/>
      <c r="P111" s="899"/>
      <c r="Q111" s="899"/>
      <c r="R111" s="899"/>
      <c r="S111" s="899"/>
      <c r="T111" s="862"/>
    </row>
    <row r="112" spans="1:20" ht="62.25" customHeight="1" outlineLevel="1" x14ac:dyDescent="0.25">
      <c r="A112" s="900" t="s">
        <v>1861</v>
      </c>
      <c r="B112" s="864" t="s">
        <v>942</v>
      </c>
      <c r="C112" s="863" t="s">
        <v>939</v>
      </c>
      <c r="D112" s="899"/>
      <c r="E112" s="899"/>
      <c r="F112" s="899"/>
      <c r="G112" s="899"/>
      <c r="H112" s="899"/>
      <c r="I112" s="899"/>
      <c r="J112" s="899"/>
      <c r="K112" s="899"/>
      <c r="L112" s="899"/>
      <c r="M112" s="899"/>
      <c r="N112" s="899"/>
      <c r="O112" s="899"/>
      <c r="P112" s="899"/>
      <c r="Q112" s="899"/>
      <c r="R112" s="899"/>
      <c r="S112" s="899"/>
      <c r="T112" s="862"/>
    </row>
    <row r="113" spans="1:20" ht="78.75" outlineLevel="1" x14ac:dyDescent="0.25">
      <c r="A113" s="900" t="s">
        <v>1862</v>
      </c>
      <c r="B113" s="864" t="s">
        <v>943</v>
      </c>
      <c r="C113" s="863" t="s">
        <v>939</v>
      </c>
      <c r="D113" s="899"/>
      <c r="E113" s="899"/>
      <c r="F113" s="899"/>
      <c r="G113" s="899"/>
      <c r="H113" s="899"/>
      <c r="I113" s="899"/>
      <c r="J113" s="899"/>
      <c r="K113" s="899"/>
      <c r="L113" s="899"/>
      <c r="M113" s="899"/>
      <c r="N113" s="899"/>
      <c r="O113" s="899"/>
      <c r="P113" s="899"/>
      <c r="Q113" s="899"/>
      <c r="R113" s="899"/>
      <c r="S113" s="899">
        <f>E113+G113+I113</f>
        <v>0</v>
      </c>
      <c r="T113" s="862"/>
    </row>
    <row r="114" spans="1:20" ht="31.5" outlineLevel="1" x14ac:dyDescent="0.25">
      <c r="A114" s="900" t="s">
        <v>1863</v>
      </c>
      <c r="B114" s="866" t="s">
        <v>944</v>
      </c>
      <c r="C114" s="863" t="s">
        <v>939</v>
      </c>
      <c r="D114" s="899"/>
      <c r="E114" s="899"/>
      <c r="F114" s="899"/>
      <c r="G114" s="899"/>
      <c r="H114" s="899"/>
      <c r="I114" s="899"/>
      <c r="J114" s="899"/>
      <c r="K114" s="899"/>
      <c r="L114" s="899"/>
      <c r="M114" s="899"/>
      <c r="N114" s="899"/>
      <c r="O114" s="899"/>
      <c r="P114" s="899"/>
      <c r="Q114" s="899"/>
      <c r="R114" s="899"/>
      <c r="S114" s="899">
        <f>E114+G114+I114</f>
        <v>0</v>
      </c>
      <c r="T114" s="862"/>
    </row>
    <row r="115" spans="1:20" ht="31.5" outlineLevel="1" x14ac:dyDescent="0.25">
      <c r="A115" s="900" t="s">
        <v>1864</v>
      </c>
      <c r="B115" s="866" t="s">
        <v>945</v>
      </c>
      <c r="C115" s="863" t="s">
        <v>939</v>
      </c>
      <c r="D115" s="899"/>
      <c r="E115" s="899"/>
      <c r="F115" s="899"/>
      <c r="G115" s="899"/>
      <c r="H115" s="899"/>
      <c r="I115" s="899"/>
      <c r="J115" s="899"/>
      <c r="K115" s="899"/>
      <c r="L115" s="899"/>
      <c r="M115" s="899"/>
      <c r="N115" s="899"/>
      <c r="O115" s="899"/>
      <c r="P115" s="899"/>
      <c r="Q115" s="899"/>
      <c r="R115" s="899"/>
      <c r="S115" s="899"/>
      <c r="T115" s="862"/>
    </row>
    <row r="116" spans="1:20" ht="47.25" outlineLevel="1" x14ac:dyDescent="0.25">
      <c r="A116" s="900" t="s">
        <v>1865</v>
      </c>
      <c r="B116" s="866" t="s">
        <v>946</v>
      </c>
      <c r="C116" s="863" t="s">
        <v>939</v>
      </c>
      <c r="D116" s="899"/>
      <c r="E116" s="899"/>
      <c r="F116" s="899"/>
      <c r="G116" s="899"/>
      <c r="H116" s="899"/>
      <c r="I116" s="899"/>
      <c r="J116" s="899"/>
      <c r="K116" s="899"/>
      <c r="L116" s="899"/>
      <c r="M116" s="899"/>
      <c r="N116" s="899"/>
      <c r="O116" s="899"/>
      <c r="P116" s="899"/>
      <c r="Q116" s="899"/>
      <c r="R116" s="899"/>
      <c r="S116" s="899"/>
      <c r="T116" s="862"/>
    </row>
    <row r="117" spans="1:20" ht="47.25" outlineLevel="1" x14ac:dyDescent="0.25">
      <c r="A117" s="900" t="s">
        <v>1866</v>
      </c>
      <c r="B117" s="866" t="s">
        <v>947</v>
      </c>
      <c r="C117" s="863" t="s">
        <v>939</v>
      </c>
      <c r="D117" s="899"/>
      <c r="E117" s="899"/>
      <c r="F117" s="899"/>
      <c r="G117" s="899"/>
      <c r="H117" s="899"/>
      <c r="I117" s="899"/>
      <c r="J117" s="899"/>
      <c r="K117" s="899"/>
      <c r="L117" s="899"/>
      <c r="M117" s="899"/>
      <c r="N117" s="899"/>
      <c r="O117" s="899"/>
      <c r="P117" s="899"/>
      <c r="Q117" s="899"/>
      <c r="R117" s="899"/>
      <c r="S117" s="899"/>
      <c r="T117" s="899"/>
    </row>
    <row r="118" spans="1:20" ht="31.5" outlineLevel="1" x14ac:dyDescent="0.25">
      <c r="A118" s="900" t="s">
        <v>1867</v>
      </c>
      <c r="B118" s="866" t="s">
        <v>948</v>
      </c>
      <c r="C118" s="863" t="s">
        <v>939</v>
      </c>
      <c r="D118" s="899"/>
      <c r="E118" s="899"/>
      <c r="F118" s="899"/>
      <c r="G118" s="899"/>
      <c r="H118" s="899"/>
      <c r="I118" s="899"/>
      <c r="J118" s="899"/>
      <c r="K118" s="899"/>
      <c r="L118" s="899"/>
      <c r="M118" s="899"/>
      <c r="N118" s="899"/>
      <c r="O118" s="899"/>
      <c r="P118" s="899"/>
      <c r="Q118" s="899"/>
      <c r="R118" s="899"/>
      <c r="S118" s="899"/>
      <c r="T118" s="862"/>
    </row>
    <row r="119" spans="1:20" ht="31.5" outlineLevel="1" x14ac:dyDescent="0.25">
      <c r="A119" s="900" t="s">
        <v>1868</v>
      </c>
      <c r="B119" s="866" t="s">
        <v>949</v>
      </c>
      <c r="C119" s="863" t="s">
        <v>939</v>
      </c>
      <c r="D119" s="899"/>
      <c r="E119" s="899"/>
      <c r="F119" s="899"/>
      <c r="G119" s="899"/>
      <c r="H119" s="899"/>
      <c r="I119" s="899"/>
      <c r="J119" s="899"/>
      <c r="K119" s="899"/>
      <c r="L119" s="899"/>
      <c r="M119" s="899"/>
      <c r="N119" s="899"/>
      <c r="O119" s="899"/>
      <c r="P119" s="899"/>
      <c r="Q119" s="899"/>
      <c r="R119" s="899"/>
      <c r="S119" s="899"/>
      <c r="T119" s="862"/>
    </row>
    <row r="120" spans="1:20" ht="63" outlineLevel="1" x14ac:dyDescent="0.25">
      <c r="A120" s="900" t="s">
        <v>1869</v>
      </c>
      <c r="B120" s="866" t="s">
        <v>951</v>
      </c>
      <c r="C120" s="863" t="s">
        <v>939</v>
      </c>
      <c r="D120" s="899">
        <f>D121+D122</f>
        <v>0</v>
      </c>
      <c r="E120" s="899">
        <f t="shared" ref="E120:T120" si="49">E121+E122</f>
        <v>0</v>
      </c>
      <c r="F120" s="899">
        <f t="shared" si="49"/>
        <v>0</v>
      </c>
      <c r="G120" s="899">
        <f t="shared" si="49"/>
        <v>0</v>
      </c>
      <c r="H120" s="899">
        <f t="shared" si="49"/>
        <v>0</v>
      </c>
      <c r="I120" s="899">
        <f t="shared" si="49"/>
        <v>0</v>
      </c>
      <c r="J120" s="899">
        <f t="shared" si="49"/>
        <v>0</v>
      </c>
      <c r="K120" s="899">
        <f t="shared" si="49"/>
        <v>0</v>
      </c>
      <c r="L120" s="899">
        <f t="shared" si="49"/>
        <v>0</v>
      </c>
      <c r="M120" s="899">
        <f t="shared" si="49"/>
        <v>0</v>
      </c>
      <c r="N120" s="899">
        <f t="shared" si="49"/>
        <v>0</v>
      </c>
      <c r="O120" s="899">
        <f t="shared" si="49"/>
        <v>0</v>
      </c>
      <c r="P120" s="899">
        <f t="shared" si="49"/>
        <v>0</v>
      </c>
      <c r="Q120" s="899">
        <f t="shared" si="49"/>
        <v>0</v>
      </c>
      <c r="R120" s="899">
        <f t="shared" si="49"/>
        <v>0</v>
      </c>
      <c r="S120" s="899">
        <f t="shared" si="49"/>
        <v>0</v>
      </c>
      <c r="T120" s="899">
        <f t="shared" si="49"/>
        <v>0</v>
      </c>
    </row>
    <row r="121" spans="1:20" ht="31.5" outlineLevel="1" x14ac:dyDescent="0.25">
      <c r="A121" s="900" t="s">
        <v>1870</v>
      </c>
      <c r="B121" s="864" t="s">
        <v>953</v>
      </c>
      <c r="C121" s="863" t="s">
        <v>939</v>
      </c>
      <c r="D121" s="899"/>
      <c r="E121" s="899"/>
      <c r="F121" s="899"/>
      <c r="G121" s="899"/>
      <c r="H121" s="899"/>
      <c r="I121" s="899"/>
      <c r="J121" s="899"/>
      <c r="K121" s="899"/>
      <c r="L121" s="899"/>
      <c r="M121" s="899"/>
      <c r="N121" s="899"/>
      <c r="O121" s="899"/>
      <c r="P121" s="899"/>
      <c r="Q121" s="899"/>
      <c r="R121" s="899"/>
      <c r="S121" s="899"/>
      <c r="T121" s="862"/>
    </row>
    <row r="122" spans="1:20" ht="31.5" outlineLevel="1" x14ac:dyDescent="0.25">
      <c r="A122" s="900" t="s">
        <v>1871</v>
      </c>
      <c r="B122" s="864" t="s">
        <v>955</v>
      </c>
      <c r="C122" s="863" t="s">
        <v>939</v>
      </c>
      <c r="D122" s="899"/>
      <c r="E122" s="899"/>
      <c r="F122" s="899"/>
      <c r="G122" s="899"/>
      <c r="H122" s="899"/>
      <c r="I122" s="899"/>
      <c r="J122" s="899"/>
      <c r="K122" s="899"/>
      <c r="L122" s="899"/>
      <c r="M122" s="899"/>
      <c r="N122" s="899"/>
      <c r="O122" s="899"/>
      <c r="P122" s="899"/>
      <c r="Q122" s="899"/>
      <c r="R122" s="899"/>
      <c r="S122" s="899"/>
      <c r="T122" s="862"/>
    </row>
    <row r="123" spans="1:20" outlineLevel="1" x14ac:dyDescent="0.25">
      <c r="A123" s="900" t="s">
        <v>1872</v>
      </c>
      <c r="B123" s="866" t="s">
        <v>957</v>
      </c>
      <c r="C123" s="863" t="s">
        <v>939</v>
      </c>
      <c r="D123" s="899">
        <v>0.43667986724001817</v>
      </c>
      <c r="E123" s="899">
        <v>0.11698603652343642</v>
      </c>
      <c r="F123" s="899"/>
      <c r="G123" s="899"/>
      <c r="H123" s="899"/>
      <c r="I123" s="899"/>
      <c r="J123" s="899"/>
      <c r="K123" s="899"/>
      <c r="L123" s="899"/>
      <c r="M123" s="899"/>
      <c r="N123" s="899"/>
      <c r="O123" s="899"/>
      <c r="P123" s="899"/>
      <c r="Q123" s="899"/>
      <c r="R123" s="899"/>
      <c r="S123" s="899"/>
      <c r="T123" s="899"/>
    </row>
    <row r="124" spans="1:20" ht="31.5" x14ac:dyDescent="0.25">
      <c r="A124" s="867" t="s">
        <v>1061</v>
      </c>
      <c r="B124" s="1011" t="s">
        <v>1062</v>
      </c>
      <c r="C124" s="863" t="s">
        <v>939</v>
      </c>
      <c r="D124" s="899">
        <f>D125+D129+D130+D131+D132+D133+D134+D135+D138</f>
        <v>0.86775143999999949</v>
      </c>
      <c r="E124" s="899">
        <f t="shared" ref="E124:T124" si="50">E125+E129+E130+E131+E132+E133+E134+E135+E138</f>
        <v>-0.13349157108926374</v>
      </c>
      <c r="F124" s="899">
        <v>0</v>
      </c>
      <c r="G124" s="899">
        <f t="shared" si="50"/>
        <v>-3.3302688990679359</v>
      </c>
      <c r="H124" s="899">
        <f t="shared" si="50"/>
        <v>0</v>
      </c>
      <c r="I124" s="899">
        <f t="shared" si="50"/>
        <v>0</v>
      </c>
      <c r="J124" s="899">
        <f t="shared" si="50"/>
        <v>0</v>
      </c>
      <c r="K124" s="899">
        <f t="shared" si="50"/>
        <v>0</v>
      </c>
      <c r="L124" s="899">
        <f t="shared" si="50"/>
        <v>0</v>
      </c>
      <c r="M124" s="899">
        <f t="shared" si="50"/>
        <v>0</v>
      </c>
      <c r="N124" s="899">
        <f t="shared" si="50"/>
        <v>0</v>
      </c>
      <c r="O124" s="899">
        <f t="shared" si="50"/>
        <v>0</v>
      </c>
      <c r="P124" s="899">
        <f t="shared" si="50"/>
        <v>0</v>
      </c>
      <c r="Q124" s="899">
        <f t="shared" si="50"/>
        <v>0</v>
      </c>
      <c r="R124" s="899">
        <f t="shared" si="50"/>
        <v>0</v>
      </c>
      <c r="S124" s="899">
        <f t="shared" si="50"/>
        <v>0</v>
      </c>
      <c r="T124" s="899">
        <f t="shared" si="50"/>
        <v>0</v>
      </c>
    </row>
    <row r="125" spans="1:20" ht="47.25" outlineLevel="1" x14ac:dyDescent="0.25">
      <c r="A125" s="900" t="s">
        <v>1873</v>
      </c>
      <c r="B125" s="866" t="s">
        <v>940</v>
      </c>
      <c r="C125" s="863" t="s">
        <v>939</v>
      </c>
      <c r="D125" s="899">
        <f>D126+D127+D128</f>
        <v>0.86775143999999949</v>
      </c>
      <c r="E125" s="899">
        <f t="shared" ref="E125:T125" si="51">E126+E127+E128</f>
        <v>-0.13349157108926374</v>
      </c>
      <c r="F125" s="899">
        <f t="shared" si="51"/>
        <v>3.3090735510892628</v>
      </c>
      <c r="G125" s="899">
        <f t="shared" si="51"/>
        <v>-3.3302688990679359</v>
      </c>
      <c r="H125" s="899">
        <f t="shared" si="51"/>
        <v>0</v>
      </c>
      <c r="I125" s="899">
        <f t="shared" si="51"/>
        <v>0</v>
      </c>
      <c r="J125" s="899">
        <f t="shared" si="51"/>
        <v>0</v>
      </c>
      <c r="K125" s="899">
        <f t="shared" si="51"/>
        <v>0</v>
      </c>
      <c r="L125" s="899">
        <f t="shared" si="51"/>
        <v>0</v>
      </c>
      <c r="M125" s="899">
        <f t="shared" si="51"/>
        <v>0</v>
      </c>
      <c r="N125" s="899">
        <f t="shared" si="51"/>
        <v>0</v>
      </c>
      <c r="O125" s="899">
        <f t="shared" si="51"/>
        <v>0</v>
      </c>
      <c r="P125" s="899">
        <f t="shared" si="51"/>
        <v>0</v>
      </c>
      <c r="Q125" s="899">
        <f t="shared" si="51"/>
        <v>0</v>
      </c>
      <c r="R125" s="899">
        <f t="shared" si="51"/>
        <v>0</v>
      </c>
      <c r="S125" s="899">
        <f t="shared" si="51"/>
        <v>0</v>
      </c>
      <c r="T125" s="899">
        <f t="shared" si="51"/>
        <v>0</v>
      </c>
    </row>
    <row r="126" spans="1:20" ht="61.5" customHeight="1" outlineLevel="1" x14ac:dyDescent="0.25">
      <c r="A126" s="900" t="s">
        <v>1874</v>
      </c>
      <c r="B126" s="864" t="s">
        <v>941</v>
      </c>
      <c r="C126" s="863" t="s">
        <v>939</v>
      </c>
      <c r="D126" s="899"/>
      <c r="E126" s="899"/>
      <c r="F126" s="899"/>
      <c r="G126" s="899"/>
      <c r="H126" s="899"/>
      <c r="I126" s="899"/>
      <c r="J126" s="899"/>
      <c r="K126" s="899"/>
      <c r="L126" s="899"/>
      <c r="M126" s="899"/>
      <c r="N126" s="899"/>
      <c r="O126" s="899"/>
      <c r="P126" s="899"/>
      <c r="Q126" s="899"/>
      <c r="R126" s="899"/>
      <c r="S126" s="899"/>
      <c r="T126" s="862"/>
    </row>
    <row r="127" spans="1:20" ht="61.5" customHeight="1" outlineLevel="1" x14ac:dyDescent="0.25">
      <c r="A127" s="900" t="s">
        <v>1875</v>
      </c>
      <c r="B127" s="864" t="s">
        <v>942</v>
      </c>
      <c r="C127" s="863" t="s">
        <v>939</v>
      </c>
      <c r="D127" s="899"/>
      <c r="E127" s="899"/>
      <c r="F127" s="1019"/>
      <c r="G127" s="899"/>
      <c r="H127" s="899"/>
      <c r="I127" s="899"/>
      <c r="J127" s="899"/>
      <c r="K127" s="899"/>
      <c r="L127" s="899"/>
      <c r="M127" s="899"/>
      <c r="N127" s="899"/>
      <c r="O127" s="899"/>
      <c r="P127" s="899"/>
      <c r="Q127" s="899"/>
      <c r="R127" s="899"/>
      <c r="S127" s="899"/>
      <c r="T127" s="862"/>
    </row>
    <row r="128" spans="1:20" ht="78.75" outlineLevel="1" x14ac:dyDescent="0.25">
      <c r="A128" s="900" t="s">
        <v>1876</v>
      </c>
      <c r="B128" s="864" t="s">
        <v>943</v>
      </c>
      <c r="C128" s="863" t="s">
        <v>939</v>
      </c>
      <c r="D128" s="899">
        <v>0.86775143999999949</v>
      </c>
      <c r="E128" s="899">
        <v>-0.13349157108926374</v>
      </c>
      <c r="F128" s="899">
        <v>3.3090735510892628</v>
      </c>
      <c r="G128" s="899">
        <v>-3.3302688990679359</v>
      </c>
      <c r="H128" s="899">
        <v>0</v>
      </c>
      <c r="I128" s="899">
        <v>0</v>
      </c>
      <c r="J128" s="899">
        <v>0</v>
      </c>
      <c r="K128" s="899">
        <v>0</v>
      </c>
      <c r="L128" s="899">
        <v>0</v>
      </c>
      <c r="M128" s="899">
        <v>0</v>
      </c>
      <c r="N128" s="899">
        <v>0</v>
      </c>
      <c r="O128" s="899">
        <v>0</v>
      </c>
      <c r="P128" s="899">
        <v>0</v>
      </c>
      <c r="Q128" s="899">
        <v>0</v>
      </c>
      <c r="R128" s="899">
        <v>0</v>
      </c>
      <c r="S128" s="899">
        <f t="shared" ref="S128:T128" si="52">I128+K128+M128+O128+Q128</f>
        <v>0</v>
      </c>
      <c r="T128" s="899">
        <f t="shared" si="52"/>
        <v>0</v>
      </c>
    </row>
    <row r="129" spans="1:20" ht="31.5" outlineLevel="1" x14ac:dyDescent="0.25">
      <c r="A129" s="900" t="s">
        <v>1877</v>
      </c>
      <c r="B129" s="866" t="s">
        <v>1063</v>
      </c>
      <c r="C129" s="863" t="s">
        <v>939</v>
      </c>
      <c r="D129" s="899"/>
      <c r="E129" s="899"/>
      <c r="F129" s="899"/>
      <c r="G129" s="899"/>
      <c r="H129" s="899"/>
      <c r="I129" s="899"/>
      <c r="J129" s="899"/>
      <c r="K129" s="899"/>
      <c r="L129" s="899"/>
      <c r="M129" s="899"/>
      <c r="N129" s="899"/>
      <c r="O129" s="899"/>
      <c r="P129" s="899"/>
      <c r="Q129" s="899"/>
      <c r="R129" s="899"/>
      <c r="S129" s="899"/>
      <c r="T129" s="862"/>
    </row>
    <row r="130" spans="1:20" ht="31.5" outlineLevel="1" x14ac:dyDescent="0.25">
      <c r="A130" s="900" t="s">
        <v>1878</v>
      </c>
      <c r="B130" s="866" t="s">
        <v>1064</v>
      </c>
      <c r="C130" s="863" t="s">
        <v>939</v>
      </c>
      <c r="D130" s="899"/>
      <c r="E130" s="899"/>
      <c r="F130" s="899"/>
      <c r="G130" s="899"/>
      <c r="H130" s="899"/>
      <c r="I130" s="899"/>
      <c r="J130" s="899"/>
      <c r="K130" s="899"/>
      <c r="L130" s="899"/>
      <c r="M130" s="899"/>
      <c r="N130" s="899"/>
      <c r="O130" s="899"/>
      <c r="P130" s="899"/>
      <c r="Q130" s="899"/>
      <c r="R130" s="899"/>
      <c r="S130" s="899"/>
      <c r="T130" s="862"/>
    </row>
    <row r="131" spans="1:20" ht="47.25" outlineLevel="1" x14ac:dyDescent="0.25">
      <c r="A131" s="900" t="s">
        <v>1879</v>
      </c>
      <c r="B131" s="866" t="s">
        <v>1065</v>
      </c>
      <c r="C131" s="863" t="s">
        <v>939</v>
      </c>
      <c r="D131" s="899"/>
      <c r="E131" s="899"/>
      <c r="F131" s="899"/>
      <c r="G131" s="899"/>
      <c r="H131" s="899"/>
      <c r="I131" s="899"/>
      <c r="J131" s="899"/>
      <c r="K131" s="899"/>
      <c r="L131" s="899"/>
      <c r="M131" s="899"/>
      <c r="N131" s="899"/>
      <c r="O131" s="899"/>
      <c r="P131" s="899"/>
      <c r="Q131" s="899"/>
      <c r="R131" s="899"/>
      <c r="S131" s="899"/>
      <c r="T131" s="862"/>
    </row>
    <row r="132" spans="1:20" ht="47.25" outlineLevel="1" x14ac:dyDescent="0.25">
      <c r="A132" s="900" t="s">
        <v>1880</v>
      </c>
      <c r="B132" s="866" t="s">
        <v>1066</v>
      </c>
      <c r="C132" s="863" t="s">
        <v>939</v>
      </c>
      <c r="D132" s="899"/>
      <c r="E132" s="899"/>
      <c r="F132" s="899"/>
      <c r="G132" s="899"/>
      <c r="H132" s="899"/>
      <c r="I132" s="899"/>
      <c r="J132" s="899"/>
      <c r="K132" s="899"/>
      <c r="L132" s="899"/>
      <c r="M132" s="899"/>
      <c r="N132" s="899"/>
      <c r="O132" s="899"/>
      <c r="P132" s="899"/>
      <c r="Q132" s="899"/>
      <c r="R132" s="899"/>
      <c r="S132" s="899"/>
      <c r="T132" s="862"/>
    </row>
    <row r="133" spans="1:20" ht="31.5" outlineLevel="1" x14ac:dyDescent="0.25">
      <c r="A133" s="900" t="s">
        <v>1881</v>
      </c>
      <c r="B133" s="866" t="s">
        <v>1067</v>
      </c>
      <c r="C133" s="863" t="s">
        <v>939</v>
      </c>
      <c r="D133" s="899"/>
      <c r="E133" s="899"/>
      <c r="F133" s="899"/>
      <c r="G133" s="899"/>
      <c r="H133" s="899"/>
      <c r="I133" s="899"/>
      <c r="J133" s="899"/>
      <c r="K133" s="899"/>
      <c r="L133" s="899"/>
      <c r="M133" s="899"/>
      <c r="N133" s="899"/>
      <c r="O133" s="899"/>
      <c r="P133" s="899"/>
      <c r="Q133" s="899"/>
      <c r="R133" s="899"/>
      <c r="S133" s="899"/>
      <c r="T133" s="862"/>
    </row>
    <row r="134" spans="1:20" ht="31.5" outlineLevel="1" x14ac:dyDescent="0.25">
      <c r="A134" s="900" t="s">
        <v>1882</v>
      </c>
      <c r="B134" s="866" t="s">
        <v>1069</v>
      </c>
      <c r="C134" s="863" t="s">
        <v>939</v>
      </c>
      <c r="D134" s="899"/>
      <c r="E134" s="899"/>
      <c r="F134" s="899"/>
      <c r="G134" s="899"/>
      <c r="H134" s="899"/>
      <c r="I134" s="899"/>
      <c r="J134" s="899"/>
      <c r="K134" s="899"/>
      <c r="L134" s="899"/>
      <c r="M134" s="899"/>
      <c r="N134" s="899"/>
      <c r="O134" s="899"/>
      <c r="P134" s="899"/>
      <c r="Q134" s="899"/>
      <c r="R134" s="899"/>
      <c r="S134" s="899"/>
      <c r="T134" s="862"/>
    </row>
    <row r="135" spans="1:20" ht="63" outlineLevel="1" x14ac:dyDescent="0.25">
      <c r="A135" s="900" t="s">
        <v>1883</v>
      </c>
      <c r="B135" s="866" t="s">
        <v>951</v>
      </c>
      <c r="C135" s="863" t="s">
        <v>939</v>
      </c>
      <c r="D135" s="899">
        <f>D136+D137</f>
        <v>0</v>
      </c>
      <c r="E135" s="899">
        <f t="shared" ref="E135:T135" si="53">E136+E137</f>
        <v>0</v>
      </c>
      <c r="F135" s="899">
        <f t="shared" si="53"/>
        <v>0</v>
      </c>
      <c r="G135" s="899">
        <f t="shared" si="53"/>
        <v>0</v>
      </c>
      <c r="H135" s="899">
        <f t="shared" si="53"/>
        <v>0</v>
      </c>
      <c r="I135" s="899">
        <f t="shared" si="53"/>
        <v>0</v>
      </c>
      <c r="J135" s="899">
        <f t="shared" si="53"/>
        <v>0</v>
      </c>
      <c r="K135" s="899">
        <f t="shared" si="53"/>
        <v>0</v>
      </c>
      <c r="L135" s="899">
        <f t="shared" si="53"/>
        <v>0</v>
      </c>
      <c r="M135" s="899">
        <f t="shared" si="53"/>
        <v>0</v>
      </c>
      <c r="N135" s="899">
        <f t="shared" si="53"/>
        <v>0</v>
      </c>
      <c r="O135" s="899">
        <f t="shared" si="53"/>
        <v>0</v>
      </c>
      <c r="P135" s="899">
        <f t="shared" si="53"/>
        <v>0</v>
      </c>
      <c r="Q135" s="899">
        <f t="shared" si="53"/>
        <v>0</v>
      </c>
      <c r="R135" s="899">
        <f t="shared" si="53"/>
        <v>0</v>
      </c>
      <c r="S135" s="899">
        <f t="shared" si="53"/>
        <v>0</v>
      </c>
      <c r="T135" s="899">
        <f t="shared" si="53"/>
        <v>0</v>
      </c>
    </row>
    <row r="136" spans="1:20" ht="31.5" outlineLevel="1" x14ac:dyDescent="0.25">
      <c r="A136" s="900" t="s">
        <v>1884</v>
      </c>
      <c r="B136" s="864" t="s">
        <v>953</v>
      </c>
      <c r="C136" s="863" t="s">
        <v>939</v>
      </c>
      <c r="D136" s="899"/>
      <c r="E136" s="899"/>
      <c r="F136" s="899"/>
      <c r="G136" s="899"/>
      <c r="H136" s="899"/>
      <c r="I136" s="899"/>
      <c r="J136" s="899"/>
      <c r="K136" s="899"/>
      <c r="L136" s="899"/>
      <c r="M136" s="899"/>
      <c r="N136" s="899"/>
      <c r="O136" s="899"/>
      <c r="P136" s="899"/>
      <c r="Q136" s="899"/>
      <c r="R136" s="899"/>
      <c r="S136" s="899"/>
      <c r="T136" s="862"/>
    </row>
    <row r="137" spans="1:20" ht="31.5" outlineLevel="1" x14ac:dyDescent="0.25">
      <c r="A137" s="900" t="s">
        <v>1885</v>
      </c>
      <c r="B137" s="864" t="s">
        <v>955</v>
      </c>
      <c r="C137" s="863" t="s">
        <v>939</v>
      </c>
      <c r="D137" s="899"/>
      <c r="E137" s="899"/>
      <c r="F137" s="899"/>
      <c r="G137" s="899"/>
      <c r="H137" s="899"/>
      <c r="I137" s="899"/>
      <c r="J137" s="899"/>
      <c r="K137" s="899"/>
      <c r="L137" s="899"/>
      <c r="M137" s="899"/>
      <c r="N137" s="899"/>
      <c r="O137" s="899"/>
      <c r="P137" s="899"/>
      <c r="Q137" s="899"/>
      <c r="R137" s="899"/>
      <c r="S137" s="899"/>
      <c r="T137" s="862"/>
    </row>
    <row r="138" spans="1:20" outlineLevel="1" x14ac:dyDescent="0.25">
      <c r="A138" s="900" t="s">
        <v>1886</v>
      </c>
      <c r="B138" s="866" t="s">
        <v>1074</v>
      </c>
      <c r="C138" s="863" t="s">
        <v>939</v>
      </c>
      <c r="D138" s="899"/>
      <c r="E138" s="899"/>
      <c r="F138" s="899"/>
      <c r="G138" s="899"/>
      <c r="H138" s="899"/>
      <c r="I138" s="899"/>
      <c r="J138" s="899"/>
      <c r="K138" s="899"/>
      <c r="L138" s="899"/>
      <c r="M138" s="899"/>
      <c r="N138" s="899"/>
      <c r="O138" s="899"/>
      <c r="P138" s="899"/>
      <c r="Q138" s="899"/>
      <c r="R138" s="899"/>
      <c r="S138" s="899"/>
      <c r="T138" s="862"/>
    </row>
    <row r="139" spans="1:20" ht="31.5" x14ac:dyDescent="0.25">
      <c r="A139" s="867" t="s">
        <v>1075</v>
      </c>
      <c r="B139" s="1011" t="s">
        <v>1076</v>
      </c>
      <c r="C139" s="863" t="s">
        <v>939</v>
      </c>
      <c r="D139" s="899">
        <f>D109+D124</f>
        <v>-35.522237496668296</v>
      </c>
      <c r="E139" s="899">
        <v>-30.158589010296083</v>
      </c>
      <c r="F139" s="899">
        <v>-39.459479369674689</v>
      </c>
      <c r="G139" s="899">
        <f t="shared" ref="G139:T139" si="54">G109+G124</f>
        <v>-18.186777590394851</v>
      </c>
      <c r="H139" s="899">
        <f t="shared" si="54"/>
        <v>-21.762310397668273</v>
      </c>
      <c r="I139" s="899">
        <f t="shared" si="54"/>
        <v>-8.6726930795962431</v>
      </c>
      <c r="J139" s="899">
        <f t="shared" si="54"/>
        <v>-8.6726930795962431</v>
      </c>
      <c r="K139" s="899">
        <f t="shared" si="54"/>
        <v>-7.1757883537818259</v>
      </c>
      <c r="L139" s="899">
        <f t="shared" si="54"/>
        <v>-7.1757883537818259</v>
      </c>
      <c r="M139" s="899">
        <f t="shared" si="54"/>
        <v>-6.126102388018019</v>
      </c>
      <c r="N139" s="899">
        <f t="shared" si="54"/>
        <v>-6.126102388018019</v>
      </c>
      <c r="O139" s="899">
        <f t="shared" si="54"/>
        <v>-6.1198343102470645</v>
      </c>
      <c r="P139" s="899">
        <f t="shared" si="54"/>
        <v>-6.1198343102470645</v>
      </c>
      <c r="Q139" s="899">
        <f t="shared" si="54"/>
        <v>-6.0891325315084188</v>
      </c>
      <c r="R139" s="899">
        <f t="shared" si="54"/>
        <v>-6.0891325315084188</v>
      </c>
      <c r="S139" s="899">
        <f t="shared" si="54"/>
        <v>-34.183550663151806</v>
      </c>
      <c r="T139" s="899">
        <f t="shared" si="54"/>
        <v>-34.183550663152261</v>
      </c>
    </row>
    <row r="140" spans="1:20" ht="47.25" outlineLevel="1" x14ac:dyDescent="0.25">
      <c r="A140" s="900" t="s">
        <v>1887</v>
      </c>
      <c r="B140" s="866" t="s">
        <v>940</v>
      </c>
      <c r="C140" s="863" t="s">
        <v>939</v>
      </c>
      <c r="D140" s="899">
        <f t="shared" ref="D140:T140" si="55">D143</f>
        <v>-35.522237496668296</v>
      </c>
      <c r="E140" s="899">
        <f t="shared" si="55"/>
        <v>0</v>
      </c>
      <c r="F140" s="899">
        <f t="shared" si="55"/>
        <v>0</v>
      </c>
      <c r="G140" s="899">
        <f t="shared" si="55"/>
        <v>0</v>
      </c>
      <c r="H140" s="899">
        <f t="shared" si="55"/>
        <v>0</v>
      </c>
      <c r="I140" s="899">
        <f t="shared" si="55"/>
        <v>0</v>
      </c>
      <c r="J140" s="899">
        <f t="shared" si="55"/>
        <v>0</v>
      </c>
      <c r="K140" s="899">
        <f t="shared" si="55"/>
        <v>0</v>
      </c>
      <c r="L140" s="899">
        <f t="shared" si="55"/>
        <v>0</v>
      </c>
      <c r="M140" s="899">
        <f t="shared" si="55"/>
        <v>0</v>
      </c>
      <c r="N140" s="899">
        <f t="shared" si="55"/>
        <v>0</v>
      </c>
      <c r="O140" s="899">
        <f t="shared" si="55"/>
        <v>0</v>
      </c>
      <c r="P140" s="899">
        <f t="shared" si="55"/>
        <v>0</v>
      </c>
      <c r="Q140" s="899">
        <f t="shared" si="55"/>
        <v>0</v>
      </c>
      <c r="R140" s="899">
        <f t="shared" si="55"/>
        <v>0</v>
      </c>
      <c r="S140" s="899">
        <f t="shared" si="55"/>
        <v>0</v>
      </c>
      <c r="T140" s="899">
        <f t="shared" si="55"/>
        <v>0</v>
      </c>
    </row>
    <row r="141" spans="1:20" ht="63.75" customHeight="1" outlineLevel="1" x14ac:dyDescent="0.25">
      <c r="A141" s="900" t="s">
        <v>1888</v>
      </c>
      <c r="B141" s="864" t="s">
        <v>941</v>
      </c>
      <c r="C141" s="863" t="s">
        <v>939</v>
      </c>
      <c r="D141" s="899"/>
      <c r="E141" s="899"/>
      <c r="F141" s="899"/>
      <c r="G141" s="899"/>
      <c r="H141" s="899"/>
      <c r="I141" s="899"/>
      <c r="J141" s="899"/>
      <c r="K141" s="899"/>
      <c r="L141" s="899"/>
      <c r="M141" s="899"/>
      <c r="N141" s="899"/>
      <c r="O141" s="899"/>
      <c r="P141" s="899"/>
      <c r="Q141" s="899"/>
      <c r="R141" s="899"/>
      <c r="S141" s="899"/>
      <c r="T141" s="862"/>
    </row>
    <row r="142" spans="1:20" ht="63.75" customHeight="1" outlineLevel="1" x14ac:dyDescent="0.25">
      <c r="A142" s="900" t="s">
        <v>1889</v>
      </c>
      <c r="B142" s="864" t="s">
        <v>942</v>
      </c>
      <c r="C142" s="863" t="s">
        <v>939</v>
      </c>
      <c r="D142" s="899"/>
      <c r="E142" s="899"/>
      <c r="F142" s="899"/>
      <c r="G142" s="899"/>
      <c r="H142" s="899"/>
      <c r="I142" s="899"/>
      <c r="J142" s="899"/>
      <c r="K142" s="899"/>
      <c r="L142" s="899"/>
      <c r="M142" s="899"/>
      <c r="N142" s="899"/>
      <c r="O142" s="899"/>
      <c r="P142" s="899"/>
      <c r="Q142" s="899"/>
      <c r="R142" s="899"/>
      <c r="S142" s="899"/>
      <c r="T142" s="862"/>
    </row>
    <row r="143" spans="1:20" ht="78.75" outlineLevel="1" x14ac:dyDescent="0.25">
      <c r="A143" s="900" t="s">
        <v>1890</v>
      </c>
      <c r="B143" s="864" t="s">
        <v>943</v>
      </c>
      <c r="C143" s="863" t="s">
        <v>939</v>
      </c>
      <c r="D143" s="899">
        <f>D109+D124</f>
        <v>-35.522237496668296</v>
      </c>
      <c r="E143" s="899"/>
      <c r="F143" s="899"/>
      <c r="G143" s="899"/>
      <c r="H143" s="899"/>
      <c r="I143" s="899"/>
      <c r="J143" s="899"/>
      <c r="K143" s="899"/>
      <c r="L143" s="899"/>
      <c r="M143" s="899"/>
      <c r="N143" s="899"/>
      <c r="O143" s="899"/>
      <c r="P143" s="899"/>
      <c r="Q143" s="899"/>
      <c r="R143" s="899"/>
      <c r="S143" s="899">
        <f t="shared" ref="S143:T143" si="56">I143+K143+M143+O143+Q143</f>
        <v>0</v>
      </c>
      <c r="T143" s="899">
        <f t="shared" si="56"/>
        <v>0</v>
      </c>
    </row>
    <row r="144" spans="1:20" ht="31.5" outlineLevel="1" x14ac:dyDescent="0.25">
      <c r="A144" s="900" t="s">
        <v>1891</v>
      </c>
      <c r="B144" s="866" t="s">
        <v>944</v>
      </c>
      <c r="C144" s="863" t="s">
        <v>939</v>
      </c>
      <c r="D144" s="899"/>
      <c r="E144" s="899"/>
      <c r="F144" s="899"/>
      <c r="G144" s="899"/>
      <c r="H144" s="899"/>
      <c r="I144" s="899"/>
      <c r="J144" s="899"/>
      <c r="K144" s="899"/>
      <c r="L144" s="899"/>
      <c r="M144" s="899"/>
      <c r="N144" s="899"/>
      <c r="O144" s="899"/>
      <c r="P144" s="899"/>
      <c r="Q144" s="899"/>
      <c r="R144" s="899"/>
      <c r="S144" s="899"/>
      <c r="T144" s="862"/>
    </row>
    <row r="145" spans="1:20" ht="31.5" outlineLevel="1" x14ac:dyDescent="0.25">
      <c r="A145" s="900" t="s">
        <v>1892</v>
      </c>
      <c r="B145" s="866" t="s">
        <v>945</v>
      </c>
      <c r="C145" s="863" t="s">
        <v>939</v>
      </c>
      <c r="D145" s="899"/>
      <c r="E145" s="899"/>
      <c r="F145" s="899"/>
      <c r="G145" s="899"/>
      <c r="H145" s="899"/>
      <c r="I145" s="899"/>
      <c r="J145" s="899"/>
      <c r="K145" s="899"/>
      <c r="L145" s="899"/>
      <c r="M145" s="899"/>
      <c r="N145" s="899"/>
      <c r="O145" s="899"/>
      <c r="P145" s="899"/>
      <c r="Q145" s="899"/>
      <c r="R145" s="899"/>
      <c r="S145" s="899"/>
      <c r="T145" s="862"/>
    </row>
    <row r="146" spans="1:20" ht="47.25" outlineLevel="1" x14ac:dyDescent="0.25">
      <c r="A146" s="900" t="s">
        <v>1893</v>
      </c>
      <c r="B146" s="866" t="s">
        <v>946</v>
      </c>
      <c r="C146" s="863" t="s">
        <v>939</v>
      </c>
      <c r="D146" s="899"/>
      <c r="E146" s="899"/>
      <c r="F146" s="899"/>
      <c r="G146" s="899"/>
      <c r="H146" s="899"/>
      <c r="I146" s="899"/>
      <c r="J146" s="899"/>
      <c r="K146" s="899"/>
      <c r="L146" s="899"/>
      <c r="M146" s="899"/>
      <c r="N146" s="899"/>
      <c r="O146" s="899"/>
      <c r="P146" s="899"/>
      <c r="Q146" s="899"/>
      <c r="R146" s="899"/>
      <c r="S146" s="899"/>
      <c r="T146" s="862"/>
    </row>
    <row r="147" spans="1:20" ht="47.25" outlineLevel="1" x14ac:dyDescent="0.25">
      <c r="A147" s="900" t="s">
        <v>1894</v>
      </c>
      <c r="B147" s="866" t="s">
        <v>947</v>
      </c>
      <c r="C147" s="863" t="s">
        <v>939</v>
      </c>
      <c r="D147" s="899"/>
      <c r="E147" s="899"/>
      <c r="F147" s="899"/>
      <c r="G147" s="899"/>
      <c r="H147" s="899"/>
      <c r="I147" s="899"/>
      <c r="J147" s="899"/>
      <c r="K147" s="899"/>
      <c r="L147" s="899"/>
      <c r="M147" s="899"/>
      <c r="N147" s="899"/>
      <c r="O147" s="899"/>
      <c r="P147" s="899"/>
      <c r="Q147" s="899"/>
      <c r="R147" s="899"/>
      <c r="S147" s="899"/>
      <c r="T147" s="862"/>
    </row>
    <row r="148" spans="1:20" ht="31.5" outlineLevel="1" x14ac:dyDescent="0.25">
      <c r="A148" s="900" t="s">
        <v>1895</v>
      </c>
      <c r="B148" s="866" t="s">
        <v>948</v>
      </c>
      <c r="C148" s="863" t="s">
        <v>939</v>
      </c>
      <c r="D148" s="899"/>
      <c r="E148" s="899"/>
      <c r="F148" s="899"/>
      <c r="G148" s="899"/>
      <c r="H148" s="899"/>
      <c r="I148" s="899"/>
      <c r="J148" s="899"/>
      <c r="K148" s="899"/>
      <c r="L148" s="899"/>
      <c r="M148" s="899"/>
      <c r="N148" s="899"/>
      <c r="O148" s="899"/>
      <c r="P148" s="899"/>
      <c r="Q148" s="899"/>
      <c r="R148" s="899"/>
      <c r="S148" s="899"/>
      <c r="T148" s="862"/>
    </row>
    <row r="149" spans="1:20" ht="31.5" outlineLevel="1" x14ac:dyDescent="0.25">
      <c r="A149" s="900" t="s">
        <v>1896</v>
      </c>
      <c r="B149" s="866" t="s">
        <v>949</v>
      </c>
      <c r="C149" s="863" t="s">
        <v>939</v>
      </c>
      <c r="D149" s="899"/>
      <c r="E149" s="899"/>
      <c r="F149" s="899"/>
      <c r="G149" s="899"/>
      <c r="H149" s="899"/>
      <c r="I149" s="899"/>
      <c r="J149" s="899"/>
      <c r="K149" s="899"/>
      <c r="L149" s="899"/>
      <c r="M149" s="899"/>
      <c r="N149" s="899"/>
      <c r="O149" s="899"/>
      <c r="P149" s="899"/>
      <c r="Q149" s="899"/>
      <c r="R149" s="899"/>
      <c r="S149" s="899"/>
      <c r="T149" s="862"/>
    </row>
    <row r="150" spans="1:20" ht="63" outlineLevel="1" x14ac:dyDescent="0.25">
      <c r="A150" s="900" t="s">
        <v>1897</v>
      </c>
      <c r="B150" s="866" t="s">
        <v>951</v>
      </c>
      <c r="C150" s="863" t="s">
        <v>939</v>
      </c>
      <c r="D150" s="899">
        <f>D151+D152</f>
        <v>0</v>
      </c>
      <c r="E150" s="899">
        <f t="shared" ref="E150:T150" si="57">E151+E152</f>
        <v>0</v>
      </c>
      <c r="F150" s="899">
        <f t="shared" si="57"/>
        <v>0</v>
      </c>
      <c r="G150" s="899">
        <f t="shared" si="57"/>
        <v>0</v>
      </c>
      <c r="H150" s="899">
        <f t="shared" si="57"/>
        <v>0</v>
      </c>
      <c r="I150" s="899">
        <f t="shared" si="57"/>
        <v>0</v>
      </c>
      <c r="J150" s="899">
        <f t="shared" si="57"/>
        <v>0</v>
      </c>
      <c r="K150" s="899">
        <f t="shared" si="57"/>
        <v>0</v>
      </c>
      <c r="L150" s="899">
        <f t="shared" si="57"/>
        <v>0</v>
      </c>
      <c r="M150" s="899">
        <f t="shared" si="57"/>
        <v>0</v>
      </c>
      <c r="N150" s="899">
        <f t="shared" si="57"/>
        <v>0</v>
      </c>
      <c r="O150" s="899">
        <f t="shared" si="57"/>
        <v>0</v>
      </c>
      <c r="P150" s="899">
        <f t="shared" si="57"/>
        <v>0</v>
      </c>
      <c r="Q150" s="899">
        <f t="shared" si="57"/>
        <v>0</v>
      </c>
      <c r="R150" s="899">
        <f t="shared" si="57"/>
        <v>0</v>
      </c>
      <c r="S150" s="899">
        <f t="shared" si="57"/>
        <v>0</v>
      </c>
      <c r="T150" s="899">
        <f t="shared" si="57"/>
        <v>0</v>
      </c>
    </row>
    <row r="151" spans="1:20" ht="31.5" outlineLevel="1" x14ac:dyDescent="0.25">
      <c r="A151" s="900" t="s">
        <v>1898</v>
      </c>
      <c r="B151" s="864" t="s">
        <v>953</v>
      </c>
      <c r="C151" s="863" t="s">
        <v>939</v>
      </c>
      <c r="D151" s="899"/>
      <c r="E151" s="899"/>
      <c r="F151" s="899"/>
      <c r="G151" s="899"/>
      <c r="H151" s="899"/>
      <c r="I151" s="899"/>
      <c r="J151" s="899"/>
      <c r="K151" s="899"/>
      <c r="L151" s="899"/>
      <c r="M151" s="899"/>
      <c r="N151" s="899"/>
      <c r="O151" s="899"/>
      <c r="P151" s="899"/>
      <c r="Q151" s="899"/>
      <c r="R151" s="899"/>
      <c r="S151" s="899"/>
      <c r="T151" s="862"/>
    </row>
    <row r="152" spans="1:20" ht="31.5" outlineLevel="1" x14ac:dyDescent="0.25">
      <c r="A152" s="900" t="s">
        <v>1899</v>
      </c>
      <c r="B152" s="864" t="s">
        <v>955</v>
      </c>
      <c r="C152" s="863" t="s">
        <v>939</v>
      </c>
      <c r="D152" s="899"/>
      <c r="E152" s="899"/>
      <c r="F152" s="899"/>
      <c r="G152" s="899"/>
      <c r="H152" s="899"/>
      <c r="I152" s="899"/>
      <c r="J152" s="899"/>
      <c r="K152" s="899"/>
      <c r="L152" s="899"/>
      <c r="M152" s="899"/>
      <c r="N152" s="899"/>
      <c r="O152" s="899"/>
      <c r="P152" s="899"/>
      <c r="Q152" s="899"/>
      <c r="R152" s="899"/>
      <c r="S152" s="899"/>
      <c r="T152" s="862"/>
    </row>
    <row r="153" spans="1:20" outlineLevel="1" x14ac:dyDescent="0.25">
      <c r="A153" s="900" t="s">
        <v>1900</v>
      </c>
      <c r="B153" s="866" t="s">
        <v>957</v>
      </c>
      <c r="C153" s="863" t="s">
        <v>939</v>
      </c>
      <c r="D153" s="899"/>
      <c r="E153" s="899"/>
      <c r="F153" s="899"/>
      <c r="G153" s="899"/>
      <c r="H153" s="899"/>
      <c r="I153" s="899"/>
      <c r="J153" s="899"/>
      <c r="K153" s="899"/>
      <c r="L153" s="899"/>
      <c r="M153" s="899"/>
      <c r="N153" s="899"/>
      <c r="O153" s="899"/>
      <c r="P153" s="899"/>
      <c r="Q153" s="899"/>
      <c r="R153" s="899"/>
      <c r="S153" s="899"/>
      <c r="T153" s="862"/>
    </row>
    <row r="154" spans="1:20" ht="31.5" x14ac:dyDescent="0.25">
      <c r="A154" s="867" t="s">
        <v>1084</v>
      </c>
      <c r="B154" s="1011" t="s">
        <v>1085</v>
      </c>
      <c r="C154" s="863" t="s">
        <v>939</v>
      </c>
      <c r="D154" s="899">
        <f>D155+D156+D157+D158</f>
        <v>0</v>
      </c>
      <c r="E154" s="899">
        <f t="shared" ref="E154:Q154" si="58">E155+E156+E157+E158</f>
        <v>0</v>
      </c>
      <c r="F154" s="899">
        <f t="shared" si="58"/>
        <v>0</v>
      </c>
      <c r="G154" s="899">
        <f t="shared" si="58"/>
        <v>0</v>
      </c>
      <c r="H154" s="899">
        <f t="shared" si="58"/>
        <v>0</v>
      </c>
      <c r="I154" s="899">
        <f t="shared" si="58"/>
        <v>0</v>
      </c>
      <c r="J154" s="899">
        <f t="shared" si="58"/>
        <v>0</v>
      </c>
      <c r="K154" s="899">
        <f t="shared" si="58"/>
        <v>0</v>
      </c>
      <c r="L154" s="899">
        <f t="shared" si="58"/>
        <v>0</v>
      </c>
      <c r="M154" s="899">
        <f t="shared" si="58"/>
        <v>0</v>
      </c>
      <c r="N154" s="899">
        <f t="shared" si="58"/>
        <v>0</v>
      </c>
      <c r="O154" s="899">
        <f t="shared" si="58"/>
        <v>0</v>
      </c>
      <c r="P154" s="899">
        <f t="shared" si="58"/>
        <v>0</v>
      </c>
      <c r="Q154" s="899">
        <f t="shared" si="58"/>
        <v>0</v>
      </c>
      <c r="R154" s="899">
        <f>R155+R156+R157+R158</f>
        <v>0</v>
      </c>
      <c r="S154" s="899">
        <f t="shared" ref="S154:T154" si="59">S155+S156+S157+S158</f>
        <v>0</v>
      </c>
      <c r="T154" s="899">
        <f t="shared" si="59"/>
        <v>0</v>
      </c>
    </row>
    <row r="155" spans="1:20" outlineLevel="1" x14ac:dyDescent="0.25">
      <c r="A155" s="900" t="s">
        <v>1901</v>
      </c>
      <c r="B155" s="866" t="s">
        <v>1086</v>
      </c>
      <c r="C155" s="863" t="s">
        <v>939</v>
      </c>
      <c r="D155" s="899"/>
      <c r="E155" s="899"/>
      <c r="F155" s="899"/>
      <c r="G155" s="899"/>
      <c r="H155" s="899"/>
      <c r="I155" s="899"/>
      <c r="J155" s="899"/>
      <c r="K155" s="899"/>
      <c r="L155" s="899"/>
      <c r="M155" s="899"/>
      <c r="N155" s="899"/>
      <c r="O155" s="899"/>
      <c r="P155" s="899"/>
      <c r="Q155" s="899"/>
      <c r="R155" s="899"/>
      <c r="S155" s="899"/>
      <c r="T155" s="862"/>
    </row>
    <row r="156" spans="1:20" outlineLevel="1" x14ac:dyDescent="0.25">
      <c r="A156" s="900" t="s">
        <v>1902</v>
      </c>
      <c r="B156" s="866" t="s">
        <v>1087</v>
      </c>
      <c r="C156" s="863" t="s">
        <v>939</v>
      </c>
      <c r="D156" s="899"/>
      <c r="E156" s="899"/>
      <c r="F156" s="899"/>
      <c r="G156" s="899"/>
      <c r="H156" s="899"/>
      <c r="I156" s="899"/>
      <c r="J156" s="899"/>
      <c r="K156" s="899"/>
      <c r="L156" s="899"/>
      <c r="M156" s="899"/>
      <c r="N156" s="899"/>
      <c r="O156" s="899"/>
      <c r="P156" s="899"/>
      <c r="Q156" s="899"/>
      <c r="R156" s="899"/>
      <c r="S156" s="899"/>
      <c r="T156" s="862"/>
    </row>
    <row r="157" spans="1:20" outlineLevel="1" x14ac:dyDescent="0.25">
      <c r="A157" s="900" t="s">
        <v>1903</v>
      </c>
      <c r="B157" s="866" t="s">
        <v>1088</v>
      </c>
      <c r="C157" s="863" t="s">
        <v>939</v>
      </c>
      <c r="D157" s="899"/>
      <c r="E157" s="899">
        <f>E143*0.25</f>
        <v>0</v>
      </c>
      <c r="F157" s="899"/>
      <c r="G157" s="899"/>
      <c r="H157" s="899"/>
      <c r="I157" s="899"/>
      <c r="J157" s="899"/>
      <c r="K157" s="899"/>
      <c r="L157" s="899"/>
      <c r="M157" s="899"/>
      <c r="N157" s="899"/>
      <c r="O157" s="899"/>
      <c r="P157" s="899"/>
      <c r="Q157" s="899"/>
      <c r="R157" s="899"/>
      <c r="S157" s="899"/>
      <c r="T157" s="862"/>
    </row>
    <row r="158" spans="1:20" outlineLevel="1" x14ac:dyDescent="0.25">
      <c r="A158" s="900" t="s">
        <v>1904</v>
      </c>
      <c r="B158" s="866" t="s">
        <v>1089</v>
      </c>
      <c r="C158" s="863" t="s">
        <v>939</v>
      </c>
      <c r="D158" s="899"/>
      <c r="E158" s="899">
        <f>E143-E157</f>
        <v>0</v>
      </c>
      <c r="F158" s="899"/>
      <c r="G158" s="899"/>
      <c r="H158" s="899"/>
      <c r="I158" s="899"/>
      <c r="J158" s="899"/>
      <c r="K158" s="899"/>
      <c r="L158" s="899"/>
      <c r="M158" s="899"/>
      <c r="N158" s="899"/>
      <c r="O158" s="899"/>
      <c r="P158" s="899"/>
      <c r="Q158" s="899"/>
      <c r="R158" s="899"/>
      <c r="S158" s="899"/>
      <c r="T158" s="862"/>
    </row>
    <row r="159" spans="1:20" x14ac:dyDescent="0.25">
      <c r="A159" s="867" t="s">
        <v>1090</v>
      </c>
      <c r="B159" s="1011" t="s">
        <v>1020</v>
      </c>
      <c r="C159" s="863" t="s">
        <v>624</v>
      </c>
      <c r="D159" s="899">
        <f>D160+D161+D163+D165</f>
        <v>44.643086423332811</v>
      </c>
      <c r="E159" s="899">
        <f t="shared" ref="E159:T159" si="60">E160+E161+E163+E165</f>
        <v>50.618057813917133</v>
      </c>
      <c r="F159" s="899">
        <v>0</v>
      </c>
      <c r="G159" s="899">
        <f t="shared" si="60"/>
        <v>66.649622314266168</v>
      </c>
      <c r="H159" s="899">
        <f t="shared" si="60"/>
        <v>59.743820607924803</v>
      </c>
      <c r="I159" s="899">
        <f t="shared" si="60"/>
        <v>74.46356054610871</v>
      </c>
      <c r="J159" s="899">
        <f t="shared" si="60"/>
        <v>74.46356054610871</v>
      </c>
      <c r="K159" s="899">
        <f t="shared" si="60"/>
        <v>77.623190344437234</v>
      </c>
      <c r="L159" s="899">
        <f t="shared" si="60"/>
        <v>77.623190344437234</v>
      </c>
      <c r="M159" s="899">
        <f t="shared" si="60"/>
        <v>80.368855884165413</v>
      </c>
      <c r="N159" s="899">
        <f t="shared" si="60"/>
        <v>80.368855884165413</v>
      </c>
      <c r="O159" s="899">
        <f t="shared" si="60"/>
        <v>83.834922292823705</v>
      </c>
      <c r="P159" s="899">
        <f t="shared" si="60"/>
        <v>83.834922292823705</v>
      </c>
      <c r="Q159" s="899">
        <f t="shared" si="60"/>
        <v>87.463814335685214</v>
      </c>
      <c r="R159" s="899">
        <f t="shared" si="60"/>
        <v>87.463814335685214</v>
      </c>
      <c r="S159" s="899">
        <f t="shared" si="60"/>
        <v>403.7543434032201</v>
      </c>
      <c r="T159" s="899">
        <f t="shared" si="60"/>
        <v>403.75434340321965</v>
      </c>
    </row>
    <row r="160" spans="1:20" ht="63" outlineLevel="1" x14ac:dyDescent="0.25">
      <c r="A160" s="900" t="s">
        <v>1905</v>
      </c>
      <c r="B160" s="866" t="s">
        <v>1091</v>
      </c>
      <c r="C160" s="863" t="s">
        <v>939</v>
      </c>
      <c r="D160" s="899">
        <f>D109+D69</f>
        <v>44.643086423332811</v>
      </c>
      <c r="E160" s="899">
        <v>50.618057813917133</v>
      </c>
      <c r="F160" s="899">
        <v>37.627805535441517</v>
      </c>
      <c r="G160" s="899">
        <f t="shared" ref="G160:T160" si="61">G109+G69</f>
        <v>66.649622314266168</v>
      </c>
      <c r="H160" s="899">
        <f t="shared" si="61"/>
        <v>59.743820607924803</v>
      </c>
      <c r="I160" s="899">
        <f t="shared" si="61"/>
        <v>74.46356054610871</v>
      </c>
      <c r="J160" s="899">
        <f t="shared" si="61"/>
        <v>74.46356054610871</v>
      </c>
      <c r="K160" s="899">
        <f t="shared" si="61"/>
        <v>77.623190344437234</v>
      </c>
      <c r="L160" s="899">
        <f t="shared" si="61"/>
        <v>77.623190344437234</v>
      </c>
      <c r="M160" s="899">
        <f t="shared" si="61"/>
        <v>80.368855884165413</v>
      </c>
      <c r="N160" s="899">
        <f t="shared" si="61"/>
        <v>80.368855884165413</v>
      </c>
      <c r="O160" s="899">
        <f t="shared" si="61"/>
        <v>83.834922292823705</v>
      </c>
      <c r="P160" s="899">
        <f t="shared" si="61"/>
        <v>83.834922292823705</v>
      </c>
      <c r="Q160" s="899">
        <f t="shared" si="61"/>
        <v>87.463814335685214</v>
      </c>
      <c r="R160" s="899">
        <f t="shared" si="61"/>
        <v>87.463814335685214</v>
      </c>
      <c r="S160" s="899">
        <f t="shared" si="61"/>
        <v>403.7543434032201</v>
      </c>
      <c r="T160" s="899">
        <f t="shared" si="61"/>
        <v>403.75434340321965</v>
      </c>
    </row>
    <row r="161" spans="1:20" ht="47.25" outlineLevel="1" x14ac:dyDescent="0.25">
      <c r="A161" s="900" t="s">
        <v>1906</v>
      </c>
      <c r="B161" s="866" t="s">
        <v>1092</v>
      </c>
      <c r="C161" s="863" t="s">
        <v>939</v>
      </c>
      <c r="D161" s="899">
        <f>D162</f>
        <v>0</v>
      </c>
      <c r="E161" s="899">
        <f t="shared" ref="E161:T161" si="62">E162</f>
        <v>0</v>
      </c>
      <c r="F161" s="899">
        <f t="shared" si="62"/>
        <v>0</v>
      </c>
      <c r="G161" s="899">
        <f t="shared" si="62"/>
        <v>0</v>
      </c>
      <c r="H161" s="899">
        <f t="shared" si="62"/>
        <v>0</v>
      </c>
      <c r="I161" s="899">
        <f t="shared" si="62"/>
        <v>0</v>
      </c>
      <c r="J161" s="899">
        <f t="shared" si="62"/>
        <v>0</v>
      </c>
      <c r="K161" s="899">
        <f t="shared" si="62"/>
        <v>0</v>
      </c>
      <c r="L161" s="899">
        <f t="shared" si="62"/>
        <v>0</v>
      </c>
      <c r="M161" s="899">
        <f t="shared" si="62"/>
        <v>0</v>
      </c>
      <c r="N161" s="899">
        <f t="shared" si="62"/>
        <v>0</v>
      </c>
      <c r="O161" s="899">
        <f t="shared" si="62"/>
        <v>0</v>
      </c>
      <c r="P161" s="899">
        <f t="shared" si="62"/>
        <v>0</v>
      </c>
      <c r="Q161" s="899">
        <f t="shared" si="62"/>
        <v>0</v>
      </c>
      <c r="R161" s="899">
        <f t="shared" si="62"/>
        <v>0</v>
      </c>
      <c r="S161" s="899">
        <f t="shared" si="62"/>
        <v>0</v>
      </c>
      <c r="T161" s="899">
        <f t="shared" si="62"/>
        <v>0</v>
      </c>
    </row>
    <row r="162" spans="1:20" ht="31.5" outlineLevel="1" x14ac:dyDescent="0.25">
      <c r="A162" s="900" t="s">
        <v>1907</v>
      </c>
      <c r="B162" s="864" t="s">
        <v>1094</v>
      </c>
      <c r="C162" s="863" t="s">
        <v>939</v>
      </c>
      <c r="D162" s="899"/>
      <c r="E162" s="899"/>
      <c r="F162" s="899"/>
      <c r="G162" s="899"/>
      <c r="H162" s="899"/>
      <c r="I162" s="899"/>
      <c r="J162" s="899"/>
      <c r="K162" s="899"/>
      <c r="L162" s="899"/>
      <c r="M162" s="899"/>
      <c r="N162" s="899"/>
      <c r="O162" s="899"/>
      <c r="P162" s="899"/>
      <c r="Q162" s="899"/>
      <c r="R162" s="899"/>
      <c r="S162" s="899"/>
      <c r="T162" s="862"/>
    </row>
    <row r="163" spans="1:20" ht="31.5" outlineLevel="1" x14ac:dyDescent="0.25">
      <c r="A163" s="900" t="s">
        <v>1908</v>
      </c>
      <c r="B163" s="866" t="s">
        <v>1095</v>
      </c>
      <c r="C163" s="863" t="s">
        <v>939</v>
      </c>
      <c r="D163" s="899">
        <f>D164</f>
        <v>0</v>
      </c>
      <c r="E163" s="899">
        <f t="shared" ref="E163:T163" si="63">E164</f>
        <v>0</v>
      </c>
      <c r="F163" s="899">
        <f t="shared" si="63"/>
        <v>0</v>
      </c>
      <c r="G163" s="899">
        <f t="shared" si="63"/>
        <v>0</v>
      </c>
      <c r="H163" s="899">
        <f t="shared" si="63"/>
        <v>0</v>
      </c>
      <c r="I163" s="899">
        <f t="shared" si="63"/>
        <v>0</v>
      </c>
      <c r="J163" s="899">
        <f t="shared" si="63"/>
        <v>0</v>
      </c>
      <c r="K163" s="899">
        <f t="shared" si="63"/>
        <v>0</v>
      </c>
      <c r="L163" s="899">
        <f t="shared" si="63"/>
        <v>0</v>
      </c>
      <c r="M163" s="899">
        <f t="shared" si="63"/>
        <v>0</v>
      </c>
      <c r="N163" s="899">
        <f t="shared" si="63"/>
        <v>0</v>
      </c>
      <c r="O163" s="899">
        <f t="shared" si="63"/>
        <v>0</v>
      </c>
      <c r="P163" s="899">
        <f t="shared" si="63"/>
        <v>0</v>
      </c>
      <c r="Q163" s="899">
        <f t="shared" si="63"/>
        <v>0</v>
      </c>
      <c r="R163" s="899">
        <f t="shared" si="63"/>
        <v>0</v>
      </c>
      <c r="S163" s="899">
        <f t="shared" si="63"/>
        <v>0</v>
      </c>
      <c r="T163" s="899">
        <f t="shared" si="63"/>
        <v>0</v>
      </c>
    </row>
    <row r="164" spans="1:20" ht="31.5" outlineLevel="1" x14ac:dyDescent="0.25">
      <c r="A164" s="900" t="s">
        <v>1909</v>
      </c>
      <c r="B164" s="864" t="s">
        <v>1097</v>
      </c>
      <c r="C164" s="863" t="s">
        <v>939</v>
      </c>
      <c r="D164" s="899"/>
      <c r="E164" s="899"/>
      <c r="F164" s="899"/>
      <c r="G164" s="899"/>
      <c r="H164" s="899"/>
      <c r="I164" s="899"/>
      <c r="J164" s="899"/>
      <c r="K164" s="899"/>
      <c r="L164" s="899"/>
      <c r="M164" s="899"/>
      <c r="N164" s="899"/>
      <c r="O164" s="899"/>
      <c r="P164" s="899"/>
      <c r="Q164" s="899"/>
      <c r="R164" s="899"/>
      <c r="S164" s="899"/>
      <c r="T164" s="862"/>
    </row>
    <row r="165" spans="1:20" ht="94.5" outlineLevel="1" x14ac:dyDescent="0.25">
      <c r="A165" s="900" t="s">
        <v>1910</v>
      </c>
      <c r="B165" s="866" t="s">
        <v>1098</v>
      </c>
      <c r="C165" s="863" t="s">
        <v>624</v>
      </c>
      <c r="D165" s="899"/>
      <c r="E165" s="899"/>
      <c r="F165" s="899"/>
      <c r="G165" s="899"/>
      <c r="H165" s="899"/>
      <c r="I165" s="899"/>
      <c r="J165" s="899"/>
      <c r="K165" s="899"/>
      <c r="L165" s="899"/>
      <c r="M165" s="899"/>
      <c r="N165" s="899"/>
      <c r="O165" s="899"/>
      <c r="P165" s="899"/>
      <c r="Q165" s="899"/>
      <c r="R165" s="899"/>
      <c r="S165" s="899"/>
      <c r="T165" s="862"/>
    </row>
    <row r="166" spans="1:20" ht="15.75" customHeight="1" x14ac:dyDescent="0.25">
      <c r="A166" s="1442" t="s">
        <v>1099</v>
      </c>
      <c r="B166" s="1442"/>
      <c r="C166" s="1442"/>
      <c r="D166" s="1442"/>
      <c r="E166" s="1442"/>
      <c r="F166" s="1442"/>
      <c r="G166" s="1442"/>
      <c r="H166" s="1442"/>
      <c r="I166" s="1442"/>
      <c r="J166" s="1442"/>
      <c r="K166" s="1442"/>
      <c r="L166" s="1442"/>
      <c r="M166" s="1442"/>
      <c r="N166" s="1442"/>
      <c r="O166" s="1442"/>
      <c r="P166" s="1442"/>
      <c r="Q166" s="1442"/>
      <c r="R166" s="1442"/>
      <c r="S166" s="1442"/>
      <c r="T166" s="1442"/>
    </row>
    <row r="167" spans="1:20" ht="31.5" x14ac:dyDescent="0.25">
      <c r="A167" s="867" t="s">
        <v>1100</v>
      </c>
      <c r="B167" s="1011" t="s">
        <v>1101</v>
      </c>
      <c r="C167" s="863" t="s">
        <v>939</v>
      </c>
      <c r="D167" s="871">
        <f>D168+D172+D173+D174+D175+D176+D177+D178+D181+D184</f>
        <v>639.81820227999879</v>
      </c>
      <c r="E167" s="871">
        <f t="shared" ref="E167:T167" si="64">E168+E172+E173+E174+E175+E176+E177+E178+E181+E184</f>
        <v>580.82419142661968</v>
      </c>
      <c r="F167" s="871">
        <f>F168+F172+F173+F174+F175+F176+F177+F178+F181+F184</f>
        <v>597.66578725999977</v>
      </c>
      <c r="G167" s="871">
        <f>G168+G172+G173+G174+G175+G176+G177+G178+G181+G184</f>
        <v>659.1980756699312</v>
      </c>
      <c r="H167" s="871">
        <f t="shared" si="64"/>
        <v>659.1980756699312</v>
      </c>
      <c r="I167" s="871">
        <f t="shared" si="64"/>
        <v>685.56599869672857</v>
      </c>
      <c r="J167" s="871">
        <f t="shared" si="64"/>
        <v>685.56599869672857</v>
      </c>
      <c r="K167" s="871">
        <f t="shared" si="64"/>
        <v>712.98863864459747</v>
      </c>
      <c r="L167" s="871">
        <f t="shared" si="64"/>
        <v>712.98863864459747</v>
      </c>
      <c r="M167" s="871">
        <f t="shared" si="64"/>
        <v>741.14635400466466</v>
      </c>
      <c r="N167" s="871">
        <f t="shared" si="64"/>
        <v>741.14635400466466</v>
      </c>
      <c r="O167" s="871">
        <f t="shared" si="64"/>
        <v>770.79220816485122</v>
      </c>
      <c r="P167" s="871">
        <f t="shared" si="64"/>
        <v>770.79220816485122</v>
      </c>
      <c r="Q167" s="871">
        <f t="shared" si="64"/>
        <v>801.62389649144541</v>
      </c>
      <c r="R167" s="871">
        <f t="shared" si="64"/>
        <v>801.62389649144552</v>
      </c>
      <c r="S167" s="871">
        <f t="shared" si="64"/>
        <v>3951.3441640925398</v>
      </c>
      <c r="T167" s="871">
        <f t="shared" si="64"/>
        <v>3951.3441640925398</v>
      </c>
    </row>
    <row r="168" spans="1:20" ht="47.25" outlineLevel="1" x14ac:dyDescent="0.25">
      <c r="A168" s="900" t="s">
        <v>1911</v>
      </c>
      <c r="B168" s="866" t="s">
        <v>940</v>
      </c>
      <c r="C168" s="863" t="s">
        <v>939</v>
      </c>
      <c r="D168" s="871">
        <f>D169+D170+D171</f>
        <v>476.04139657999849</v>
      </c>
      <c r="E168" s="871">
        <f t="shared" ref="E168:T168" si="65">E169+E170+E171</f>
        <v>546.53820775199995</v>
      </c>
      <c r="F168" s="871">
        <f t="shared" si="65"/>
        <v>533.53200682999989</v>
      </c>
      <c r="G168" s="871">
        <f t="shared" si="65"/>
        <v>622.47224721486907</v>
      </c>
      <c r="H168" s="871">
        <f t="shared" si="65"/>
        <v>622.52638508286907</v>
      </c>
      <c r="I168" s="871">
        <f t="shared" si="65"/>
        <v>647.39554479338392</v>
      </c>
      <c r="J168" s="871">
        <f t="shared" si="65"/>
        <v>647.44968266138392</v>
      </c>
      <c r="K168" s="871">
        <f t="shared" si="65"/>
        <v>673.31577427503919</v>
      </c>
      <c r="L168" s="871">
        <f t="shared" si="65"/>
        <v>673.36991214303919</v>
      </c>
      <c r="M168" s="871">
        <f t="shared" si="65"/>
        <v>700.2728129359607</v>
      </c>
      <c r="N168" s="871">
        <f t="shared" si="65"/>
        <v>700.3269508039607</v>
      </c>
      <c r="O168" s="871">
        <f t="shared" si="65"/>
        <v>728.3081331433192</v>
      </c>
      <c r="P168" s="871">
        <f t="shared" si="65"/>
        <v>728.36227101131919</v>
      </c>
      <c r="Q168" s="871">
        <f t="shared" si="65"/>
        <v>757.46486615897197</v>
      </c>
      <c r="R168" s="871">
        <f t="shared" si="65"/>
        <v>757.51900402697208</v>
      </c>
      <c r="S168" s="871">
        <f t="shared" si="65"/>
        <v>3701.4881263808938</v>
      </c>
      <c r="T168" s="871">
        <f t="shared" si="65"/>
        <v>3701.4881263808938</v>
      </c>
    </row>
    <row r="169" spans="1:20" ht="61.5" customHeight="1" outlineLevel="1" x14ac:dyDescent="0.25">
      <c r="A169" s="900" t="s">
        <v>1912</v>
      </c>
      <c r="B169" s="864" t="s">
        <v>941</v>
      </c>
      <c r="C169" s="863" t="s">
        <v>939</v>
      </c>
      <c r="D169" s="862"/>
      <c r="E169" s="862"/>
      <c r="F169" s="862"/>
      <c r="G169" s="862"/>
      <c r="H169" s="862"/>
      <c r="I169" s="862"/>
      <c r="J169" s="862"/>
      <c r="K169" s="862"/>
      <c r="L169" s="862"/>
      <c r="M169" s="862"/>
      <c r="N169" s="862"/>
      <c r="O169" s="862"/>
      <c r="P169" s="862"/>
      <c r="Q169" s="862"/>
      <c r="R169" s="862"/>
      <c r="S169" s="862"/>
      <c r="T169" s="862"/>
    </row>
    <row r="170" spans="1:20" ht="61.5" customHeight="1" outlineLevel="1" x14ac:dyDescent="0.25">
      <c r="A170" s="900" t="s">
        <v>1913</v>
      </c>
      <c r="B170" s="864" t="s">
        <v>942</v>
      </c>
      <c r="C170" s="863" t="s">
        <v>939</v>
      </c>
      <c r="D170" s="871"/>
      <c r="E170" s="862"/>
      <c r="F170" s="862"/>
      <c r="G170" s="862"/>
      <c r="H170" s="862"/>
      <c r="I170" s="862"/>
      <c r="J170" s="862"/>
      <c r="K170" s="862"/>
      <c r="L170" s="862"/>
      <c r="M170" s="862"/>
      <c r="N170" s="862"/>
      <c r="O170" s="862"/>
      <c r="P170" s="862"/>
      <c r="Q170" s="862"/>
      <c r="R170" s="862"/>
      <c r="S170" s="862"/>
      <c r="T170" s="862"/>
    </row>
    <row r="171" spans="1:20" ht="78.75" outlineLevel="1" x14ac:dyDescent="0.25">
      <c r="A171" s="900" t="s">
        <v>1914</v>
      </c>
      <c r="B171" s="864" t="s">
        <v>943</v>
      </c>
      <c r="C171" s="863" t="s">
        <v>939</v>
      </c>
      <c r="D171" s="899">
        <v>476.04139657999849</v>
      </c>
      <c r="E171" s="871">
        <f>E27*1.2</f>
        <v>546.53820775199995</v>
      </c>
      <c r="F171" s="871">
        <v>533.53200682999989</v>
      </c>
      <c r="G171" s="871">
        <f>G27*1.2</f>
        <v>622.47224721486907</v>
      </c>
      <c r="H171" s="871">
        <f t="shared" ref="H171:R173" si="66">H27*1.2</f>
        <v>622.52638508286907</v>
      </c>
      <c r="I171" s="871">
        <f t="shared" si="66"/>
        <v>647.39554479338392</v>
      </c>
      <c r="J171" s="871">
        <f t="shared" si="66"/>
        <v>647.44968266138392</v>
      </c>
      <c r="K171" s="871">
        <f t="shared" si="66"/>
        <v>673.31577427503919</v>
      </c>
      <c r="L171" s="871">
        <f t="shared" si="66"/>
        <v>673.36991214303919</v>
      </c>
      <c r="M171" s="871">
        <f t="shared" si="66"/>
        <v>700.2728129359607</v>
      </c>
      <c r="N171" s="871">
        <f t="shared" si="66"/>
        <v>700.3269508039607</v>
      </c>
      <c r="O171" s="871">
        <f t="shared" si="66"/>
        <v>728.3081331433192</v>
      </c>
      <c r="P171" s="871">
        <f t="shared" si="66"/>
        <v>728.36227101131919</v>
      </c>
      <c r="Q171" s="871">
        <f t="shared" si="66"/>
        <v>757.46486615897197</v>
      </c>
      <c r="R171" s="871">
        <f t="shared" si="66"/>
        <v>757.51900402697208</v>
      </c>
      <c r="S171" s="871">
        <f t="shared" ref="S171:T173" si="67">S42*1.2</f>
        <v>3701.4881263808938</v>
      </c>
      <c r="T171" s="871">
        <f t="shared" si="67"/>
        <v>3701.4881263808938</v>
      </c>
    </row>
    <row r="172" spans="1:20" ht="31.5" outlineLevel="1" x14ac:dyDescent="0.25">
      <c r="A172" s="900" t="s">
        <v>1915</v>
      </c>
      <c r="B172" s="866" t="s">
        <v>944</v>
      </c>
      <c r="C172" s="863" t="s">
        <v>939</v>
      </c>
      <c r="D172" s="899">
        <v>0.37113482999999997</v>
      </c>
      <c r="E172" s="899">
        <f>E28*1.2</f>
        <v>0.40920000000000001</v>
      </c>
      <c r="F172" s="899">
        <v>0.33213999</v>
      </c>
      <c r="G172" s="899">
        <f>G28*1.2</f>
        <v>0</v>
      </c>
      <c r="H172" s="899">
        <f t="shared" si="66"/>
        <v>0</v>
      </c>
      <c r="I172" s="899">
        <f t="shared" si="66"/>
        <v>0</v>
      </c>
      <c r="J172" s="899">
        <f t="shared" si="66"/>
        <v>0</v>
      </c>
      <c r="K172" s="899">
        <f t="shared" si="66"/>
        <v>0</v>
      </c>
      <c r="L172" s="899">
        <f t="shared" si="66"/>
        <v>0</v>
      </c>
      <c r="M172" s="899">
        <f t="shared" si="66"/>
        <v>0</v>
      </c>
      <c r="N172" s="899">
        <f t="shared" si="66"/>
        <v>0</v>
      </c>
      <c r="O172" s="899">
        <f t="shared" si="66"/>
        <v>0</v>
      </c>
      <c r="P172" s="899">
        <f t="shared" si="66"/>
        <v>0</v>
      </c>
      <c r="Q172" s="899">
        <f t="shared" si="66"/>
        <v>0</v>
      </c>
      <c r="R172" s="899">
        <f t="shared" si="66"/>
        <v>0</v>
      </c>
      <c r="S172" s="899">
        <f t="shared" si="67"/>
        <v>3.4031548199999997</v>
      </c>
      <c r="T172" s="899">
        <f t="shared" si="67"/>
        <v>3.4031548199999997</v>
      </c>
    </row>
    <row r="173" spans="1:20" ht="31.5" outlineLevel="1" x14ac:dyDescent="0.25">
      <c r="A173" s="900" t="s">
        <v>1916</v>
      </c>
      <c r="B173" s="866" t="s">
        <v>945</v>
      </c>
      <c r="C173" s="863" t="s">
        <v>939</v>
      </c>
      <c r="D173" s="899">
        <v>1.5785564000000001</v>
      </c>
      <c r="E173" s="899">
        <f>E29*1.2</f>
        <v>0.61019224800000005</v>
      </c>
      <c r="F173" s="1020">
        <f>8649401.98/1000000</f>
        <v>8.6494019800000004</v>
      </c>
      <c r="G173" s="871">
        <f>G29*1.2</f>
        <v>0.61019224800000005</v>
      </c>
      <c r="H173" s="871">
        <f t="shared" si="66"/>
        <v>0.55605437999999996</v>
      </c>
      <c r="I173" s="871">
        <f t="shared" si="66"/>
        <v>0.61019224800000005</v>
      </c>
      <c r="J173" s="871">
        <f t="shared" si="66"/>
        <v>0.55605437999999996</v>
      </c>
      <c r="K173" s="871">
        <f t="shared" si="66"/>
        <v>0.61019224800000005</v>
      </c>
      <c r="L173" s="871">
        <f t="shared" si="66"/>
        <v>0.55605437999999996</v>
      </c>
      <c r="M173" s="871">
        <f t="shared" si="66"/>
        <v>0.61019224800000005</v>
      </c>
      <c r="N173" s="871">
        <f t="shared" si="66"/>
        <v>0.55605437999999996</v>
      </c>
      <c r="O173" s="871">
        <f t="shared" si="66"/>
        <v>0.61019224800000005</v>
      </c>
      <c r="P173" s="871">
        <f t="shared" si="66"/>
        <v>0.55605437999999996</v>
      </c>
      <c r="Q173" s="871">
        <f t="shared" si="66"/>
        <v>0.61019224800000005</v>
      </c>
      <c r="R173" s="871">
        <f t="shared" si="66"/>
        <v>0.55605437999999996</v>
      </c>
      <c r="S173" s="871">
        <f t="shared" si="67"/>
        <v>30.707399999999996</v>
      </c>
      <c r="T173" s="871">
        <f t="shared" si="67"/>
        <v>30.707399999999996</v>
      </c>
    </row>
    <row r="174" spans="1:20" ht="47.25" outlineLevel="1" x14ac:dyDescent="0.25">
      <c r="A174" s="900" t="s">
        <v>1917</v>
      </c>
      <c r="B174" s="866" t="s">
        <v>946</v>
      </c>
      <c r="C174" s="863" t="s">
        <v>939</v>
      </c>
      <c r="D174" s="862"/>
      <c r="E174" s="862"/>
      <c r="F174" s="862"/>
      <c r="G174" s="862"/>
      <c r="H174" s="862"/>
      <c r="I174" s="862"/>
      <c r="J174" s="862"/>
      <c r="K174" s="862"/>
      <c r="L174" s="862"/>
      <c r="M174" s="862"/>
      <c r="N174" s="862"/>
      <c r="O174" s="862"/>
      <c r="P174" s="862"/>
      <c r="Q174" s="862"/>
      <c r="R174" s="862"/>
      <c r="S174" s="862"/>
      <c r="T174" s="862"/>
    </row>
    <row r="175" spans="1:20" ht="47.25" outlineLevel="1" x14ac:dyDescent="0.25">
      <c r="A175" s="900" t="s">
        <v>1918</v>
      </c>
      <c r="B175" s="866" t="s">
        <v>947</v>
      </c>
      <c r="C175" s="863" t="s">
        <v>939</v>
      </c>
      <c r="D175" s="899">
        <v>1.0429854599999997</v>
      </c>
      <c r="E175" s="899">
        <f>E31*1.2</f>
        <v>0.78277544029830504</v>
      </c>
      <c r="F175" s="899">
        <v>7.2294833399999998</v>
      </c>
      <c r="G175" s="899">
        <f>G31*1.2</f>
        <v>1.797090401977401</v>
      </c>
      <c r="H175" s="899">
        <f t="shared" ref="H175:R175" si="68">H31*1.2</f>
        <v>1.797090401977401</v>
      </c>
      <c r="I175" s="899">
        <f t="shared" si="68"/>
        <v>1.8689740180564969</v>
      </c>
      <c r="J175" s="899">
        <f t="shared" si="68"/>
        <v>1.8689740180564969</v>
      </c>
      <c r="K175" s="899">
        <f t="shared" si="68"/>
        <v>1.9437329787787569</v>
      </c>
      <c r="L175" s="899">
        <f t="shared" si="68"/>
        <v>1.9437329787787569</v>
      </c>
      <c r="M175" s="899">
        <f t="shared" si="68"/>
        <v>1.8689740180564969</v>
      </c>
      <c r="N175" s="899">
        <f t="shared" si="68"/>
        <v>1.8689740180564969</v>
      </c>
      <c r="O175" s="899">
        <f t="shared" si="68"/>
        <v>1.9437329787787569</v>
      </c>
      <c r="P175" s="899">
        <f t="shared" si="68"/>
        <v>1.9437329787787569</v>
      </c>
      <c r="Q175" s="899">
        <f t="shared" si="68"/>
        <v>2.0214822979299067</v>
      </c>
      <c r="R175" s="899">
        <f t="shared" si="68"/>
        <v>2.0214822979299067</v>
      </c>
      <c r="S175" s="899">
        <f t="shared" ref="S175:T175" si="69">S46*1.2</f>
        <v>22.244088000000001</v>
      </c>
      <c r="T175" s="899">
        <f t="shared" si="69"/>
        <v>22.244088000000001</v>
      </c>
    </row>
    <row r="176" spans="1:20" ht="31.5" outlineLevel="1" x14ac:dyDescent="0.25">
      <c r="A176" s="900" t="s">
        <v>1919</v>
      </c>
      <c r="B176" s="866" t="s">
        <v>948</v>
      </c>
      <c r="C176" s="863" t="s">
        <v>939</v>
      </c>
      <c r="D176" s="862"/>
      <c r="E176" s="862"/>
      <c r="F176" s="862"/>
      <c r="G176" s="862"/>
      <c r="H176" s="862"/>
      <c r="I176" s="862"/>
      <c r="J176" s="862"/>
      <c r="K176" s="862"/>
      <c r="L176" s="862"/>
      <c r="M176" s="862"/>
      <c r="N176" s="862"/>
      <c r="O176" s="862"/>
      <c r="P176" s="862"/>
      <c r="Q176" s="862"/>
      <c r="R176" s="862"/>
      <c r="S176" s="862"/>
      <c r="T176" s="862"/>
    </row>
    <row r="177" spans="1:20" ht="31.5" outlineLevel="1" x14ac:dyDescent="0.25">
      <c r="A177" s="900" t="s">
        <v>1920</v>
      </c>
      <c r="B177" s="866" t="s">
        <v>949</v>
      </c>
      <c r="C177" s="863" t="s">
        <v>939</v>
      </c>
      <c r="D177" s="862"/>
      <c r="E177" s="862"/>
      <c r="F177" s="862"/>
      <c r="G177" s="862"/>
      <c r="H177" s="862"/>
      <c r="I177" s="862"/>
      <c r="J177" s="862"/>
      <c r="K177" s="862"/>
      <c r="L177" s="862"/>
      <c r="M177" s="862"/>
      <c r="N177" s="862"/>
      <c r="O177" s="862"/>
      <c r="P177" s="862"/>
      <c r="Q177" s="862"/>
      <c r="R177" s="862"/>
      <c r="S177" s="862"/>
      <c r="T177" s="862"/>
    </row>
    <row r="178" spans="1:20" ht="63" outlineLevel="1" x14ac:dyDescent="0.25">
      <c r="A178" s="900" t="s">
        <v>1921</v>
      </c>
      <c r="B178" s="866" t="s">
        <v>951</v>
      </c>
      <c r="C178" s="863" t="s">
        <v>939</v>
      </c>
      <c r="D178" s="862">
        <f>D179+D180</f>
        <v>0</v>
      </c>
      <c r="E178" s="862">
        <f t="shared" ref="E178:T178" si="70">E179+E180</f>
        <v>0</v>
      </c>
      <c r="F178" s="862">
        <f t="shared" si="70"/>
        <v>0</v>
      </c>
      <c r="G178" s="862">
        <f>G179+G180</f>
        <v>0</v>
      </c>
      <c r="H178" s="862">
        <f t="shared" si="70"/>
        <v>0</v>
      </c>
      <c r="I178" s="862">
        <f t="shared" si="70"/>
        <v>0</v>
      </c>
      <c r="J178" s="862">
        <f t="shared" si="70"/>
        <v>0</v>
      </c>
      <c r="K178" s="862">
        <f t="shared" si="70"/>
        <v>0</v>
      </c>
      <c r="L178" s="862">
        <f t="shared" si="70"/>
        <v>0</v>
      </c>
      <c r="M178" s="862">
        <f t="shared" si="70"/>
        <v>0</v>
      </c>
      <c r="N178" s="862">
        <f t="shared" si="70"/>
        <v>0</v>
      </c>
      <c r="O178" s="862">
        <f t="shared" si="70"/>
        <v>0</v>
      </c>
      <c r="P178" s="862">
        <f t="shared" si="70"/>
        <v>0</v>
      </c>
      <c r="Q178" s="862">
        <f t="shared" si="70"/>
        <v>0</v>
      </c>
      <c r="R178" s="862">
        <f t="shared" si="70"/>
        <v>0</v>
      </c>
      <c r="S178" s="862">
        <f t="shared" si="70"/>
        <v>0</v>
      </c>
      <c r="T178" s="862">
        <f t="shared" si="70"/>
        <v>0</v>
      </c>
    </row>
    <row r="179" spans="1:20" ht="31.5" outlineLevel="1" x14ac:dyDescent="0.25">
      <c r="A179" s="900" t="s">
        <v>1922</v>
      </c>
      <c r="B179" s="864" t="s">
        <v>953</v>
      </c>
      <c r="C179" s="863" t="s">
        <v>939</v>
      </c>
      <c r="D179" s="862"/>
      <c r="E179" s="862"/>
      <c r="F179" s="862"/>
      <c r="G179" s="862"/>
      <c r="H179" s="862"/>
      <c r="I179" s="862"/>
      <c r="J179" s="862"/>
      <c r="K179" s="862"/>
      <c r="L179" s="862"/>
      <c r="M179" s="862"/>
      <c r="N179" s="862"/>
      <c r="O179" s="862"/>
      <c r="P179" s="862"/>
      <c r="Q179" s="862"/>
      <c r="R179" s="862"/>
      <c r="S179" s="862"/>
      <c r="T179" s="862"/>
    </row>
    <row r="180" spans="1:20" ht="31.5" outlineLevel="1" x14ac:dyDescent="0.25">
      <c r="A180" s="900" t="s">
        <v>1923</v>
      </c>
      <c r="B180" s="864" t="s">
        <v>955</v>
      </c>
      <c r="C180" s="863" t="s">
        <v>939</v>
      </c>
      <c r="D180" s="862"/>
      <c r="E180" s="862"/>
      <c r="F180" s="862"/>
      <c r="G180" s="862"/>
      <c r="H180" s="862"/>
      <c r="I180" s="862"/>
      <c r="J180" s="862"/>
      <c r="K180" s="862"/>
      <c r="L180" s="862"/>
      <c r="M180" s="862"/>
      <c r="N180" s="862"/>
      <c r="O180" s="862"/>
      <c r="P180" s="862"/>
      <c r="Q180" s="862"/>
      <c r="R180" s="862"/>
      <c r="S180" s="862"/>
      <c r="T180" s="862"/>
    </row>
    <row r="181" spans="1:20" ht="78.75" outlineLevel="1" x14ac:dyDescent="0.25">
      <c r="A181" s="900" t="s">
        <v>1924</v>
      </c>
      <c r="B181" s="866" t="s">
        <v>1114</v>
      </c>
      <c r="C181" s="863" t="s">
        <v>939</v>
      </c>
      <c r="D181" s="871">
        <f>D182+D183</f>
        <v>26.109979699999997</v>
      </c>
      <c r="E181" s="871">
        <f t="shared" ref="E181:T181" si="71">E182+E183</f>
        <v>29.854895571294936</v>
      </c>
      <c r="F181" s="871">
        <f t="shared" si="71"/>
        <v>82.645108459999989</v>
      </c>
      <c r="G181" s="871">
        <f t="shared" si="71"/>
        <v>31.851988656666652</v>
      </c>
      <c r="H181" s="871">
        <f t="shared" si="71"/>
        <v>31.851988656666652</v>
      </c>
      <c r="I181" s="871">
        <f t="shared" si="71"/>
        <v>33.126068202933318</v>
      </c>
      <c r="J181" s="871">
        <f t="shared" si="71"/>
        <v>33.126068202933318</v>
      </c>
      <c r="K181" s="871">
        <f t="shared" si="71"/>
        <v>34.45111093105065</v>
      </c>
      <c r="L181" s="871">
        <f t="shared" si="71"/>
        <v>34.45111093105065</v>
      </c>
      <c r="M181" s="871">
        <f t="shared" si="71"/>
        <v>35.829155368292675</v>
      </c>
      <c r="N181" s="871">
        <f t="shared" si="71"/>
        <v>35.829155368292675</v>
      </c>
      <c r="O181" s="871">
        <f t="shared" si="71"/>
        <v>37.262321583024388</v>
      </c>
      <c r="P181" s="871">
        <f t="shared" si="71"/>
        <v>37.262321583024388</v>
      </c>
      <c r="Q181" s="871">
        <f t="shared" si="71"/>
        <v>38.752814446345361</v>
      </c>
      <c r="R181" s="871">
        <f t="shared" si="71"/>
        <v>38.752814446345361</v>
      </c>
      <c r="S181" s="871">
        <f t="shared" si="71"/>
        <v>179.42147053164641</v>
      </c>
      <c r="T181" s="871">
        <f t="shared" si="71"/>
        <v>179.42147053164641</v>
      </c>
    </row>
    <row r="182" spans="1:20" ht="31.5" outlineLevel="1" x14ac:dyDescent="0.25">
      <c r="A182" s="900" t="s">
        <v>1925</v>
      </c>
      <c r="B182" s="864" t="s">
        <v>1116</v>
      </c>
      <c r="C182" s="863" t="s">
        <v>939</v>
      </c>
      <c r="D182" s="862"/>
      <c r="E182" s="862"/>
      <c r="F182" s="862"/>
      <c r="G182" s="862"/>
      <c r="H182" s="862"/>
      <c r="I182" s="862"/>
      <c r="J182" s="862"/>
      <c r="K182" s="862"/>
      <c r="L182" s="862"/>
      <c r="M182" s="862"/>
      <c r="N182" s="862"/>
      <c r="O182" s="862"/>
      <c r="P182" s="862"/>
      <c r="Q182" s="862"/>
      <c r="R182" s="862"/>
      <c r="S182" s="862"/>
      <c r="T182" s="862"/>
    </row>
    <row r="183" spans="1:20" ht="63" outlineLevel="1" x14ac:dyDescent="0.25">
      <c r="A183" s="900" t="s">
        <v>1926</v>
      </c>
      <c r="B183" s="864" t="s">
        <v>1118</v>
      </c>
      <c r="C183" s="863" t="s">
        <v>939</v>
      </c>
      <c r="D183" s="899">
        <v>26.109979699999997</v>
      </c>
      <c r="E183" s="871">
        <v>29.854895571294936</v>
      </c>
      <c r="F183" s="871">
        <v>82.645108459999989</v>
      </c>
      <c r="G183" s="871">
        <v>31.851988656666652</v>
      </c>
      <c r="H183" s="871">
        <v>31.851988656666652</v>
      </c>
      <c r="I183" s="871">
        <v>33.126068202933318</v>
      </c>
      <c r="J183" s="871">
        <v>33.126068202933318</v>
      </c>
      <c r="K183" s="871">
        <v>34.45111093105065</v>
      </c>
      <c r="L183" s="871">
        <v>34.45111093105065</v>
      </c>
      <c r="M183" s="871">
        <v>35.829155368292675</v>
      </c>
      <c r="N183" s="871">
        <v>35.829155368292675</v>
      </c>
      <c r="O183" s="871">
        <v>37.262321583024388</v>
      </c>
      <c r="P183" s="871">
        <v>37.262321583024388</v>
      </c>
      <c r="Q183" s="871">
        <v>38.752814446345361</v>
      </c>
      <c r="R183" s="871">
        <v>38.752814446345361</v>
      </c>
      <c r="S183" s="899">
        <f t="shared" ref="S183:T183" si="72">I183+K183+M183+O183+Q183</f>
        <v>179.42147053164641</v>
      </c>
      <c r="T183" s="871">
        <f t="shared" si="72"/>
        <v>179.42147053164641</v>
      </c>
    </row>
    <row r="184" spans="1:20" outlineLevel="1" x14ac:dyDescent="0.25">
      <c r="A184" s="900" t="s">
        <v>1927</v>
      </c>
      <c r="B184" s="866" t="s">
        <v>957</v>
      </c>
      <c r="C184" s="863" t="s">
        <v>939</v>
      </c>
      <c r="D184" s="899">
        <v>134.67414931000019</v>
      </c>
      <c r="E184" s="899">
        <f>E37*1.2</f>
        <v>2.6289204150264411</v>
      </c>
      <c r="F184" s="899">
        <v>-34.722353339999998</v>
      </c>
      <c r="G184" s="871">
        <f>G37*1.2</f>
        <v>2.466557148418079</v>
      </c>
      <c r="H184" s="871">
        <f t="shared" ref="H184:R184" si="73">H37*1.2</f>
        <v>2.466557148418079</v>
      </c>
      <c r="I184" s="871">
        <f t="shared" si="73"/>
        <v>2.5652194343548023</v>
      </c>
      <c r="J184" s="871">
        <f t="shared" si="73"/>
        <v>2.5652194343548023</v>
      </c>
      <c r="K184" s="871">
        <f t="shared" si="73"/>
        <v>2.6678282117289944</v>
      </c>
      <c r="L184" s="871">
        <f t="shared" si="73"/>
        <v>2.6678282117289944</v>
      </c>
      <c r="M184" s="871">
        <f t="shared" si="73"/>
        <v>2.5652194343548023</v>
      </c>
      <c r="N184" s="871">
        <f t="shared" si="73"/>
        <v>2.5652194343548023</v>
      </c>
      <c r="O184" s="871">
        <f t="shared" si="73"/>
        <v>2.6678282117289944</v>
      </c>
      <c r="P184" s="871">
        <f t="shared" si="73"/>
        <v>2.6678282117289944</v>
      </c>
      <c r="Q184" s="871">
        <f t="shared" si="73"/>
        <v>2.7745413401981542</v>
      </c>
      <c r="R184" s="871">
        <f t="shared" si="73"/>
        <v>2.7745413401981542</v>
      </c>
      <c r="S184" s="871">
        <f t="shared" ref="S184:T184" si="74">S52*1.2</f>
        <v>14.079924360000001</v>
      </c>
      <c r="T184" s="871">
        <f t="shared" si="74"/>
        <v>14.079924360000001</v>
      </c>
    </row>
    <row r="185" spans="1:20" ht="31.5" x14ac:dyDescent="0.25">
      <c r="A185" s="867" t="s">
        <v>1120</v>
      </c>
      <c r="B185" s="1011" t="s">
        <v>1121</v>
      </c>
      <c r="C185" s="863" t="s">
        <v>939</v>
      </c>
      <c r="D185" s="871">
        <f>D186+D191+D192+D193+D194+D195+D196+D198+D199+D200+D201+D202</f>
        <v>549.86623893000001</v>
      </c>
      <c r="E185" s="871">
        <f>E186+E191+E192+E193+E194+E195+E196+E198+E199+E200+E201+E202</f>
        <v>492.85060500968012</v>
      </c>
      <c r="F185" s="871">
        <f t="shared" ref="F185:T185" si="75">F186+F191+F192+F193+F194+F195+F196+F198+F199+F200+F201+F202</f>
        <v>568.04221245000008</v>
      </c>
      <c r="G185" s="871">
        <f t="shared" si="75"/>
        <v>597.55182008077918</v>
      </c>
      <c r="H185" s="871">
        <f t="shared" si="75"/>
        <v>646.21187346299018</v>
      </c>
      <c r="I185" s="871">
        <f t="shared" si="75"/>
        <v>614.11674313622973</v>
      </c>
      <c r="J185" s="871">
        <f t="shared" si="75"/>
        <v>614.11674313622973</v>
      </c>
      <c r="K185" s="871">
        <f t="shared" si="75"/>
        <v>638.33971880590923</v>
      </c>
      <c r="L185" s="871">
        <f t="shared" si="75"/>
        <v>638.33971880590923</v>
      </c>
      <c r="M185" s="871">
        <f t="shared" si="75"/>
        <v>663.77043779814574</v>
      </c>
      <c r="N185" s="871">
        <f t="shared" si="75"/>
        <v>663.77043779814574</v>
      </c>
      <c r="O185" s="871">
        <f t="shared" si="75"/>
        <v>689.78783847574346</v>
      </c>
      <c r="P185" s="871">
        <f t="shared" si="75"/>
        <v>689.78783847574346</v>
      </c>
      <c r="Q185" s="871">
        <f t="shared" si="75"/>
        <v>716.8347471211207</v>
      </c>
      <c r="R185" s="871">
        <f t="shared" si="75"/>
        <v>716.8347471211207</v>
      </c>
      <c r="S185" s="871">
        <f t="shared" si="75"/>
        <v>3322.849485337149</v>
      </c>
      <c r="T185" s="871">
        <f t="shared" si="75"/>
        <v>3322.849485337149</v>
      </c>
    </row>
    <row r="186" spans="1:20" outlineLevel="1" x14ac:dyDescent="0.25">
      <c r="A186" s="900" t="s">
        <v>1928</v>
      </c>
      <c r="B186" s="866" t="s">
        <v>1123</v>
      </c>
      <c r="C186" s="863" t="s">
        <v>939</v>
      </c>
      <c r="D186" s="899">
        <v>165.78078306999998</v>
      </c>
      <c r="E186" s="871">
        <f>E54*1.2</f>
        <v>191.18280000000001</v>
      </c>
      <c r="F186" s="871">
        <v>211.42644044000002</v>
      </c>
      <c r="G186" s="871">
        <f t="shared" ref="G186:T186" si="76">G54*1.2</f>
        <v>201.79446372602396</v>
      </c>
      <c r="H186" s="871">
        <f t="shared" si="76"/>
        <v>201.79446372602396</v>
      </c>
      <c r="I186" s="871">
        <f t="shared" si="76"/>
        <v>209.86624227506491</v>
      </c>
      <c r="J186" s="899">
        <f t="shared" si="76"/>
        <v>209.86624227506491</v>
      </c>
      <c r="K186" s="899">
        <f t="shared" si="76"/>
        <v>218.26089196606753</v>
      </c>
      <c r="L186" s="899">
        <f t="shared" si="76"/>
        <v>218.26089196606753</v>
      </c>
      <c r="M186" s="899">
        <f t="shared" si="76"/>
        <v>226.99132764471022</v>
      </c>
      <c r="N186" s="899">
        <f t="shared" si="76"/>
        <v>226.99132764471022</v>
      </c>
      <c r="O186" s="899">
        <f t="shared" si="76"/>
        <v>236.07098075049862</v>
      </c>
      <c r="P186" s="899">
        <f t="shared" si="76"/>
        <v>236.07098075049862</v>
      </c>
      <c r="Q186" s="899">
        <f t="shared" si="76"/>
        <v>245.51381998051855</v>
      </c>
      <c r="R186" s="899">
        <f t="shared" si="76"/>
        <v>245.51381998051855</v>
      </c>
      <c r="S186" s="899">
        <f t="shared" si="76"/>
        <v>1136.7032626168598</v>
      </c>
      <c r="T186" s="899">
        <f t="shared" si="76"/>
        <v>1136.7032626168598</v>
      </c>
    </row>
    <row r="187" spans="1:20" ht="31.5" outlineLevel="1" x14ac:dyDescent="0.25">
      <c r="A187" s="900" t="s">
        <v>1929</v>
      </c>
      <c r="B187" s="866" t="s">
        <v>1125</v>
      </c>
      <c r="C187" s="863" t="s">
        <v>939</v>
      </c>
      <c r="D187" s="871">
        <f>D188+D189+D190</f>
        <v>0</v>
      </c>
      <c r="E187" s="871">
        <f t="shared" ref="E187:T187" si="77">E188+E189+E190</f>
        <v>0</v>
      </c>
      <c r="F187" s="871">
        <f t="shared" si="77"/>
        <v>0</v>
      </c>
      <c r="G187" s="871">
        <f t="shared" si="77"/>
        <v>0</v>
      </c>
      <c r="H187" s="871">
        <f t="shared" si="77"/>
        <v>0</v>
      </c>
      <c r="I187" s="871">
        <f t="shared" si="77"/>
        <v>0</v>
      </c>
      <c r="J187" s="871">
        <f t="shared" si="77"/>
        <v>0</v>
      </c>
      <c r="K187" s="871">
        <f t="shared" si="77"/>
        <v>0</v>
      </c>
      <c r="L187" s="871">
        <f t="shared" si="77"/>
        <v>0</v>
      </c>
      <c r="M187" s="871">
        <f t="shared" si="77"/>
        <v>0</v>
      </c>
      <c r="N187" s="871">
        <f t="shared" si="77"/>
        <v>0</v>
      </c>
      <c r="O187" s="871">
        <f t="shared" si="77"/>
        <v>0</v>
      </c>
      <c r="P187" s="871">
        <f t="shared" si="77"/>
        <v>0</v>
      </c>
      <c r="Q187" s="871">
        <f t="shared" si="77"/>
        <v>0</v>
      </c>
      <c r="R187" s="871">
        <f t="shared" si="77"/>
        <v>0</v>
      </c>
      <c r="S187" s="871">
        <f t="shared" si="77"/>
        <v>0</v>
      </c>
      <c r="T187" s="871">
        <f t="shared" si="77"/>
        <v>0</v>
      </c>
    </row>
    <row r="188" spans="1:20" ht="47.25" outlineLevel="1" x14ac:dyDescent="0.25">
      <c r="A188" s="900" t="s">
        <v>1930</v>
      </c>
      <c r="B188" s="864" t="s">
        <v>1127</v>
      </c>
      <c r="C188" s="863" t="s">
        <v>939</v>
      </c>
      <c r="D188" s="910"/>
      <c r="E188" s="862"/>
      <c r="F188" s="862"/>
      <c r="G188" s="862"/>
      <c r="H188" s="862"/>
      <c r="I188" s="862"/>
      <c r="J188" s="862"/>
      <c r="K188" s="862"/>
      <c r="L188" s="862"/>
      <c r="M188" s="862"/>
      <c r="N188" s="862"/>
      <c r="O188" s="862"/>
      <c r="P188" s="862"/>
      <c r="Q188" s="862"/>
      <c r="R188" s="862"/>
      <c r="S188" s="862"/>
      <c r="T188" s="862"/>
    </row>
    <row r="189" spans="1:20" ht="31.5" outlineLevel="1" x14ac:dyDescent="0.25">
      <c r="A189" s="900" t="s">
        <v>1931</v>
      </c>
      <c r="B189" s="864" t="s">
        <v>1129</v>
      </c>
      <c r="C189" s="863" t="s">
        <v>939</v>
      </c>
      <c r="D189" s="862"/>
      <c r="E189" s="910"/>
      <c r="F189" s="862"/>
      <c r="G189" s="862"/>
      <c r="H189" s="862"/>
      <c r="I189" s="862"/>
      <c r="J189" s="862"/>
      <c r="K189" s="862"/>
      <c r="L189" s="862"/>
      <c r="M189" s="862"/>
      <c r="N189" s="862"/>
      <c r="O189" s="862"/>
      <c r="P189" s="862"/>
      <c r="Q189" s="862"/>
      <c r="R189" s="862"/>
      <c r="S189" s="862"/>
      <c r="T189" s="862"/>
    </row>
    <row r="190" spans="1:20" outlineLevel="1" x14ac:dyDescent="0.25">
      <c r="A190" s="900" t="s">
        <v>1932</v>
      </c>
      <c r="B190" s="864" t="s">
        <v>1131</v>
      </c>
      <c r="C190" s="863" t="s">
        <v>939</v>
      </c>
      <c r="D190" s="862"/>
      <c r="E190" s="862"/>
      <c r="F190" s="862"/>
      <c r="G190" s="862"/>
      <c r="H190" s="862"/>
      <c r="I190" s="862"/>
      <c r="J190" s="862"/>
      <c r="K190" s="862"/>
      <c r="L190" s="862"/>
      <c r="M190" s="862"/>
      <c r="N190" s="862"/>
      <c r="O190" s="862"/>
      <c r="P190" s="862"/>
      <c r="Q190" s="862"/>
      <c r="R190" s="862"/>
      <c r="S190" s="862"/>
      <c r="T190" s="862"/>
    </row>
    <row r="191" spans="1:20" ht="78.75" outlineLevel="1" x14ac:dyDescent="0.25">
      <c r="A191" s="900" t="s">
        <v>1933</v>
      </c>
      <c r="B191" s="866" t="s">
        <v>1133</v>
      </c>
      <c r="C191" s="863" t="s">
        <v>939</v>
      </c>
      <c r="D191" s="871"/>
      <c r="E191" s="862"/>
      <c r="F191" s="862"/>
      <c r="G191" s="862"/>
      <c r="H191" s="862"/>
      <c r="I191" s="862"/>
      <c r="J191" s="862"/>
      <c r="K191" s="862"/>
      <c r="L191" s="862"/>
      <c r="M191" s="862"/>
      <c r="N191" s="862"/>
      <c r="O191" s="862"/>
      <c r="P191" s="862"/>
      <c r="Q191" s="862"/>
      <c r="R191" s="862"/>
      <c r="S191" s="862"/>
      <c r="T191" s="862"/>
    </row>
    <row r="192" spans="1:20" ht="63" outlineLevel="1" x14ac:dyDescent="0.25">
      <c r="A192" s="900" t="s">
        <v>1934</v>
      </c>
      <c r="B192" s="866" t="s">
        <v>1135</v>
      </c>
      <c r="C192" s="863" t="s">
        <v>939</v>
      </c>
      <c r="D192" s="899">
        <v>3.85786659</v>
      </c>
      <c r="E192" s="871">
        <f>E64*1.2</f>
        <v>6.6119999999999992</v>
      </c>
      <c r="F192" s="871">
        <v>8.1825230300000005</v>
      </c>
      <c r="G192" s="871">
        <f t="shared" ref="G192:T192" si="78">G64*1.2</f>
        <v>6.6119999999999992</v>
      </c>
      <c r="H192" s="871">
        <f t="shared" si="78"/>
        <v>6.6119999999999992</v>
      </c>
      <c r="I192" s="871">
        <f t="shared" si="78"/>
        <v>6.8764799999999999</v>
      </c>
      <c r="J192" s="871">
        <f t="shared" si="78"/>
        <v>6.8764799999999999</v>
      </c>
      <c r="K192" s="871">
        <f t="shared" si="78"/>
        <v>7.1515392000000002</v>
      </c>
      <c r="L192" s="871">
        <f t="shared" si="78"/>
        <v>7.1515392000000002</v>
      </c>
      <c r="M192" s="871">
        <f t="shared" si="78"/>
        <v>7.4376007680000011</v>
      </c>
      <c r="N192" s="871">
        <f t="shared" si="78"/>
        <v>7.4376007680000011</v>
      </c>
      <c r="O192" s="871">
        <f t="shared" si="78"/>
        <v>7.7351047987200019</v>
      </c>
      <c r="P192" s="871">
        <f t="shared" si="78"/>
        <v>7.7351047987200019</v>
      </c>
      <c r="Q192" s="871">
        <f t="shared" si="78"/>
        <v>8.0445089906688008</v>
      </c>
      <c r="R192" s="871">
        <f t="shared" si="78"/>
        <v>8.0445089906688008</v>
      </c>
      <c r="S192" s="871">
        <f t="shared" si="78"/>
        <v>37.245233757388803</v>
      </c>
      <c r="T192" s="871">
        <f t="shared" si="78"/>
        <v>37.245233757388803</v>
      </c>
    </row>
    <row r="193" spans="1:20" ht="47.25" outlineLevel="1" x14ac:dyDescent="0.25">
      <c r="A193" s="900" t="s">
        <v>1935</v>
      </c>
      <c r="B193" s="866" t="s">
        <v>1137</v>
      </c>
      <c r="C193" s="863" t="s">
        <v>939</v>
      </c>
      <c r="D193" s="862"/>
      <c r="E193" s="871"/>
      <c r="F193" s="862"/>
      <c r="G193" s="862"/>
      <c r="H193" s="862"/>
      <c r="I193" s="862"/>
      <c r="J193" s="862"/>
      <c r="K193" s="862"/>
      <c r="L193" s="862"/>
      <c r="M193" s="862"/>
      <c r="N193" s="862"/>
      <c r="O193" s="862"/>
      <c r="P193" s="862"/>
      <c r="Q193" s="862"/>
      <c r="R193" s="862"/>
      <c r="S193" s="862"/>
      <c r="T193" s="862"/>
    </row>
    <row r="194" spans="1:20" outlineLevel="1" x14ac:dyDescent="0.25">
      <c r="A194" s="900" t="s">
        <v>1936</v>
      </c>
      <c r="B194" s="866" t="s">
        <v>1139</v>
      </c>
      <c r="C194" s="863" t="s">
        <v>939</v>
      </c>
      <c r="D194" s="899">
        <v>162.69908822999997</v>
      </c>
      <c r="E194" s="871">
        <v>169.388329766048</v>
      </c>
      <c r="F194" s="871">
        <v>166.33286824000001</v>
      </c>
      <c r="G194" s="871">
        <v>161.27850046135038</v>
      </c>
      <c r="H194" s="871">
        <v>161.27850046135038</v>
      </c>
      <c r="I194" s="871">
        <v>167.72964047980437</v>
      </c>
      <c r="J194" s="871">
        <v>167.72964047980437</v>
      </c>
      <c r="K194" s="871">
        <v>174.20000180322685</v>
      </c>
      <c r="L194" s="871">
        <v>174.20000180322685</v>
      </c>
      <c r="M194" s="871">
        <v>181.16800187535594</v>
      </c>
      <c r="N194" s="871">
        <v>181.16800187535594</v>
      </c>
      <c r="O194" s="871">
        <v>188.41472195037016</v>
      </c>
      <c r="P194" s="871">
        <v>188.41472195037016</v>
      </c>
      <c r="Q194" s="871">
        <v>195.95131082838498</v>
      </c>
      <c r="R194" s="871">
        <v>195.95131082838498</v>
      </c>
      <c r="S194" s="871">
        <f t="shared" ref="S194:T198" si="79">I194+K194+M194+O194+Q194</f>
        <v>907.46367693714228</v>
      </c>
      <c r="T194" s="905">
        <f t="shared" si="79"/>
        <v>907.46367693714228</v>
      </c>
    </row>
    <row r="195" spans="1:20" outlineLevel="1" x14ac:dyDescent="0.25">
      <c r="A195" s="900" t="s">
        <v>1937</v>
      </c>
      <c r="B195" s="866" t="s">
        <v>1141</v>
      </c>
      <c r="C195" s="863" t="s">
        <v>939</v>
      </c>
      <c r="D195" s="899">
        <v>47.610911920000014</v>
      </c>
      <c r="E195" s="871">
        <v>49.362932000000001</v>
      </c>
      <c r="F195" s="871">
        <v>47.446163670000011</v>
      </c>
      <c r="G195" s="871">
        <v>50.526264575539372</v>
      </c>
      <c r="H195" s="871">
        <v>50.526264575539372</v>
      </c>
      <c r="I195" s="871">
        <v>52.547315158560949</v>
      </c>
      <c r="J195" s="871">
        <v>52.547315158560949</v>
      </c>
      <c r="K195" s="871">
        <v>54.649207764903387</v>
      </c>
      <c r="L195" s="871">
        <v>54.649207764903387</v>
      </c>
      <c r="M195" s="871">
        <v>56.835176075499525</v>
      </c>
      <c r="N195" s="871">
        <v>56.835176075499525</v>
      </c>
      <c r="O195" s="871">
        <v>59.108583118519512</v>
      </c>
      <c r="P195" s="871">
        <v>59.108583118519512</v>
      </c>
      <c r="Q195" s="871">
        <v>61.472926443260292</v>
      </c>
      <c r="R195" s="871">
        <v>61.472926443260292</v>
      </c>
      <c r="S195" s="871">
        <f t="shared" si="79"/>
        <v>284.61320856074366</v>
      </c>
      <c r="T195" s="905">
        <f t="shared" si="79"/>
        <v>284.61320856074366</v>
      </c>
    </row>
    <row r="196" spans="1:20" ht="33.75" customHeight="1" outlineLevel="1" x14ac:dyDescent="0.25">
      <c r="A196" s="900" t="s">
        <v>1938</v>
      </c>
      <c r="B196" s="866" t="s">
        <v>1143</v>
      </c>
      <c r="C196" s="863" t="s">
        <v>939</v>
      </c>
      <c r="D196" s="899">
        <v>61.379949459999999</v>
      </c>
      <c r="E196" s="871">
        <f>E70</f>
        <v>15.089135177444948</v>
      </c>
      <c r="F196" s="871">
        <v>50.92085479</v>
      </c>
      <c r="G196" s="871">
        <v>68.673509209915039</v>
      </c>
      <c r="H196" s="871">
        <v>69.352965228516609</v>
      </c>
      <c r="I196" s="871">
        <v>70.404843837657268</v>
      </c>
      <c r="J196" s="871">
        <v>70.404843837657268</v>
      </c>
      <c r="K196" s="871">
        <v>73.221037591163565</v>
      </c>
      <c r="L196" s="871">
        <v>73.221037591163565</v>
      </c>
      <c r="M196" s="871">
        <v>76.149879094810117</v>
      </c>
      <c r="N196" s="871">
        <v>76.149879094810117</v>
      </c>
      <c r="O196" s="871">
        <v>79.157027067376546</v>
      </c>
      <c r="P196" s="871">
        <v>79.157027067376546</v>
      </c>
      <c r="Q196" s="871">
        <v>82.284460958845628</v>
      </c>
      <c r="R196" s="871">
        <v>82.284460958845628</v>
      </c>
      <c r="S196" s="871">
        <f t="shared" si="79"/>
        <v>381.21724854985308</v>
      </c>
      <c r="T196" s="905">
        <f t="shared" si="79"/>
        <v>381.21724854985308</v>
      </c>
    </row>
    <row r="197" spans="1:20" outlineLevel="1" x14ac:dyDescent="0.25">
      <c r="A197" s="900" t="s">
        <v>1939</v>
      </c>
      <c r="B197" s="864" t="s">
        <v>1145</v>
      </c>
      <c r="C197" s="863" t="s">
        <v>939</v>
      </c>
      <c r="D197" s="899">
        <v>3.43</v>
      </c>
      <c r="E197" s="899">
        <v>-0.13349157108926374</v>
      </c>
      <c r="F197" s="899">
        <v>2.7755179999999999</v>
      </c>
      <c r="G197" s="899">
        <v>-3.3302688990679359</v>
      </c>
      <c r="H197" s="899">
        <v>0</v>
      </c>
      <c r="I197" s="899">
        <v>0</v>
      </c>
      <c r="J197" s="899">
        <v>0</v>
      </c>
      <c r="K197" s="899">
        <v>0</v>
      </c>
      <c r="L197" s="899">
        <v>0</v>
      </c>
      <c r="M197" s="899">
        <v>0</v>
      </c>
      <c r="N197" s="899">
        <v>0</v>
      </c>
      <c r="O197" s="899">
        <v>0</v>
      </c>
      <c r="P197" s="899">
        <v>0</v>
      </c>
      <c r="Q197" s="899">
        <v>0</v>
      </c>
      <c r="R197" s="899">
        <v>0</v>
      </c>
      <c r="S197" s="899">
        <f t="shared" si="79"/>
        <v>0</v>
      </c>
      <c r="T197" s="899">
        <f t="shared" si="79"/>
        <v>0</v>
      </c>
    </row>
    <row r="198" spans="1:20" ht="31.5" outlineLevel="1" x14ac:dyDescent="0.25">
      <c r="A198" s="900" t="s">
        <v>1940</v>
      </c>
      <c r="B198" s="866" t="s">
        <v>1147</v>
      </c>
      <c r="C198" s="863" t="s">
        <v>939</v>
      </c>
      <c r="D198" s="899">
        <v>15.045903060000002</v>
      </c>
      <c r="E198" s="871">
        <f>(E60+E61)*1.2</f>
        <v>2.3845435860235296</v>
      </c>
      <c r="F198" s="871">
        <v>21.989447989999999</v>
      </c>
      <c r="G198" s="871">
        <f>(G60+G61)*1.2</f>
        <v>27.567695194064402</v>
      </c>
      <c r="H198" s="871">
        <f t="shared" ref="H198:R198" si="80">(H60+H61)*1.2</f>
        <v>27.567695194064402</v>
      </c>
      <c r="I198" s="871">
        <f t="shared" si="80"/>
        <v>28.67040300182698</v>
      </c>
      <c r="J198" s="871">
        <f t="shared" si="80"/>
        <v>28.67040300182698</v>
      </c>
      <c r="K198" s="871">
        <f t="shared" si="80"/>
        <v>29.817219121900063</v>
      </c>
      <c r="L198" s="871">
        <f t="shared" si="80"/>
        <v>29.817219121900063</v>
      </c>
      <c r="M198" s="871">
        <f t="shared" si="80"/>
        <v>31.009907886776062</v>
      </c>
      <c r="N198" s="871">
        <f t="shared" si="80"/>
        <v>31.009907886776062</v>
      </c>
      <c r="O198" s="871">
        <f t="shared" si="80"/>
        <v>32.250304202247108</v>
      </c>
      <c r="P198" s="871">
        <f t="shared" si="80"/>
        <v>32.250304202247108</v>
      </c>
      <c r="Q198" s="871">
        <f t="shared" si="80"/>
        <v>33.540316370336988</v>
      </c>
      <c r="R198" s="871">
        <f t="shared" si="80"/>
        <v>33.540316370336988</v>
      </c>
      <c r="S198" s="871">
        <f t="shared" si="79"/>
        <v>155.2881505830872</v>
      </c>
      <c r="T198" s="871">
        <f t="shared" si="79"/>
        <v>155.2881505830872</v>
      </c>
    </row>
    <row r="199" spans="1:20" ht="31.5" outlineLevel="1" x14ac:dyDescent="0.25">
      <c r="A199" s="900" t="s">
        <v>1941</v>
      </c>
      <c r="B199" s="866" t="s">
        <v>1149</v>
      </c>
      <c r="C199" s="863" t="s">
        <v>939</v>
      </c>
      <c r="D199" s="899">
        <v>83.342290770000034</v>
      </c>
      <c r="E199" s="871">
        <f>(E67+E78+E74+E76)*1.2</f>
        <v>49.82628839283749</v>
      </c>
      <c r="F199" s="871">
        <v>58.868358819999997</v>
      </c>
      <c r="G199" s="871">
        <f t="shared" ref="G199:T199" si="81">(G67+G78+G74+G76)*1.2</f>
        <v>70.286431236447569</v>
      </c>
      <c r="H199" s="871">
        <f>(H67+H78+H74+H76)*1.2+40</f>
        <v>114.363167348057</v>
      </c>
      <c r="I199" s="871">
        <f t="shared" si="81"/>
        <v>67.00425404197928</v>
      </c>
      <c r="J199" s="871">
        <f t="shared" si="81"/>
        <v>67.00425404197928</v>
      </c>
      <c r="K199" s="871">
        <f t="shared" si="81"/>
        <v>69.684424203658452</v>
      </c>
      <c r="L199" s="871">
        <f t="shared" si="81"/>
        <v>69.684424203658452</v>
      </c>
      <c r="M199" s="871">
        <f t="shared" si="81"/>
        <v>72.471801171804799</v>
      </c>
      <c r="N199" s="871">
        <f t="shared" si="81"/>
        <v>72.471801171804799</v>
      </c>
      <c r="O199" s="871">
        <f t="shared" si="81"/>
        <v>75.137590071321128</v>
      </c>
      <c r="P199" s="871">
        <f t="shared" si="81"/>
        <v>75.137590071321128</v>
      </c>
      <c r="Q199" s="871">
        <f t="shared" si="81"/>
        <v>77.910010526818141</v>
      </c>
      <c r="R199" s="871">
        <f t="shared" si="81"/>
        <v>77.910010526818141</v>
      </c>
      <c r="S199" s="871">
        <f t="shared" si="81"/>
        <v>362.2080800155818</v>
      </c>
      <c r="T199" s="871">
        <f t="shared" si="81"/>
        <v>362.2080800155818</v>
      </c>
    </row>
    <row r="200" spans="1:20" ht="31.5" outlineLevel="1" x14ac:dyDescent="0.25">
      <c r="A200" s="900" t="s">
        <v>1942</v>
      </c>
      <c r="B200" s="866" t="s">
        <v>1151</v>
      </c>
      <c r="C200" s="863" t="s">
        <v>939</v>
      </c>
      <c r="D200" s="899">
        <v>1.21188202</v>
      </c>
      <c r="E200" s="871">
        <f>E75*1.2</f>
        <v>0.9413771896319999</v>
      </c>
      <c r="F200" s="871">
        <v>0.62389620999999995</v>
      </c>
      <c r="G200" s="871">
        <f t="shared" ref="G200:T200" si="82">G75*1.2</f>
        <v>1.1735534534384464</v>
      </c>
      <c r="H200" s="871">
        <f t="shared" si="82"/>
        <v>1.1735534534384464</v>
      </c>
      <c r="I200" s="871">
        <f t="shared" si="82"/>
        <v>1.2204955915759843</v>
      </c>
      <c r="J200" s="871">
        <f t="shared" si="82"/>
        <v>1.2204955915759843</v>
      </c>
      <c r="K200" s="871">
        <f t="shared" si="82"/>
        <v>1.2693154152390236</v>
      </c>
      <c r="L200" s="871">
        <f t="shared" si="82"/>
        <v>1.2693154152390236</v>
      </c>
      <c r="M200" s="871">
        <f t="shared" si="82"/>
        <v>1.3200880318485846</v>
      </c>
      <c r="N200" s="871">
        <f t="shared" si="82"/>
        <v>1.3200880318485846</v>
      </c>
      <c r="O200" s="871">
        <f t="shared" si="82"/>
        <v>1.3728915531225283</v>
      </c>
      <c r="P200" s="871">
        <f t="shared" si="82"/>
        <v>1.3728915531225283</v>
      </c>
      <c r="Q200" s="871">
        <f t="shared" si="82"/>
        <v>1.4278072152474295</v>
      </c>
      <c r="R200" s="871">
        <f t="shared" si="82"/>
        <v>1.4278072152474295</v>
      </c>
      <c r="S200" s="871">
        <f t="shared" si="82"/>
        <v>6.6105978070335514</v>
      </c>
      <c r="T200" s="871">
        <f t="shared" si="82"/>
        <v>6.6105978070335514</v>
      </c>
    </row>
    <row r="201" spans="1:20" ht="94.5" outlineLevel="1" x14ac:dyDescent="0.25">
      <c r="A201" s="900" t="s">
        <v>1943</v>
      </c>
      <c r="B201" s="866" t="s">
        <v>1153</v>
      </c>
      <c r="C201" s="863" t="s">
        <v>939</v>
      </c>
      <c r="D201" s="862"/>
      <c r="E201" s="904"/>
      <c r="F201" s="925"/>
      <c r="G201" s="862"/>
      <c r="H201" s="862"/>
      <c r="I201" s="862"/>
      <c r="J201" s="862"/>
      <c r="K201" s="862"/>
      <c r="L201" s="862"/>
      <c r="M201" s="862"/>
      <c r="N201" s="862"/>
      <c r="O201" s="862"/>
      <c r="P201" s="862"/>
      <c r="Q201" s="862"/>
      <c r="R201" s="862"/>
      <c r="S201" s="862"/>
      <c r="T201" s="862"/>
    </row>
    <row r="202" spans="1:20" ht="31.5" outlineLevel="1" x14ac:dyDescent="0.25">
      <c r="A202" s="900" t="s">
        <v>1944</v>
      </c>
      <c r="B202" s="866" t="s">
        <v>1155</v>
      </c>
      <c r="C202" s="863" t="s">
        <v>939</v>
      </c>
      <c r="D202" s="899">
        <v>8.9375638100000057</v>
      </c>
      <c r="E202" s="871">
        <f>E103*1.2</f>
        <v>8.0631988976940843</v>
      </c>
      <c r="F202" s="871">
        <v>2.2516592599999998</v>
      </c>
      <c r="G202" s="871">
        <f t="shared" ref="G202:T202" si="83">G103*1.2</f>
        <v>9.6394022239999977</v>
      </c>
      <c r="H202" s="871">
        <f t="shared" si="83"/>
        <v>13.543263475999998</v>
      </c>
      <c r="I202" s="871">
        <f t="shared" si="83"/>
        <v>9.7970687497599993</v>
      </c>
      <c r="J202" s="871">
        <f t="shared" si="83"/>
        <v>9.7970687497599993</v>
      </c>
      <c r="K202" s="871">
        <f t="shared" si="83"/>
        <v>10.0860817397504</v>
      </c>
      <c r="L202" s="871">
        <f t="shared" si="83"/>
        <v>10.0860817397504</v>
      </c>
      <c r="M202" s="871">
        <f t="shared" si="83"/>
        <v>10.386655249340418</v>
      </c>
      <c r="N202" s="871">
        <f t="shared" si="83"/>
        <v>10.386655249340418</v>
      </c>
      <c r="O202" s="871">
        <f t="shared" si="83"/>
        <v>10.540634963567822</v>
      </c>
      <c r="P202" s="871">
        <f t="shared" si="83"/>
        <v>10.540634963567822</v>
      </c>
      <c r="Q202" s="871">
        <f t="shared" si="83"/>
        <v>10.689585807039908</v>
      </c>
      <c r="R202" s="871">
        <f t="shared" si="83"/>
        <v>10.689585807039908</v>
      </c>
      <c r="S202" s="871">
        <f t="shared" si="83"/>
        <v>51.50002650945855</v>
      </c>
      <c r="T202" s="871">
        <f t="shared" si="83"/>
        <v>51.50002650945855</v>
      </c>
    </row>
    <row r="203" spans="1:20" ht="31.5" x14ac:dyDescent="0.25">
      <c r="A203" s="867" t="s">
        <v>1156</v>
      </c>
      <c r="B203" s="1011" t="s">
        <v>1157</v>
      </c>
      <c r="C203" s="863" t="s">
        <v>939</v>
      </c>
      <c r="D203" s="871">
        <f>D204+D205+D209</f>
        <v>0</v>
      </c>
      <c r="E203" s="871">
        <f t="shared" ref="E203:T203" si="84">E204+E205+E209</f>
        <v>0</v>
      </c>
      <c r="F203" s="871">
        <f t="shared" si="84"/>
        <v>0</v>
      </c>
      <c r="G203" s="871">
        <f t="shared" si="84"/>
        <v>0</v>
      </c>
      <c r="H203" s="871">
        <f t="shared" si="84"/>
        <v>0</v>
      </c>
      <c r="I203" s="871">
        <f t="shared" si="84"/>
        <v>0</v>
      </c>
      <c r="J203" s="871">
        <f t="shared" si="84"/>
        <v>0</v>
      </c>
      <c r="K203" s="871">
        <f t="shared" si="84"/>
        <v>0</v>
      </c>
      <c r="L203" s="871">
        <f t="shared" si="84"/>
        <v>0</v>
      </c>
      <c r="M203" s="871">
        <f t="shared" si="84"/>
        <v>0</v>
      </c>
      <c r="N203" s="871">
        <f t="shared" si="84"/>
        <v>0</v>
      </c>
      <c r="O203" s="871">
        <f t="shared" si="84"/>
        <v>0</v>
      </c>
      <c r="P203" s="871">
        <f t="shared" si="84"/>
        <v>0</v>
      </c>
      <c r="Q203" s="871">
        <f t="shared" si="84"/>
        <v>0</v>
      </c>
      <c r="R203" s="871">
        <f t="shared" si="84"/>
        <v>0</v>
      </c>
      <c r="S203" s="871">
        <f t="shared" si="84"/>
        <v>0</v>
      </c>
      <c r="T203" s="871">
        <f t="shared" si="84"/>
        <v>0</v>
      </c>
    </row>
    <row r="204" spans="1:20" ht="47.25" outlineLevel="1" x14ac:dyDescent="0.25">
      <c r="A204" s="900" t="s">
        <v>1945</v>
      </c>
      <c r="B204" s="866" t="s">
        <v>1159</v>
      </c>
      <c r="C204" s="863" t="s">
        <v>939</v>
      </c>
      <c r="D204" s="862"/>
      <c r="E204" s="862"/>
      <c r="F204" s="862"/>
      <c r="G204" s="862"/>
      <c r="H204" s="862"/>
      <c r="I204" s="862"/>
      <c r="J204" s="862"/>
      <c r="K204" s="862"/>
      <c r="L204" s="862"/>
      <c r="M204" s="862"/>
      <c r="N204" s="862"/>
      <c r="O204" s="862"/>
      <c r="P204" s="862"/>
      <c r="Q204" s="862"/>
      <c r="R204" s="862"/>
      <c r="S204" s="862"/>
      <c r="T204" s="862"/>
    </row>
    <row r="205" spans="1:20" ht="47.25" outlineLevel="1" x14ac:dyDescent="0.25">
      <c r="A205" s="900" t="s">
        <v>1946</v>
      </c>
      <c r="B205" s="866" t="s">
        <v>1161</v>
      </c>
      <c r="C205" s="863" t="s">
        <v>939</v>
      </c>
      <c r="D205" s="862">
        <f>D206</f>
        <v>0</v>
      </c>
      <c r="E205" s="862">
        <f t="shared" ref="E205:T205" si="85">E206</f>
        <v>0</v>
      </c>
      <c r="F205" s="862">
        <f t="shared" si="85"/>
        <v>0</v>
      </c>
      <c r="G205" s="862">
        <f t="shared" si="85"/>
        <v>0</v>
      </c>
      <c r="H205" s="862">
        <f t="shared" si="85"/>
        <v>0</v>
      </c>
      <c r="I205" s="862">
        <f t="shared" si="85"/>
        <v>0</v>
      </c>
      <c r="J205" s="862">
        <f t="shared" si="85"/>
        <v>0</v>
      </c>
      <c r="K205" s="862">
        <f t="shared" si="85"/>
        <v>0</v>
      </c>
      <c r="L205" s="862">
        <f t="shared" si="85"/>
        <v>0</v>
      </c>
      <c r="M205" s="862">
        <f t="shared" si="85"/>
        <v>0</v>
      </c>
      <c r="N205" s="862">
        <f t="shared" si="85"/>
        <v>0</v>
      </c>
      <c r="O205" s="862">
        <f t="shared" si="85"/>
        <v>0</v>
      </c>
      <c r="P205" s="862">
        <f t="shared" si="85"/>
        <v>0</v>
      </c>
      <c r="Q205" s="862">
        <f t="shared" si="85"/>
        <v>0</v>
      </c>
      <c r="R205" s="862">
        <f t="shared" si="85"/>
        <v>0</v>
      </c>
      <c r="S205" s="862">
        <f t="shared" si="85"/>
        <v>0</v>
      </c>
      <c r="T205" s="862">
        <f t="shared" si="85"/>
        <v>0</v>
      </c>
    </row>
    <row r="206" spans="1:20" ht="62.25" customHeight="1" outlineLevel="1" x14ac:dyDescent="0.25">
      <c r="A206" s="900" t="s">
        <v>1947</v>
      </c>
      <c r="B206" s="864" t="s">
        <v>1163</v>
      </c>
      <c r="C206" s="863" t="s">
        <v>939</v>
      </c>
      <c r="D206" s="862">
        <f>D207+D208</f>
        <v>0</v>
      </c>
      <c r="E206" s="862">
        <f t="shared" ref="E206:T206" si="86">E207+E208</f>
        <v>0</v>
      </c>
      <c r="F206" s="862">
        <f t="shared" si="86"/>
        <v>0</v>
      </c>
      <c r="G206" s="862">
        <f t="shared" si="86"/>
        <v>0</v>
      </c>
      <c r="H206" s="862">
        <f t="shared" si="86"/>
        <v>0</v>
      </c>
      <c r="I206" s="862">
        <f t="shared" si="86"/>
        <v>0</v>
      </c>
      <c r="J206" s="862">
        <f t="shared" si="86"/>
        <v>0</v>
      </c>
      <c r="K206" s="862">
        <f t="shared" si="86"/>
        <v>0</v>
      </c>
      <c r="L206" s="862">
        <f t="shared" si="86"/>
        <v>0</v>
      </c>
      <c r="M206" s="862">
        <f t="shared" si="86"/>
        <v>0</v>
      </c>
      <c r="N206" s="862">
        <f t="shared" si="86"/>
        <v>0</v>
      </c>
      <c r="O206" s="862">
        <f t="shared" si="86"/>
        <v>0</v>
      </c>
      <c r="P206" s="862">
        <f t="shared" si="86"/>
        <v>0</v>
      </c>
      <c r="Q206" s="862">
        <f t="shared" si="86"/>
        <v>0</v>
      </c>
      <c r="R206" s="862">
        <f t="shared" si="86"/>
        <v>0</v>
      </c>
      <c r="S206" s="862">
        <f t="shared" si="86"/>
        <v>0</v>
      </c>
      <c r="T206" s="862">
        <f t="shared" si="86"/>
        <v>0</v>
      </c>
    </row>
    <row r="207" spans="1:20" ht="31.5" outlineLevel="1" x14ac:dyDescent="0.25">
      <c r="A207" s="867" t="s">
        <v>1948</v>
      </c>
      <c r="B207" s="869" t="s">
        <v>1165</v>
      </c>
      <c r="C207" s="863" t="s">
        <v>939</v>
      </c>
      <c r="D207" s="862"/>
      <c r="E207" s="862"/>
      <c r="F207" s="862"/>
      <c r="G207" s="862"/>
      <c r="H207" s="862"/>
      <c r="I207" s="862"/>
      <c r="J207" s="862"/>
      <c r="K207" s="862"/>
      <c r="L207" s="862"/>
      <c r="M207" s="862"/>
      <c r="N207" s="862"/>
      <c r="O207" s="862"/>
      <c r="P207" s="862"/>
      <c r="Q207" s="862"/>
      <c r="R207" s="862"/>
      <c r="S207" s="862"/>
      <c r="T207" s="862"/>
    </row>
    <row r="208" spans="1:20" ht="63" outlineLevel="1" x14ac:dyDescent="0.25">
      <c r="A208" s="867" t="s">
        <v>1949</v>
      </c>
      <c r="B208" s="869" t="s">
        <v>1167</v>
      </c>
      <c r="C208" s="863" t="s">
        <v>939</v>
      </c>
      <c r="D208" s="862"/>
      <c r="E208" s="862"/>
      <c r="F208" s="862"/>
      <c r="G208" s="862"/>
      <c r="H208" s="862"/>
      <c r="I208" s="862"/>
      <c r="J208" s="862"/>
      <c r="K208" s="862"/>
      <c r="L208" s="862"/>
      <c r="M208" s="862"/>
      <c r="N208" s="862"/>
      <c r="O208" s="862"/>
      <c r="P208" s="862"/>
      <c r="Q208" s="862"/>
      <c r="R208" s="862"/>
      <c r="S208" s="862"/>
      <c r="T208" s="862"/>
    </row>
    <row r="209" spans="1:20" ht="31.5" outlineLevel="1" x14ac:dyDescent="0.25">
      <c r="A209" s="865" t="s">
        <v>1950</v>
      </c>
      <c r="B209" s="866" t="s">
        <v>1169</v>
      </c>
      <c r="C209" s="863" t="s">
        <v>939</v>
      </c>
      <c r="D209" s="871"/>
      <c r="E209" s="862"/>
      <c r="F209" s="871"/>
      <c r="G209" s="862"/>
      <c r="H209" s="862"/>
      <c r="I209" s="862"/>
      <c r="J209" s="862"/>
      <c r="K209" s="862"/>
      <c r="L209" s="862"/>
      <c r="M209" s="862"/>
      <c r="N209" s="862"/>
      <c r="O209" s="862"/>
      <c r="P209" s="862"/>
      <c r="Q209" s="862"/>
      <c r="R209" s="862"/>
      <c r="S209" s="862"/>
      <c r="T209" s="862"/>
    </row>
    <row r="210" spans="1:20" ht="31.5" x14ac:dyDescent="0.25">
      <c r="A210" s="867" t="s">
        <v>1170</v>
      </c>
      <c r="B210" s="1011" t="s">
        <v>1171</v>
      </c>
      <c r="C210" s="863" t="s">
        <v>939</v>
      </c>
      <c r="D210" s="871">
        <f>D211+D218+D219+D220</f>
        <v>76.144155090000012</v>
      </c>
      <c r="E210" s="871">
        <f t="shared" ref="E210:S210" si="87">E211</f>
        <v>87.114266944775849</v>
      </c>
      <c r="F210" s="871">
        <f t="shared" si="87"/>
        <v>53.923100179999999</v>
      </c>
      <c r="G210" s="871">
        <f t="shared" si="87"/>
        <v>220.00700000000001</v>
      </c>
      <c r="H210" s="871">
        <f t="shared" si="87"/>
        <v>220.00700000000001</v>
      </c>
      <c r="I210" s="871">
        <f t="shared" si="87"/>
        <v>77.812999999999988</v>
      </c>
      <c r="J210" s="871">
        <f t="shared" si="87"/>
        <v>0</v>
      </c>
      <c r="K210" s="871"/>
      <c r="L210" s="871"/>
      <c r="M210" s="871"/>
      <c r="N210" s="871"/>
      <c r="O210" s="871"/>
      <c r="P210" s="871"/>
      <c r="Q210" s="871"/>
      <c r="R210" s="871"/>
      <c r="S210" s="871">
        <f t="shared" si="87"/>
        <v>516.92700000000002</v>
      </c>
      <c r="T210" s="871"/>
    </row>
    <row r="211" spans="1:20" ht="31.5" outlineLevel="1" x14ac:dyDescent="0.25">
      <c r="A211" s="865" t="s">
        <v>1951</v>
      </c>
      <c r="B211" s="866" t="s">
        <v>1173</v>
      </c>
      <c r="C211" s="863" t="s">
        <v>939</v>
      </c>
      <c r="D211" s="871">
        <f>D212+D213+D214+D215+D216+D217</f>
        <v>76.144155090000012</v>
      </c>
      <c r="E211" s="871">
        <f t="shared" ref="E211:R211" si="88">E212+E213+E214+E215+E216+E217</f>
        <v>87.114266944775849</v>
      </c>
      <c r="F211" s="871">
        <f t="shared" si="88"/>
        <v>53.923100179999999</v>
      </c>
      <c r="G211" s="871">
        <f t="shared" si="88"/>
        <v>220.00700000000001</v>
      </c>
      <c r="H211" s="871">
        <f t="shared" si="88"/>
        <v>220.00700000000001</v>
      </c>
      <c r="I211" s="871">
        <f t="shared" si="88"/>
        <v>77.812999999999988</v>
      </c>
      <c r="J211" s="871">
        <f t="shared" si="88"/>
        <v>0</v>
      </c>
      <c r="K211" s="871">
        <f t="shared" si="88"/>
        <v>70.2</v>
      </c>
      <c r="L211" s="871">
        <f t="shared" si="88"/>
        <v>0</v>
      </c>
      <c r="M211" s="871">
        <f t="shared" si="88"/>
        <v>68.763999999999996</v>
      </c>
      <c r="N211" s="871">
        <f t="shared" si="88"/>
        <v>0</v>
      </c>
      <c r="O211" s="871">
        <f t="shared" si="88"/>
        <v>68.055000000000007</v>
      </c>
      <c r="P211" s="871">
        <f t="shared" si="88"/>
        <v>0</v>
      </c>
      <c r="Q211" s="871">
        <f t="shared" si="88"/>
        <v>68.518000000000001</v>
      </c>
      <c r="R211" s="871">
        <f t="shared" si="88"/>
        <v>0</v>
      </c>
      <c r="S211" s="871">
        <f t="shared" ref="S211" si="89">SUM(S212:S215)</f>
        <v>516.92700000000002</v>
      </c>
      <c r="T211" s="871"/>
    </row>
    <row r="212" spans="1:20" ht="31.5" outlineLevel="1" x14ac:dyDescent="0.25">
      <c r="A212" s="865" t="s">
        <v>1952</v>
      </c>
      <c r="B212" s="864" t="s">
        <v>1175</v>
      </c>
      <c r="C212" s="863" t="s">
        <v>939</v>
      </c>
      <c r="D212" s="899">
        <v>8.6974834199999993</v>
      </c>
      <c r="E212" s="871">
        <v>28.741999999999997</v>
      </c>
      <c r="F212" s="871">
        <v>2.0738420900000003</v>
      </c>
      <c r="G212" s="871">
        <v>69.733000000000004</v>
      </c>
      <c r="H212" s="871">
        <f>G212</f>
        <v>69.733000000000004</v>
      </c>
      <c r="I212" s="871">
        <v>64.099999999999994</v>
      </c>
      <c r="J212" s="871"/>
      <c r="K212" s="871">
        <v>31.5</v>
      </c>
      <c r="L212" s="871"/>
      <c r="M212" s="871">
        <v>45.584000000000003</v>
      </c>
      <c r="N212" s="871"/>
      <c r="O212" s="871">
        <v>17.375</v>
      </c>
      <c r="P212" s="871"/>
      <c r="Q212" s="871">
        <v>13.333</v>
      </c>
      <c r="R212" s="871"/>
      <c r="S212" s="871">
        <f>G212+H212+I212</f>
        <v>203.566</v>
      </c>
      <c r="T212" s="862"/>
    </row>
    <row r="213" spans="1:20" ht="31.5" outlineLevel="1" x14ac:dyDescent="0.25">
      <c r="A213" s="865" t="s">
        <v>1953</v>
      </c>
      <c r="B213" s="864" t="s">
        <v>1177</v>
      </c>
      <c r="C213" s="863" t="s">
        <v>939</v>
      </c>
      <c r="D213" s="899">
        <v>57.61278192000001</v>
      </c>
      <c r="E213" s="899">
        <v>54.744099999999996</v>
      </c>
      <c r="F213" s="899">
        <v>39.399132379999998</v>
      </c>
      <c r="G213" s="899">
        <v>144.32400000000001</v>
      </c>
      <c r="H213" s="899">
        <f>G213</f>
        <v>144.32400000000001</v>
      </c>
      <c r="I213" s="899">
        <v>2.1</v>
      </c>
      <c r="J213" s="899"/>
      <c r="K213" s="899">
        <v>34.799999999999997</v>
      </c>
      <c r="L213" s="899"/>
      <c r="M213" s="899">
        <v>12.516999999999999</v>
      </c>
      <c r="N213" s="899"/>
      <c r="O213" s="899">
        <v>43.1</v>
      </c>
      <c r="P213" s="899"/>
      <c r="Q213" s="899">
        <v>51.604999999999997</v>
      </c>
      <c r="R213" s="899"/>
      <c r="S213" s="871">
        <f>G213+H213+I213</f>
        <v>290.74800000000005</v>
      </c>
      <c r="T213" s="862"/>
    </row>
    <row r="214" spans="1:20" ht="47.25" outlineLevel="1" x14ac:dyDescent="0.25">
      <c r="A214" s="865" t="s">
        <v>1954</v>
      </c>
      <c r="B214" s="864" t="s">
        <v>1179</v>
      </c>
      <c r="C214" s="863" t="s">
        <v>939</v>
      </c>
      <c r="D214" s="871"/>
      <c r="E214" s="899">
        <v>4.5</v>
      </c>
      <c r="F214" s="871">
        <v>8.964928050000001</v>
      </c>
      <c r="G214" s="899">
        <v>5.5</v>
      </c>
      <c r="H214" s="899">
        <f>G214</f>
        <v>5.5</v>
      </c>
      <c r="I214" s="899">
        <v>3.7</v>
      </c>
      <c r="J214" s="899"/>
      <c r="K214" s="899"/>
      <c r="L214" s="899"/>
      <c r="M214" s="899">
        <v>7.0830000000000002</v>
      </c>
      <c r="N214" s="899"/>
      <c r="O214" s="899">
        <v>2.5</v>
      </c>
      <c r="P214" s="899"/>
      <c r="Q214" s="899"/>
      <c r="R214" s="899"/>
      <c r="S214" s="905">
        <f>G214+H214+I214</f>
        <v>14.7</v>
      </c>
      <c r="T214" s="862"/>
    </row>
    <row r="215" spans="1:20" ht="47.25" outlineLevel="1" x14ac:dyDescent="0.25">
      <c r="A215" s="865" t="s">
        <v>1955</v>
      </c>
      <c r="B215" s="864" t="s">
        <v>1181</v>
      </c>
      <c r="C215" s="863" t="s">
        <v>939</v>
      </c>
      <c r="D215" s="899">
        <v>9.8338897500000009</v>
      </c>
      <c r="E215" s="899">
        <v>1.4000999999999999</v>
      </c>
      <c r="F215" s="899">
        <v>2.6205386599999998</v>
      </c>
      <c r="G215" s="899"/>
      <c r="H215" s="899"/>
      <c r="I215" s="899">
        <v>7.9130000000000003</v>
      </c>
      <c r="J215" s="899"/>
      <c r="K215" s="899">
        <v>3.9</v>
      </c>
      <c r="L215" s="899"/>
      <c r="M215" s="899">
        <v>3.58</v>
      </c>
      <c r="N215" s="899"/>
      <c r="O215" s="899">
        <v>5.08</v>
      </c>
      <c r="P215" s="899"/>
      <c r="Q215" s="899">
        <v>3.58</v>
      </c>
      <c r="R215" s="899"/>
      <c r="S215" s="899">
        <f>G215+H215+I215</f>
        <v>7.9130000000000003</v>
      </c>
      <c r="T215" s="862"/>
    </row>
    <row r="216" spans="1:20" ht="47.25" x14ac:dyDescent="0.25">
      <c r="A216" s="865" t="s">
        <v>1956</v>
      </c>
      <c r="B216" s="864" t="s">
        <v>1183</v>
      </c>
      <c r="C216" s="863" t="s">
        <v>939</v>
      </c>
      <c r="D216" s="862"/>
      <c r="E216" s="862"/>
      <c r="F216" s="862"/>
      <c r="G216" s="862"/>
      <c r="H216" s="862"/>
      <c r="I216" s="862"/>
      <c r="J216" s="862"/>
      <c r="K216" s="862"/>
      <c r="L216" s="862"/>
      <c r="M216" s="862"/>
      <c r="N216" s="862"/>
      <c r="O216" s="862"/>
      <c r="P216" s="862"/>
      <c r="Q216" s="862"/>
      <c r="R216" s="862"/>
      <c r="S216" s="862"/>
      <c r="T216" s="862"/>
    </row>
    <row r="217" spans="1:20" ht="47.25" x14ac:dyDescent="0.25">
      <c r="A217" s="865" t="s">
        <v>1957</v>
      </c>
      <c r="B217" s="864" t="s">
        <v>1185</v>
      </c>
      <c r="C217" s="863" t="s">
        <v>939</v>
      </c>
      <c r="D217" s="871"/>
      <c r="E217" s="899">
        <f>E69-E212-E213-E214-E215</f>
        <v>-2.2719330552241441</v>
      </c>
      <c r="F217" s="899">
        <v>0.86465899999999996</v>
      </c>
      <c r="G217" s="862">
        <v>0.44999999999999996</v>
      </c>
      <c r="H217" s="862">
        <f>G217</f>
        <v>0.44999999999999996</v>
      </c>
      <c r="I217" s="862"/>
      <c r="J217" s="862"/>
      <c r="K217" s="862"/>
      <c r="L217" s="862"/>
      <c r="M217" s="862"/>
      <c r="N217" s="862"/>
      <c r="O217" s="862"/>
      <c r="P217" s="862"/>
      <c r="Q217" s="862"/>
      <c r="R217" s="862"/>
      <c r="S217" s="862"/>
      <c r="T217" s="862"/>
    </row>
    <row r="218" spans="1:20" ht="31.5" x14ac:dyDescent="0.25">
      <c r="A218" s="865" t="s">
        <v>1958</v>
      </c>
      <c r="B218" s="866" t="s">
        <v>1187</v>
      </c>
      <c r="C218" s="863" t="s">
        <v>939</v>
      </c>
      <c r="D218" s="918"/>
      <c r="E218" s="871"/>
      <c r="F218" s="862"/>
      <c r="G218" s="871"/>
      <c r="H218" s="862"/>
      <c r="I218" s="862"/>
      <c r="J218" s="862"/>
      <c r="K218" s="862"/>
      <c r="L218" s="862"/>
      <c r="M218" s="862"/>
      <c r="N218" s="862"/>
      <c r="O218" s="862"/>
      <c r="P218" s="862"/>
      <c r="Q218" s="862"/>
      <c r="R218" s="862"/>
      <c r="S218" s="862"/>
      <c r="T218" s="862"/>
    </row>
    <row r="219" spans="1:20" ht="47.25" x14ac:dyDescent="0.25">
      <c r="A219" s="865" t="s">
        <v>1959</v>
      </c>
      <c r="B219" s="866" t="s">
        <v>1189</v>
      </c>
      <c r="C219" s="863" t="s">
        <v>939</v>
      </c>
      <c r="D219" s="918"/>
      <c r="E219" s="910"/>
      <c r="F219" s="862"/>
      <c r="G219" s="862"/>
      <c r="H219" s="862"/>
      <c r="I219" s="862"/>
      <c r="J219" s="862"/>
      <c r="K219" s="862"/>
      <c r="L219" s="862"/>
      <c r="M219" s="862"/>
      <c r="N219" s="862"/>
      <c r="O219" s="862"/>
      <c r="P219" s="862"/>
      <c r="Q219" s="862"/>
      <c r="R219" s="862"/>
      <c r="S219" s="862"/>
      <c r="T219" s="862"/>
    </row>
    <row r="220" spans="1:20" x14ac:dyDescent="0.25">
      <c r="A220" s="865" t="s">
        <v>1960</v>
      </c>
      <c r="B220" s="866" t="s">
        <v>1020</v>
      </c>
      <c r="C220" s="863" t="s">
        <v>624</v>
      </c>
      <c r="D220" s="862">
        <f>D221</f>
        <v>0</v>
      </c>
      <c r="E220" s="862">
        <f t="shared" ref="E220:T220" si="90">E221</f>
        <v>0</v>
      </c>
      <c r="F220" s="862">
        <f t="shared" si="90"/>
        <v>0</v>
      </c>
      <c r="G220" s="862">
        <f t="shared" si="90"/>
        <v>0</v>
      </c>
      <c r="H220" s="862">
        <f t="shared" si="90"/>
        <v>0</v>
      </c>
      <c r="I220" s="862">
        <f t="shared" si="90"/>
        <v>0</v>
      </c>
      <c r="J220" s="862">
        <f t="shared" si="90"/>
        <v>0</v>
      </c>
      <c r="K220" s="862">
        <f t="shared" si="90"/>
        <v>0</v>
      </c>
      <c r="L220" s="862">
        <f t="shared" si="90"/>
        <v>0</v>
      </c>
      <c r="M220" s="862">
        <f t="shared" si="90"/>
        <v>0</v>
      </c>
      <c r="N220" s="862">
        <f t="shared" si="90"/>
        <v>0</v>
      </c>
      <c r="O220" s="862">
        <f t="shared" si="90"/>
        <v>0</v>
      </c>
      <c r="P220" s="862">
        <f t="shared" si="90"/>
        <v>0</v>
      </c>
      <c r="Q220" s="862">
        <f t="shared" si="90"/>
        <v>0</v>
      </c>
      <c r="R220" s="862">
        <f t="shared" si="90"/>
        <v>0</v>
      </c>
      <c r="S220" s="862">
        <f t="shared" si="90"/>
        <v>0</v>
      </c>
      <c r="T220" s="862">
        <f t="shared" si="90"/>
        <v>0</v>
      </c>
    </row>
    <row r="221" spans="1:20" ht="63" x14ac:dyDescent="0.25">
      <c r="A221" s="865" t="s">
        <v>1961</v>
      </c>
      <c r="B221" s="864" t="s">
        <v>1192</v>
      </c>
      <c r="C221" s="863" t="s">
        <v>939</v>
      </c>
      <c r="D221" s="862"/>
      <c r="E221" s="862"/>
      <c r="F221" s="862"/>
      <c r="G221" s="862"/>
      <c r="H221" s="862"/>
      <c r="I221" s="862"/>
      <c r="J221" s="862"/>
      <c r="K221" s="862"/>
      <c r="L221" s="862"/>
      <c r="M221" s="862"/>
      <c r="N221" s="862"/>
      <c r="O221" s="862"/>
      <c r="P221" s="862"/>
      <c r="Q221" s="862"/>
      <c r="R221" s="862"/>
      <c r="S221" s="862"/>
      <c r="T221" s="862"/>
    </row>
    <row r="222" spans="1:20" ht="31.5" x14ac:dyDescent="0.25">
      <c r="A222" s="867" t="s">
        <v>1193</v>
      </c>
      <c r="B222" s="1011" t="s">
        <v>1194</v>
      </c>
      <c r="C222" s="863" t="s">
        <v>939</v>
      </c>
      <c r="D222" s="871">
        <f>D223+D224+D228+D229+D232+D233+D234</f>
        <v>416.6</v>
      </c>
      <c r="E222" s="871">
        <f t="shared" ref="E222:T222" si="91">E223+E224+E228+E229+E232+E233+E234</f>
        <v>7.2496999999999998</v>
      </c>
      <c r="F222" s="871">
        <f t="shared" si="91"/>
        <v>565.26924125000005</v>
      </c>
      <c r="G222" s="871">
        <f t="shared" si="91"/>
        <v>0</v>
      </c>
      <c r="H222" s="871">
        <f t="shared" si="91"/>
        <v>0</v>
      </c>
      <c r="I222" s="871">
        <f t="shared" si="91"/>
        <v>0</v>
      </c>
      <c r="J222" s="871">
        <f t="shared" si="91"/>
        <v>0</v>
      </c>
      <c r="K222" s="871">
        <f t="shared" si="91"/>
        <v>0</v>
      </c>
      <c r="L222" s="871">
        <f t="shared" si="91"/>
        <v>0</v>
      </c>
      <c r="M222" s="871">
        <f t="shared" si="91"/>
        <v>0</v>
      </c>
      <c r="N222" s="871">
        <f t="shared" si="91"/>
        <v>0</v>
      </c>
      <c r="O222" s="871">
        <f t="shared" si="91"/>
        <v>0</v>
      </c>
      <c r="P222" s="871">
        <f t="shared" si="91"/>
        <v>0</v>
      </c>
      <c r="Q222" s="871">
        <f t="shared" si="91"/>
        <v>0</v>
      </c>
      <c r="R222" s="871">
        <f t="shared" si="91"/>
        <v>0</v>
      </c>
      <c r="S222" s="871">
        <f t="shared" si="91"/>
        <v>0</v>
      </c>
      <c r="T222" s="871">
        <f t="shared" si="91"/>
        <v>0</v>
      </c>
    </row>
    <row r="223" spans="1:20" outlineLevel="1" x14ac:dyDescent="0.25">
      <c r="A223" s="865" t="s">
        <v>1962</v>
      </c>
      <c r="B223" s="866" t="s">
        <v>1196</v>
      </c>
      <c r="C223" s="863" t="s">
        <v>939</v>
      </c>
      <c r="D223" s="871"/>
      <c r="E223" s="899">
        <f t="shared" ref="E223" si="92">E99</f>
        <v>7.2496999999999998</v>
      </c>
      <c r="F223" s="899">
        <v>6.0692412499999993</v>
      </c>
      <c r="G223" s="899">
        <f>G99</f>
        <v>0</v>
      </c>
      <c r="H223" s="899"/>
      <c r="I223" s="899"/>
      <c r="J223" s="899"/>
      <c r="K223" s="899"/>
      <c r="L223" s="899"/>
      <c r="M223" s="899"/>
      <c r="N223" s="899"/>
      <c r="O223" s="899"/>
      <c r="P223" s="899"/>
      <c r="Q223" s="899"/>
      <c r="R223" s="899"/>
      <c r="S223" s="899"/>
      <c r="T223" s="899"/>
    </row>
    <row r="224" spans="1:20" ht="31.5" outlineLevel="1" x14ac:dyDescent="0.25">
      <c r="A224" s="865" t="s">
        <v>1963</v>
      </c>
      <c r="B224" s="866" t="s">
        <v>1198</v>
      </c>
      <c r="C224" s="863" t="s">
        <v>939</v>
      </c>
      <c r="D224" s="862">
        <f>D225+D226+D227</f>
        <v>0</v>
      </c>
      <c r="E224" s="862">
        <f t="shared" ref="E224:T224" si="93">E225+E226+E227</f>
        <v>0</v>
      </c>
      <c r="F224" s="862">
        <f t="shared" si="93"/>
        <v>0</v>
      </c>
      <c r="G224" s="862">
        <f t="shared" si="93"/>
        <v>0</v>
      </c>
      <c r="H224" s="862">
        <f t="shared" si="93"/>
        <v>0</v>
      </c>
      <c r="I224" s="862">
        <f t="shared" si="93"/>
        <v>0</v>
      </c>
      <c r="J224" s="862">
        <f t="shared" si="93"/>
        <v>0</v>
      </c>
      <c r="K224" s="862">
        <f t="shared" si="93"/>
        <v>0</v>
      </c>
      <c r="L224" s="862">
        <f t="shared" si="93"/>
        <v>0</v>
      </c>
      <c r="M224" s="862">
        <f t="shared" si="93"/>
        <v>0</v>
      </c>
      <c r="N224" s="862">
        <f t="shared" si="93"/>
        <v>0</v>
      </c>
      <c r="O224" s="862">
        <f t="shared" si="93"/>
        <v>0</v>
      </c>
      <c r="P224" s="862">
        <f t="shared" si="93"/>
        <v>0</v>
      </c>
      <c r="Q224" s="862">
        <f t="shared" si="93"/>
        <v>0</v>
      </c>
      <c r="R224" s="862">
        <f t="shared" si="93"/>
        <v>0</v>
      </c>
      <c r="S224" s="862">
        <f t="shared" si="93"/>
        <v>0</v>
      </c>
      <c r="T224" s="862">
        <f t="shared" si="93"/>
        <v>0</v>
      </c>
    </row>
    <row r="225" spans="1:20" outlineLevel="1" x14ac:dyDescent="0.25">
      <c r="A225" s="865" t="s">
        <v>1964</v>
      </c>
      <c r="B225" s="864" t="s">
        <v>1200</v>
      </c>
      <c r="C225" s="863" t="s">
        <v>939</v>
      </c>
      <c r="D225" s="862"/>
      <c r="E225" s="862"/>
      <c r="F225" s="862"/>
      <c r="G225" s="862"/>
      <c r="H225" s="862"/>
      <c r="I225" s="862"/>
      <c r="J225" s="862"/>
      <c r="K225" s="862"/>
      <c r="L225" s="862"/>
      <c r="M225" s="862"/>
      <c r="N225" s="862"/>
      <c r="O225" s="862"/>
      <c r="P225" s="862"/>
      <c r="Q225" s="862"/>
      <c r="R225" s="862"/>
      <c r="S225" s="862"/>
      <c r="T225" s="862"/>
    </row>
    <row r="226" spans="1:20" ht="31.5" outlineLevel="1" x14ac:dyDescent="0.25">
      <c r="A226" s="865" t="s">
        <v>1965</v>
      </c>
      <c r="B226" s="864" t="s">
        <v>1202</v>
      </c>
      <c r="C226" s="863" t="s">
        <v>939</v>
      </c>
      <c r="D226" s="862"/>
      <c r="E226" s="862"/>
      <c r="F226" s="862"/>
      <c r="G226" s="862"/>
      <c r="H226" s="862"/>
      <c r="I226" s="862"/>
      <c r="J226" s="862"/>
      <c r="K226" s="862"/>
      <c r="L226" s="862"/>
      <c r="M226" s="862"/>
      <c r="N226" s="862"/>
      <c r="O226" s="862"/>
      <c r="P226" s="862"/>
      <c r="Q226" s="862"/>
      <c r="R226" s="862"/>
      <c r="S226" s="862"/>
      <c r="T226" s="862"/>
    </row>
    <row r="227" spans="1:20" ht="31.5" outlineLevel="1" x14ac:dyDescent="0.25">
      <c r="A227" s="865" t="s">
        <v>1966</v>
      </c>
      <c r="B227" s="864" t="s">
        <v>1204</v>
      </c>
      <c r="C227" s="863" t="s">
        <v>939</v>
      </c>
      <c r="D227" s="862"/>
      <c r="E227" s="862"/>
      <c r="F227" s="862"/>
      <c r="G227" s="862"/>
      <c r="H227" s="862"/>
      <c r="I227" s="862"/>
      <c r="J227" s="862"/>
      <c r="K227" s="862"/>
      <c r="L227" s="862"/>
      <c r="M227" s="862"/>
      <c r="N227" s="862"/>
      <c r="O227" s="862"/>
      <c r="P227" s="862"/>
      <c r="Q227" s="862"/>
      <c r="R227" s="862"/>
      <c r="S227" s="862"/>
      <c r="T227" s="862"/>
    </row>
    <row r="228" spans="1:20" ht="31.5" outlineLevel="1" x14ac:dyDescent="0.25">
      <c r="A228" s="865" t="s">
        <v>1967</v>
      </c>
      <c r="B228" s="866" t="s">
        <v>1206</v>
      </c>
      <c r="C228" s="863" t="s">
        <v>939</v>
      </c>
      <c r="D228" s="862"/>
      <c r="E228" s="862"/>
      <c r="F228" s="862"/>
      <c r="G228" s="862"/>
      <c r="H228" s="862"/>
      <c r="I228" s="862"/>
      <c r="J228" s="862"/>
      <c r="K228" s="862"/>
      <c r="L228" s="862"/>
      <c r="M228" s="862"/>
      <c r="N228" s="862"/>
      <c r="O228" s="862"/>
      <c r="P228" s="862"/>
      <c r="Q228" s="862"/>
      <c r="R228" s="862"/>
      <c r="S228" s="862"/>
      <c r="T228" s="862"/>
    </row>
    <row r="229" spans="1:20" ht="47.25" outlineLevel="1" x14ac:dyDescent="0.25">
      <c r="A229" s="865" t="s">
        <v>1968</v>
      </c>
      <c r="B229" s="866" t="s">
        <v>1208</v>
      </c>
      <c r="C229" s="863" t="s">
        <v>939</v>
      </c>
      <c r="D229" s="862">
        <f>D230+D231</f>
        <v>0</v>
      </c>
      <c r="E229" s="862">
        <f t="shared" ref="E229:T229" si="94">E230+E231</f>
        <v>0</v>
      </c>
      <c r="F229" s="862">
        <f t="shared" si="94"/>
        <v>0</v>
      </c>
      <c r="G229" s="862">
        <f t="shared" si="94"/>
        <v>0</v>
      </c>
      <c r="H229" s="862">
        <f t="shared" si="94"/>
        <v>0</v>
      </c>
      <c r="I229" s="862">
        <f t="shared" si="94"/>
        <v>0</v>
      </c>
      <c r="J229" s="862">
        <f t="shared" si="94"/>
        <v>0</v>
      </c>
      <c r="K229" s="862">
        <f t="shared" si="94"/>
        <v>0</v>
      </c>
      <c r="L229" s="862">
        <f t="shared" si="94"/>
        <v>0</v>
      </c>
      <c r="M229" s="862">
        <f t="shared" si="94"/>
        <v>0</v>
      </c>
      <c r="N229" s="862">
        <f t="shared" si="94"/>
        <v>0</v>
      </c>
      <c r="O229" s="862">
        <f t="shared" si="94"/>
        <v>0</v>
      </c>
      <c r="P229" s="862">
        <f t="shared" si="94"/>
        <v>0</v>
      </c>
      <c r="Q229" s="862">
        <f t="shared" si="94"/>
        <v>0</v>
      </c>
      <c r="R229" s="862">
        <f t="shared" si="94"/>
        <v>0</v>
      </c>
      <c r="S229" s="862">
        <f t="shared" si="94"/>
        <v>0</v>
      </c>
      <c r="T229" s="862">
        <f t="shared" si="94"/>
        <v>0</v>
      </c>
    </row>
    <row r="230" spans="1:20" outlineLevel="1" x14ac:dyDescent="0.25">
      <c r="A230" s="865" t="s">
        <v>1969</v>
      </c>
      <c r="B230" s="864" t="s">
        <v>1210</v>
      </c>
      <c r="C230" s="863" t="s">
        <v>939</v>
      </c>
      <c r="D230" s="862"/>
      <c r="E230" s="862"/>
      <c r="F230" s="862"/>
      <c r="G230" s="862"/>
      <c r="H230" s="862"/>
      <c r="I230" s="862"/>
      <c r="J230" s="862"/>
      <c r="K230" s="862"/>
      <c r="L230" s="862"/>
      <c r="M230" s="862"/>
      <c r="N230" s="862"/>
      <c r="O230" s="862"/>
      <c r="P230" s="862"/>
      <c r="Q230" s="862"/>
      <c r="R230" s="862"/>
      <c r="S230" s="862"/>
      <c r="T230" s="862"/>
    </row>
    <row r="231" spans="1:20" outlineLevel="1" x14ac:dyDescent="0.25">
      <c r="A231" s="865" t="s">
        <v>1970</v>
      </c>
      <c r="B231" s="864" t="s">
        <v>1212</v>
      </c>
      <c r="C231" s="863" t="s">
        <v>939</v>
      </c>
      <c r="D231" s="862"/>
      <c r="E231" s="862"/>
      <c r="F231" s="862"/>
      <c r="G231" s="862"/>
      <c r="H231" s="862"/>
      <c r="I231" s="862"/>
      <c r="J231" s="862"/>
      <c r="K231" s="862"/>
      <c r="L231" s="862"/>
      <c r="M231" s="862"/>
      <c r="N231" s="862"/>
      <c r="O231" s="862"/>
      <c r="P231" s="862"/>
      <c r="Q231" s="862"/>
      <c r="R231" s="862"/>
      <c r="S231" s="862"/>
      <c r="T231" s="862"/>
    </row>
    <row r="232" spans="1:20" ht="31.5" outlineLevel="1" x14ac:dyDescent="0.25">
      <c r="A232" s="865" t="s">
        <v>1971</v>
      </c>
      <c r="B232" s="866" t="s">
        <v>1214</v>
      </c>
      <c r="C232" s="863" t="s">
        <v>939</v>
      </c>
      <c r="D232" s="862"/>
      <c r="E232" s="862"/>
      <c r="F232" s="862"/>
      <c r="G232" s="862"/>
      <c r="H232" s="862"/>
      <c r="I232" s="862"/>
      <c r="J232" s="862"/>
      <c r="K232" s="862"/>
      <c r="L232" s="862"/>
      <c r="M232" s="862"/>
      <c r="N232" s="862"/>
      <c r="O232" s="862"/>
      <c r="P232" s="862"/>
      <c r="Q232" s="862"/>
      <c r="R232" s="862"/>
      <c r="S232" s="862"/>
      <c r="T232" s="862"/>
    </row>
    <row r="233" spans="1:20" ht="31.5" outlineLevel="1" x14ac:dyDescent="0.25">
      <c r="A233" s="865" t="s">
        <v>1972</v>
      </c>
      <c r="B233" s="866" t="s">
        <v>1216</v>
      </c>
      <c r="C233" s="863" t="s">
        <v>939</v>
      </c>
      <c r="D233" s="862"/>
      <c r="E233" s="862"/>
      <c r="F233" s="862"/>
      <c r="G233" s="862"/>
      <c r="H233" s="862"/>
      <c r="I233" s="862"/>
      <c r="J233" s="862"/>
      <c r="K233" s="862"/>
      <c r="L233" s="862"/>
      <c r="M233" s="862"/>
      <c r="N233" s="862"/>
      <c r="O233" s="862"/>
      <c r="P233" s="862"/>
      <c r="Q233" s="862"/>
      <c r="R233" s="862"/>
      <c r="S233" s="862"/>
      <c r="T233" s="862"/>
    </row>
    <row r="234" spans="1:20" ht="31.5" outlineLevel="1" x14ac:dyDescent="0.25">
      <c r="A234" s="865" t="s">
        <v>1973</v>
      </c>
      <c r="B234" s="866" t="s">
        <v>1218</v>
      </c>
      <c r="C234" s="863" t="s">
        <v>939</v>
      </c>
      <c r="D234" s="899">
        <v>416.6</v>
      </c>
      <c r="E234" s="899"/>
      <c r="F234" s="871">
        <v>559.20000000000005</v>
      </c>
      <c r="G234" s="862"/>
      <c r="H234" s="862"/>
      <c r="I234" s="862"/>
      <c r="J234" s="862"/>
      <c r="K234" s="862"/>
      <c r="L234" s="862"/>
      <c r="M234" s="862"/>
      <c r="N234" s="862"/>
      <c r="O234" s="862"/>
      <c r="P234" s="862"/>
      <c r="Q234" s="862"/>
      <c r="R234" s="862"/>
      <c r="S234" s="862"/>
      <c r="T234" s="862"/>
    </row>
    <row r="235" spans="1:20" ht="31.5" x14ac:dyDescent="0.25">
      <c r="A235" s="867" t="s">
        <v>1219</v>
      </c>
      <c r="B235" s="1011" t="s">
        <v>1220</v>
      </c>
      <c r="C235" s="863" t="s">
        <v>939</v>
      </c>
      <c r="D235" s="862">
        <f>D236+D240+D241</f>
        <v>516.1</v>
      </c>
      <c r="E235" s="862">
        <f>E236+E240+E241</f>
        <v>0</v>
      </c>
      <c r="F235" s="871">
        <f>F236+F240+F241</f>
        <v>506.10288767999998</v>
      </c>
      <c r="G235" s="862">
        <f t="shared" ref="G235:T235" si="95">G236+G240+G241</f>
        <v>0</v>
      </c>
      <c r="H235" s="862">
        <f t="shared" si="95"/>
        <v>0</v>
      </c>
      <c r="I235" s="862">
        <f t="shared" si="95"/>
        <v>0</v>
      </c>
      <c r="J235" s="862">
        <f t="shared" si="95"/>
        <v>0</v>
      </c>
      <c r="K235" s="862">
        <f t="shared" si="95"/>
        <v>0</v>
      </c>
      <c r="L235" s="862">
        <f t="shared" si="95"/>
        <v>0</v>
      </c>
      <c r="M235" s="862">
        <f t="shared" si="95"/>
        <v>0</v>
      </c>
      <c r="N235" s="862">
        <f t="shared" si="95"/>
        <v>0</v>
      </c>
      <c r="O235" s="862">
        <f t="shared" si="95"/>
        <v>0</v>
      </c>
      <c r="P235" s="862">
        <f t="shared" si="95"/>
        <v>0</v>
      </c>
      <c r="Q235" s="862">
        <f t="shared" si="95"/>
        <v>0</v>
      </c>
      <c r="R235" s="862">
        <f t="shared" si="95"/>
        <v>0</v>
      </c>
      <c r="S235" s="862">
        <f t="shared" si="95"/>
        <v>0</v>
      </c>
      <c r="T235" s="862">
        <f t="shared" si="95"/>
        <v>0</v>
      </c>
    </row>
    <row r="236" spans="1:20" ht="31.5" outlineLevel="1" x14ac:dyDescent="0.25">
      <c r="A236" s="865" t="s">
        <v>1974</v>
      </c>
      <c r="B236" s="866" t="s">
        <v>1222</v>
      </c>
      <c r="C236" s="863" t="s">
        <v>939</v>
      </c>
      <c r="D236" s="862">
        <f>D237+D238+D239</f>
        <v>0</v>
      </c>
      <c r="E236" s="862">
        <f t="shared" ref="E236:T236" si="96">E237+E238+E239</f>
        <v>0</v>
      </c>
      <c r="F236" s="862">
        <f t="shared" si="96"/>
        <v>0</v>
      </c>
      <c r="G236" s="862">
        <f t="shared" si="96"/>
        <v>0</v>
      </c>
      <c r="H236" s="862">
        <f t="shared" si="96"/>
        <v>0</v>
      </c>
      <c r="I236" s="862">
        <f t="shared" si="96"/>
        <v>0</v>
      </c>
      <c r="J236" s="862">
        <f t="shared" si="96"/>
        <v>0</v>
      </c>
      <c r="K236" s="862">
        <f t="shared" si="96"/>
        <v>0</v>
      </c>
      <c r="L236" s="862">
        <f t="shared" si="96"/>
        <v>0</v>
      </c>
      <c r="M236" s="862">
        <f t="shared" si="96"/>
        <v>0</v>
      </c>
      <c r="N236" s="862">
        <f t="shared" si="96"/>
        <v>0</v>
      </c>
      <c r="O236" s="862">
        <f t="shared" si="96"/>
        <v>0</v>
      </c>
      <c r="P236" s="862">
        <f t="shared" si="96"/>
        <v>0</v>
      </c>
      <c r="Q236" s="862">
        <f t="shared" si="96"/>
        <v>0</v>
      </c>
      <c r="R236" s="862">
        <f t="shared" si="96"/>
        <v>0</v>
      </c>
      <c r="S236" s="862">
        <f t="shared" si="96"/>
        <v>0</v>
      </c>
      <c r="T236" s="862">
        <f t="shared" si="96"/>
        <v>0</v>
      </c>
    </row>
    <row r="237" spans="1:20" outlineLevel="1" x14ac:dyDescent="0.25">
      <c r="A237" s="865" t="s">
        <v>1975</v>
      </c>
      <c r="B237" s="864" t="s">
        <v>1200</v>
      </c>
      <c r="C237" s="863" t="s">
        <v>939</v>
      </c>
      <c r="D237" s="862"/>
      <c r="E237" s="862"/>
      <c r="F237" s="862"/>
      <c r="G237" s="862"/>
      <c r="H237" s="862"/>
      <c r="I237" s="862"/>
      <c r="J237" s="862"/>
      <c r="K237" s="862"/>
      <c r="L237" s="862"/>
      <c r="M237" s="862"/>
      <c r="N237" s="862"/>
      <c r="O237" s="862"/>
      <c r="P237" s="862"/>
      <c r="Q237" s="862"/>
      <c r="R237" s="862"/>
      <c r="S237" s="862"/>
      <c r="T237" s="862"/>
    </row>
    <row r="238" spans="1:20" ht="19.5" customHeight="1" outlineLevel="1" x14ac:dyDescent="0.25">
      <c r="A238" s="865" t="s">
        <v>1976</v>
      </c>
      <c r="B238" s="864" t="s">
        <v>1202</v>
      </c>
      <c r="C238" s="863" t="s">
        <v>939</v>
      </c>
      <c r="D238" s="862"/>
      <c r="E238" s="862"/>
      <c r="F238" s="862"/>
      <c r="G238" s="862"/>
      <c r="H238" s="862"/>
      <c r="I238" s="862"/>
      <c r="J238" s="862"/>
      <c r="K238" s="862"/>
      <c r="L238" s="862"/>
      <c r="M238" s="862"/>
      <c r="N238" s="862"/>
      <c r="O238" s="862"/>
      <c r="P238" s="862"/>
      <c r="Q238" s="862"/>
      <c r="R238" s="862"/>
      <c r="S238" s="862"/>
      <c r="T238" s="862"/>
    </row>
    <row r="239" spans="1:20" ht="31.5" outlineLevel="1" x14ac:dyDescent="0.25">
      <c r="A239" s="865" t="s">
        <v>1977</v>
      </c>
      <c r="B239" s="864" t="s">
        <v>1204</v>
      </c>
      <c r="C239" s="863" t="s">
        <v>939</v>
      </c>
      <c r="D239" s="862"/>
      <c r="E239" s="862"/>
      <c r="F239" s="862"/>
      <c r="G239" s="862"/>
      <c r="H239" s="862"/>
      <c r="I239" s="862"/>
      <c r="J239" s="862"/>
      <c r="K239" s="862"/>
      <c r="L239" s="862"/>
      <c r="M239" s="862"/>
      <c r="N239" s="862"/>
      <c r="O239" s="862"/>
      <c r="P239" s="862"/>
      <c r="Q239" s="862"/>
      <c r="R239" s="862"/>
      <c r="S239" s="862"/>
      <c r="T239" s="862"/>
    </row>
    <row r="240" spans="1:20" outlineLevel="1" x14ac:dyDescent="0.25">
      <c r="A240" s="865" t="s">
        <v>1978</v>
      </c>
      <c r="B240" s="866" t="s">
        <v>1088</v>
      </c>
      <c r="C240" s="863" t="s">
        <v>939</v>
      </c>
      <c r="D240" s="862"/>
      <c r="E240" s="862"/>
      <c r="F240" s="862"/>
      <c r="G240" s="862"/>
      <c r="H240" s="862"/>
      <c r="I240" s="862"/>
      <c r="J240" s="862"/>
      <c r="K240" s="862"/>
      <c r="L240" s="862"/>
      <c r="M240" s="862"/>
      <c r="N240" s="862"/>
      <c r="O240" s="862"/>
      <c r="P240" s="862"/>
      <c r="Q240" s="862"/>
      <c r="R240" s="862"/>
      <c r="S240" s="862"/>
      <c r="T240" s="862"/>
    </row>
    <row r="241" spans="1:20" ht="31.5" outlineLevel="1" x14ac:dyDescent="0.25">
      <c r="A241" s="865" t="s">
        <v>1979</v>
      </c>
      <c r="B241" s="866" t="s">
        <v>1228</v>
      </c>
      <c r="C241" s="863" t="s">
        <v>939</v>
      </c>
      <c r="D241" s="899">
        <v>516.1</v>
      </c>
      <c r="E241" s="862"/>
      <c r="F241" s="871">
        <v>506.10288767999998</v>
      </c>
      <c r="G241" s="862"/>
      <c r="H241" s="862"/>
      <c r="I241" s="862"/>
      <c r="J241" s="862"/>
      <c r="K241" s="862"/>
      <c r="L241" s="862"/>
      <c r="M241" s="862"/>
      <c r="N241" s="862"/>
      <c r="O241" s="862"/>
      <c r="P241" s="862"/>
      <c r="Q241" s="862"/>
      <c r="R241" s="862"/>
      <c r="S241" s="862"/>
      <c r="T241" s="862"/>
    </row>
    <row r="242" spans="1:20" ht="63" x14ac:dyDescent="0.25">
      <c r="A242" s="867" t="s">
        <v>1229</v>
      </c>
      <c r="B242" s="1011" t="s">
        <v>1230</v>
      </c>
      <c r="C242" s="863" t="s">
        <v>939</v>
      </c>
      <c r="D242" s="871">
        <f>D167-D185</f>
        <v>89.951963349998778</v>
      </c>
      <c r="E242" s="871">
        <f t="shared" ref="E242:T242" si="97">E167-E185</f>
        <v>87.973586416939554</v>
      </c>
      <c r="F242" s="871">
        <f t="shared" si="97"/>
        <v>29.623574809999695</v>
      </c>
      <c r="G242" s="871">
        <f t="shared" si="97"/>
        <v>61.64625558915202</v>
      </c>
      <c r="H242" s="871">
        <f t="shared" si="97"/>
        <v>12.986202206941016</v>
      </c>
      <c r="I242" s="871">
        <f t="shared" si="97"/>
        <v>71.449255560498841</v>
      </c>
      <c r="J242" s="871">
        <f t="shared" si="97"/>
        <v>71.449255560498841</v>
      </c>
      <c r="K242" s="871">
        <f t="shared" si="97"/>
        <v>74.648919838688244</v>
      </c>
      <c r="L242" s="871">
        <f t="shared" si="97"/>
        <v>74.648919838688244</v>
      </c>
      <c r="M242" s="871">
        <f t="shared" si="97"/>
        <v>77.375916206518923</v>
      </c>
      <c r="N242" s="871">
        <f t="shared" si="97"/>
        <v>77.375916206518923</v>
      </c>
      <c r="O242" s="871">
        <f t="shared" si="97"/>
        <v>81.004369689107762</v>
      </c>
      <c r="P242" s="871">
        <f t="shared" si="97"/>
        <v>81.004369689107762</v>
      </c>
      <c r="Q242" s="871">
        <f t="shared" si="97"/>
        <v>84.789149370324708</v>
      </c>
      <c r="R242" s="871">
        <f t="shared" si="97"/>
        <v>84.789149370324822</v>
      </c>
      <c r="S242" s="871">
        <f t="shared" si="97"/>
        <v>628.49467875539085</v>
      </c>
      <c r="T242" s="871">
        <f t="shared" si="97"/>
        <v>628.49467875539085</v>
      </c>
    </row>
    <row r="243" spans="1:20" ht="63" x14ac:dyDescent="0.25">
      <c r="A243" s="867" t="s">
        <v>1231</v>
      </c>
      <c r="B243" s="1011" t="s">
        <v>1232</v>
      </c>
      <c r="C243" s="863" t="s">
        <v>939</v>
      </c>
      <c r="D243" s="871">
        <f>D244+D245</f>
        <v>-76.144155090000012</v>
      </c>
      <c r="E243" s="871">
        <f t="shared" ref="E243:T243" si="98">E244+E245</f>
        <v>-87.114266944775849</v>
      </c>
      <c r="F243" s="871">
        <f t="shared" si="98"/>
        <v>-53.923100179999999</v>
      </c>
      <c r="G243" s="871">
        <f t="shared" si="98"/>
        <v>-220.00700000000001</v>
      </c>
      <c r="H243" s="871">
        <f t="shared" si="98"/>
        <v>-220.00700000000001</v>
      </c>
      <c r="I243" s="871">
        <f t="shared" si="98"/>
        <v>-77.812999999999988</v>
      </c>
      <c r="J243" s="871">
        <f t="shared" si="98"/>
        <v>0</v>
      </c>
      <c r="K243" s="871">
        <f t="shared" si="98"/>
        <v>0</v>
      </c>
      <c r="L243" s="871">
        <f t="shared" si="98"/>
        <v>0</v>
      </c>
      <c r="M243" s="871">
        <f t="shared" si="98"/>
        <v>0</v>
      </c>
      <c r="N243" s="871">
        <f t="shared" si="98"/>
        <v>0</v>
      </c>
      <c r="O243" s="871">
        <f t="shared" si="98"/>
        <v>0</v>
      </c>
      <c r="P243" s="871">
        <f t="shared" si="98"/>
        <v>0</v>
      </c>
      <c r="Q243" s="871">
        <f t="shared" si="98"/>
        <v>0</v>
      </c>
      <c r="R243" s="871">
        <f t="shared" si="98"/>
        <v>0</v>
      </c>
      <c r="S243" s="871">
        <f t="shared" si="98"/>
        <v>-516.92700000000002</v>
      </c>
      <c r="T243" s="871">
        <f t="shared" si="98"/>
        <v>0</v>
      </c>
    </row>
    <row r="244" spans="1:20" ht="31.5" outlineLevel="1" x14ac:dyDescent="0.25">
      <c r="A244" s="865" t="s">
        <v>1233</v>
      </c>
      <c r="B244" s="866" t="s">
        <v>1234</v>
      </c>
      <c r="C244" s="863" t="s">
        <v>939</v>
      </c>
      <c r="D244" s="871">
        <f>D203-D210</f>
        <v>-76.144155090000012</v>
      </c>
      <c r="E244" s="871">
        <f t="shared" ref="E244:T244" si="99">E203-E210</f>
        <v>-87.114266944775849</v>
      </c>
      <c r="F244" s="871">
        <f t="shared" si="99"/>
        <v>-53.923100179999999</v>
      </c>
      <c r="G244" s="871">
        <f t="shared" si="99"/>
        <v>-220.00700000000001</v>
      </c>
      <c r="H244" s="871">
        <f t="shared" si="99"/>
        <v>-220.00700000000001</v>
      </c>
      <c r="I244" s="871">
        <f t="shared" si="99"/>
        <v>-77.812999999999988</v>
      </c>
      <c r="J244" s="871">
        <f t="shared" si="99"/>
        <v>0</v>
      </c>
      <c r="K244" s="871">
        <f t="shared" si="99"/>
        <v>0</v>
      </c>
      <c r="L244" s="871">
        <f t="shared" si="99"/>
        <v>0</v>
      </c>
      <c r="M244" s="871">
        <f t="shared" si="99"/>
        <v>0</v>
      </c>
      <c r="N244" s="871">
        <f t="shared" si="99"/>
        <v>0</v>
      </c>
      <c r="O244" s="871">
        <f t="shared" si="99"/>
        <v>0</v>
      </c>
      <c r="P244" s="871">
        <f t="shared" si="99"/>
        <v>0</v>
      </c>
      <c r="Q244" s="871">
        <f t="shared" si="99"/>
        <v>0</v>
      </c>
      <c r="R244" s="871">
        <f t="shared" si="99"/>
        <v>0</v>
      </c>
      <c r="S244" s="871">
        <f t="shared" si="99"/>
        <v>-516.92700000000002</v>
      </c>
      <c r="T244" s="871">
        <f t="shared" si="99"/>
        <v>0</v>
      </c>
    </row>
    <row r="245" spans="1:20" ht="31.5" outlineLevel="1" x14ac:dyDescent="0.25">
      <c r="A245" s="865" t="s">
        <v>1235</v>
      </c>
      <c r="B245" s="866" t="s">
        <v>1236</v>
      </c>
      <c r="C245" s="863" t="s">
        <v>939</v>
      </c>
      <c r="D245" s="862"/>
      <c r="E245" s="862"/>
      <c r="F245" s="862"/>
      <c r="G245" s="862"/>
      <c r="H245" s="862"/>
      <c r="I245" s="862"/>
      <c r="J245" s="862"/>
      <c r="K245" s="862"/>
      <c r="L245" s="862"/>
      <c r="M245" s="862"/>
      <c r="N245" s="862"/>
      <c r="O245" s="862"/>
      <c r="P245" s="862"/>
      <c r="Q245" s="862"/>
      <c r="R245" s="862"/>
      <c r="S245" s="862"/>
      <c r="T245" s="862"/>
    </row>
    <row r="246" spans="1:20" ht="63" x14ac:dyDescent="0.25">
      <c r="A246" s="867" t="s">
        <v>1237</v>
      </c>
      <c r="B246" s="1011" t="s">
        <v>1238</v>
      </c>
      <c r="C246" s="863" t="s">
        <v>939</v>
      </c>
      <c r="D246" s="905">
        <f>D247+D248</f>
        <v>-99.5</v>
      </c>
      <c r="E246" s="905">
        <f t="shared" ref="E246:T246" si="100">E247+E248</f>
        <v>7.2496999999999998</v>
      </c>
      <c r="F246" s="905">
        <f t="shared" si="100"/>
        <v>59.166353570000069</v>
      </c>
      <c r="G246" s="905">
        <f t="shared" si="100"/>
        <v>0</v>
      </c>
      <c r="H246" s="905">
        <f t="shared" si="100"/>
        <v>0</v>
      </c>
      <c r="I246" s="905">
        <f t="shared" si="100"/>
        <v>0</v>
      </c>
      <c r="J246" s="905">
        <f t="shared" si="100"/>
        <v>0</v>
      </c>
      <c r="K246" s="905">
        <f t="shared" si="100"/>
        <v>0</v>
      </c>
      <c r="L246" s="905">
        <f t="shared" si="100"/>
        <v>0</v>
      </c>
      <c r="M246" s="905">
        <f t="shared" si="100"/>
        <v>0</v>
      </c>
      <c r="N246" s="905">
        <f t="shared" si="100"/>
        <v>0</v>
      </c>
      <c r="O246" s="905">
        <f t="shared" si="100"/>
        <v>0</v>
      </c>
      <c r="P246" s="905">
        <f t="shared" si="100"/>
        <v>0</v>
      </c>
      <c r="Q246" s="905">
        <f t="shared" si="100"/>
        <v>0</v>
      </c>
      <c r="R246" s="905">
        <f t="shared" si="100"/>
        <v>0</v>
      </c>
      <c r="S246" s="905">
        <f t="shared" si="100"/>
        <v>0</v>
      </c>
      <c r="T246" s="905">
        <f t="shared" si="100"/>
        <v>0</v>
      </c>
    </row>
    <row r="247" spans="1:20" ht="47.25" outlineLevel="1" x14ac:dyDescent="0.25">
      <c r="A247" s="865" t="s">
        <v>1239</v>
      </c>
      <c r="B247" s="866" t="s">
        <v>1240</v>
      </c>
      <c r="C247" s="863" t="s">
        <v>939</v>
      </c>
      <c r="D247" s="862"/>
      <c r="E247" s="862"/>
      <c r="F247" s="862"/>
      <c r="G247" s="862"/>
      <c r="H247" s="862"/>
      <c r="I247" s="862"/>
      <c r="J247" s="862"/>
      <c r="K247" s="862"/>
      <c r="L247" s="862"/>
      <c r="M247" s="862"/>
      <c r="N247" s="862"/>
      <c r="O247" s="862"/>
      <c r="P247" s="862"/>
      <c r="Q247" s="862"/>
      <c r="R247" s="862"/>
      <c r="S247" s="862"/>
      <c r="T247" s="862"/>
    </row>
    <row r="248" spans="1:20" ht="47.25" outlineLevel="1" x14ac:dyDescent="0.25">
      <c r="A248" s="865" t="s">
        <v>1241</v>
      </c>
      <c r="B248" s="866" t="s">
        <v>1242</v>
      </c>
      <c r="C248" s="863" t="s">
        <v>939</v>
      </c>
      <c r="D248" s="871">
        <f>D222-D235</f>
        <v>-99.5</v>
      </c>
      <c r="E248" s="871">
        <f t="shared" ref="E248:T248" si="101">E222-E235</f>
        <v>7.2496999999999998</v>
      </c>
      <c r="F248" s="871">
        <f>F222-F235</f>
        <v>59.166353570000069</v>
      </c>
      <c r="G248" s="871">
        <f t="shared" si="101"/>
        <v>0</v>
      </c>
      <c r="H248" s="871">
        <f t="shared" si="101"/>
        <v>0</v>
      </c>
      <c r="I248" s="871">
        <f t="shared" si="101"/>
        <v>0</v>
      </c>
      <c r="J248" s="871">
        <f t="shared" si="101"/>
        <v>0</v>
      </c>
      <c r="K248" s="871">
        <f t="shared" si="101"/>
        <v>0</v>
      </c>
      <c r="L248" s="871">
        <f t="shared" si="101"/>
        <v>0</v>
      </c>
      <c r="M248" s="871">
        <f t="shared" si="101"/>
        <v>0</v>
      </c>
      <c r="N248" s="871">
        <f t="shared" si="101"/>
        <v>0</v>
      </c>
      <c r="O248" s="871">
        <f t="shared" si="101"/>
        <v>0</v>
      </c>
      <c r="P248" s="871">
        <f t="shared" si="101"/>
        <v>0</v>
      </c>
      <c r="Q248" s="871">
        <f t="shared" si="101"/>
        <v>0</v>
      </c>
      <c r="R248" s="871">
        <f t="shared" si="101"/>
        <v>0</v>
      </c>
      <c r="S248" s="871">
        <f t="shared" si="101"/>
        <v>0</v>
      </c>
      <c r="T248" s="871">
        <f t="shared" si="101"/>
        <v>0</v>
      </c>
    </row>
    <row r="249" spans="1:20" ht="31.5" x14ac:dyDescent="0.25">
      <c r="A249" s="867" t="s">
        <v>1243</v>
      </c>
      <c r="B249" s="1011" t="s">
        <v>1244</v>
      </c>
      <c r="C249" s="863" t="s">
        <v>939</v>
      </c>
      <c r="D249" s="862"/>
      <c r="E249" s="862"/>
      <c r="F249" s="862"/>
      <c r="G249" s="862"/>
      <c r="H249" s="862"/>
      <c r="I249" s="862"/>
      <c r="J249" s="862"/>
      <c r="K249" s="862"/>
      <c r="L249" s="862"/>
      <c r="M249" s="862"/>
      <c r="N249" s="862"/>
      <c r="O249" s="862"/>
      <c r="P249" s="862"/>
      <c r="Q249" s="862"/>
      <c r="R249" s="862"/>
      <c r="S249" s="862"/>
      <c r="T249" s="862"/>
    </row>
    <row r="250" spans="1:20" ht="47.25" x14ac:dyDescent="0.25">
      <c r="A250" s="867" t="s">
        <v>1245</v>
      </c>
      <c r="B250" s="1011" t="s">
        <v>1246</v>
      </c>
      <c r="C250" s="863" t="s">
        <v>939</v>
      </c>
      <c r="D250" s="871">
        <f>D242+D243+D246+D249</f>
        <v>-85.692191740001235</v>
      </c>
      <c r="E250" s="871">
        <f t="shared" ref="E250:T250" si="102">E242+E243+E246+E249</f>
        <v>8.1090194721637054</v>
      </c>
      <c r="F250" s="871">
        <f>F242+F243+F246+F249</f>
        <v>34.866828199999766</v>
      </c>
      <c r="G250" s="871">
        <f>G242+G243+G246+G249</f>
        <v>-158.36074441084799</v>
      </c>
      <c r="H250" s="871">
        <f t="shared" si="102"/>
        <v>-207.02079779305899</v>
      </c>
      <c r="I250" s="871">
        <f t="shared" si="102"/>
        <v>-6.3637444395011471</v>
      </c>
      <c r="J250" s="871">
        <f t="shared" si="102"/>
        <v>71.449255560498841</v>
      </c>
      <c r="K250" s="871">
        <f t="shared" si="102"/>
        <v>74.648919838688244</v>
      </c>
      <c r="L250" s="871">
        <f t="shared" si="102"/>
        <v>74.648919838688244</v>
      </c>
      <c r="M250" s="871">
        <f t="shared" si="102"/>
        <v>77.375916206518923</v>
      </c>
      <c r="N250" s="871">
        <f t="shared" si="102"/>
        <v>77.375916206518923</v>
      </c>
      <c r="O250" s="871">
        <f t="shared" si="102"/>
        <v>81.004369689107762</v>
      </c>
      <c r="P250" s="871">
        <f t="shared" si="102"/>
        <v>81.004369689107762</v>
      </c>
      <c r="Q250" s="871">
        <f t="shared" si="102"/>
        <v>84.789149370324708</v>
      </c>
      <c r="R250" s="871">
        <f t="shared" si="102"/>
        <v>84.789149370324822</v>
      </c>
      <c r="S250" s="871">
        <f t="shared" si="102"/>
        <v>111.56767875539083</v>
      </c>
      <c r="T250" s="871">
        <f t="shared" si="102"/>
        <v>628.49467875539085</v>
      </c>
    </row>
    <row r="251" spans="1:20" ht="31.5" x14ac:dyDescent="0.25">
      <c r="A251" s="867" t="s">
        <v>1247</v>
      </c>
      <c r="B251" s="1011" t="s">
        <v>1248</v>
      </c>
      <c r="C251" s="863" t="s">
        <v>939</v>
      </c>
      <c r="D251" s="871">
        <v>279.64152532000003</v>
      </c>
      <c r="E251" s="871">
        <f>D252</f>
        <v>193.94933358</v>
      </c>
      <c r="F251" s="871">
        <v>193.94933358</v>
      </c>
      <c r="G251" s="871">
        <f>F252</f>
        <v>228.81616177999967</v>
      </c>
      <c r="H251" s="871">
        <f>F252</f>
        <v>228.81616177999967</v>
      </c>
      <c r="I251" s="871">
        <f>H252</f>
        <v>21.795363986940686</v>
      </c>
      <c r="J251" s="871">
        <f>H252</f>
        <v>21.795363986940686</v>
      </c>
      <c r="K251" s="871">
        <f>J252</f>
        <v>93.244619547439584</v>
      </c>
      <c r="L251" s="871">
        <f>J252</f>
        <v>93.244619547439584</v>
      </c>
      <c r="M251" s="871">
        <f>L252</f>
        <v>167.89353938612783</v>
      </c>
      <c r="N251" s="871">
        <f>L252</f>
        <v>167.89353938612783</v>
      </c>
      <c r="O251" s="871">
        <f>N252</f>
        <v>245.26945559264675</v>
      </c>
      <c r="P251" s="871">
        <f>N252</f>
        <v>245.26945559264675</v>
      </c>
      <c r="Q251" s="871">
        <f>P252</f>
        <v>326.27382528175451</v>
      </c>
      <c r="R251" s="871">
        <f>P252</f>
        <v>326.27382528175451</v>
      </c>
      <c r="S251" s="871">
        <f>R252</f>
        <v>411.06297465207922</v>
      </c>
      <c r="T251" s="871">
        <f>R252</f>
        <v>411.06297465207922</v>
      </c>
    </row>
    <row r="252" spans="1:20" ht="31.5" x14ac:dyDescent="0.25">
      <c r="A252" s="867" t="s">
        <v>1249</v>
      </c>
      <c r="B252" s="1011" t="s">
        <v>1250</v>
      </c>
      <c r="C252" s="863" t="s">
        <v>939</v>
      </c>
      <c r="D252" s="871">
        <v>193.94933358</v>
      </c>
      <c r="E252" s="871">
        <f t="shared" ref="E252:T252" si="103">E251+E167+E203+E222-E185-E210-E235</f>
        <v>202.05835305216368</v>
      </c>
      <c r="F252" s="871">
        <f>F251+F167+F203+F222-F185-F210-F235</f>
        <v>228.81616177999967</v>
      </c>
      <c r="G252" s="871">
        <f t="shared" si="103"/>
        <v>70.455417369151689</v>
      </c>
      <c r="H252" s="871">
        <f t="shared" si="103"/>
        <v>21.795363986940686</v>
      </c>
      <c r="I252" s="871">
        <f t="shared" si="103"/>
        <v>15.431619547439595</v>
      </c>
      <c r="J252" s="871">
        <f t="shared" si="103"/>
        <v>93.244619547439584</v>
      </c>
      <c r="K252" s="871">
        <f t="shared" si="103"/>
        <v>167.89353938612783</v>
      </c>
      <c r="L252" s="871">
        <f t="shared" si="103"/>
        <v>167.89353938612783</v>
      </c>
      <c r="M252" s="871">
        <f t="shared" si="103"/>
        <v>245.26945559264675</v>
      </c>
      <c r="N252" s="871">
        <f t="shared" si="103"/>
        <v>245.26945559264675</v>
      </c>
      <c r="O252" s="871">
        <f t="shared" si="103"/>
        <v>326.27382528175451</v>
      </c>
      <c r="P252" s="871">
        <f t="shared" si="103"/>
        <v>326.27382528175451</v>
      </c>
      <c r="Q252" s="871">
        <f t="shared" si="103"/>
        <v>411.06297465207922</v>
      </c>
      <c r="R252" s="871">
        <f t="shared" si="103"/>
        <v>411.06297465207922</v>
      </c>
      <c r="S252" s="871">
        <f t="shared" si="103"/>
        <v>522.63065340747028</v>
      </c>
      <c r="T252" s="871">
        <f t="shared" si="103"/>
        <v>1039.5576534074703</v>
      </c>
    </row>
    <row r="253" spans="1:20" x14ac:dyDescent="0.25">
      <c r="A253" s="867" t="s">
        <v>1251</v>
      </c>
      <c r="B253" s="1011" t="s">
        <v>1020</v>
      </c>
      <c r="C253" s="863" t="s">
        <v>624</v>
      </c>
      <c r="D253" s="862"/>
      <c r="E253" s="862"/>
      <c r="F253" s="862"/>
      <c r="G253" s="862"/>
      <c r="H253" s="862"/>
      <c r="I253" s="862"/>
      <c r="J253" s="862"/>
      <c r="K253" s="862"/>
      <c r="L253" s="862"/>
      <c r="M253" s="862"/>
      <c r="N253" s="862"/>
      <c r="O253" s="862"/>
      <c r="P253" s="862"/>
      <c r="Q253" s="862"/>
      <c r="R253" s="862"/>
      <c r="S253" s="862"/>
      <c r="T253" s="862"/>
    </row>
    <row r="254" spans="1:20" ht="47.25" outlineLevel="1" x14ac:dyDescent="0.25">
      <c r="A254" s="865" t="s">
        <v>1980</v>
      </c>
      <c r="B254" s="866" t="s">
        <v>1253</v>
      </c>
      <c r="C254" s="863" t="s">
        <v>939</v>
      </c>
      <c r="D254" s="871">
        <f>D255+D263+D265+D267+D269+D271+D273+D275+D281</f>
        <v>133.67100100000002</v>
      </c>
      <c r="E254" s="871">
        <f t="shared" ref="E254:T254" si="104">E255+E263+E265+E267+E269+E271+E273+E275+E281</f>
        <v>126.95980441555</v>
      </c>
      <c r="F254" s="871">
        <f t="shared" si="104"/>
        <v>139.14299999999997</v>
      </c>
      <c r="G254" s="871">
        <f t="shared" si="104"/>
        <v>0</v>
      </c>
      <c r="H254" s="871">
        <f t="shared" si="104"/>
        <v>0</v>
      </c>
      <c r="I254" s="871">
        <f t="shared" si="104"/>
        <v>0</v>
      </c>
      <c r="J254" s="871">
        <f t="shared" si="104"/>
        <v>0</v>
      </c>
      <c r="K254" s="871">
        <f t="shared" si="104"/>
        <v>0</v>
      </c>
      <c r="L254" s="871">
        <f t="shared" si="104"/>
        <v>0</v>
      </c>
      <c r="M254" s="871">
        <f t="shared" si="104"/>
        <v>0</v>
      </c>
      <c r="N254" s="871">
        <f t="shared" si="104"/>
        <v>0</v>
      </c>
      <c r="O254" s="871">
        <f t="shared" si="104"/>
        <v>0</v>
      </c>
      <c r="P254" s="871">
        <f t="shared" si="104"/>
        <v>0</v>
      </c>
      <c r="Q254" s="871">
        <f t="shared" si="104"/>
        <v>0</v>
      </c>
      <c r="R254" s="871">
        <f t="shared" si="104"/>
        <v>0</v>
      </c>
      <c r="S254" s="871">
        <f t="shared" si="104"/>
        <v>0</v>
      </c>
      <c r="T254" s="871">
        <f t="shared" si="104"/>
        <v>0</v>
      </c>
    </row>
    <row r="255" spans="1:20" ht="47.25" outlineLevel="1" x14ac:dyDescent="0.25">
      <c r="A255" s="865" t="s">
        <v>1981</v>
      </c>
      <c r="B255" s="864" t="s">
        <v>1255</v>
      </c>
      <c r="C255" s="863" t="s">
        <v>939</v>
      </c>
      <c r="D255" s="871">
        <f>D257+D259+D261</f>
        <v>127.52500000000001</v>
      </c>
      <c r="E255" s="871">
        <f t="shared" ref="E255:T255" si="105">E257+E259+E261</f>
        <v>102.26655</v>
      </c>
      <c r="F255" s="871">
        <f t="shared" si="105"/>
        <v>135.62099999999998</v>
      </c>
      <c r="G255" s="871">
        <f t="shared" si="105"/>
        <v>0</v>
      </c>
      <c r="H255" s="871">
        <f t="shared" si="105"/>
        <v>0</v>
      </c>
      <c r="I255" s="871">
        <f t="shared" si="105"/>
        <v>0</v>
      </c>
      <c r="J255" s="871">
        <f t="shared" si="105"/>
        <v>0</v>
      </c>
      <c r="K255" s="871">
        <f t="shared" si="105"/>
        <v>0</v>
      </c>
      <c r="L255" s="871">
        <f t="shared" si="105"/>
        <v>0</v>
      </c>
      <c r="M255" s="871">
        <f t="shared" si="105"/>
        <v>0</v>
      </c>
      <c r="N255" s="871">
        <f t="shared" si="105"/>
        <v>0</v>
      </c>
      <c r="O255" s="871">
        <f t="shared" si="105"/>
        <v>0</v>
      </c>
      <c r="P255" s="871">
        <f t="shared" si="105"/>
        <v>0</v>
      </c>
      <c r="Q255" s="871">
        <f t="shared" si="105"/>
        <v>0</v>
      </c>
      <c r="R255" s="871">
        <f t="shared" si="105"/>
        <v>0</v>
      </c>
      <c r="S255" s="871">
        <f t="shared" si="105"/>
        <v>0</v>
      </c>
      <c r="T255" s="871">
        <f t="shared" si="105"/>
        <v>0</v>
      </c>
    </row>
    <row r="256" spans="1:20" outlineLevel="1" x14ac:dyDescent="0.25">
      <c r="A256" s="867" t="s">
        <v>1256</v>
      </c>
      <c r="B256" s="869" t="s">
        <v>1257</v>
      </c>
      <c r="C256" s="863" t="s">
        <v>939</v>
      </c>
      <c r="D256" s="871">
        <f>D262+D264+D270+D282</f>
        <v>65.358000000000004</v>
      </c>
      <c r="E256" s="871">
        <v>62.455849999999998</v>
      </c>
      <c r="F256" s="871">
        <f>E256/E255*F255</f>
        <v>82.825956608979169</v>
      </c>
      <c r="G256" s="871"/>
      <c r="H256" s="871"/>
      <c r="I256" s="871"/>
      <c r="J256" s="871"/>
      <c r="K256" s="871"/>
      <c r="L256" s="871"/>
      <c r="M256" s="871"/>
      <c r="N256" s="871"/>
      <c r="O256" s="871"/>
      <c r="P256" s="871"/>
      <c r="Q256" s="871"/>
      <c r="R256" s="871"/>
      <c r="S256" s="871">
        <f>I256</f>
        <v>0</v>
      </c>
      <c r="T256" s="871">
        <f>J256</f>
        <v>0</v>
      </c>
    </row>
    <row r="257" spans="1:20" ht="78.75" outlineLevel="1" x14ac:dyDescent="0.25">
      <c r="A257" s="867" t="s">
        <v>1982</v>
      </c>
      <c r="B257" s="869" t="s">
        <v>941</v>
      </c>
      <c r="C257" s="863" t="s">
        <v>939</v>
      </c>
      <c r="D257" s="862"/>
      <c r="E257" s="862"/>
      <c r="F257" s="862"/>
      <c r="G257" s="871"/>
      <c r="H257" s="862"/>
      <c r="I257" s="871"/>
      <c r="J257" s="862"/>
      <c r="K257" s="862"/>
      <c r="L257" s="862"/>
      <c r="M257" s="862"/>
      <c r="N257" s="862"/>
      <c r="O257" s="862"/>
      <c r="P257" s="862"/>
      <c r="Q257" s="862"/>
      <c r="R257" s="862"/>
      <c r="S257" s="862"/>
      <c r="T257" s="862"/>
    </row>
    <row r="258" spans="1:20" outlineLevel="1" x14ac:dyDescent="0.25">
      <c r="A258" s="867" t="s">
        <v>1259</v>
      </c>
      <c r="B258" s="870" t="s">
        <v>1257</v>
      </c>
      <c r="C258" s="863" t="s">
        <v>939</v>
      </c>
      <c r="D258" s="862"/>
      <c r="E258" s="862"/>
      <c r="F258" s="862"/>
      <c r="G258" s="910"/>
      <c r="H258" s="862"/>
      <c r="I258" s="871"/>
      <c r="J258" s="862"/>
      <c r="K258" s="862"/>
      <c r="L258" s="862"/>
      <c r="M258" s="862"/>
      <c r="N258" s="862"/>
      <c r="O258" s="862"/>
      <c r="P258" s="862"/>
      <c r="Q258" s="862"/>
      <c r="R258" s="862"/>
      <c r="S258" s="862"/>
      <c r="T258" s="862"/>
    </row>
    <row r="259" spans="1:20" ht="78.75" outlineLevel="1" x14ac:dyDescent="0.25">
      <c r="A259" s="867" t="s">
        <v>1983</v>
      </c>
      <c r="B259" s="869" t="s">
        <v>942</v>
      </c>
      <c r="C259" s="863" t="s">
        <v>939</v>
      </c>
      <c r="D259" s="862"/>
      <c r="E259" s="862"/>
      <c r="F259" s="862"/>
      <c r="G259" s="871"/>
      <c r="H259" s="862"/>
      <c r="I259" s="871"/>
      <c r="J259" s="862"/>
      <c r="K259" s="862"/>
      <c r="L259" s="862"/>
      <c r="M259" s="862"/>
      <c r="N259" s="862"/>
      <c r="O259" s="862"/>
      <c r="P259" s="862"/>
      <c r="Q259" s="862"/>
      <c r="R259" s="862"/>
      <c r="S259" s="862"/>
      <c r="T259" s="862"/>
    </row>
    <row r="260" spans="1:20" outlineLevel="1" x14ac:dyDescent="0.25">
      <c r="A260" s="867" t="s">
        <v>1261</v>
      </c>
      <c r="B260" s="870" t="s">
        <v>1257</v>
      </c>
      <c r="C260" s="863" t="s">
        <v>939</v>
      </c>
      <c r="D260" s="862"/>
      <c r="E260" s="862"/>
      <c r="F260" s="862"/>
      <c r="G260" s="871"/>
      <c r="H260" s="862"/>
      <c r="I260" s="871"/>
      <c r="J260" s="862"/>
      <c r="K260" s="862"/>
      <c r="L260" s="862"/>
      <c r="M260" s="862"/>
      <c r="N260" s="862"/>
      <c r="O260" s="862"/>
      <c r="P260" s="862"/>
      <c r="Q260" s="862"/>
      <c r="R260" s="862"/>
      <c r="S260" s="862"/>
      <c r="T260" s="862"/>
    </row>
    <row r="261" spans="1:20" ht="78.75" outlineLevel="1" x14ac:dyDescent="0.25">
      <c r="A261" s="867" t="s">
        <v>1984</v>
      </c>
      <c r="B261" s="869" t="s">
        <v>943</v>
      </c>
      <c r="C261" s="863" t="s">
        <v>939</v>
      </c>
      <c r="D261" s="871">
        <v>127.52500000000001</v>
      </c>
      <c r="E261" s="871">
        <v>102.26655</v>
      </c>
      <c r="F261" s="910">
        <v>135.62099999999998</v>
      </c>
      <c r="G261" s="871"/>
      <c r="H261" s="871"/>
      <c r="I261" s="871"/>
      <c r="J261" s="871"/>
      <c r="K261" s="871"/>
      <c r="L261" s="871"/>
      <c r="M261" s="871"/>
      <c r="N261" s="871"/>
      <c r="O261" s="871"/>
      <c r="P261" s="871"/>
      <c r="Q261" s="871"/>
      <c r="R261" s="871"/>
      <c r="S261" s="871">
        <f>I261</f>
        <v>0</v>
      </c>
      <c r="T261" s="862"/>
    </row>
    <row r="262" spans="1:20" outlineLevel="1" x14ac:dyDescent="0.25">
      <c r="A262" s="867" t="s">
        <v>1263</v>
      </c>
      <c r="B262" s="870" t="s">
        <v>1257</v>
      </c>
      <c r="C262" s="863" t="s">
        <v>939</v>
      </c>
      <c r="D262" s="871">
        <v>65.256</v>
      </c>
      <c r="E262" s="871">
        <f>E256</f>
        <v>62.455849999999998</v>
      </c>
      <c r="F262" s="871">
        <v>69.063000000000002</v>
      </c>
      <c r="G262" s="871">
        <f>G256</f>
        <v>0</v>
      </c>
      <c r="H262" s="871">
        <f>G262</f>
        <v>0</v>
      </c>
      <c r="I262" s="871">
        <f>I256</f>
        <v>0</v>
      </c>
      <c r="J262" s="871">
        <f>I262</f>
        <v>0</v>
      </c>
      <c r="K262" s="871"/>
      <c r="L262" s="871"/>
      <c r="M262" s="871"/>
      <c r="N262" s="871"/>
      <c r="O262" s="871"/>
      <c r="P262" s="871"/>
      <c r="Q262" s="871"/>
      <c r="R262" s="871"/>
      <c r="S262" s="871">
        <f>S256</f>
        <v>0</v>
      </c>
      <c r="T262" s="862"/>
    </row>
    <row r="263" spans="1:20" ht="47.25" outlineLevel="1" x14ac:dyDescent="0.25">
      <c r="A263" s="865" t="s">
        <v>1985</v>
      </c>
      <c r="B263" s="864" t="s">
        <v>1265</v>
      </c>
      <c r="C263" s="863" t="s">
        <v>939</v>
      </c>
      <c r="D263" s="905"/>
      <c r="E263" s="905">
        <v>0</v>
      </c>
      <c r="F263" s="862">
        <v>0.67</v>
      </c>
      <c r="G263" s="862">
        <v>0</v>
      </c>
      <c r="H263" s="862"/>
      <c r="I263" s="862">
        <v>0</v>
      </c>
      <c r="J263" s="862"/>
      <c r="K263" s="862"/>
      <c r="L263" s="862"/>
      <c r="M263" s="862"/>
      <c r="N263" s="862"/>
      <c r="O263" s="862"/>
      <c r="P263" s="862"/>
      <c r="Q263" s="862"/>
      <c r="R263" s="862"/>
      <c r="S263" s="862"/>
      <c r="T263" s="862"/>
    </row>
    <row r="264" spans="1:20" outlineLevel="1" x14ac:dyDescent="0.25">
      <c r="A264" s="867" t="s">
        <v>1266</v>
      </c>
      <c r="B264" s="869" t="s">
        <v>1257</v>
      </c>
      <c r="C264" s="863" t="s">
        <v>939</v>
      </c>
      <c r="D264" s="871"/>
      <c r="E264" s="862"/>
      <c r="F264" s="862"/>
      <c r="G264" s="862"/>
      <c r="H264" s="862"/>
      <c r="I264" s="862"/>
      <c r="J264" s="862"/>
      <c r="K264" s="862"/>
      <c r="L264" s="862"/>
      <c r="M264" s="862"/>
      <c r="N264" s="862"/>
      <c r="O264" s="862"/>
      <c r="P264" s="862"/>
      <c r="Q264" s="862"/>
      <c r="R264" s="862"/>
      <c r="S264" s="862"/>
      <c r="T264" s="862"/>
    </row>
    <row r="265" spans="1:20" ht="31.5" outlineLevel="1" x14ac:dyDescent="0.25">
      <c r="A265" s="865" t="s">
        <v>1986</v>
      </c>
      <c r="B265" s="864" t="s">
        <v>1268</v>
      </c>
      <c r="C265" s="863" t="s">
        <v>939</v>
      </c>
      <c r="D265" s="862"/>
      <c r="E265" s="862"/>
      <c r="F265" s="862"/>
      <c r="G265" s="862"/>
      <c r="H265" s="862"/>
      <c r="I265" s="862"/>
      <c r="J265" s="862"/>
      <c r="K265" s="862"/>
      <c r="L265" s="862"/>
      <c r="M265" s="862"/>
      <c r="N265" s="862"/>
      <c r="O265" s="862"/>
      <c r="P265" s="862"/>
      <c r="Q265" s="862"/>
      <c r="R265" s="862"/>
      <c r="S265" s="862"/>
      <c r="T265" s="862"/>
    </row>
    <row r="266" spans="1:20" outlineLevel="1" x14ac:dyDescent="0.25">
      <c r="A266" s="867" t="s">
        <v>1269</v>
      </c>
      <c r="B266" s="869" t="s">
        <v>1257</v>
      </c>
      <c r="C266" s="863" t="s">
        <v>939</v>
      </c>
      <c r="D266" s="862"/>
      <c r="E266" s="862"/>
      <c r="F266" s="862"/>
      <c r="G266" s="862"/>
      <c r="H266" s="862"/>
      <c r="I266" s="862"/>
      <c r="J266" s="862"/>
      <c r="K266" s="862"/>
      <c r="L266" s="862"/>
      <c r="M266" s="862"/>
      <c r="N266" s="862"/>
      <c r="O266" s="862"/>
      <c r="P266" s="862"/>
      <c r="Q266" s="862"/>
      <c r="R266" s="862"/>
      <c r="S266" s="862"/>
      <c r="T266" s="862"/>
    </row>
    <row r="267" spans="1:20" ht="47.25" outlineLevel="1" x14ac:dyDescent="0.25">
      <c r="A267" s="865" t="s">
        <v>1987</v>
      </c>
      <c r="B267" s="864" t="s">
        <v>1271</v>
      </c>
      <c r="C267" s="863" t="s">
        <v>939</v>
      </c>
      <c r="D267" s="862"/>
      <c r="E267" s="862"/>
      <c r="F267" s="862"/>
      <c r="G267" s="862"/>
      <c r="H267" s="862"/>
      <c r="I267" s="862"/>
      <c r="J267" s="862"/>
      <c r="K267" s="862"/>
      <c r="L267" s="862"/>
      <c r="M267" s="862"/>
      <c r="N267" s="862"/>
      <c r="O267" s="862"/>
      <c r="P267" s="862"/>
      <c r="Q267" s="862"/>
      <c r="R267" s="862"/>
      <c r="S267" s="862"/>
      <c r="T267" s="862"/>
    </row>
    <row r="268" spans="1:20" outlineLevel="1" x14ac:dyDescent="0.25">
      <c r="A268" s="867" t="s">
        <v>1272</v>
      </c>
      <c r="B268" s="869" t="s">
        <v>1257</v>
      </c>
      <c r="C268" s="863" t="s">
        <v>939</v>
      </c>
      <c r="D268" s="862"/>
      <c r="E268" s="862"/>
      <c r="F268" s="862"/>
      <c r="G268" s="862"/>
      <c r="H268" s="862"/>
      <c r="I268" s="862"/>
      <c r="J268" s="862"/>
      <c r="K268" s="862"/>
      <c r="L268" s="862"/>
      <c r="M268" s="862"/>
      <c r="N268" s="862"/>
      <c r="O268" s="862"/>
      <c r="P268" s="862"/>
      <c r="Q268" s="862"/>
      <c r="R268" s="862"/>
      <c r="S268" s="862"/>
      <c r="T268" s="862"/>
    </row>
    <row r="269" spans="1:20" ht="47.25" outlineLevel="1" x14ac:dyDescent="0.25">
      <c r="A269" s="865" t="s">
        <v>1988</v>
      </c>
      <c r="B269" s="864" t="s">
        <v>1274</v>
      </c>
      <c r="C269" s="863" t="s">
        <v>939</v>
      </c>
      <c r="D269" s="871">
        <v>0.105</v>
      </c>
      <c r="E269" s="871">
        <v>0.105</v>
      </c>
      <c r="F269" s="871">
        <v>0.105</v>
      </c>
      <c r="G269" s="871"/>
      <c r="H269" s="871"/>
      <c r="I269" s="871"/>
      <c r="J269" s="871"/>
      <c r="K269" s="871"/>
      <c r="L269" s="871"/>
      <c r="M269" s="871"/>
      <c r="N269" s="871"/>
      <c r="O269" s="871"/>
      <c r="P269" s="871"/>
      <c r="Q269" s="871"/>
      <c r="R269" s="871"/>
      <c r="S269" s="871"/>
      <c r="T269" s="862"/>
    </row>
    <row r="270" spans="1:20" outlineLevel="1" x14ac:dyDescent="0.25">
      <c r="A270" s="867" t="s">
        <v>1275</v>
      </c>
      <c r="B270" s="869" t="s">
        <v>1257</v>
      </c>
      <c r="C270" s="863" t="s">
        <v>939</v>
      </c>
      <c r="D270" s="871">
        <v>0.10199999999999999</v>
      </c>
      <c r="E270" s="871">
        <v>0.10199999999999999</v>
      </c>
      <c r="F270" s="871">
        <v>8.0000000000000002E-3</v>
      </c>
      <c r="G270" s="871">
        <f>E270</f>
        <v>0.10199999999999999</v>
      </c>
      <c r="H270" s="871">
        <f t="shared" ref="H270" si="106">G270</f>
        <v>0.10199999999999999</v>
      </c>
      <c r="I270" s="871">
        <f>G270</f>
        <v>0.10199999999999999</v>
      </c>
      <c r="J270" s="871">
        <f t="shared" ref="J270" si="107">I270</f>
        <v>0.10199999999999999</v>
      </c>
      <c r="K270" s="871">
        <v>0</v>
      </c>
      <c r="L270" s="871">
        <v>0</v>
      </c>
      <c r="M270" s="871">
        <v>0</v>
      </c>
      <c r="N270" s="871">
        <v>0</v>
      </c>
      <c r="O270" s="871">
        <v>0</v>
      </c>
      <c r="P270" s="871">
        <v>0</v>
      </c>
      <c r="Q270" s="871">
        <v>0</v>
      </c>
      <c r="R270" s="871">
        <v>0</v>
      </c>
      <c r="S270" s="871">
        <v>0</v>
      </c>
      <c r="T270" s="862">
        <v>0</v>
      </c>
    </row>
    <row r="271" spans="1:20" ht="31.5" outlineLevel="1" x14ac:dyDescent="0.25">
      <c r="A271" s="865" t="s">
        <v>1989</v>
      </c>
      <c r="B271" s="864" t="s">
        <v>1277</v>
      </c>
      <c r="C271" s="863" t="s">
        <v>939</v>
      </c>
      <c r="D271" s="862"/>
      <c r="E271" s="862"/>
      <c r="F271" s="862"/>
      <c r="G271" s="862"/>
      <c r="H271" s="862"/>
      <c r="I271" s="862"/>
      <c r="J271" s="862"/>
      <c r="K271" s="862"/>
      <c r="L271" s="862"/>
      <c r="M271" s="862"/>
      <c r="N271" s="862"/>
      <c r="O271" s="862"/>
      <c r="P271" s="862"/>
      <c r="Q271" s="862"/>
      <c r="R271" s="862"/>
      <c r="S271" s="862"/>
      <c r="T271" s="862"/>
    </row>
    <row r="272" spans="1:20" outlineLevel="1" x14ac:dyDescent="0.25">
      <c r="A272" s="867" t="s">
        <v>1278</v>
      </c>
      <c r="B272" s="869" t="s">
        <v>1257</v>
      </c>
      <c r="C272" s="863" t="s">
        <v>939</v>
      </c>
      <c r="D272" s="862"/>
      <c r="E272" s="862"/>
      <c r="F272" s="862"/>
      <c r="G272" s="862"/>
      <c r="H272" s="862"/>
      <c r="I272" s="862"/>
      <c r="J272" s="862"/>
      <c r="K272" s="862"/>
      <c r="L272" s="862"/>
      <c r="M272" s="862"/>
      <c r="N272" s="862"/>
      <c r="O272" s="862"/>
      <c r="P272" s="862"/>
      <c r="Q272" s="862"/>
      <c r="R272" s="862"/>
      <c r="S272" s="862"/>
      <c r="T272" s="862"/>
    </row>
    <row r="273" spans="1:20" ht="31.5" outlineLevel="1" x14ac:dyDescent="0.25">
      <c r="A273" s="865" t="s">
        <v>1990</v>
      </c>
      <c r="B273" s="864" t="s">
        <v>1280</v>
      </c>
      <c r="C273" s="863" t="s">
        <v>939</v>
      </c>
      <c r="D273" s="862"/>
      <c r="E273" s="862"/>
      <c r="F273" s="862"/>
      <c r="G273" s="862"/>
      <c r="H273" s="862"/>
      <c r="I273" s="862"/>
      <c r="J273" s="862"/>
      <c r="K273" s="862"/>
      <c r="L273" s="862"/>
      <c r="M273" s="862"/>
      <c r="N273" s="862"/>
      <c r="O273" s="862"/>
      <c r="P273" s="862"/>
      <c r="Q273" s="862"/>
      <c r="R273" s="862"/>
      <c r="S273" s="862"/>
      <c r="T273" s="862"/>
    </row>
    <row r="274" spans="1:20" outlineLevel="1" x14ac:dyDescent="0.25">
      <c r="A274" s="867" t="s">
        <v>1281</v>
      </c>
      <c r="B274" s="869" t="s">
        <v>1257</v>
      </c>
      <c r="C274" s="863" t="s">
        <v>939</v>
      </c>
      <c r="D274" s="862"/>
      <c r="E274" s="862"/>
      <c r="F274" s="862"/>
      <c r="G274" s="862"/>
      <c r="H274" s="862"/>
      <c r="I274" s="862"/>
      <c r="J274" s="862"/>
      <c r="K274" s="862"/>
      <c r="L274" s="862"/>
      <c r="M274" s="862"/>
      <c r="N274" s="862"/>
      <c r="O274" s="862"/>
      <c r="P274" s="862"/>
      <c r="Q274" s="862"/>
      <c r="R274" s="862"/>
      <c r="S274" s="862"/>
      <c r="T274" s="862"/>
    </row>
    <row r="275" spans="1:20" ht="63" customHeight="1" outlineLevel="1" x14ac:dyDescent="0.25">
      <c r="A275" s="865" t="s">
        <v>1991</v>
      </c>
      <c r="B275" s="864" t="s">
        <v>1283</v>
      </c>
      <c r="C275" s="863" t="s">
        <v>939</v>
      </c>
      <c r="D275" s="862">
        <f>D277+D279</f>
        <v>0</v>
      </c>
      <c r="E275" s="862">
        <f t="shared" ref="E275:T275" si="108">E277+E279</f>
        <v>0</v>
      </c>
      <c r="F275" s="862">
        <f t="shared" si="108"/>
        <v>0</v>
      </c>
      <c r="G275" s="862">
        <f t="shared" si="108"/>
        <v>0</v>
      </c>
      <c r="H275" s="862">
        <f t="shared" si="108"/>
        <v>0</v>
      </c>
      <c r="I275" s="862">
        <f t="shared" si="108"/>
        <v>0</v>
      </c>
      <c r="J275" s="862">
        <f t="shared" si="108"/>
        <v>0</v>
      </c>
      <c r="K275" s="862">
        <f t="shared" si="108"/>
        <v>0</v>
      </c>
      <c r="L275" s="862">
        <f t="shared" si="108"/>
        <v>0</v>
      </c>
      <c r="M275" s="862">
        <f t="shared" si="108"/>
        <v>0</v>
      </c>
      <c r="N275" s="862">
        <f t="shared" si="108"/>
        <v>0</v>
      </c>
      <c r="O275" s="862">
        <f t="shared" si="108"/>
        <v>0</v>
      </c>
      <c r="P275" s="862">
        <f t="shared" si="108"/>
        <v>0</v>
      </c>
      <c r="Q275" s="862">
        <f t="shared" si="108"/>
        <v>0</v>
      </c>
      <c r="R275" s="862">
        <f t="shared" si="108"/>
        <v>0</v>
      </c>
      <c r="S275" s="862">
        <f t="shared" si="108"/>
        <v>0</v>
      </c>
      <c r="T275" s="862">
        <f t="shared" si="108"/>
        <v>0</v>
      </c>
    </row>
    <row r="276" spans="1:20" outlineLevel="1" x14ac:dyDescent="0.25">
      <c r="A276" s="867" t="s">
        <v>1284</v>
      </c>
      <c r="B276" s="869" t="s">
        <v>1257</v>
      </c>
      <c r="C276" s="863" t="s">
        <v>939</v>
      </c>
      <c r="D276" s="862"/>
      <c r="E276" s="862"/>
      <c r="F276" s="862"/>
      <c r="G276" s="862"/>
      <c r="H276" s="862"/>
      <c r="I276" s="862"/>
      <c r="J276" s="862"/>
      <c r="K276" s="862"/>
      <c r="L276" s="862"/>
      <c r="M276" s="862"/>
      <c r="N276" s="862"/>
      <c r="O276" s="862"/>
      <c r="P276" s="862"/>
      <c r="Q276" s="862"/>
      <c r="R276" s="862"/>
      <c r="S276" s="862"/>
      <c r="T276" s="862"/>
    </row>
    <row r="277" spans="1:20" ht="47.25" outlineLevel="1" x14ac:dyDescent="0.25">
      <c r="A277" s="867" t="s">
        <v>1992</v>
      </c>
      <c r="B277" s="869" t="s">
        <v>953</v>
      </c>
      <c r="C277" s="863" t="s">
        <v>939</v>
      </c>
      <c r="D277" s="862"/>
      <c r="E277" s="862"/>
      <c r="F277" s="862"/>
      <c r="G277" s="862"/>
      <c r="H277" s="862"/>
      <c r="I277" s="862"/>
      <c r="J277" s="862"/>
      <c r="K277" s="862"/>
      <c r="L277" s="862"/>
      <c r="M277" s="862"/>
      <c r="N277" s="862"/>
      <c r="O277" s="862"/>
      <c r="P277" s="862"/>
      <c r="Q277" s="862"/>
      <c r="R277" s="862"/>
      <c r="S277" s="862"/>
      <c r="T277" s="862"/>
    </row>
    <row r="278" spans="1:20" outlineLevel="1" x14ac:dyDescent="0.25">
      <c r="A278" s="867" t="s">
        <v>1286</v>
      </c>
      <c r="B278" s="870" t="s">
        <v>1257</v>
      </c>
      <c r="C278" s="863" t="s">
        <v>939</v>
      </c>
      <c r="D278" s="862"/>
      <c r="E278" s="862"/>
      <c r="F278" s="862"/>
      <c r="G278" s="862"/>
      <c r="H278" s="862"/>
      <c r="I278" s="862"/>
      <c r="J278" s="862"/>
      <c r="K278" s="862"/>
      <c r="L278" s="862"/>
      <c r="M278" s="862"/>
      <c r="N278" s="862"/>
      <c r="O278" s="862"/>
      <c r="P278" s="862"/>
      <c r="Q278" s="862"/>
      <c r="R278" s="862"/>
      <c r="S278" s="862"/>
      <c r="T278" s="862"/>
    </row>
    <row r="279" spans="1:20" ht="31.5" outlineLevel="1" x14ac:dyDescent="0.25">
      <c r="A279" s="867" t="s">
        <v>1993</v>
      </c>
      <c r="B279" s="869" t="s">
        <v>955</v>
      </c>
      <c r="C279" s="863" t="s">
        <v>939</v>
      </c>
      <c r="D279" s="862"/>
      <c r="E279" s="862"/>
      <c r="F279" s="862"/>
      <c r="G279" s="862"/>
      <c r="H279" s="862"/>
      <c r="I279" s="862"/>
      <c r="J279" s="862"/>
      <c r="K279" s="862"/>
      <c r="L279" s="862"/>
      <c r="M279" s="862"/>
      <c r="N279" s="862"/>
      <c r="O279" s="862"/>
      <c r="P279" s="862"/>
      <c r="Q279" s="862"/>
      <c r="R279" s="862"/>
      <c r="S279" s="862"/>
      <c r="T279" s="862"/>
    </row>
    <row r="280" spans="1:20" outlineLevel="1" x14ac:dyDescent="0.25">
      <c r="A280" s="867" t="s">
        <v>1288</v>
      </c>
      <c r="B280" s="870" t="s">
        <v>1257</v>
      </c>
      <c r="C280" s="863" t="s">
        <v>939</v>
      </c>
      <c r="D280" s="862"/>
      <c r="E280" s="862"/>
      <c r="F280" s="862"/>
      <c r="G280" s="862"/>
      <c r="H280" s="862"/>
      <c r="I280" s="862"/>
      <c r="J280" s="862"/>
      <c r="K280" s="862"/>
      <c r="L280" s="862"/>
      <c r="M280" s="862"/>
      <c r="N280" s="862"/>
      <c r="O280" s="862"/>
      <c r="P280" s="862"/>
      <c r="Q280" s="862"/>
      <c r="R280" s="862"/>
      <c r="S280" s="862"/>
      <c r="T280" s="862"/>
    </row>
    <row r="281" spans="1:20" outlineLevel="1" x14ac:dyDescent="0.25">
      <c r="A281" s="865" t="s">
        <v>1994</v>
      </c>
      <c r="B281" s="864" t="s">
        <v>1290</v>
      </c>
      <c r="C281" s="863" t="s">
        <v>939</v>
      </c>
      <c r="D281" s="871">
        <v>6.0410009999999978</v>
      </c>
      <c r="E281" s="871">
        <v>24.58825441554999</v>
      </c>
      <c r="F281" s="871">
        <v>2.7469999999999999</v>
      </c>
      <c r="G281" s="871"/>
      <c r="H281" s="871"/>
      <c r="I281" s="871"/>
      <c r="J281" s="871"/>
      <c r="K281" s="871"/>
      <c r="L281" s="871"/>
      <c r="M281" s="871"/>
      <c r="N281" s="871"/>
      <c r="O281" s="871"/>
      <c r="P281" s="871"/>
      <c r="Q281" s="871"/>
      <c r="R281" s="871"/>
      <c r="S281" s="871"/>
      <c r="T281" s="862"/>
    </row>
    <row r="282" spans="1:20" outlineLevel="1" x14ac:dyDescent="0.25">
      <c r="A282" s="867" t="s">
        <v>1291</v>
      </c>
      <c r="B282" s="869" t="s">
        <v>1257</v>
      </c>
      <c r="C282" s="863" t="s">
        <v>939</v>
      </c>
      <c r="D282" s="871">
        <v>0</v>
      </c>
      <c r="E282" s="871">
        <v>0</v>
      </c>
      <c r="F282" s="871">
        <v>1.3460000000000001</v>
      </c>
      <c r="G282" s="871">
        <f>E282</f>
        <v>0</v>
      </c>
      <c r="H282" s="871">
        <f t="shared" ref="H282" si="109">G282</f>
        <v>0</v>
      </c>
      <c r="I282" s="871">
        <f>G282</f>
        <v>0</v>
      </c>
      <c r="J282" s="871">
        <f t="shared" ref="J282:T282" si="110">I282</f>
        <v>0</v>
      </c>
      <c r="K282" s="871">
        <f t="shared" si="110"/>
        <v>0</v>
      </c>
      <c r="L282" s="871">
        <f t="shared" si="110"/>
        <v>0</v>
      </c>
      <c r="M282" s="871">
        <f t="shared" si="110"/>
        <v>0</v>
      </c>
      <c r="N282" s="871">
        <f t="shared" si="110"/>
        <v>0</v>
      </c>
      <c r="O282" s="871">
        <f t="shared" si="110"/>
        <v>0</v>
      </c>
      <c r="P282" s="871">
        <f t="shared" si="110"/>
        <v>0</v>
      </c>
      <c r="Q282" s="871">
        <f t="shared" si="110"/>
        <v>0</v>
      </c>
      <c r="R282" s="871">
        <f t="shared" si="110"/>
        <v>0</v>
      </c>
      <c r="S282" s="871">
        <f t="shared" si="110"/>
        <v>0</v>
      </c>
      <c r="T282" s="862">
        <f t="shared" si="110"/>
        <v>0</v>
      </c>
    </row>
    <row r="283" spans="1:20" ht="47.25" outlineLevel="1" x14ac:dyDescent="0.25">
      <c r="A283" s="865" t="s">
        <v>1995</v>
      </c>
      <c r="B283" s="866" t="s">
        <v>1293</v>
      </c>
      <c r="C283" s="863" t="s">
        <v>939</v>
      </c>
      <c r="D283" s="871">
        <f>D284+D286+D291+D293+D295+D297+D299+D301+D303</f>
        <v>50.432000000000002</v>
      </c>
      <c r="E283" s="871">
        <f t="shared" ref="E283:T283" si="111">E284+E286+E291+E293+E295+E297+E299+E301+E303</f>
        <v>47.910400000000003</v>
      </c>
      <c r="F283" s="871">
        <f t="shared" si="111"/>
        <v>69.063999999999993</v>
      </c>
      <c r="G283" s="871">
        <f t="shared" si="111"/>
        <v>0</v>
      </c>
      <c r="H283" s="871">
        <f t="shared" si="111"/>
        <v>0</v>
      </c>
      <c r="I283" s="871">
        <f t="shared" si="111"/>
        <v>0</v>
      </c>
      <c r="J283" s="871">
        <f t="shared" si="111"/>
        <v>0</v>
      </c>
      <c r="K283" s="871">
        <f t="shared" si="111"/>
        <v>0</v>
      </c>
      <c r="L283" s="871">
        <f t="shared" si="111"/>
        <v>0</v>
      </c>
      <c r="M283" s="871">
        <f t="shared" si="111"/>
        <v>0</v>
      </c>
      <c r="N283" s="871">
        <f t="shared" si="111"/>
        <v>0</v>
      </c>
      <c r="O283" s="871">
        <f t="shared" si="111"/>
        <v>0</v>
      </c>
      <c r="P283" s="871">
        <f t="shared" si="111"/>
        <v>0</v>
      </c>
      <c r="Q283" s="871">
        <f t="shared" si="111"/>
        <v>0</v>
      </c>
      <c r="R283" s="871">
        <f t="shared" si="111"/>
        <v>0</v>
      </c>
      <c r="S283" s="871">
        <f t="shared" si="111"/>
        <v>0</v>
      </c>
      <c r="T283" s="871">
        <f t="shared" si="111"/>
        <v>0</v>
      </c>
    </row>
    <row r="284" spans="1:20" ht="31.5" outlineLevel="1" x14ac:dyDescent="0.25">
      <c r="A284" s="865" t="s">
        <v>1996</v>
      </c>
      <c r="B284" s="864" t="s">
        <v>1295</v>
      </c>
      <c r="C284" s="863" t="s">
        <v>939</v>
      </c>
      <c r="D284" s="871">
        <v>10.722602160000001</v>
      </c>
      <c r="E284" s="871">
        <v>13.113408867033224</v>
      </c>
      <c r="F284" s="871">
        <v>10.839532109999999</v>
      </c>
      <c r="G284" s="871"/>
      <c r="H284" s="871"/>
      <c r="I284" s="871"/>
      <c r="J284" s="871"/>
      <c r="K284" s="871"/>
      <c r="L284" s="871"/>
      <c r="M284" s="871"/>
      <c r="N284" s="871"/>
      <c r="O284" s="871"/>
      <c r="P284" s="871"/>
      <c r="Q284" s="871"/>
      <c r="R284" s="871"/>
      <c r="S284" s="871"/>
      <c r="T284" s="862"/>
    </row>
    <row r="285" spans="1:20" outlineLevel="1" x14ac:dyDescent="0.25">
      <c r="A285" s="867" t="s">
        <v>1296</v>
      </c>
      <c r="B285" s="869" t="s">
        <v>1257</v>
      </c>
      <c r="C285" s="863" t="s">
        <v>939</v>
      </c>
      <c r="D285" s="862"/>
      <c r="E285" s="862"/>
      <c r="F285" s="862"/>
      <c r="G285" s="862"/>
      <c r="H285" s="862"/>
      <c r="I285" s="862"/>
      <c r="J285" s="862"/>
      <c r="K285" s="862"/>
      <c r="L285" s="862"/>
      <c r="M285" s="862"/>
      <c r="N285" s="862"/>
      <c r="O285" s="862"/>
      <c r="P285" s="862"/>
      <c r="Q285" s="862"/>
      <c r="R285" s="862"/>
      <c r="S285" s="862"/>
      <c r="T285" s="862"/>
    </row>
    <row r="286" spans="1:20" ht="31.5" outlineLevel="1" x14ac:dyDescent="0.25">
      <c r="A286" s="865" t="s">
        <v>1997</v>
      </c>
      <c r="B286" s="864" t="s">
        <v>1298</v>
      </c>
      <c r="C286" s="863" t="s">
        <v>939</v>
      </c>
      <c r="D286" s="862">
        <f>D287+D289</f>
        <v>0</v>
      </c>
      <c r="E286" s="862">
        <f t="shared" ref="E286:T286" si="112">E287+E289</f>
        <v>0</v>
      </c>
      <c r="F286" s="862">
        <f t="shared" si="112"/>
        <v>0</v>
      </c>
      <c r="G286" s="862">
        <f t="shared" si="112"/>
        <v>0</v>
      </c>
      <c r="H286" s="862">
        <f t="shared" si="112"/>
        <v>0</v>
      </c>
      <c r="I286" s="862">
        <f t="shared" si="112"/>
        <v>0</v>
      </c>
      <c r="J286" s="862">
        <f t="shared" si="112"/>
        <v>0</v>
      </c>
      <c r="K286" s="862">
        <f t="shared" si="112"/>
        <v>0</v>
      </c>
      <c r="L286" s="862">
        <f t="shared" si="112"/>
        <v>0</v>
      </c>
      <c r="M286" s="862">
        <f t="shared" si="112"/>
        <v>0</v>
      </c>
      <c r="N286" s="862">
        <f t="shared" si="112"/>
        <v>0</v>
      </c>
      <c r="O286" s="862">
        <f t="shared" si="112"/>
        <v>0</v>
      </c>
      <c r="P286" s="862">
        <f t="shared" si="112"/>
        <v>0</v>
      </c>
      <c r="Q286" s="862">
        <f t="shared" si="112"/>
        <v>0</v>
      </c>
      <c r="R286" s="862">
        <f t="shared" si="112"/>
        <v>0</v>
      </c>
      <c r="S286" s="862">
        <f t="shared" si="112"/>
        <v>0</v>
      </c>
      <c r="T286" s="862">
        <f t="shared" si="112"/>
        <v>0</v>
      </c>
    </row>
    <row r="287" spans="1:20" ht="47.25" outlineLevel="1" x14ac:dyDescent="0.25">
      <c r="A287" s="867" t="s">
        <v>1998</v>
      </c>
      <c r="B287" s="869" t="s">
        <v>1127</v>
      </c>
      <c r="C287" s="863" t="s">
        <v>939</v>
      </c>
      <c r="D287" s="862"/>
      <c r="E287" s="862"/>
      <c r="F287" s="862"/>
      <c r="G287" s="862"/>
      <c r="H287" s="862"/>
      <c r="I287" s="862"/>
      <c r="J287" s="862"/>
      <c r="K287" s="862"/>
      <c r="L287" s="862"/>
      <c r="M287" s="862"/>
      <c r="N287" s="862"/>
      <c r="O287" s="862"/>
      <c r="P287" s="862"/>
      <c r="Q287" s="862"/>
      <c r="R287" s="862"/>
      <c r="S287" s="862"/>
      <c r="T287" s="862"/>
    </row>
    <row r="288" spans="1:20" outlineLevel="1" x14ac:dyDescent="0.25">
      <c r="A288" s="867" t="s">
        <v>1300</v>
      </c>
      <c r="B288" s="870" t="s">
        <v>1257</v>
      </c>
      <c r="C288" s="863" t="s">
        <v>939</v>
      </c>
      <c r="D288" s="862"/>
      <c r="E288" s="862"/>
      <c r="F288" s="862"/>
      <c r="G288" s="862"/>
      <c r="H288" s="862"/>
      <c r="I288" s="862"/>
      <c r="J288" s="862"/>
      <c r="K288" s="862"/>
      <c r="L288" s="862"/>
      <c r="M288" s="862"/>
      <c r="N288" s="862"/>
      <c r="O288" s="862"/>
      <c r="P288" s="862"/>
      <c r="Q288" s="862"/>
      <c r="R288" s="862"/>
      <c r="S288" s="862"/>
      <c r="T288" s="862"/>
    </row>
    <row r="289" spans="1:20" outlineLevel="1" x14ac:dyDescent="0.25">
      <c r="A289" s="867" t="s">
        <v>1999</v>
      </c>
      <c r="B289" s="869" t="s">
        <v>1302</v>
      </c>
      <c r="C289" s="863" t="s">
        <v>939</v>
      </c>
      <c r="D289" s="862"/>
      <c r="E289" s="862"/>
      <c r="F289" s="862"/>
      <c r="G289" s="862"/>
      <c r="H289" s="862"/>
      <c r="I289" s="862"/>
      <c r="J289" s="862"/>
      <c r="K289" s="862"/>
      <c r="L289" s="862"/>
      <c r="M289" s="862"/>
      <c r="N289" s="862"/>
      <c r="O289" s="862"/>
      <c r="P289" s="862"/>
      <c r="Q289" s="862"/>
      <c r="R289" s="862"/>
      <c r="S289" s="862"/>
      <c r="T289" s="862"/>
    </row>
    <row r="290" spans="1:20" outlineLevel="1" x14ac:dyDescent="0.25">
      <c r="A290" s="867" t="s">
        <v>1303</v>
      </c>
      <c r="B290" s="870" t="s">
        <v>1257</v>
      </c>
      <c r="C290" s="863" t="s">
        <v>939</v>
      </c>
      <c r="D290" s="862"/>
      <c r="E290" s="862"/>
      <c r="F290" s="862"/>
      <c r="G290" s="862"/>
      <c r="H290" s="862"/>
      <c r="I290" s="862"/>
      <c r="J290" s="862"/>
      <c r="K290" s="862"/>
      <c r="L290" s="862"/>
      <c r="M290" s="862"/>
      <c r="N290" s="862"/>
      <c r="O290" s="862"/>
      <c r="P290" s="862"/>
      <c r="Q290" s="862"/>
      <c r="R290" s="862"/>
      <c r="S290" s="862"/>
      <c r="T290" s="862"/>
    </row>
    <row r="291" spans="1:20" ht="61.5" customHeight="1" outlineLevel="1" x14ac:dyDescent="0.25">
      <c r="A291" s="865" t="s">
        <v>2000</v>
      </c>
      <c r="B291" s="864" t="s">
        <v>1305</v>
      </c>
      <c r="C291" s="863" t="s">
        <v>939</v>
      </c>
      <c r="D291" s="862"/>
      <c r="E291" s="862"/>
      <c r="F291" s="862"/>
      <c r="G291" s="862"/>
      <c r="H291" s="862"/>
      <c r="I291" s="862"/>
      <c r="J291" s="862"/>
      <c r="K291" s="862"/>
      <c r="L291" s="862"/>
      <c r="M291" s="862"/>
      <c r="N291" s="862"/>
      <c r="O291" s="862"/>
      <c r="P291" s="862"/>
      <c r="Q291" s="862"/>
      <c r="R291" s="862"/>
      <c r="S291" s="862"/>
      <c r="T291" s="862"/>
    </row>
    <row r="292" spans="1:20" outlineLevel="1" x14ac:dyDescent="0.25">
      <c r="A292" s="867" t="s">
        <v>1306</v>
      </c>
      <c r="B292" s="869" t="s">
        <v>1257</v>
      </c>
      <c r="C292" s="863" t="s">
        <v>939</v>
      </c>
      <c r="D292" s="862"/>
      <c r="E292" s="862"/>
      <c r="F292" s="862"/>
      <c r="G292" s="862"/>
      <c r="H292" s="862"/>
      <c r="I292" s="862"/>
      <c r="J292" s="862"/>
      <c r="K292" s="862"/>
      <c r="L292" s="862"/>
      <c r="M292" s="862"/>
      <c r="N292" s="862"/>
      <c r="O292" s="862"/>
      <c r="P292" s="862"/>
      <c r="Q292" s="862"/>
      <c r="R292" s="862"/>
      <c r="S292" s="862"/>
      <c r="T292" s="862"/>
    </row>
    <row r="293" spans="1:20" ht="47.25" outlineLevel="1" x14ac:dyDescent="0.25">
      <c r="A293" s="865" t="s">
        <v>2001</v>
      </c>
      <c r="B293" s="864" t="s">
        <v>1308</v>
      </c>
      <c r="C293" s="863" t="s">
        <v>939</v>
      </c>
      <c r="D293" s="862"/>
      <c r="E293" s="862"/>
      <c r="F293" s="862"/>
      <c r="G293" s="862"/>
      <c r="H293" s="862"/>
      <c r="I293" s="862"/>
      <c r="J293" s="862"/>
      <c r="K293" s="862"/>
      <c r="L293" s="862"/>
      <c r="M293" s="862"/>
      <c r="N293" s="862"/>
      <c r="O293" s="862"/>
      <c r="P293" s="862"/>
      <c r="Q293" s="862"/>
      <c r="R293" s="862"/>
      <c r="S293" s="862"/>
      <c r="T293" s="862"/>
    </row>
    <row r="294" spans="1:20" outlineLevel="1" x14ac:dyDescent="0.25">
      <c r="A294" s="867" t="s">
        <v>1309</v>
      </c>
      <c r="B294" s="869" t="s">
        <v>1257</v>
      </c>
      <c r="C294" s="863" t="s">
        <v>939</v>
      </c>
      <c r="D294" s="862"/>
      <c r="E294" s="862"/>
      <c r="F294" s="862"/>
      <c r="G294" s="862"/>
      <c r="H294" s="862"/>
      <c r="I294" s="862"/>
      <c r="J294" s="862"/>
      <c r="K294" s="862"/>
      <c r="L294" s="862"/>
      <c r="M294" s="862"/>
      <c r="N294" s="862"/>
      <c r="O294" s="862"/>
      <c r="P294" s="862"/>
      <c r="Q294" s="862"/>
      <c r="R294" s="862"/>
      <c r="S294" s="862"/>
      <c r="T294" s="862"/>
    </row>
    <row r="295" spans="1:20" ht="31.5" outlineLevel="1" x14ac:dyDescent="0.25">
      <c r="A295" s="865" t="s">
        <v>2002</v>
      </c>
      <c r="B295" s="864" t="s">
        <v>1311</v>
      </c>
      <c r="C295" s="863" t="s">
        <v>939</v>
      </c>
      <c r="D295" s="871">
        <v>4.4349999999999996</v>
      </c>
      <c r="E295" s="871">
        <v>4.3447688090485697</v>
      </c>
      <c r="F295" s="871">
        <f>5006/1000</f>
        <v>5.0060000000000002</v>
      </c>
      <c r="G295" s="871"/>
      <c r="H295" s="871"/>
      <c r="I295" s="871"/>
      <c r="J295" s="871"/>
      <c r="K295" s="871"/>
      <c r="L295" s="871"/>
      <c r="M295" s="871"/>
      <c r="N295" s="871"/>
      <c r="O295" s="871"/>
      <c r="P295" s="871"/>
      <c r="Q295" s="871"/>
      <c r="R295" s="871"/>
      <c r="S295" s="871"/>
      <c r="T295" s="862"/>
    </row>
    <row r="296" spans="1:20" outlineLevel="1" x14ac:dyDescent="0.25">
      <c r="A296" s="867" t="s">
        <v>1312</v>
      </c>
      <c r="B296" s="869" t="s">
        <v>1257</v>
      </c>
      <c r="C296" s="863" t="s">
        <v>939</v>
      </c>
      <c r="D296" s="862"/>
      <c r="E296" s="862"/>
      <c r="F296" s="862"/>
      <c r="G296" s="862"/>
      <c r="H296" s="862"/>
      <c r="I296" s="862"/>
      <c r="J296" s="862"/>
      <c r="K296" s="862"/>
      <c r="L296" s="862"/>
      <c r="M296" s="862"/>
      <c r="N296" s="862"/>
      <c r="O296" s="862"/>
      <c r="P296" s="862"/>
      <c r="Q296" s="862"/>
      <c r="R296" s="862"/>
      <c r="S296" s="862"/>
      <c r="T296" s="862"/>
    </row>
    <row r="297" spans="1:20" ht="31.5" outlineLevel="1" x14ac:dyDescent="0.25">
      <c r="A297" s="865" t="s">
        <v>2003</v>
      </c>
      <c r="B297" s="864" t="s">
        <v>1314</v>
      </c>
      <c r="C297" s="863" t="s">
        <v>939</v>
      </c>
      <c r="D297" s="871">
        <v>24.547152450654245</v>
      </c>
      <c r="E297" s="871">
        <v>23.319794828121534</v>
      </c>
      <c r="F297" s="871">
        <v>33.616048081614544</v>
      </c>
      <c r="G297" s="871"/>
      <c r="H297" s="871"/>
      <c r="I297" s="871"/>
      <c r="J297" s="871"/>
      <c r="K297" s="871"/>
      <c r="L297" s="871"/>
      <c r="M297" s="871"/>
      <c r="N297" s="871"/>
      <c r="O297" s="871"/>
      <c r="P297" s="871"/>
      <c r="Q297" s="871"/>
      <c r="R297" s="871"/>
      <c r="S297" s="871"/>
      <c r="T297" s="862"/>
    </row>
    <row r="298" spans="1:20" outlineLevel="1" x14ac:dyDescent="0.25">
      <c r="A298" s="867" t="s">
        <v>1315</v>
      </c>
      <c r="B298" s="869" t="s">
        <v>1257</v>
      </c>
      <c r="C298" s="863" t="s">
        <v>939</v>
      </c>
      <c r="D298" s="862"/>
      <c r="E298" s="862"/>
      <c r="F298" s="862"/>
      <c r="G298" s="862"/>
      <c r="H298" s="862"/>
      <c r="I298" s="862"/>
      <c r="J298" s="862"/>
      <c r="K298" s="862"/>
      <c r="L298" s="862"/>
      <c r="M298" s="862"/>
      <c r="N298" s="862"/>
      <c r="O298" s="862"/>
      <c r="P298" s="862"/>
      <c r="Q298" s="862"/>
      <c r="R298" s="862"/>
      <c r="S298" s="862"/>
      <c r="T298" s="862"/>
    </row>
    <row r="299" spans="1:20" ht="47.25" outlineLevel="1" x14ac:dyDescent="0.25">
      <c r="A299" s="865" t="s">
        <v>2004</v>
      </c>
      <c r="B299" s="864" t="s">
        <v>1317</v>
      </c>
      <c r="C299" s="863" t="s">
        <v>939</v>
      </c>
      <c r="D299" s="862"/>
      <c r="E299" s="862"/>
      <c r="F299" s="862"/>
      <c r="G299" s="862"/>
      <c r="H299" s="862"/>
      <c r="I299" s="862"/>
      <c r="J299" s="862"/>
      <c r="K299" s="862"/>
      <c r="L299" s="862"/>
      <c r="M299" s="862"/>
      <c r="N299" s="862"/>
      <c r="O299" s="862"/>
      <c r="P299" s="862"/>
      <c r="Q299" s="862"/>
      <c r="R299" s="862"/>
      <c r="S299" s="862"/>
      <c r="T299" s="862"/>
    </row>
    <row r="300" spans="1:20" outlineLevel="1" x14ac:dyDescent="0.25">
      <c r="A300" s="867" t="s">
        <v>1318</v>
      </c>
      <c r="B300" s="869" t="s">
        <v>1257</v>
      </c>
      <c r="C300" s="863" t="s">
        <v>939</v>
      </c>
      <c r="D300" s="862"/>
      <c r="E300" s="862"/>
      <c r="F300" s="862"/>
      <c r="G300" s="862"/>
      <c r="H300" s="862"/>
      <c r="I300" s="862"/>
      <c r="J300" s="862"/>
      <c r="K300" s="862"/>
      <c r="L300" s="862"/>
      <c r="M300" s="862"/>
      <c r="N300" s="862"/>
      <c r="O300" s="862"/>
      <c r="P300" s="862"/>
      <c r="Q300" s="862"/>
      <c r="R300" s="862"/>
      <c r="S300" s="862"/>
      <c r="T300" s="862"/>
    </row>
    <row r="301" spans="1:20" ht="78.75" outlineLevel="1" x14ac:dyDescent="0.25">
      <c r="A301" s="865" t="s">
        <v>2005</v>
      </c>
      <c r="B301" s="864" t="s">
        <v>1320</v>
      </c>
      <c r="C301" s="863" t="s">
        <v>939</v>
      </c>
      <c r="D301" s="862"/>
      <c r="E301" s="862"/>
      <c r="F301" s="862"/>
      <c r="G301" s="862"/>
      <c r="H301" s="862"/>
      <c r="I301" s="862"/>
      <c r="J301" s="862"/>
      <c r="K301" s="862"/>
      <c r="L301" s="862"/>
      <c r="M301" s="862"/>
      <c r="N301" s="862"/>
      <c r="O301" s="862"/>
      <c r="P301" s="862"/>
      <c r="Q301" s="862"/>
      <c r="R301" s="862"/>
      <c r="S301" s="862"/>
      <c r="T301" s="862"/>
    </row>
    <row r="302" spans="1:20" outlineLevel="1" x14ac:dyDescent="0.25">
      <c r="A302" s="867" t="s">
        <v>1321</v>
      </c>
      <c r="B302" s="869" t="s">
        <v>1257</v>
      </c>
      <c r="C302" s="863" t="s">
        <v>939</v>
      </c>
      <c r="D302" s="862"/>
      <c r="E302" s="862"/>
      <c r="F302" s="862"/>
      <c r="G302" s="862"/>
      <c r="H302" s="862"/>
      <c r="I302" s="862"/>
      <c r="J302" s="862"/>
      <c r="K302" s="862"/>
      <c r="L302" s="862"/>
      <c r="M302" s="862"/>
      <c r="N302" s="862"/>
      <c r="O302" s="862"/>
      <c r="P302" s="862"/>
      <c r="Q302" s="862"/>
      <c r="R302" s="862"/>
      <c r="S302" s="862"/>
      <c r="T302" s="862"/>
    </row>
    <row r="303" spans="1:20" ht="31.5" outlineLevel="1" x14ac:dyDescent="0.25">
      <c r="A303" s="865" t="s">
        <v>2006</v>
      </c>
      <c r="B303" s="864" t="s">
        <v>1323</v>
      </c>
      <c r="C303" s="863" t="s">
        <v>939</v>
      </c>
      <c r="D303" s="871">
        <v>10.727245389345754</v>
      </c>
      <c r="E303" s="871">
        <v>7.1324274957966765</v>
      </c>
      <c r="F303" s="871">
        <v>19.602419808385449</v>
      </c>
      <c r="G303" s="871"/>
      <c r="H303" s="871"/>
      <c r="I303" s="871"/>
      <c r="J303" s="871"/>
      <c r="K303" s="871"/>
      <c r="L303" s="871"/>
      <c r="M303" s="871"/>
      <c r="N303" s="871"/>
      <c r="O303" s="871"/>
      <c r="P303" s="871"/>
      <c r="Q303" s="871"/>
      <c r="R303" s="871"/>
      <c r="S303" s="871"/>
      <c r="T303" s="862"/>
    </row>
    <row r="304" spans="1:20" outlineLevel="1" x14ac:dyDescent="0.25">
      <c r="A304" s="867" t="s">
        <v>1324</v>
      </c>
      <c r="B304" s="869" t="s">
        <v>1257</v>
      </c>
      <c r="C304" s="863" t="s">
        <v>939</v>
      </c>
      <c r="D304" s="862"/>
      <c r="E304" s="862"/>
      <c r="F304" s="862"/>
      <c r="G304" s="862"/>
      <c r="H304" s="862"/>
      <c r="I304" s="862"/>
      <c r="J304" s="862"/>
      <c r="K304" s="862"/>
      <c r="L304" s="862"/>
      <c r="M304" s="862"/>
      <c r="N304" s="862"/>
      <c r="O304" s="862"/>
      <c r="P304" s="862"/>
      <c r="Q304" s="862"/>
      <c r="R304" s="862"/>
      <c r="S304" s="862"/>
      <c r="T304" s="862"/>
    </row>
    <row r="305" spans="1:20" ht="78.75" outlineLevel="1" x14ac:dyDescent="0.25">
      <c r="A305" s="865" t="s">
        <v>2007</v>
      </c>
      <c r="B305" s="866" t="s">
        <v>1326</v>
      </c>
      <c r="C305" s="863" t="s">
        <v>529</v>
      </c>
      <c r="D305" s="871">
        <f>(D222+D167)/(D23*1.2)*100</f>
        <v>199.35167689068081</v>
      </c>
      <c r="E305" s="871">
        <f>(E222+E167)/(E23*1.2)*100</f>
        <v>106.73442165478455</v>
      </c>
      <c r="F305" s="871">
        <f>(F222+F167)/(F23*1.2)*100</f>
        <v>202.49513896609326</v>
      </c>
      <c r="G305" s="871">
        <f>(G222+G167)/(G23*1.2)*100</f>
        <v>105.07725947703142</v>
      </c>
      <c r="H305" s="871">
        <f t="shared" ref="H305:T305" si="113">(H222+H167)/(H23*1.2)*100</f>
        <v>105.07725947703142</v>
      </c>
      <c r="I305" s="871">
        <f t="shared" si="113"/>
        <v>105.07725947703139</v>
      </c>
      <c r="J305" s="871">
        <f t="shared" si="113"/>
        <v>105.07725947703139</v>
      </c>
      <c r="K305" s="871">
        <f t="shared" si="113"/>
        <v>105.07725947703138</v>
      </c>
      <c r="L305" s="871">
        <f t="shared" si="113"/>
        <v>105.07725947703138</v>
      </c>
      <c r="M305" s="871">
        <f t="shared" si="113"/>
        <v>105.0798641288718</v>
      </c>
      <c r="N305" s="871">
        <f t="shared" si="113"/>
        <v>105.0798641288718</v>
      </c>
      <c r="O305" s="871">
        <f t="shared" si="113"/>
        <v>105.0798641288718</v>
      </c>
      <c r="P305" s="871">
        <f t="shared" si="113"/>
        <v>105.0798641288718</v>
      </c>
      <c r="Q305" s="871">
        <f t="shared" si="113"/>
        <v>105.07986412887182</v>
      </c>
      <c r="R305" s="871">
        <f t="shared" si="113"/>
        <v>105.07986412887185</v>
      </c>
      <c r="S305" s="871">
        <f t="shared" si="113"/>
        <v>111.85068239684884</v>
      </c>
      <c r="T305" s="871">
        <f t="shared" si="113"/>
        <v>111.85068239684888</v>
      </c>
    </row>
    <row r="306" spans="1:20" ht="47.25" outlineLevel="1" x14ac:dyDescent="0.25">
      <c r="A306" s="865" t="s">
        <v>2008</v>
      </c>
      <c r="B306" s="864" t="s">
        <v>1328</v>
      </c>
      <c r="C306" s="863" t="s">
        <v>529</v>
      </c>
      <c r="D306" s="871">
        <f>D307++D308+D309</f>
        <v>90.776058593030797</v>
      </c>
      <c r="E306" s="871">
        <f t="shared" ref="E306:F306" si="114">E307++E308+E309</f>
        <v>97.533788205649472</v>
      </c>
      <c r="F306" s="871">
        <f t="shared" si="114"/>
        <v>93.966944040305947</v>
      </c>
      <c r="G306" s="871">
        <f>G307+G308+G309</f>
        <v>100</v>
      </c>
      <c r="H306" s="871">
        <f t="shared" ref="H306:T306" si="115">H307+H308+H309</f>
        <v>100</v>
      </c>
      <c r="I306" s="871">
        <f t="shared" si="115"/>
        <v>100</v>
      </c>
      <c r="J306" s="871">
        <f t="shared" si="115"/>
        <v>100</v>
      </c>
      <c r="K306" s="871">
        <f t="shared" si="115"/>
        <v>100</v>
      </c>
      <c r="L306" s="871">
        <f t="shared" si="115"/>
        <v>100</v>
      </c>
      <c r="M306" s="871">
        <f t="shared" si="115"/>
        <v>100</v>
      </c>
      <c r="N306" s="871">
        <f t="shared" si="115"/>
        <v>100</v>
      </c>
      <c r="O306" s="871">
        <f t="shared" si="115"/>
        <v>100</v>
      </c>
      <c r="P306" s="871">
        <f t="shared" si="115"/>
        <v>100</v>
      </c>
      <c r="Q306" s="871">
        <f t="shared" si="115"/>
        <v>100</v>
      </c>
      <c r="R306" s="871">
        <f t="shared" si="115"/>
        <v>100</v>
      </c>
      <c r="S306" s="871">
        <f t="shared" si="115"/>
        <v>105.55302200245784</v>
      </c>
      <c r="T306" s="871">
        <f t="shared" si="115"/>
        <v>105.54487491058345</v>
      </c>
    </row>
    <row r="307" spans="1:20" ht="78.75" outlineLevel="1" x14ac:dyDescent="0.25">
      <c r="A307" s="867" t="s">
        <v>2009</v>
      </c>
      <c r="B307" s="864" t="s">
        <v>1330</v>
      </c>
      <c r="C307" s="863" t="s">
        <v>529</v>
      </c>
      <c r="D307" s="862"/>
      <c r="E307" s="862"/>
      <c r="F307" s="862"/>
      <c r="G307" s="862"/>
      <c r="H307" s="862"/>
      <c r="I307" s="862"/>
      <c r="J307" s="862"/>
      <c r="K307" s="862"/>
      <c r="L307" s="862"/>
      <c r="M307" s="862"/>
      <c r="N307" s="862"/>
      <c r="O307" s="862"/>
      <c r="P307" s="862"/>
      <c r="Q307" s="862"/>
      <c r="R307" s="862"/>
      <c r="S307" s="862"/>
      <c r="T307" s="862"/>
    </row>
    <row r="308" spans="1:20" ht="78.75" outlineLevel="1" x14ac:dyDescent="0.25">
      <c r="A308" s="867" t="s">
        <v>2010</v>
      </c>
      <c r="B308" s="864" t="s">
        <v>1332</v>
      </c>
      <c r="C308" s="863" t="s">
        <v>529</v>
      </c>
      <c r="D308" s="862"/>
      <c r="E308" s="862"/>
      <c r="F308" s="862"/>
      <c r="G308" s="862"/>
      <c r="H308" s="862"/>
      <c r="I308" s="862"/>
      <c r="J308" s="862"/>
      <c r="K308" s="862"/>
      <c r="L308" s="862"/>
      <c r="M308" s="862"/>
      <c r="N308" s="862"/>
      <c r="O308" s="862"/>
      <c r="P308" s="862"/>
      <c r="Q308" s="862"/>
      <c r="R308" s="862"/>
      <c r="S308" s="862"/>
      <c r="T308" s="862"/>
    </row>
    <row r="309" spans="1:20" ht="78.75" outlineLevel="1" x14ac:dyDescent="0.25">
      <c r="A309" s="867" t="s">
        <v>2011</v>
      </c>
      <c r="B309" s="864" t="s">
        <v>1334</v>
      </c>
      <c r="C309" s="863" t="s">
        <v>529</v>
      </c>
      <c r="D309" s="871">
        <f t="shared" ref="D309:T310" si="116">(D171)/(D27*1.2)*100</f>
        <v>90.776058593030797</v>
      </c>
      <c r="E309" s="871">
        <v>97.533788205649472</v>
      </c>
      <c r="F309" s="871">
        <f t="shared" si="116"/>
        <v>93.966944040305947</v>
      </c>
      <c r="G309" s="871">
        <f t="shared" si="116"/>
        <v>100</v>
      </c>
      <c r="H309" s="871">
        <f t="shared" si="116"/>
        <v>100</v>
      </c>
      <c r="I309" s="871">
        <f t="shared" si="116"/>
        <v>100</v>
      </c>
      <c r="J309" s="871">
        <f t="shared" si="116"/>
        <v>100</v>
      </c>
      <c r="K309" s="871">
        <f t="shared" si="116"/>
        <v>100</v>
      </c>
      <c r="L309" s="871">
        <f t="shared" si="116"/>
        <v>100</v>
      </c>
      <c r="M309" s="871">
        <f t="shared" si="116"/>
        <v>100</v>
      </c>
      <c r="N309" s="871">
        <f t="shared" si="116"/>
        <v>100</v>
      </c>
      <c r="O309" s="871">
        <f t="shared" si="116"/>
        <v>100</v>
      </c>
      <c r="P309" s="871">
        <f t="shared" si="116"/>
        <v>100</v>
      </c>
      <c r="Q309" s="871">
        <f t="shared" si="116"/>
        <v>100</v>
      </c>
      <c r="R309" s="871">
        <f t="shared" si="116"/>
        <v>100</v>
      </c>
      <c r="S309" s="871">
        <f t="shared" si="116"/>
        <v>105.55302200245784</v>
      </c>
      <c r="T309" s="871">
        <f t="shared" si="116"/>
        <v>105.54487491058345</v>
      </c>
    </row>
    <row r="310" spans="1:20" ht="47.25" outlineLevel="1" x14ac:dyDescent="0.25">
      <c r="A310" s="865" t="s">
        <v>2012</v>
      </c>
      <c r="B310" s="864" t="s">
        <v>1336</v>
      </c>
      <c r="C310" s="863" t="s">
        <v>529</v>
      </c>
      <c r="D310" s="905">
        <f t="shared" si="116"/>
        <v>93.098157699408674</v>
      </c>
      <c r="E310" s="905">
        <f t="shared" si="116"/>
        <v>100</v>
      </c>
      <c r="F310" s="905">
        <f t="shared" si="116"/>
        <v>84.602019152546532</v>
      </c>
      <c r="G310" s="905"/>
      <c r="H310" s="905"/>
      <c r="I310" s="905"/>
      <c r="J310" s="905"/>
      <c r="K310" s="905"/>
      <c r="L310" s="905"/>
      <c r="M310" s="905"/>
      <c r="N310" s="905"/>
      <c r="O310" s="905"/>
      <c r="P310" s="905"/>
      <c r="Q310" s="905"/>
      <c r="R310" s="905"/>
      <c r="S310" s="905"/>
      <c r="T310" s="862"/>
    </row>
    <row r="311" spans="1:20" ht="47.25" outlineLevel="1" x14ac:dyDescent="0.25">
      <c r="A311" s="865" t="s">
        <v>2013</v>
      </c>
      <c r="B311" s="864" t="s">
        <v>1338</v>
      </c>
      <c r="C311" s="863" t="s">
        <v>529</v>
      </c>
      <c r="D311" s="862"/>
      <c r="E311" s="862"/>
      <c r="F311" s="862"/>
      <c r="G311" s="862"/>
      <c r="H311" s="862"/>
      <c r="I311" s="862"/>
      <c r="J311" s="862"/>
      <c r="K311" s="862"/>
      <c r="L311" s="862"/>
      <c r="M311" s="862"/>
      <c r="N311" s="862"/>
      <c r="O311" s="862"/>
      <c r="P311" s="862"/>
      <c r="Q311" s="862"/>
      <c r="R311" s="862"/>
      <c r="S311" s="862"/>
      <c r="T311" s="862"/>
    </row>
    <row r="312" spans="1:20" ht="47.25" outlineLevel="1" x14ac:dyDescent="0.25">
      <c r="A312" s="865" t="s">
        <v>2014</v>
      </c>
      <c r="B312" s="864" t="s">
        <v>1340</v>
      </c>
      <c r="C312" s="863" t="s">
        <v>529</v>
      </c>
      <c r="D312" s="862"/>
      <c r="E312" s="862"/>
      <c r="F312" s="862"/>
      <c r="G312" s="862"/>
      <c r="H312" s="862"/>
      <c r="I312" s="862"/>
      <c r="J312" s="862"/>
      <c r="K312" s="862"/>
      <c r="L312" s="862"/>
      <c r="M312" s="862"/>
      <c r="N312" s="862"/>
      <c r="O312" s="862"/>
      <c r="P312" s="862"/>
      <c r="Q312" s="862"/>
      <c r="R312" s="862"/>
      <c r="S312" s="862"/>
      <c r="T312" s="862"/>
    </row>
    <row r="313" spans="1:20" ht="31.5" outlineLevel="1" x14ac:dyDescent="0.25">
      <c r="A313" s="865" t="s">
        <v>2015</v>
      </c>
      <c r="B313" s="864" t="s">
        <v>1342</v>
      </c>
      <c r="C313" s="863" t="s">
        <v>529</v>
      </c>
      <c r="D313" s="862"/>
      <c r="E313" s="862"/>
      <c r="F313" s="862"/>
      <c r="G313" s="862"/>
      <c r="H313" s="862"/>
      <c r="I313" s="862"/>
      <c r="J313" s="862"/>
      <c r="K313" s="862"/>
      <c r="L313" s="862"/>
      <c r="M313" s="862"/>
      <c r="N313" s="862"/>
      <c r="O313" s="862"/>
      <c r="P313" s="862"/>
      <c r="Q313" s="862"/>
      <c r="R313" s="862"/>
      <c r="S313" s="862"/>
      <c r="T313" s="862"/>
    </row>
    <row r="314" spans="1:20" ht="31.5" outlineLevel="1" x14ac:dyDescent="0.25">
      <c r="A314" s="865" t="s">
        <v>2016</v>
      </c>
      <c r="B314" s="864" t="s">
        <v>1344</v>
      </c>
      <c r="C314" s="863" t="s">
        <v>529</v>
      </c>
      <c r="D314" s="862"/>
      <c r="E314" s="862"/>
      <c r="F314" s="862"/>
      <c r="G314" s="862"/>
      <c r="H314" s="862"/>
      <c r="I314" s="862"/>
      <c r="J314" s="862"/>
      <c r="K314" s="862"/>
      <c r="L314" s="862"/>
      <c r="M314" s="862"/>
      <c r="N314" s="862"/>
      <c r="O314" s="862"/>
      <c r="P314" s="862"/>
      <c r="Q314" s="862"/>
      <c r="R314" s="862"/>
      <c r="S314" s="862"/>
      <c r="T314" s="862"/>
    </row>
    <row r="315" spans="1:20" ht="78.75" outlineLevel="1" x14ac:dyDescent="0.25">
      <c r="A315" s="865" t="s">
        <v>2017</v>
      </c>
      <c r="B315" s="864" t="s">
        <v>1346</v>
      </c>
      <c r="C315" s="863" t="s">
        <v>529</v>
      </c>
      <c r="D315" s="862">
        <f>D316+D317</f>
        <v>0</v>
      </c>
      <c r="E315" s="862">
        <f t="shared" ref="E315:T315" si="117">E316+E317</f>
        <v>0</v>
      </c>
      <c r="F315" s="862">
        <f t="shared" si="117"/>
        <v>0</v>
      </c>
      <c r="G315" s="862">
        <f t="shared" si="117"/>
        <v>0</v>
      </c>
      <c r="H315" s="862">
        <f t="shared" si="117"/>
        <v>0</v>
      </c>
      <c r="I315" s="862">
        <f t="shared" si="117"/>
        <v>0</v>
      </c>
      <c r="J315" s="862">
        <f t="shared" si="117"/>
        <v>0</v>
      </c>
      <c r="K315" s="862">
        <f t="shared" si="117"/>
        <v>0</v>
      </c>
      <c r="L315" s="862">
        <f t="shared" si="117"/>
        <v>0</v>
      </c>
      <c r="M315" s="862">
        <f t="shared" si="117"/>
        <v>0</v>
      </c>
      <c r="N315" s="862">
        <f t="shared" si="117"/>
        <v>0</v>
      </c>
      <c r="O315" s="862">
        <f t="shared" si="117"/>
        <v>0</v>
      </c>
      <c r="P315" s="862">
        <f t="shared" si="117"/>
        <v>0</v>
      </c>
      <c r="Q315" s="862">
        <f t="shared" si="117"/>
        <v>0</v>
      </c>
      <c r="R315" s="862">
        <f t="shared" si="117"/>
        <v>0</v>
      </c>
      <c r="S315" s="862">
        <f t="shared" si="117"/>
        <v>0</v>
      </c>
      <c r="T315" s="862">
        <f t="shared" si="117"/>
        <v>0</v>
      </c>
    </row>
    <row r="316" spans="1:20" ht="47.25" outlineLevel="1" x14ac:dyDescent="0.25">
      <c r="A316" s="867" t="s">
        <v>2018</v>
      </c>
      <c r="B316" s="869" t="s">
        <v>953</v>
      </c>
      <c r="C316" s="863" t="s">
        <v>529</v>
      </c>
      <c r="D316" s="862"/>
      <c r="E316" s="862"/>
      <c r="F316" s="862"/>
      <c r="G316" s="862"/>
      <c r="H316" s="862"/>
      <c r="I316" s="862"/>
      <c r="J316" s="862"/>
      <c r="K316" s="862"/>
      <c r="L316" s="862"/>
      <c r="M316" s="862"/>
      <c r="N316" s="862"/>
      <c r="O316" s="862"/>
      <c r="P316" s="862"/>
      <c r="Q316" s="862"/>
      <c r="R316" s="862"/>
      <c r="S316" s="862"/>
      <c r="T316" s="862"/>
    </row>
    <row r="317" spans="1:20" ht="31.5" outlineLevel="1" x14ac:dyDescent="0.25">
      <c r="A317" s="867" t="s">
        <v>2019</v>
      </c>
      <c r="B317" s="869" t="s">
        <v>955</v>
      </c>
      <c r="C317" s="863" t="s">
        <v>529</v>
      </c>
      <c r="D317" s="862"/>
      <c r="E317" s="862"/>
      <c r="F317" s="862"/>
      <c r="G317" s="862"/>
      <c r="H317" s="862"/>
      <c r="I317" s="862"/>
      <c r="J317" s="862"/>
      <c r="K317" s="862"/>
      <c r="L317" s="862"/>
      <c r="M317" s="862"/>
      <c r="N317" s="862"/>
      <c r="O317" s="862"/>
      <c r="P317" s="862"/>
      <c r="Q317" s="862"/>
      <c r="R317" s="862"/>
      <c r="S317" s="862"/>
      <c r="T317" s="862"/>
    </row>
    <row r="318" spans="1:20" ht="15.75" customHeight="1" x14ac:dyDescent="0.25">
      <c r="A318" s="1442" t="s">
        <v>1349</v>
      </c>
      <c r="B318" s="1442"/>
      <c r="C318" s="1442"/>
      <c r="D318" s="1442"/>
      <c r="E318" s="1442"/>
      <c r="F318" s="1442"/>
      <c r="G318" s="1442"/>
      <c r="H318" s="1442"/>
      <c r="I318" s="1442"/>
      <c r="J318" s="1442"/>
      <c r="K318" s="1442"/>
      <c r="L318" s="1442"/>
      <c r="M318" s="1442"/>
      <c r="N318" s="1442"/>
      <c r="O318" s="1442"/>
      <c r="P318" s="1442"/>
      <c r="Q318" s="1442"/>
      <c r="R318" s="1442"/>
      <c r="S318" s="1442"/>
      <c r="T318" s="1442"/>
    </row>
    <row r="319" spans="1:20" ht="47.25" x14ac:dyDescent="0.25">
      <c r="A319" s="867" t="s">
        <v>1350</v>
      </c>
      <c r="B319" s="1011" t="s">
        <v>1351</v>
      </c>
      <c r="C319" s="863" t="s">
        <v>624</v>
      </c>
      <c r="D319" s="863" t="s">
        <v>1352</v>
      </c>
      <c r="E319" s="863" t="s">
        <v>1352</v>
      </c>
      <c r="F319" s="863" t="s">
        <v>1352</v>
      </c>
      <c r="G319" s="863" t="s">
        <v>1352</v>
      </c>
      <c r="H319" s="863" t="s">
        <v>1352</v>
      </c>
      <c r="I319" s="863" t="s">
        <v>1352</v>
      </c>
      <c r="J319" s="863" t="s">
        <v>1352</v>
      </c>
      <c r="K319" s="863" t="s">
        <v>1352</v>
      </c>
      <c r="L319" s="863" t="s">
        <v>1352</v>
      </c>
      <c r="M319" s="863" t="s">
        <v>1352</v>
      </c>
      <c r="N319" s="863" t="s">
        <v>1352</v>
      </c>
      <c r="O319" s="863"/>
      <c r="P319" s="863"/>
      <c r="Q319" s="863"/>
      <c r="R319" s="863"/>
      <c r="S319" s="863" t="s">
        <v>1352</v>
      </c>
      <c r="T319" s="863" t="s">
        <v>1352</v>
      </c>
    </row>
    <row r="320" spans="1:20" ht="31.5" outlineLevel="1" x14ac:dyDescent="0.25">
      <c r="A320" s="865" t="s">
        <v>1353</v>
      </c>
      <c r="B320" s="866" t="s">
        <v>1354</v>
      </c>
      <c r="C320" s="863" t="s">
        <v>332</v>
      </c>
      <c r="D320" s="1011">
        <v>38.049999999999997</v>
      </c>
      <c r="E320" s="1011">
        <v>38.049999999999997</v>
      </c>
      <c r="F320" s="1011">
        <v>38.049999999999997</v>
      </c>
      <c r="G320" s="1011">
        <v>38.049999999999997</v>
      </c>
      <c r="H320" s="1011">
        <v>38.049999999999997</v>
      </c>
      <c r="I320" s="1011">
        <v>38.049999999999997</v>
      </c>
      <c r="J320" s="1011">
        <f t="shared" ref="J320:T322" si="118">I320</f>
        <v>38.049999999999997</v>
      </c>
      <c r="K320" s="1011">
        <f t="shared" si="118"/>
        <v>38.049999999999997</v>
      </c>
      <c r="L320" s="1011">
        <f t="shared" si="118"/>
        <v>38.049999999999997</v>
      </c>
      <c r="M320" s="1011">
        <f t="shared" si="118"/>
        <v>38.049999999999997</v>
      </c>
      <c r="N320" s="1011">
        <f t="shared" si="118"/>
        <v>38.049999999999997</v>
      </c>
      <c r="O320" s="1011">
        <f>M320</f>
        <v>38.049999999999997</v>
      </c>
      <c r="P320" s="1011">
        <f>O320</f>
        <v>38.049999999999997</v>
      </c>
      <c r="Q320" s="1011">
        <f>O320</f>
        <v>38.049999999999997</v>
      </c>
      <c r="R320" s="1011">
        <f>P320</f>
        <v>38.049999999999997</v>
      </c>
      <c r="S320" s="1011">
        <f>Q320</f>
        <v>38.049999999999997</v>
      </c>
      <c r="T320" s="1011">
        <f>R320</f>
        <v>38.049999999999997</v>
      </c>
    </row>
    <row r="321" spans="1:20" ht="31.5" outlineLevel="1" x14ac:dyDescent="0.25">
      <c r="A321" s="865" t="s">
        <v>1355</v>
      </c>
      <c r="B321" s="866" t="s">
        <v>1356</v>
      </c>
      <c r="C321" s="863" t="s">
        <v>1357</v>
      </c>
      <c r="D321" s="906">
        <v>1.1200000000000001</v>
      </c>
      <c r="E321" s="906">
        <v>1.1200000000000001</v>
      </c>
      <c r="F321" s="906">
        <v>1.1200000000000001</v>
      </c>
      <c r="G321" s="906">
        <v>1.1200000000000001</v>
      </c>
      <c r="H321" s="906">
        <v>1.1200000000000001</v>
      </c>
      <c r="I321" s="906">
        <v>1.1200000000000001</v>
      </c>
      <c r="J321" s="1011">
        <v>1.1200000000000001</v>
      </c>
      <c r="K321" s="1011">
        <v>1.1200000000000001</v>
      </c>
      <c r="L321" s="1011">
        <v>1.1200000000000001</v>
      </c>
      <c r="M321" s="1011">
        <v>2.12</v>
      </c>
      <c r="N321" s="1011">
        <v>2.12</v>
      </c>
      <c r="O321" s="1011">
        <v>2.12</v>
      </c>
      <c r="P321" s="1011">
        <v>2.12</v>
      </c>
      <c r="Q321" s="1011">
        <v>2.12</v>
      </c>
      <c r="R321" s="1011">
        <v>2.12</v>
      </c>
      <c r="S321" s="1011">
        <v>2.12</v>
      </c>
      <c r="T321" s="1011">
        <v>2.12</v>
      </c>
    </row>
    <row r="322" spans="1:20" ht="31.5" outlineLevel="1" x14ac:dyDescent="0.25">
      <c r="A322" s="865" t="s">
        <v>1358</v>
      </c>
      <c r="B322" s="866" t="s">
        <v>1359</v>
      </c>
      <c r="C322" s="863" t="s">
        <v>332</v>
      </c>
      <c r="D322" s="1011">
        <f t="shared" ref="D322:I322" si="119">D320</f>
        <v>38.049999999999997</v>
      </c>
      <c r="E322" s="1011">
        <f t="shared" si="119"/>
        <v>38.049999999999997</v>
      </c>
      <c r="F322" s="1011">
        <f t="shared" si="119"/>
        <v>38.049999999999997</v>
      </c>
      <c r="G322" s="1011">
        <f t="shared" si="119"/>
        <v>38.049999999999997</v>
      </c>
      <c r="H322" s="1011">
        <f t="shared" si="119"/>
        <v>38.049999999999997</v>
      </c>
      <c r="I322" s="1011">
        <f t="shared" si="119"/>
        <v>38.049999999999997</v>
      </c>
      <c r="J322" s="1011">
        <f t="shared" si="118"/>
        <v>38.049999999999997</v>
      </c>
      <c r="K322" s="1011">
        <f t="shared" si="118"/>
        <v>38.049999999999997</v>
      </c>
      <c r="L322" s="1011">
        <f t="shared" si="118"/>
        <v>38.049999999999997</v>
      </c>
      <c r="M322" s="1011">
        <f t="shared" si="118"/>
        <v>38.049999999999997</v>
      </c>
      <c r="N322" s="1011">
        <f t="shared" si="118"/>
        <v>38.049999999999997</v>
      </c>
      <c r="O322" s="1011">
        <f t="shared" si="118"/>
        <v>38.049999999999997</v>
      </c>
      <c r="P322" s="1011">
        <f t="shared" si="118"/>
        <v>38.049999999999997</v>
      </c>
      <c r="Q322" s="1011">
        <f t="shared" si="118"/>
        <v>38.049999999999997</v>
      </c>
      <c r="R322" s="1011">
        <f t="shared" si="118"/>
        <v>38.049999999999997</v>
      </c>
      <c r="S322" s="1011">
        <f t="shared" si="118"/>
        <v>38.049999999999997</v>
      </c>
      <c r="T322" s="1011">
        <f t="shared" si="118"/>
        <v>38.049999999999997</v>
      </c>
    </row>
    <row r="323" spans="1:20" ht="31.5" outlineLevel="1" x14ac:dyDescent="0.25">
      <c r="A323" s="865" t="s">
        <v>1360</v>
      </c>
      <c r="B323" s="866" t="s">
        <v>1361</v>
      </c>
      <c r="C323" s="863" t="s">
        <v>1357</v>
      </c>
      <c r="D323" s="906">
        <v>1.0900000000000001</v>
      </c>
      <c r="E323" s="906">
        <v>1.0900000000000001</v>
      </c>
      <c r="F323" s="906">
        <v>1.0900000000000001</v>
      </c>
      <c r="G323" s="906">
        <v>1.0900000000000001</v>
      </c>
      <c r="H323" s="906">
        <v>1.0900000000000001</v>
      </c>
      <c r="I323" s="906">
        <v>1.0900000000000001</v>
      </c>
      <c r="J323" s="1011">
        <v>1.0900000000000001</v>
      </c>
      <c r="K323" s="1011">
        <v>1.0900000000000001</v>
      </c>
      <c r="L323" s="1011">
        <v>1.0900000000000001</v>
      </c>
      <c r="M323" s="1011">
        <v>1.0900000000000001</v>
      </c>
      <c r="N323" s="1011">
        <v>1.0900000000000001</v>
      </c>
      <c r="O323" s="1011">
        <v>1.0900000000000001</v>
      </c>
      <c r="P323" s="1011">
        <v>1.0900000000000001</v>
      </c>
      <c r="Q323" s="1011">
        <v>1.0900000000000001</v>
      </c>
      <c r="R323" s="1011">
        <v>1.0900000000000001</v>
      </c>
      <c r="S323" s="1011">
        <v>1.0900000000000001</v>
      </c>
      <c r="T323" s="1011">
        <v>1.0900000000000001</v>
      </c>
    </row>
    <row r="324" spans="1:20" ht="31.5" outlineLevel="1" x14ac:dyDescent="0.25">
      <c r="A324" s="865" t="s">
        <v>1362</v>
      </c>
      <c r="B324" s="866" t="s">
        <v>1363</v>
      </c>
      <c r="C324" s="863" t="s">
        <v>1364</v>
      </c>
      <c r="D324" s="907">
        <v>102.99760999999999</v>
      </c>
      <c r="E324" s="907">
        <v>105.74190419999999</v>
      </c>
      <c r="F324" s="907">
        <v>105.3977</v>
      </c>
      <c r="G324" s="907">
        <v>102.99760999999999</v>
      </c>
      <c r="H324" s="907">
        <v>102.9975</v>
      </c>
      <c r="I324" s="907">
        <f t="shared" ref="I324:N324" si="120">E324</f>
        <v>105.74190419999999</v>
      </c>
      <c r="J324" s="907">
        <f t="shared" si="120"/>
        <v>105.3977</v>
      </c>
      <c r="K324" s="907">
        <f t="shared" si="120"/>
        <v>102.99760999999999</v>
      </c>
      <c r="L324" s="907">
        <f t="shared" si="120"/>
        <v>102.9975</v>
      </c>
      <c r="M324" s="907">
        <f t="shared" si="120"/>
        <v>105.74190419999999</v>
      </c>
      <c r="N324" s="907">
        <f t="shared" si="120"/>
        <v>105.3977</v>
      </c>
      <c r="O324" s="907">
        <f>K324</f>
        <v>102.99760999999999</v>
      </c>
      <c r="P324" s="907">
        <f>O324</f>
        <v>102.99760999999999</v>
      </c>
      <c r="Q324" s="907">
        <f>M324</f>
        <v>105.74190419999999</v>
      </c>
      <c r="R324" s="907">
        <f>N324</f>
        <v>105.3977</v>
      </c>
      <c r="S324" s="906">
        <f>E324+G324+I324</f>
        <v>314.48141839999994</v>
      </c>
      <c r="T324" s="1011"/>
    </row>
    <row r="325" spans="1:20" ht="31.5" outlineLevel="1" x14ac:dyDescent="0.25">
      <c r="A325" s="865" t="s">
        <v>1365</v>
      </c>
      <c r="B325" s="866" t="s">
        <v>1366</v>
      </c>
      <c r="C325" s="863" t="s">
        <v>624</v>
      </c>
      <c r="D325" s="863" t="s">
        <v>1352</v>
      </c>
      <c r="E325" s="863" t="s">
        <v>1352</v>
      </c>
      <c r="F325" s="863" t="s">
        <v>1352</v>
      </c>
      <c r="G325" s="863" t="s">
        <v>1352</v>
      </c>
      <c r="H325" s="863" t="s">
        <v>1352</v>
      </c>
      <c r="I325" s="863" t="s">
        <v>1352</v>
      </c>
      <c r="J325" s="863" t="s">
        <v>1352</v>
      </c>
      <c r="K325" s="863" t="s">
        <v>1352</v>
      </c>
      <c r="L325" s="863" t="s">
        <v>1352</v>
      </c>
      <c r="M325" s="863" t="s">
        <v>1352</v>
      </c>
      <c r="N325" s="863" t="s">
        <v>1352</v>
      </c>
      <c r="O325" s="863"/>
      <c r="P325" s="863"/>
      <c r="Q325" s="863"/>
      <c r="R325" s="863"/>
      <c r="S325" s="863" t="s">
        <v>1352</v>
      </c>
      <c r="T325" s="863" t="s">
        <v>1352</v>
      </c>
    </row>
    <row r="326" spans="1:20" outlineLevel="1" x14ac:dyDescent="0.25">
      <c r="A326" s="865" t="s">
        <v>1367</v>
      </c>
      <c r="B326" s="864" t="s">
        <v>1368</v>
      </c>
      <c r="C326" s="863" t="s">
        <v>1364</v>
      </c>
      <c r="D326" s="907">
        <v>101.65494613200001</v>
      </c>
      <c r="E326" s="907">
        <v>104.02381903799998</v>
      </c>
      <c r="F326" s="907">
        <v>104.024090409648</v>
      </c>
      <c r="G326" s="907">
        <v>101.65494613200001</v>
      </c>
      <c r="H326" s="907">
        <v>101.65470000000001</v>
      </c>
      <c r="I326" s="907">
        <f t="shared" ref="I326:O327" si="121">E326</f>
        <v>104.02381903799998</v>
      </c>
      <c r="J326" s="907">
        <f t="shared" si="121"/>
        <v>104.024090409648</v>
      </c>
      <c r="K326" s="907">
        <f t="shared" si="121"/>
        <v>101.65494613200001</v>
      </c>
      <c r="L326" s="907">
        <f t="shared" si="121"/>
        <v>101.65470000000001</v>
      </c>
      <c r="M326" s="907">
        <f t="shared" si="121"/>
        <v>104.02381903799998</v>
      </c>
      <c r="N326" s="907">
        <f t="shared" si="121"/>
        <v>104.024090409648</v>
      </c>
      <c r="O326" s="907">
        <f t="shared" si="121"/>
        <v>101.65494613200001</v>
      </c>
      <c r="P326" s="907">
        <f t="shared" ref="P326:P327" si="122">O326</f>
        <v>101.65494613200001</v>
      </c>
      <c r="Q326" s="907">
        <f t="shared" ref="Q326:R327" si="123">M326</f>
        <v>104.02381903799998</v>
      </c>
      <c r="R326" s="907">
        <f t="shared" si="123"/>
        <v>104.024090409648</v>
      </c>
      <c r="S326" s="907">
        <f t="shared" ref="S326:T327" si="124">I326+K326+M326+O326+Q326</f>
        <v>515.38134937799998</v>
      </c>
      <c r="T326" s="907">
        <f t="shared" si="124"/>
        <v>515.38191736094404</v>
      </c>
    </row>
    <row r="327" spans="1:20" outlineLevel="1" x14ac:dyDescent="0.25">
      <c r="A327" s="865" t="s">
        <v>1369</v>
      </c>
      <c r="B327" s="864" t="s">
        <v>1370</v>
      </c>
      <c r="C327" s="863" t="s">
        <v>1371</v>
      </c>
      <c r="D327" s="907">
        <v>1.8206021719663412</v>
      </c>
      <c r="E327" s="907">
        <v>1.9999157765777755</v>
      </c>
      <c r="F327" s="907">
        <v>1.9312788902228921</v>
      </c>
      <c r="G327" s="907">
        <v>1.8206021719663412</v>
      </c>
      <c r="H327" s="907">
        <v>1.6599553843145405</v>
      </c>
      <c r="I327" s="907">
        <v>1.5419724088280591</v>
      </c>
      <c r="J327" s="907">
        <v>1.5419724088280591</v>
      </c>
      <c r="K327" s="907">
        <v>1.3836022015543099</v>
      </c>
      <c r="L327" s="907">
        <v>1.5484353843145402</v>
      </c>
      <c r="M327" s="907">
        <f>I327</f>
        <v>1.5419724088280591</v>
      </c>
      <c r="N327" s="907">
        <f>J327</f>
        <v>1.5419724088280591</v>
      </c>
      <c r="O327" s="907">
        <f t="shared" si="121"/>
        <v>1.3836022015543099</v>
      </c>
      <c r="P327" s="907">
        <f t="shared" si="122"/>
        <v>1.3836022015543099</v>
      </c>
      <c r="Q327" s="907">
        <f t="shared" si="123"/>
        <v>1.5419724088280591</v>
      </c>
      <c r="R327" s="907">
        <f t="shared" si="123"/>
        <v>1.5419724088280591</v>
      </c>
      <c r="S327" s="907">
        <f t="shared" si="124"/>
        <v>7.3931216295927964</v>
      </c>
      <c r="T327" s="907">
        <f t="shared" si="124"/>
        <v>7.5579548123530271</v>
      </c>
    </row>
    <row r="328" spans="1:20" ht="31.5" outlineLevel="1" x14ac:dyDescent="0.25">
      <c r="A328" s="865" t="s">
        <v>1372</v>
      </c>
      <c r="B328" s="866" t="s">
        <v>1373</v>
      </c>
      <c r="C328" s="863" t="s">
        <v>624</v>
      </c>
      <c r="D328" s="863" t="s">
        <v>1352</v>
      </c>
      <c r="E328" s="863" t="s">
        <v>1352</v>
      </c>
      <c r="F328" s="863" t="s">
        <v>1352</v>
      </c>
      <c r="G328" s="863" t="s">
        <v>1352</v>
      </c>
      <c r="H328" s="863" t="s">
        <v>1352</v>
      </c>
      <c r="I328" s="863" t="s">
        <v>1352</v>
      </c>
      <c r="J328" s="863" t="s">
        <v>1352</v>
      </c>
      <c r="K328" s="863" t="s">
        <v>1352</v>
      </c>
      <c r="L328" s="863" t="s">
        <v>1352</v>
      </c>
      <c r="M328" s="863" t="s">
        <v>1352</v>
      </c>
      <c r="N328" s="863" t="s">
        <v>1352</v>
      </c>
      <c r="O328" s="863" t="s">
        <v>1352</v>
      </c>
      <c r="P328" s="863" t="s">
        <v>1352</v>
      </c>
      <c r="Q328" s="863" t="s">
        <v>1352</v>
      </c>
      <c r="R328" s="863" t="s">
        <v>1352</v>
      </c>
      <c r="S328" s="863" t="s">
        <v>1352</v>
      </c>
      <c r="T328" s="863" t="s">
        <v>1352</v>
      </c>
    </row>
    <row r="329" spans="1:20" outlineLevel="1" x14ac:dyDescent="0.25">
      <c r="A329" s="865" t="s">
        <v>1374</v>
      </c>
      <c r="B329" s="864" t="s">
        <v>1368</v>
      </c>
      <c r="C329" s="863" t="s">
        <v>1364</v>
      </c>
      <c r="D329" s="1011"/>
      <c r="E329" s="1011"/>
      <c r="F329" s="1011"/>
      <c r="G329" s="1011"/>
      <c r="H329" s="1011"/>
      <c r="I329" s="1011"/>
      <c r="J329" s="1011"/>
      <c r="K329" s="1011"/>
      <c r="L329" s="1011"/>
      <c r="M329" s="1011"/>
      <c r="N329" s="1011"/>
      <c r="O329" s="1011"/>
      <c r="P329" s="1011"/>
      <c r="Q329" s="1011"/>
      <c r="R329" s="1011"/>
      <c r="S329" s="1011"/>
      <c r="T329" s="1011"/>
    </row>
    <row r="330" spans="1:20" outlineLevel="1" x14ac:dyDescent="0.25">
      <c r="A330" s="865" t="s">
        <v>1375</v>
      </c>
      <c r="B330" s="864" t="s">
        <v>1376</v>
      </c>
      <c r="C330" s="863" t="s">
        <v>332</v>
      </c>
      <c r="D330" s="1011"/>
      <c r="E330" s="1011"/>
      <c r="F330" s="1011"/>
      <c r="G330" s="1011"/>
      <c r="H330" s="1011"/>
      <c r="I330" s="1011"/>
      <c r="J330" s="1011"/>
      <c r="K330" s="1011"/>
      <c r="L330" s="1011"/>
      <c r="M330" s="1011"/>
      <c r="N330" s="1011"/>
      <c r="O330" s="1011"/>
      <c r="P330" s="1011"/>
      <c r="Q330" s="1011"/>
      <c r="R330" s="1011"/>
      <c r="S330" s="1011"/>
      <c r="T330" s="1011"/>
    </row>
    <row r="331" spans="1:20" outlineLevel="1" x14ac:dyDescent="0.25">
      <c r="A331" s="865" t="s">
        <v>1377</v>
      </c>
      <c r="B331" s="864" t="s">
        <v>1370</v>
      </c>
      <c r="C331" s="863" t="s">
        <v>1371</v>
      </c>
      <c r="D331" s="1011"/>
      <c r="E331" s="1011"/>
      <c r="F331" s="1011"/>
      <c r="G331" s="1011"/>
      <c r="H331" s="1011"/>
      <c r="I331" s="1011"/>
      <c r="J331" s="1011"/>
      <c r="K331" s="1011"/>
      <c r="L331" s="1011"/>
      <c r="M331" s="1011"/>
      <c r="N331" s="1011"/>
      <c r="O331" s="1011"/>
      <c r="P331" s="1011"/>
      <c r="Q331" s="1011"/>
      <c r="R331" s="1011"/>
      <c r="S331" s="1011"/>
      <c r="T331" s="1011"/>
    </row>
    <row r="332" spans="1:20" ht="31.5" outlineLevel="1" x14ac:dyDescent="0.25">
      <c r="A332" s="865" t="s">
        <v>1378</v>
      </c>
      <c r="B332" s="866" t="s">
        <v>1379</v>
      </c>
      <c r="C332" s="863" t="s">
        <v>624</v>
      </c>
      <c r="D332" s="863" t="s">
        <v>1352</v>
      </c>
      <c r="E332" s="863" t="s">
        <v>1352</v>
      </c>
      <c r="F332" s="863" t="s">
        <v>1352</v>
      </c>
      <c r="G332" s="863" t="s">
        <v>1352</v>
      </c>
      <c r="H332" s="863" t="s">
        <v>1352</v>
      </c>
      <c r="I332" s="863" t="s">
        <v>1352</v>
      </c>
      <c r="J332" s="863" t="s">
        <v>1352</v>
      </c>
      <c r="K332" s="863" t="s">
        <v>1352</v>
      </c>
      <c r="L332" s="863" t="s">
        <v>1352</v>
      </c>
      <c r="M332" s="863" t="s">
        <v>1352</v>
      </c>
      <c r="N332" s="863" t="s">
        <v>1352</v>
      </c>
      <c r="O332" s="863" t="s">
        <v>1352</v>
      </c>
      <c r="P332" s="863" t="s">
        <v>1352</v>
      </c>
      <c r="Q332" s="863" t="s">
        <v>1352</v>
      </c>
      <c r="R332" s="863" t="s">
        <v>1352</v>
      </c>
      <c r="S332" s="863" t="s">
        <v>1352</v>
      </c>
      <c r="T332" s="863" t="s">
        <v>1352</v>
      </c>
    </row>
    <row r="333" spans="1:20" outlineLevel="1" x14ac:dyDescent="0.25">
      <c r="A333" s="865" t="s">
        <v>1380</v>
      </c>
      <c r="B333" s="864" t="s">
        <v>1368</v>
      </c>
      <c r="C333" s="863" t="s">
        <v>1364</v>
      </c>
      <c r="D333" s="1011"/>
      <c r="E333" s="1011"/>
      <c r="F333" s="1011"/>
      <c r="G333" s="1011"/>
      <c r="H333" s="1011"/>
      <c r="I333" s="1011"/>
      <c r="J333" s="1011"/>
      <c r="K333" s="1011"/>
      <c r="L333" s="1011"/>
      <c r="M333" s="1011"/>
      <c r="N333" s="1011"/>
      <c r="O333" s="1011"/>
      <c r="P333" s="1011"/>
      <c r="Q333" s="1011"/>
      <c r="R333" s="1011"/>
      <c r="S333" s="1011"/>
      <c r="T333" s="1011"/>
    </row>
    <row r="334" spans="1:20" outlineLevel="1" x14ac:dyDescent="0.25">
      <c r="A334" s="865" t="s">
        <v>1381</v>
      </c>
      <c r="B334" s="864" t="s">
        <v>1370</v>
      </c>
      <c r="C334" s="863" t="s">
        <v>1371</v>
      </c>
      <c r="D334" s="1011"/>
      <c r="E334" s="1011"/>
      <c r="F334" s="1011"/>
      <c r="G334" s="1011"/>
      <c r="H334" s="1011"/>
      <c r="I334" s="1011"/>
      <c r="J334" s="1011"/>
      <c r="K334" s="1011"/>
      <c r="L334" s="1011"/>
      <c r="M334" s="1011"/>
      <c r="N334" s="1011"/>
      <c r="O334" s="1011"/>
      <c r="P334" s="1011"/>
      <c r="Q334" s="1011"/>
      <c r="R334" s="1011"/>
      <c r="S334" s="1011"/>
      <c r="T334" s="1011"/>
    </row>
    <row r="335" spans="1:20" ht="31.5" outlineLevel="1" x14ac:dyDescent="0.25">
      <c r="A335" s="865" t="s">
        <v>1382</v>
      </c>
      <c r="B335" s="866" t="s">
        <v>1383</v>
      </c>
      <c r="C335" s="863" t="s">
        <v>624</v>
      </c>
      <c r="D335" s="863" t="s">
        <v>1352</v>
      </c>
      <c r="E335" s="863" t="s">
        <v>1352</v>
      </c>
      <c r="F335" s="863" t="s">
        <v>1352</v>
      </c>
      <c r="G335" s="863" t="s">
        <v>1352</v>
      </c>
      <c r="H335" s="863" t="s">
        <v>1352</v>
      </c>
      <c r="I335" s="863" t="s">
        <v>1352</v>
      </c>
      <c r="J335" s="863" t="s">
        <v>1352</v>
      </c>
      <c r="K335" s="863" t="s">
        <v>1352</v>
      </c>
      <c r="L335" s="863" t="s">
        <v>1352</v>
      </c>
      <c r="M335" s="863" t="s">
        <v>1352</v>
      </c>
      <c r="N335" s="863" t="s">
        <v>1352</v>
      </c>
      <c r="O335" s="863" t="s">
        <v>1352</v>
      </c>
      <c r="P335" s="863" t="s">
        <v>1352</v>
      </c>
      <c r="Q335" s="863" t="s">
        <v>1352</v>
      </c>
      <c r="R335" s="863" t="s">
        <v>1352</v>
      </c>
      <c r="S335" s="863" t="s">
        <v>1352</v>
      </c>
      <c r="T335" s="863" t="s">
        <v>1352</v>
      </c>
    </row>
    <row r="336" spans="1:20" outlineLevel="1" x14ac:dyDescent="0.25">
      <c r="A336" s="865" t="s">
        <v>1384</v>
      </c>
      <c r="B336" s="864" t="s">
        <v>1368</v>
      </c>
      <c r="C336" s="863" t="s">
        <v>1364</v>
      </c>
      <c r="D336" s="907">
        <v>89.178429898113208</v>
      </c>
      <c r="E336" s="907">
        <v>89.303083999999984</v>
      </c>
      <c r="F336" s="907">
        <v>89.303316968999908</v>
      </c>
      <c r="G336" s="907">
        <v>89.178429898113208</v>
      </c>
      <c r="H336" s="907">
        <v>89.178100000000001</v>
      </c>
      <c r="I336" s="907">
        <f t="shared" ref="I336:N336" si="125">E336</f>
        <v>89.303083999999984</v>
      </c>
      <c r="J336" s="907">
        <f t="shared" si="125"/>
        <v>89.303316968999908</v>
      </c>
      <c r="K336" s="907">
        <f t="shared" si="125"/>
        <v>89.178429898113208</v>
      </c>
      <c r="L336" s="907">
        <f t="shared" si="125"/>
        <v>89.178100000000001</v>
      </c>
      <c r="M336" s="907">
        <f t="shared" si="125"/>
        <v>89.303083999999984</v>
      </c>
      <c r="N336" s="907">
        <f t="shared" si="125"/>
        <v>89.303316968999908</v>
      </c>
      <c r="O336" s="907">
        <f>K336</f>
        <v>89.178429898113208</v>
      </c>
      <c r="P336" s="907">
        <f>O336</f>
        <v>89.178429898113208</v>
      </c>
      <c r="Q336" s="907">
        <f>M336</f>
        <v>89.303083999999984</v>
      </c>
      <c r="R336" s="907">
        <f>Q336</f>
        <v>89.303083999999984</v>
      </c>
      <c r="S336" s="907">
        <f t="shared" ref="S336:T336" si="126">I336+K336+M336+O336+Q336</f>
        <v>446.26611179622637</v>
      </c>
      <c r="T336" s="907">
        <f t="shared" si="126"/>
        <v>446.26624783611305</v>
      </c>
    </row>
    <row r="337" spans="1:20" outlineLevel="1" x14ac:dyDescent="0.25">
      <c r="A337" s="865" t="s">
        <v>1385</v>
      </c>
      <c r="B337" s="864" t="s">
        <v>1376</v>
      </c>
      <c r="C337" s="863" t="s">
        <v>332</v>
      </c>
      <c r="D337" s="1011"/>
      <c r="E337" s="1011"/>
      <c r="F337" s="1011"/>
      <c r="G337" s="1011"/>
      <c r="H337" s="1011"/>
      <c r="I337" s="1011"/>
      <c r="J337" s="1011"/>
      <c r="K337" s="1011"/>
      <c r="L337" s="1011"/>
      <c r="M337" s="1011"/>
      <c r="N337" s="1011"/>
      <c r="O337" s="1011"/>
      <c r="P337" s="1011"/>
      <c r="Q337" s="1011"/>
      <c r="R337" s="1011"/>
      <c r="S337" s="1011"/>
      <c r="T337" s="1011"/>
    </row>
    <row r="338" spans="1:20" outlineLevel="1" x14ac:dyDescent="0.25">
      <c r="A338" s="865" t="s">
        <v>1386</v>
      </c>
      <c r="B338" s="864" t="s">
        <v>1370</v>
      </c>
      <c r="C338" s="863" t="s">
        <v>1371</v>
      </c>
      <c r="D338" s="907">
        <v>0.25802999999999954</v>
      </c>
      <c r="E338" s="907">
        <v>0.27090899999999968</v>
      </c>
      <c r="F338" s="907">
        <v>0.2592153333333333</v>
      </c>
      <c r="G338" s="907">
        <v>0.25802999999999954</v>
      </c>
      <c r="H338" s="907">
        <v>0</v>
      </c>
      <c r="I338" s="907">
        <v>0</v>
      </c>
      <c r="J338" s="907">
        <v>0</v>
      </c>
      <c r="K338" s="907">
        <v>0</v>
      </c>
      <c r="L338" s="907">
        <v>0</v>
      </c>
      <c r="M338" s="907">
        <f>I338</f>
        <v>0</v>
      </c>
      <c r="N338" s="907">
        <f>J338</f>
        <v>0</v>
      </c>
      <c r="O338" s="907">
        <f t="shared" ref="O338:R338" si="127">K338</f>
        <v>0</v>
      </c>
      <c r="P338" s="907">
        <f t="shared" si="127"/>
        <v>0</v>
      </c>
      <c r="Q338" s="907">
        <f t="shared" si="127"/>
        <v>0</v>
      </c>
      <c r="R338" s="907">
        <f t="shared" si="127"/>
        <v>0</v>
      </c>
      <c r="S338" s="907">
        <f t="shared" ref="S338:T338" si="128">I338+K338+M338+O338+Q338</f>
        <v>0</v>
      </c>
      <c r="T338" s="1011">
        <f t="shared" si="128"/>
        <v>0</v>
      </c>
    </row>
    <row r="339" spans="1:20" ht="31.5" x14ac:dyDescent="0.25">
      <c r="A339" s="867" t="s">
        <v>1387</v>
      </c>
      <c r="B339" s="1011" t="s">
        <v>1388</v>
      </c>
      <c r="C339" s="863" t="s">
        <v>624</v>
      </c>
      <c r="D339" s="863" t="s">
        <v>1352</v>
      </c>
      <c r="E339" s="863" t="s">
        <v>1352</v>
      </c>
      <c r="F339" s="863" t="s">
        <v>1352</v>
      </c>
      <c r="G339" s="863" t="s">
        <v>1352</v>
      </c>
      <c r="H339" s="863" t="s">
        <v>1352</v>
      </c>
      <c r="I339" s="863" t="s">
        <v>1352</v>
      </c>
      <c r="J339" s="863" t="s">
        <v>1352</v>
      </c>
      <c r="K339" s="863" t="s">
        <v>1352</v>
      </c>
      <c r="L339" s="863" t="s">
        <v>1352</v>
      </c>
      <c r="M339" s="863" t="s">
        <v>1352</v>
      </c>
      <c r="N339" s="863" t="s">
        <v>1352</v>
      </c>
      <c r="O339" s="863" t="s">
        <v>1352</v>
      </c>
      <c r="P339" s="863" t="s">
        <v>1352</v>
      </c>
      <c r="Q339" s="863" t="s">
        <v>1352</v>
      </c>
      <c r="R339" s="863" t="s">
        <v>1352</v>
      </c>
      <c r="S339" s="863" t="s">
        <v>1352</v>
      </c>
      <c r="T339" s="863" t="s">
        <v>1352</v>
      </c>
    </row>
    <row r="340" spans="1:20" ht="47.25" outlineLevel="1" x14ac:dyDescent="0.25">
      <c r="A340" s="865" t="s">
        <v>1389</v>
      </c>
      <c r="B340" s="866" t="s">
        <v>1390</v>
      </c>
      <c r="C340" s="863" t="s">
        <v>1364</v>
      </c>
      <c r="D340" s="1011"/>
      <c r="E340" s="1011"/>
      <c r="F340" s="1011"/>
      <c r="G340" s="1011"/>
      <c r="H340" s="1011"/>
      <c r="I340" s="1011"/>
      <c r="J340" s="1011"/>
      <c r="K340" s="1011"/>
      <c r="L340" s="1011"/>
      <c r="M340" s="1011"/>
      <c r="N340" s="1011"/>
      <c r="O340" s="1011"/>
      <c r="P340" s="1011"/>
      <c r="Q340" s="1011"/>
      <c r="R340" s="1011"/>
      <c r="S340" s="1011"/>
      <c r="T340" s="1011"/>
    </row>
    <row r="341" spans="1:20" ht="94.5" outlineLevel="1" x14ac:dyDescent="0.25">
      <c r="A341" s="865" t="s">
        <v>1391</v>
      </c>
      <c r="B341" s="864" t="s">
        <v>1392</v>
      </c>
      <c r="C341" s="863" t="s">
        <v>1364</v>
      </c>
      <c r="D341" s="1011"/>
      <c r="E341" s="1011"/>
      <c r="F341" s="1011"/>
      <c r="G341" s="1011"/>
      <c r="H341" s="1011"/>
      <c r="I341" s="1011"/>
      <c r="J341" s="1011"/>
      <c r="K341" s="1011"/>
      <c r="L341" s="1011"/>
      <c r="M341" s="1011"/>
      <c r="N341" s="1011"/>
      <c r="O341" s="1011"/>
      <c r="P341" s="1011"/>
      <c r="Q341" s="1011"/>
      <c r="R341" s="1011"/>
      <c r="S341" s="1011"/>
      <c r="T341" s="1011"/>
    </row>
    <row r="342" spans="1:20" ht="31.5" outlineLevel="1" x14ac:dyDescent="0.25">
      <c r="A342" s="867" t="s">
        <v>1393</v>
      </c>
      <c r="B342" s="869" t="s">
        <v>1394</v>
      </c>
      <c r="C342" s="863" t="s">
        <v>1364</v>
      </c>
      <c r="D342" s="1011"/>
      <c r="E342" s="1011"/>
      <c r="F342" s="1011"/>
      <c r="G342" s="1011"/>
      <c r="H342" s="1011"/>
      <c r="I342" s="1011"/>
      <c r="J342" s="1011"/>
      <c r="K342" s="1011"/>
      <c r="L342" s="1011"/>
      <c r="M342" s="1011"/>
      <c r="N342" s="1011"/>
      <c r="O342" s="1011"/>
      <c r="P342" s="1011"/>
      <c r="Q342" s="1011"/>
      <c r="R342" s="1011"/>
      <c r="S342" s="1011"/>
      <c r="T342" s="1011"/>
    </row>
    <row r="343" spans="1:20" ht="63" outlineLevel="1" x14ac:dyDescent="0.25">
      <c r="A343" s="867" t="s">
        <v>1395</v>
      </c>
      <c r="B343" s="869" t="s">
        <v>1396</v>
      </c>
      <c r="C343" s="863" t="s">
        <v>1364</v>
      </c>
      <c r="D343" s="1011"/>
      <c r="E343" s="1011"/>
      <c r="F343" s="1011"/>
      <c r="G343" s="1011"/>
      <c r="H343" s="1011"/>
      <c r="I343" s="1011"/>
      <c r="J343" s="1011"/>
      <c r="K343" s="1011"/>
      <c r="L343" s="1011"/>
      <c r="M343" s="1011"/>
      <c r="N343" s="1011"/>
      <c r="O343" s="1011"/>
      <c r="P343" s="1011"/>
      <c r="Q343" s="1011"/>
      <c r="R343" s="1011"/>
      <c r="S343" s="1011"/>
      <c r="T343" s="1011"/>
    </row>
    <row r="344" spans="1:20" ht="47.25" outlineLevel="1" x14ac:dyDescent="0.25">
      <c r="A344" s="865" t="s">
        <v>1397</v>
      </c>
      <c r="B344" s="866" t="s">
        <v>1398</v>
      </c>
      <c r="C344" s="863" t="s">
        <v>1364</v>
      </c>
      <c r="D344" s="1011"/>
      <c r="E344" s="1011"/>
      <c r="F344" s="1011"/>
      <c r="G344" s="1011"/>
      <c r="H344" s="1011"/>
      <c r="I344" s="1011"/>
      <c r="J344" s="1011"/>
      <c r="K344" s="1011"/>
      <c r="L344" s="1011"/>
      <c r="M344" s="1011"/>
      <c r="N344" s="1011"/>
      <c r="O344" s="1011"/>
      <c r="P344" s="1011"/>
      <c r="Q344" s="1011"/>
      <c r="R344" s="1011"/>
      <c r="S344" s="1011"/>
      <c r="T344" s="1011"/>
    </row>
    <row r="345" spans="1:20" ht="47.25" outlineLevel="1" x14ac:dyDescent="0.25">
      <c r="A345" s="865" t="s">
        <v>1399</v>
      </c>
      <c r="B345" s="866" t="s">
        <v>1400</v>
      </c>
      <c r="C345" s="863" t="s">
        <v>332</v>
      </c>
      <c r="D345" s="1011"/>
      <c r="E345" s="1011"/>
      <c r="F345" s="1011"/>
      <c r="G345" s="1011"/>
      <c r="H345" s="1011"/>
      <c r="I345" s="1011"/>
      <c r="J345" s="1011"/>
      <c r="K345" s="1011"/>
      <c r="L345" s="1011"/>
      <c r="M345" s="1011"/>
      <c r="N345" s="1011"/>
      <c r="O345" s="1011"/>
      <c r="P345" s="1011"/>
      <c r="Q345" s="1011"/>
      <c r="R345" s="1011"/>
      <c r="S345" s="1011"/>
      <c r="T345" s="1011"/>
    </row>
    <row r="346" spans="1:20" ht="94.5" outlineLevel="1" x14ac:dyDescent="0.25">
      <c r="A346" s="865" t="s">
        <v>1401</v>
      </c>
      <c r="B346" s="864" t="s">
        <v>1402</v>
      </c>
      <c r="C346" s="863" t="s">
        <v>332</v>
      </c>
      <c r="D346" s="1011"/>
      <c r="E346" s="1011"/>
      <c r="F346" s="1011"/>
      <c r="G346" s="1011"/>
      <c r="H346" s="1011"/>
      <c r="I346" s="1011"/>
      <c r="J346" s="1011"/>
      <c r="K346" s="1011"/>
      <c r="L346" s="1011"/>
      <c r="M346" s="1011"/>
      <c r="N346" s="1011"/>
      <c r="O346" s="1011"/>
      <c r="P346" s="1011"/>
      <c r="Q346" s="1011"/>
      <c r="R346" s="1011"/>
      <c r="S346" s="1011"/>
      <c r="T346" s="1011"/>
    </row>
    <row r="347" spans="1:20" ht="31.5" outlineLevel="1" x14ac:dyDescent="0.25">
      <c r="A347" s="867" t="s">
        <v>1403</v>
      </c>
      <c r="B347" s="869" t="s">
        <v>1394</v>
      </c>
      <c r="C347" s="863" t="s">
        <v>332</v>
      </c>
      <c r="D347" s="1011"/>
      <c r="E347" s="1011"/>
      <c r="F347" s="1011"/>
      <c r="G347" s="1011"/>
      <c r="H347" s="1011"/>
      <c r="I347" s="1011"/>
      <c r="J347" s="1011"/>
      <c r="K347" s="1011"/>
      <c r="L347" s="1011"/>
      <c r="M347" s="1011"/>
      <c r="N347" s="1011"/>
      <c r="O347" s="1011"/>
      <c r="P347" s="1011"/>
      <c r="Q347" s="1011"/>
      <c r="R347" s="1011"/>
      <c r="S347" s="1011"/>
      <c r="T347" s="1011"/>
    </row>
    <row r="348" spans="1:20" ht="63" outlineLevel="1" x14ac:dyDescent="0.25">
      <c r="A348" s="867" t="s">
        <v>1404</v>
      </c>
      <c r="B348" s="869" t="s">
        <v>1396</v>
      </c>
      <c r="C348" s="863" t="s">
        <v>332</v>
      </c>
      <c r="D348" s="1011"/>
      <c r="E348" s="1011"/>
      <c r="F348" s="1011"/>
      <c r="G348" s="1011"/>
      <c r="H348" s="1011"/>
      <c r="I348" s="1011"/>
      <c r="J348" s="1011"/>
      <c r="K348" s="1011"/>
      <c r="L348" s="1011"/>
      <c r="M348" s="1011"/>
      <c r="N348" s="1011"/>
      <c r="O348" s="1011"/>
      <c r="P348" s="1011"/>
      <c r="Q348" s="1011"/>
      <c r="R348" s="1011"/>
      <c r="S348" s="1011"/>
      <c r="T348" s="1011"/>
    </row>
    <row r="349" spans="1:20" ht="47.25" outlineLevel="1" x14ac:dyDescent="0.25">
      <c r="A349" s="865" t="s">
        <v>1405</v>
      </c>
      <c r="B349" s="866" t="s">
        <v>1406</v>
      </c>
      <c r="C349" s="863" t="s">
        <v>1407</v>
      </c>
      <c r="D349" s="1011"/>
      <c r="E349" s="1011"/>
      <c r="F349" s="1011"/>
      <c r="G349" s="1011"/>
      <c r="H349" s="1011"/>
      <c r="I349" s="1011"/>
      <c r="J349" s="1011"/>
      <c r="K349" s="1011"/>
      <c r="L349" s="1011"/>
      <c r="M349" s="1011"/>
      <c r="N349" s="1011"/>
      <c r="O349" s="1011"/>
      <c r="P349" s="1011"/>
      <c r="Q349" s="1011"/>
      <c r="R349" s="1011"/>
      <c r="S349" s="1011"/>
      <c r="T349" s="1011"/>
    </row>
    <row r="350" spans="1:20" ht="78.75" outlineLevel="1" x14ac:dyDescent="0.25">
      <c r="A350" s="865" t="s">
        <v>1408</v>
      </c>
      <c r="B350" s="866" t="s">
        <v>1409</v>
      </c>
      <c r="C350" s="863" t="s">
        <v>939</v>
      </c>
      <c r="D350" s="1011"/>
      <c r="E350" s="1011"/>
      <c r="F350" s="1011"/>
      <c r="G350" s="1011"/>
      <c r="H350" s="1011"/>
      <c r="I350" s="1011"/>
      <c r="J350" s="1011"/>
      <c r="K350" s="1011"/>
      <c r="L350" s="1011"/>
      <c r="M350" s="1011"/>
      <c r="N350" s="1011"/>
      <c r="O350" s="1011"/>
      <c r="P350" s="1011"/>
      <c r="Q350" s="1011"/>
      <c r="R350" s="1011"/>
      <c r="S350" s="1011"/>
      <c r="T350" s="1011"/>
    </row>
    <row r="351" spans="1:20" ht="31.5" x14ac:dyDescent="0.25">
      <c r="A351" s="867" t="s">
        <v>1410</v>
      </c>
      <c r="B351" s="1011" t="s">
        <v>1411</v>
      </c>
      <c r="C351" s="863" t="s">
        <v>624</v>
      </c>
      <c r="D351" s="863" t="s">
        <v>1352</v>
      </c>
      <c r="E351" s="863" t="s">
        <v>1352</v>
      </c>
      <c r="F351" s="863" t="s">
        <v>1352</v>
      </c>
      <c r="G351" s="863" t="s">
        <v>1352</v>
      </c>
      <c r="H351" s="863" t="s">
        <v>1352</v>
      </c>
      <c r="I351" s="863" t="s">
        <v>1352</v>
      </c>
      <c r="J351" s="863" t="s">
        <v>1352</v>
      </c>
      <c r="K351" s="863" t="s">
        <v>1352</v>
      </c>
      <c r="L351" s="863" t="s">
        <v>1352</v>
      </c>
      <c r="M351" s="863" t="s">
        <v>1352</v>
      </c>
      <c r="N351" s="863" t="s">
        <v>1352</v>
      </c>
      <c r="O351" s="863" t="s">
        <v>1352</v>
      </c>
      <c r="P351" s="863" t="s">
        <v>1352</v>
      </c>
      <c r="Q351" s="863" t="s">
        <v>1352</v>
      </c>
      <c r="R351" s="863" t="s">
        <v>1352</v>
      </c>
      <c r="S351" s="863" t="s">
        <v>1352</v>
      </c>
      <c r="T351" s="863" t="s">
        <v>1352</v>
      </c>
    </row>
    <row r="352" spans="1:20" ht="47.25" outlineLevel="1" x14ac:dyDescent="0.25">
      <c r="A352" s="865" t="s">
        <v>1412</v>
      </c>
      <c r="B352" s="866" t="s">
        <v>1413</v>
      </c>
      <c r="C352" s="863" t="s">
        <v>1364</v>
      </c>
      <c r="D352" s="1011"/>
      <c r="E352" s="1011"/>
      <c r="F352" s="1011"/>
      <c r="G352" s="1011"/>
      <c r="H352" s="1011"/>
      <c r="I352" s="1011"/>
      <c r="J352" s="1011"/>
      <c r="K352" s="1011"/>
      <c r="L352" s="1011"/>
      <c r="M352" s="1011"/>
      <c r="N352" s="1011"/>
      <c r="O352" s="1011"/>
      <c r="P352" s="1011"/>
      <c r="Q352" s="1011"/>
      <c r="R352" s="1011"/>
      <c r="S352" s="1011"/>
      <c r="T352" s="1011"/>
    </row>
    <row r="353" spans="1:20" ht="31.5" outlineLevel="1" x14ac:dyDescent="0.25">
      <c r="A353" s="865" t="s">
        <v>1414</v>
      </c>
      <c r="B353" s="866" t="s">
        <v>1415</v>
      </c>
      <c r="C353" s="863" t="s">
        <v>1357</v>
      </c>
      <c r="D353" s="1011"/>
      <c r="E353" s="1011"/>
      <c r="F353" s="1011"/>
      <c r="G353" s="1011"/>
      <c r="H353" s="1011"/>
      <c r="I353" s="1011"/>
      <c r="J353" s="1011"/>
      <c r="K353" s="1011"/>
      <c r="L353" s="1011"/>
      <c r="M353" s="1011"/>
      <c r="N353" s="1011"/>
      <c r="O353" s="1011"/>
      <c r="P353" s="1011"/>
      <c r="Q353" s="1011"/>
      <c r="R353" s="1011"/>
      <c r="S353" s="1011"/>
      <c r="T353" s="1011"/>
    </row>
    <row r="354" spans="1:20" ht="110.25" outlineLevel="1" x14ac:dyDescent="0.25">
      <c r="A354" s="865" t="s">
        <v>1416</v>
      </c>
      <c r="B354" s="866" t="s">
        <v>1417</v>
      </c>
      <c r="C354" s="863" t="s">
        <v>939</v>
      </c>
      <c r="D354" s="1011"/>
      <c r="E354" s="1011"/>
      <c r="F354" s="1011"/>
      <c r="G354" s="1011"/>
      <c r="H354" s="1011"/>
      <c r="I354" s="1011"/>
      <c r="J354" s="1011"/>
      <c r="K354" s="1011"/>
      <c r="L354" s="1011"/>
      <c r="M354" s="1011"/>
      <c r="N354" s="1011"/>
      <c r="O354" s="1011"/>
      <c r="P354" s="1011"/>
      <c r="Q354" s="1011"/>
      <c r="R354" s="1011"/>
      <c r="S354" s="1011"/>
      <c r="T354" s="1011"/>
    </row>
    <row r="355" spans="1:20" ht="78.75" outlineLevel="1" x14ac:dyDescent="0.25">
      <c r="A355" s="865" t="s">
        <v>1418</v>
      </c>
      <c r="B355" s="866" t="s">
        <v>1419</v>
      </c>
      <c r="C355" s="863" t="s">
        <v>939</v>
      </c>
      <c r="D355" s="1011"/>
      <c r="E355" s="1011"/>
      <c r="F355" s="1011"/>
      <c r="G355" s="1011"/>
      <c r="H355" s="1011"/>
      <c r="I355" s="1011"/>
      <c r="J355" s="1011"/>
      <c r="K355" s="1011"/>
      <c r="L355" s="1011"/>
      <c r="M355" s="1011"/>
      <c r="N355" s="1011"/>
      <c r="O355" s="1011"/>
      <c r="P355" s="1011"/>
      <c r="Q355" s="1011"/>
      <c r="R355" s="1011"/>
      <c r="S355" s="1011"/>
      <c r="T355" s="1011"/>
    </row>
    <row r="356" spans="1:20" ht="47.25" x14ac:dyDescent="0.25">
      <c r="A356" s="867" t="s">
        <v>1420</v>
      </c>
      <c r="B356" s="1011" t="s">
        <v>1421</v>
      </c>
      <c r="C356" s="863" t="s">
        <v>624</v>
      </c>
      <c r="D356" s="863" t="s">
        <v>1352</v>
      </c>
      <c r="E356" s="863" t="s">
        <v>1352</v>
      </c>
      <c r="F356" s="863" t="s">
        <v>1352</v>
      </c>
      <c r="G356" s="863" t="s">
        <v>1352</v>
      </c>
      <c r="H356" s="863" t="s">
        <v>1352</v>
      </c>
      <c r="I356" s="863" t="s">
        <v>1352</v>
      </c>
      <c r="J356" s="863" t="s">
        <v>1352</v>
      </c>
      <c r="K356" s="863" t="s">
        <v>1352</v>
      </c>
      <c r="L356" s="863" t="s">
        <v>1352</v>
      </c>
      <c r="M356" s="863" t="s">
        <v>1352</v>
      </c>
      <c r="N356" s="863" t="s">
        <v>1352</v>
      </c>
      <c r="O356" s="863" t="s">
        <v>1352</v>
      </c>
      <c r="P356" s="863" t="s">
        <v>1352</v>
      </c>
      <c r="Q356" s="863" t="s">
        <v>1352</v>
      </c>
      <c r="R356" s="863" t="s">
        <v>1352</v>
      </c>
      <c r="S356" s="863" t="s">
        <v>1352</v>
      </c>
      <c r="T356" s="863" t="s">
        <v>1352</v>
      </c>
    </row>
    <row r="357" spans="1:20" ht="47.25" outlineLevel="1" x14ac:dyDescent="0.25">
      <c r="A357" s="865" t="s">
        <v>1422</v>
      </c>
      <c r="B357" s="866" t="s">
        <v>1423</v>
      </c>
      <c r="C357" s="863" t="s">
        <v>332</v>
      </c>
      <c r="D357" s="1011"/>
      <c r="E357" s="1011"/>
      <c r="F357" s="1011"/>
      <c r="G357" s="1011"/>
      <c r="H357" s="1011"/>
      <c r="I357" s="1011"/>
      <c r="J357" s="1011"/>
      <c r="K357" s="1011"/>
      <c r="L357" s="1011"/>
      <c r="M357" s="1011"/>
      <c r="N357" s="1011"/>
      <c r="O357" s="1011"/>
      <c r="P357" s="1011"/>
      <c r="Q357" s="1011"/>
      <c r="R357" s="1011"/>
      <c r="S357" s="1011"/>
      <c r="T357" s="1011"/>
    </row>
    <row r="358" spans="1:20" ht="141.75" outlineLevel="1" x14ac:dyDescent="0.25">
      <c r="A358" s="865" t="s">
        <v>1424</v>
      </c>
      <c r="B358" s="864" t="s">
        <v>1425</v>
      </c>
      <c r="C358" s="863" t="s">
        <v>332</v>
      </c>
      <c r="D358" s="1011"/>
      <c r="E358" s="1011"/>
      <c r="F358" s="1011"/>
      <c r="G358" s="1011"/>
      <c r="H358" s="1011"/>
      <c r="I358" s="1011"/>
      <c r="J358" s="1011"/>
      <c r="K358" s="1011"/>
      <c r="L358" s="1011"/>
      <c r="M358" s="1011"/>
      <c r="N358" s="1011"/>
      <c r="O358" s="1011"/>
      <c r="P358" s="1011"/>
      <c r="Q358" s="1011"/>
      <c r="R358" s="1011"/>
      <c r="S358" s="1011"/>
      <c r="T358" s="1011"/>
    </row>
    <row r="359" spans="1:20" ht="141.75" outlineLevel="1" x14ac:dyDescent="0.25">
      <c r="A359" s="865" t="s">
        <v>1426</v>
      </c>
      <c r="B359" s="864" t="s">
        <v>1427</v>
      </c>
      <c r="C359" s="863" t="s">
        <v>332</v>
      </c>
      <c r="D359" s="1011"/>
      <c r="E359" s="1011"/>
      <c r="F359" s="1011"/>
      <c r="G359" s="1011"/>
      <c r="H359" s="1011"/>
      <c r="I359" s="1011"/>
      <c r="J359" s="1011"/>
      <c r="K359" s="1011"/>
      <c r="L359" s="1011"/>
      <c r="M359" s="1011"/>
      <c r="N359" s="1011"/>
      <c r="O359" s="1011"/>
      <c r="P359" s="1011"/>
      <c r="Q359" s="1011"/>
      <c r="R359" s="1011"/>
      <c r="S359" s="1011"/>
      <c r="T359" s="1011"/>
    </row>
    <row r="360" spans="1:20" ht="63" outlineLevel="1" x14ac:dyDescent="0.25">
      <c r="A360" s="865" t="s">
        <v>1428</v>
      </c>
      <c r="B360" s="864" t="s">
        <v>1429</v>
      </c>
      <c r="C360" s="863" t="s">
        <v>332</v>
      </c>
      <c r="D360" s="1011"/>
      <c r="E360" s="1011"/>
      <c r="F360" s="1011"/>
      <c r="G360" s="1011"/>
      <c r="H360" s="1011"/>
      <c r="I360" s="1011"/>
      <c r="J360" s="1011"/>
      <c r="K360" s="1011"/>
      <c r="L360" s="1011"/>
      <c r="M360" s="1011"/>
      <c r="N360" s="1011"/>
      <c r="O360" s="1011"/>
      <c r="P360" s="1011"/>
      <c r="Q360" s="1011"/>
      <c r="R360" s="1011"/>
      <c r="S360" s="1011"/>
      <c r="T360" s="1011"/>
    </row>
    <row r="361" spans="1:20" ht="47.25" outlineLevel="1" x14ac:dyDescent="0.25">
      <c r="A361" s="865" t="s">
        <v>1430</v>
      </c>
      <c r="B361" s="866" t="s">
        <v>1431</v>
      </c>
      <c r="C361" s="863" t="s">
        <v>1364</v>
      </c>
      <c r="D361" s="1011"/>
      <c r="E361" s="1011"/>
      <c r="F361" s="1011"/>
      <c r="G361" s="1011"/>
      <c r="H361" s="1011"/>
      <c r="I361" s="1011"/>
      <c r="J361" s="1011"/>
      <c r="K361" s="1011"/>
      <c r="L361" s="1011"/>
      <c r="M361" s="1011"/>
      <c r="N361" s="1011"/>
      <c r="O361" s="1011"/>
      <c r="P361" s="1011"/>
      <c r="Q361" s="1011"/>
      <c r="R361" s="1011"/>
      <c r="S361" s="1011"/>
      <c r="T361" s="1011"/>
    </row>
    <row r="362" spans="1:20" ht="110.25" outlineLevel="1" x14ac:dyDescent="0.25">
      <c r="A362" s="865" t="s">
        <v>1432</v>
      </c>
      <c r="B362" s="864" t="s">
        <v>1433</v>
      </c>
      <c r="C362" s="863" t="s">
        <v>1364</v>
      </c>
      <c r="D362" s="1011"/>
      <c r="E362" s="1011"/>
      <c r="F362" s="1011"/>
      <c r="G362" s="1011"/>
      <c r="H362" s="1011"/>
      <c r="I362" s="1011"/>
      <c r="J362" s="1011"/>
      <c r="K362" s="1011"/>
      <c r="L362" s="1011"/>
      <c r="M362" s="1011"/>
      <c r="N362" s="1011"/>
      <c r="O362" s="1011"/>
      <c r="P362" s="1011"/>
      <c r="Q362" s="1011"/>
      <c r="R362" s="1011"/>
      <c r="S362" s="1011"/>
      <c r="T362" s="1011"/>
    </row>
    <row r="363" spans="1:20" ht="47.25" outlineLevel="1" x14ac:dyDescent="0.25">
      <c r="A363" s="865" t="s">
        <v>1434</v>
      </c>
      <c r="B363" s="864" t="s">
        <v>1435</v>
      </c>
      <c r="C363" s="863" t="s">
        <v>1364</v>
      </c>
      <c r="D363" s="1011"/>
      <c r="E363" s="1011"/>
      <c r="F363" s="1011"/>
      <c r="G363" s="1011"/>
      <c r="H363" s="1011"/>
      <c r="I363" s="1011"/>
      <c r="J363" s="1011"/>
      <c r="K363" s="1011"/>
      <c r="L363" s="1011"/>
      <c r="M363" s="1011"/>
      <c r="N363" s="1011"/>
      <c r="O363" s="1011"/>
      <c r="P363" s="1011"/>
      <c r="Q363" s="1011"/>
      <c r="R363" s="1011"/>
      <c r="S363" s="1011"/>
      <c r="T363" s="1011"/>
    </row>
    <row r="364" spans="1:20" ht="63" outlineLevel="1" x14ac:dyDescent="0.25">
      <c r="A364" s="865" t="s">
        <v>1436</v>
      </c>
      <c r="B364" s="866" t="s">
        <v>1437</v>
      </c>
      <c r="C364" s="863" t="s">
        <v>939</v>
      </c>
      <c r="D364" s="1011"/>
      <c r="E364" s="1011"/>
      <c r="F364" s="1011"/>
      <c r="G364" s="1011"/>
      <c r="H364" s="1011"/>
      <c r="I364" s="1011"/>
      <c r="J364" s="1011"/>
      <c r="K364" s="1011"/>
      <c r="L364" s="1011"/>
      <c r="M364" s="1011"/>
      <c r="N364" s="1011"/>
      <c r="O364" s="1011"/>
      <c r="P364" s="1011"/>
      <c r="Q364" s="1011"/>
      <c r="R364" s="1011"/>
      <c r="S364" s="1011"/>
      <c r="T364" s="1011"/>
    </row>
    <row r="365" spans="1:20" ht="31.5" outlineLevel="1" x14ac:dyDescent="0.25">
      <c r="A365" s="865" t="s">
        <v>1438</v>
      </c>
      <c r="B365" s="864" t="s">
        <v>953</v>
      </c>
      <c r="C365" s="863" t="s">
        <v>939</v>
      </c>
      <c r="D365" s="1011"/>
      <c r="E365" s="1011"/>
      <c r="F365" s="1011"/>
      <c r="G365" s="1011"/>
      <c r="H365" s="1011"/>
      <c r="I365" s="1011"/>
      <c r="J365" s="1011"/>
      <c r="K365" s="1011"/>
      <c r="L365" s="1011"/>
      <c r="M365" s="1011"/>
      <c r="N365" s="1011"/>
      <c r="O365" s="1011"/>
      <c r="P365" s="1011"/>
      <c r="Q365" s="1011"/>
      <c r="R365" s="1011"/>
      <c r="S365" s="1011"/>
      <c r="T365" s="1011"/>
    </row>
    <row r="366" spans="1:20" ht="31.5" outlineLevel="1" x14ac:dyDescent="0.25">
      <c r="A366" s="865" t="s">
        <v>1439</v>
      </c>
      <c r="B366" s="864" t="s">
        <v>955</v>
      </c>
      <c r="C366" s="863" t="s">
        <v>939</v>
      </c>
      <c r="D366" s="1011"/>
      <c r="E366" s="1011"/>
      <c r="F366" s="1011"/>
      <c r="G366" s="1011"/>
      <c r="H366" s="1011"/>
      <c r="I366" s="1011"/>
      <c r="J366" s="1011"/>
      <c r="K366" s="1011"/>
      <c r="L366" s="1011"/>
      <c r="M366" s="1011"/>
      <c r="N366" s="1011"/>
      <c r="O366" s="1011"/>
      <c r="P366" s="1011"/>
      <c r="Q366" s="1011"/>
      <c r="R366" s="1011"/>
      <c r="S366" s="1011"/>
      <c r="T366" s="1011"/>
    </row>
    <row r="367" spans="1:20" ht="31.5" x14ac:dyDescent="0.25">
      <c r="A367" s="867" t="s">
        <v>1440</v>
      </c>
      <c r="B367" s="1011" t="s">
        <v>1441</v>
      </c>
      <c r="C367" s="863" t="s">
        <v>1442</v>
      </c>
      <c r="D367" s="908">
        <v>169.14489247311829</v>
      </c>
      <c r="E367" s="908">
        <f>D367</f>
        <v>169.14489247311829</v>
      </c>
      <c r="F367" s="908">
        <f>E367</f>
        <v>169.14489247311829</v>
      </c>
      <c r="G367" s="908">
        <f>D367</f>
        <v>169.14489247311829</v>
      </c>
      <c r="H367" s="908">
        <f>D367</f>
        <v>169.14489247311829</v>
      </c>
      <c r="I367" s="908">
        <f>D367</f>
        <v>169.14489247311829</v>
      </c>
      <c r="J367" s="908">
        <f>D367</f>
        <v>169.14489247311829</v>
      </c>
      <c r="K367" s="908">
        <f>D367</f>
        <v>169.14489247311829</v>
      </c>
      <c r="L367" s="908">
        <f>D367</f>
        <v>169.14489247311829</v>
      </c>
      <c r="M367" s="908">
        <f t="shared" ref="M367:R367" si="129">E367</f>
        <v>169.14489247311829</v>
      </c>
      <c r="N367" s="908">
        <f t="shared" si="129"/>
        <v>169.14489247311829</v>
      </c>
      <c r="O367" s="908">
        <f t="shared" si="129"/>
        <v>169.14489247311829</v>
      </c>
      <c r="P367" s="908">
        <f t="shared" si="129"/>
        <v>169.14489247311829</v>
      </c>
      <c r="Q367" s="908">
        <f t="shared" si="129"/>
        <v>169.14489247311829</v>
      </c>
      <c r="R367" s="908">
        <f t="shared" si="129"/>
        <v>169.14489247311829</v>
      </c>
      <c r="S367" s="908">
        <f t="shared" ref="S367:T367" si="130">E367</f>
        <v>169.14489247311829</v>
      </c>
      <c r="T367" s="908">
        <f t="shared" si="130"/>
        <v>169.14489247311829</v>
      </c>
    </row>
    <row r="369" ht="51" customHeight="1" x14ac:dyDescent="0.25"/>
    <row r="372" ht="76.5" customHeight="1" x14ac:dyDescent="0.25"/>
  </sheetData>
  <autoFilter ref="A21:O367" xr:uid="{18A44F01-BF82-480E-8448-CF2F9FC8392E}"/>
  <mergeCells count="28">
    <mergeCell ref="A15:N15"/>
    <mergeCell ref="L1:N1"/>
    <mergeCell ref="L2:N2"/>
    <mergeCell ref="L3:N3"/>
    <mergeCell ref="A5:N5"/>
    <mergeCell ref="A7:N7"/>
    <mergeCell ref="A8:N8"/>
    <mergeCell ref="A9:N9"/>
    <mergeCell ref="A10:N10"/>
    <mergeCell ref="A11:N11"/>
    <mergeCell ref="A13:N13"/>
    <mergeCell ref="A14:N14"/>
    <mergeCell ref="S19:T19"/>
    <mergeCell ref="A22:T22"/>
    <mergeCell ref="A166:T166"/>
    <mergeCell ref="A318:T318"/>
    <mergeCell ref="A16:N16"/>
    <mergeCell ref="A19:A20"/>
    <mergeCell ref="B19:B20"/>
    <mergeCell ref="C19:C20"/>
    <mergeCell ref="G19:H19"/>
    <mergeCell ref="I19:J19"/>
    <mergeCell ref="K19:L19"/>
    <mergeCell ref="M19:N19"/>
    <mergeCell ref="A18:T18"/>
    <mergeCell ref="E19:F19"/>
    <mergeCell ref="O19:P19"/>
    <mergeCell ref="Q19:R19"/>
  </mergeCells>
  <pageMargins left="0.55000000000000004" right="0.19" top="0.26" bottom="0.25" header="0.17" footer="0.16"/>
  <pageSetup paperSize="9" scale="45"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CL87"/>
  <sheetViews>
    <sheetView view="pageBreakPreview" zoomScale="85" zoomScaleNormal="55" zoomScaleSheetLayoutView="85" workbookViewId="0">
      <pane xSplit="4" ySplit="20" topLeftCell="E73" activePane="bottomRight" state="frozen"/>
      <selection pane="topRight" activeCell="E1" sqref="E1"/>
      <selection pane="bottomLeft" activeCell="A21" sqref="A21"/>
      <selection pane="bottomRight" activeCell="E49" sqref="E49:E52"/>
    </sheetView>
  </sheetViews>
  <sheetFormatPr defaultRowHeight="15.75" outlineLevelRow="1" x14ac:dyDescent="0.25"/>
  <cols>
    <col min="1" max="1" width="7.140625" style="1" customWidth="1"/>
    <col min="2" max="2" width="13.28515625" style="1" customWidth="1"/>
    <col min="3" max="3" width="105.85546875" style="1" customWidth="1"/>
    <col min="4" max="4" width="28.5703125" style="1" customWidth="1"/>
    <col min="5" max="5" width="9.5703125" style="1" customWidth="1"/>
    <col min="6" max="6" width="20.140625" style="1" customWidth="1"/>
    <col min="7" max="7" width="9.5703125" style="1" customWidth="1"/>
    <col min="8" max="8" width="19.42578125" style="1" customWidth="1"/>
    <col min="9" max="9" width="9.5703125" style="1" customWidth="1"/>
    <col min="10" max="10" width="20" style="1" customWidth="1"/>
    <col min="11" max="11" width="9.5703125" style="1" customWidth="1"/>
    <col min="12" max="12" width="20.140625" style="1" customWidth="1"/>
    <col min="13" max="13" width="9.5703125" style="1" customWidth="1"/>
    <col min="14" max="14" width="18" style="1" customWidth="1"/>
    <col min="15" max="15" width="10.7109375" style="1" customWidth="1"/>
    <col min="16" max="16" width="19.5703125" style="1" customWidth="1"/>
    <col min="17" max="17" width="10.7109375" style="1" customWidth="1"/>
    <col min="18" max="18" width="22" style="1" customWidth="1"/>
    <col min="19" max="19" width="9.5703125" style="1" customWidth="1"/>
    <col min="20" max="20" width="19.28515625" style="1" customWidth="1"/>
    <col min="21" max="21" width="9.5703125" style="1" customWidth="1"/>
    <col min="22" max="22" width="19.5703125" style="1" customWidth="1"/>
    <col min="23" max="23" width="11.140625" style="1" customWidth="1"/>
    <col min="24" max="24" width="18.5703125" style="1" customWidth="1"/>
    <col min="25" max="25" width="9.5703125" style="1" customWidth="1"/>
    <col min="26" max="26" width="18.5703125" style="1" customWidth="1"/>
    <col min="27" max="27" width="9.5703125" style="1" customWidth="1"/>
    <col min="28" max="28" width="19" style="1" customWidth="1"/>
    <col min="29" max="29" width="9.5703125" style="1" customWidth="1"/>
    <col min="30" max="30" width="21.28515625" style="1" customWidth="1"/>
    <col min="31" max="31" width="9.5703125" style="1" customWidth="1"/>
    <col min="32" max="32" width="23.140625" style="1" customWidth="1"/>
    <col min="33" max="33" width="9.5703125" style="1" customWidth="1"/>
    <col min="34" max="34" width="21.140625" style="1" customWidth="1"/>
    <col min="35" max="35" width="9.5703125" style="1" customWidth="1"/>
    <col min="36" max="36" width="19.140625" style="1" customWidth="1"/>
    <col min="37" max="37" width="9.5703125" style="1" customWidth="1"/>
    <col min="38" max="38" width="26.7109375" style="1" customWidth="1"/>
    <col min="39" max="39" width="9.5703125" style="1" customWidth="1"/>
    <col min="40" max="40" width="24.85546875" style="1" customWidth="1"/>
    <col min="41" max="41" width="10.5703125" style="1" customWidth="1"/>
    <col min="42" max="42" width="22.42578125" style="1" customWidth="1"/>
    <col min="43" max="43" width="9.5703125" style="1" customWidth="1"/>
    <col min="44" max="44" width="23.28515625" style="1" customWidth="1"/>
    <col min="45" max="45" width="9.5703125" style="1" customWidth="1"/>
    <col min="46" max="46" width="21.7109375" style="1" customWidth="1"/>
    <col min="47" max="47" width="9.5703125" style="1" customWidth="1"/>
    <col min="48" max="48" width="21" style="1" customWidth="1"/>
    <col min="49" max="49" width="9.5703125" style="1" customWidth="1"/>
    <col min="50" max="50" width="23.28515625" style="1" customWidth="1"/>
    <col min="51" max="51" width="16.42578125" style="1" customWidth="1"/>
    <col min="52" max="52" width="18.42578125" style="1" customWidth="1"/>
    <col min="53" max="53" width="8" style="4" customWidth="1"/>
    <col min="54" max="60" width="9.140625" style="4"/>
    <col min="61" max="16384" width="9.140625" style="1"/>
  </cols>
  <sheetData>
    <row r="1" spans="1:53" outlineLevel="1" x14ac:dyDescent="0.25">
      <c r="AW1" s="2"/>
      <c r="AX1" s="2"/>
      <c r="AZ1" s="3" t="s">
        <v>0</v>
      </c>
    </row>
    <row r="2" spans="1:53" outlineLevel="1" x14ac:dyDescent="0.25">
      <c r="AC2" s="5"/>
      <c r="AD2" s="5"/>
      <c r="AW2" s="2"/>
      <c r="AX2" s="2"/>
      <c r="AZ2" s="2" t="s">
        <v>1</v>
      </c>
    </row>
    <row r="3" spans="1:53" outlineLevel="1" x14ac:dyDescent="0.25">
      <c r="AC3" s="6"/>
      <c r="AD3" s="6"/>
      <c r="AW3" s="2"/>
      <c r="AX3" s="2"/>
      <c r="AZ3" s="2" t="s">
        <v>2</v>
      </c>
    </row>
    <row r="4" spans="1:53" outlineLevel="1" x14ac:dyDescent="0.25">
      <c r="B4" s="1036" t="s">
        <v>3</v>
      </c>
      <c r="C4" s="1036"/>
      <c r="D4" s="1036"/>
      <c r="E4" s="1036"/>
      <c r="F4" s="1036"/>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c r="AI4" s="1036"/>
      <c r="AJ4" s="1036"/>
      <c r="AK4" s="1036"/>
      <c r="AL4" s="1036"/>
      <c r="AM4" s="1036"/>
      <c r="AN4" s="1036"/>
      <c r="AO4" s="1036"/>
      <c r="AP4" s="1036"/>
      <c r="AQ4" s="1036"/>
      <c r="AR4" s="1036"/>
      <c r="AS4" s="1036"/>
      <c r="AT4" s="1036"/>
      <c r="AU4" s="1036"/>
      <c r="AV4" s="1036"/>
      <c r="AW4" s="1036"/>
      <c r="AX4" s="1036"/>
      <c r="AY4" s="1036"/>
    </row>
    <row r="5" spans="1:53" outlineLevel="1" x14ac:dyDescent="0.25">
      <c r="B5" s="1036" t="s">
        <v>1596</v>
      </c>
      <c r="C5" s="1037"/>
      <c r="D5" s="1037"/>
      <c r="E5" s="1037"/>
      <c r="F5" s="1037"/>
      <c r="G5" s="1037"/>
      <c r="H5" s="1037"/>
      <c r="I5" s="1037"/>
      <c r="J5" s="1037"/>
      <c r="K5" s="1037"/>
      <c r="L5" s="1037"/>
      <c r="M5" s="1037"/>
      <c r="N5" s="1037"/>
      <c r="O5" s="1037"/>
      <c r="P5" s="1037"/>
      <c r="Q5" s="1037"/>
      <c r="R5" s="1037"/>
      <c r="S5" s="1037"/>
      <c r="T5" s="1037"/>
      <c r="U5" s="1037"/>
      <c r="V5" s="1037"/>
      <c r="W5" s="1037"/>
      <c r="X5" s="1037"/>
      <c r="Y5" s="1037"/>
      <c r="Z5" s="1037"/>
      <c r="AA5" s="1037"/>
      <c r="AB5" s="1037"/>
      <c r="AC5" s="1037"/>
      <c r="AD5" s="1037"/>
      <c r="AE5" s="1037"/>
      <c r="AF5" s="1037"/>
      <c r="AG5" s="1037"/>
      <c r="AH5" s="1037"/>
      <c r="AI5" s="1037"/>
      <c r="AJ5" s="1037"/>
      <c r="AK5" s="1037"/>
      <c r="AL5" s="1037"/>
      <c r="AM5" s="1037"/>
      <c r="AN5" s="1037"/>
      <c r="AO5" s="1037"/>
      <c r="AP5" s="1037"/>
      <c r="AQ5" s="1037"/>
      <c r="AR5" s="1037"/>
      <c r="AS5" s="1037"/>
      <c r="AT5" s="1037"/>
      <c r="AU5" s="1037"/>
      <c r="AV5" s="1037"/>
      <c r="AW5" s="1037"/>
      <c r="AX5" s="1037"/>
      <c r="AY5" s="1037"/>
    </row>
    <row r="6" spans="1:53" outlineLevel="1" x14ac:dyDescent="0.25">
      <c r="B6" s="1036"/>
      <c r="C6" s="1036"/>
      <c r="D6" s="1036"/>
      <c r="E6" s="1036"/>
      <c r="F6" s="1036"/>
      <c r="G6" s="1036"/>
      <c r="H6" s="1036"/>
      <c r="I6" s="1036"/>
      <c r="J6" s="1036"/>
      <c r="K6" s="1036"/>
      <c r="L6" s="1036"/>
      <c r="M6" s="1036"/>
      <c r="N6" s="1036"/>
      <c r="O6" s="1036"/>
      <c r="P6" s="1036"/>
      <c r="Q6" s="1036"/>
      <c r="R6" s="1036"/>
      <c r="S6" s="1036"/>
      <c r="T6" s="1036"/>
      <c r="U6" s="1036"/>
      <c r="V6" s="1036"/>
      <c r="W6" s="1036"/>
      <c r="X6" s="1036"/>
      <c r="Y6" s="1036"/>
      <c r="Z6" s="1036"/>
      <c r="AA6" s="1036"/>
      <c r="AB6" s="1036"/>
      <c r="AC6" s="1036"/>
      <c r="AD6" s="1036"/>
      <c r="AE6" s="1036"/>
      <c r="AF6" s="1036"/>
      <c r="AG6" s="1036"/>
      <c r="AH6" s="1036"/>
      <c r="AI6" s="1036"/>
      <c r="AJ6" s="1036"/>
      <c r="AK6" s="1036"/>
      <c r="AL6" s="1036"/>
      <c r="AM6" s="1036"/>
      <c r="AN6" s="1036"/>
      <c r="AO6" s="1036"/>
      <c r="AP6" s="1036"/>
      <c r="AQ6" s="1036"/>
      <c r="AR6" s="1036"/>
      <c r="AS6" s="1036"/>
      <c r="AT6" s="1036"/>
      <c r="AU6" s="1036"/>
      <c r="AV6" s="1036"/>
      <c r="AW6" s="1036"/>
      <c r="AX6" s="1036"/>
      <c r="AY6" s="1036"/>
    </row>
    <row r="7" spans="1:53" outlineLevel="1" x14ac:dyDescent="0.25">
      <c r="B7" s="1036" t="str">
        <f>'С № 1 (2023)'!B7:AY7</f>
        <v>Инвестиционная программа  ГУП НАО "Нарьян-Марская электростанция"</v>
      </c>
      <c r="C7" s="1036"/>
      <c r="D7" s="1036"/>
      <c r="E7" s="1036"/>
      <c r="F7" s="1036"/>
      <c r="G7" s="1036"/>
      <c r="H7" s="1036"/>
      <c r="I7" s="1036"/>
      <c r="J7" s="1036"/>
      <c r="K7" s="1036"/>
      <c r="L7" s="1036"/>
      <c r="M7" s="1036"/>
      <c r="N7" s="1036"/>
      <c r="O7" s="1036"/>
      <c r="P7" s="1036"/>
      <c r="Q7" s="1036"/>
      <c r="R7" s="1036"/>
      <c r="S7" s="1036"/>
      <c r="T7" s="1036"/>
      <c r="U7" s="1036"/>
      <c r="V7" s="1036"/>
      <c r="W7" s="1036"/>
      <c r="X7" s="1036"/>
      <c r="Y7" s="1036"/>
      <c r="Z7" s="1036"/>
      <c r="AA7" s="1036"/>
      <c r="AB7" s="1036"/>
      <c r="AC7" s="1036"/>
      <c r="AD7" s="1036"/>
      <c r="AE7" s="1036"/>
      <c r="AF7" s="1036"/>
      <c r="AG7" s="1036"/>
      <c r="AH7" s="1036"/>
      <c r="AI7" s="1036"/>
      <c r="AJ7" s="1036"/>
      <c r="AK7" s="1036"/>
      <c r="AL7" s="1036"/>
      <c r="AM7" s="1036"/>
      <c r="AN7" s="1036"/>
      <c r="AO7" s="1036"/>
      <c r="AP7" s="1036"/>
      <c r="AQ7" s="1036"/>
      <c r="AR7" s="1036"/>
      <c r="AS7" s="1036"/>
      <c r="AT7" s="1036"/>
      <c r="AU7" s="1036"/>
      <c r="AV7" s="1036"/>
      <c r="AW7" s="1036"/>
      <c r="AX7" s="1036"/>
      <c r="AY7" s="1036"/>
    </row>
    <row r="8" spans="1:53" outlineLevel="1" x14ac:dyDescent="0.25">
      <c r="B8" s="1038" t="s">
        <v>4</v>
      </c>
      <c r="C8" s="1038"/>
      <c r="D8" s="1038"/>
      <c r="E8" s="1038"/>
      <c r="F8" s="1038"/>
      <c r="G8" s="1038"/>
      <c r="H8" s="1038"/>
      <c r="I8" s="1038"/>
      <c r="J8" s="1038"/>
      <c r="K8" s="1038"/>
      <c r="L8" s="1038"/>
      <c r="M8" s="1038"/>
      <c r="N8" s="1038"/>
      <c r="O8" s="1038"/>
      <c r="P8" s="1038"/>
      <c r="Q8" s="1038"/>
      <c r="R8" s="1038"/>
      <c r="S8" s="1038"/>
      <c r="T8" s="1038"/>
      <c r="U8" s="1038"/>
      <c r="V8" s="1038"/>
      <c r="W8" s="1038"/>
      <c r="X8" s="1038"/>
      <c r="Y8" s="1038"/>
      <c r="Z8" s="1038"/>
      <c r="AA8" s="1038"/>
      <c r="AB8" s="1038"/>
      <c r="AC8" s="1038"/>
      <c r="AD8" s="1038"/>
      <c r="AE8" s="1038"/>
      <c r="AF8" s="1038"/>
      <c r="AG8" s="1038"/>
      <c r="AH8" s="1038"/>
      <c r="AI8" s="1038"/>
      <c r="AJ8" s="1038"/>
      <c r="AK8" s="1038"/>
      <c r="AL8" s="1038"/>
      <c r="AM8" s="1038"/>
      <c r="AN8" s="1038"/>
      <c r="AO8" s="1038"/>
      <c r="AP8" s="1038"/>
      <c r="AQ8" s="1038"/>
      <c r="AR8" s="1038"/>
      <c r="AS8" s="1038"/>
      <c r="AT8" s="1038"/>
      <c r="AU8" s="1038"/>
      <c r="AV8" s="1038"/>
      <c r="AW8" s="1038"/>
      <c r="AX8" s="1038"/>
      <c r="AY8" s="1038"/>
    </row>
    <row r="9" spans="1:53" outlineLevel="1" x14ac:dyDescent="0.25">
      <c r="B9" s="1035"/>
      <c r="C9" s="1035"/>
      <c r="D9" s="1035"/>
      <c r="E9" s="1035"/>
      <c r="F9" s="1035"/>
      <c r="G9" s="1035"/>
      <c r="H9" s="1035"/>
      <c r="I9" s="1035"/>
      <c r="J9" s="1035"/>
      <c r="K9" s="1035"/>
      <c r="L9" s="1035"/>
      <c r="M9" s="1035"/>
      <c r="N9" s="1035"/>
      <c r="O9" s="1035"/>
      <c r="P9" s="1035"/>
      <c r="Q9" s="1035"/>
      <c r="R9" s="1035"/>
      <c r="S9" s="1035"/>
      <c r="T9" s="1035"/>
      <c r="U9" s="1035"/>
      <c r="V9" s="1035"/>
      <c r="W9" s="1035"/>
      <c r="X9" s="1035"/>
      <c r="Y9" s="1035"/>
      <c r="Z9" s="1035"/>
      <c r="AA9" s="1035"/>
      <c r="AB9" s="1035"/>
      <c r="AC9" s="1035"/>
      <c r="AD9" s="1035"/>
      <c r="AE9" s="1035"/>
      <c r="AF9" s="1035"/>
      <c r="AG9" s="1035"/>
      <c r="AH9" s="1035"/>
      <c r="AI9" s="1035"/>
      <c r="AJ9" s="1035"/>
      <c r="AK9" s="1035"/>
      <c r="AL9" s="1035"/>
      <c r="AM9" s="1035"/>
      <c r="AN9" s="1035"/>
      <c r="AO9" s="1035"/>
      <c r="AP9" s="1035"/>
      <c r="AQ9" s="1035"/>
      <c r="AR9" s="1035"/>
      <c r="AS9" s="1035"/>
      <c r="AT9" s="1035"/>
      <c r="AU9" s="1035"/>
      <c r="AV9" s="1035"/>
      <c r="AW9" s="1035"/>
      <c r="AX9" s="1035"/>
      <c r="AY9" s="1035"/>
    </row>
    <row r="10" spans="1:53" outlineLevel="1" x14ac:dyDescent="0.25">
      <c r="B10" s="1036" t="s">
        <v>1594</v>
      </c>
      <c r="C10" s="1036"/>
      <c r="D10" s="1036"/>
      <c r="E10" s="1036"/>
      <c r="F10" s="1036"/>
      <c r="G10" s="1036"/>
      <c r="H10" s="1036"/>
      <c r="I10" s="1036"/>
      <c r="J10" s="1036"/>
      <c r="K10" s="1036"/>
      <c r="L10" s="1036"/>
      <c r="M10" s="1036"/>
      <c r="N10" s="1036"/>
      <c r="O10" s="1036"/>
      <c r="P10" s="1036"/>
      <c r="Q10" s="1036"/>
      <c r="R10" s="1036"/>
      <c r="S10" s="1036"/>
      <c r="T10" s="1036"/>
      <c r="U10" s="1036"/>
      <c r="V10" s="1036"/>
      <c r="W10" s="1036"/>
      <c r="X10" s="1036"/>
      <c r="Y10" s="1036"/>
      <c r="Z10" s="1036"/>
      <c r="AA10" s="1036"/>
      <c r="AB10" s="1036"/>
      <c r="AC10" s="1036"/>
      <c r="AD10" s="1036"/>
      <c r="AE10" s="1036"/>
      <c r="AF10" s="1036"/>
      <c r="AG10" s="1036"/>
      <c r="AH10" s="1036"/>
      <c r="AI10" s="1036"/>
      <c r="AJ10" s="1036"/>
      <c r="AK10" s="1036"/>
      <c r="AL10" s="1036"/>
      <c r="AM10" s="1036"/>
      <c r="AN10" s="1036"/>
      <c r="AO10" s="1036"/>
      <c r="AP10" s="1036"/>
      <c r="AQ10" s="1036"/>
      <c r="AR10" s="1036"/>
      <c r="AS10" s="1036"/>
      <c r="AT10" s="1036"/>
      <c r="AU10" s="1036"/>
      <c r="AV10" s="1036"/>
      <c r="AW10" s="1036"/>
      <c r="AX10" s="1036"/>
      <c r="AY10" s="1036"/>
    </row>
    <row r="11" spans="1:53" outlineLevel="1" x14ac:dyDescent="0.25"/>
    <row r="12" spans="1:53" outlineLevel="1" x14ac:dyDescent="0.25">
      <c r="B12" s="1035" t="str">
        <f>'С № 1 (2023)'!B12:AY12</f>
        <v>Утвержденные плановые значения показателей приведены в соответствии с:  "решение об утверждении инвестиционной программы отсутствует"</v>
      </c>
      <c r="C12" s="1035"/>
      <c r="D12" s="1035"/>
      <c r="E12" s="1035"/>
      <c r="F12" s="1035"/>
      <c r="G12" s="1035"/>
      <c r="H12" s="1035"/>
      <c r="I12" s="1035"/>
      <c r="J12" s="1035"/>
      <c r="K12" s="1035"/>
      <c r="L12" s="1035"/>
      <c r="M12" s="1035"/>
      <c r="N12" s="1035"/>
      <c r="O12" s="1035"/>
      <c r="P12" s="1035"/>
      <c r="Q12" s="1035"/>
      <c r="R12" s="1035"/>
      <c r="S12" s="1035"/>
      <c r="T12" s="1035"/>
      <c r="U12" s="1035"/>
      <c r="V12" s="1035"/>
      <c r="W12" s="1035"/>
      <c r="X12" s="1035"/>
      <c r="Y12" s="1035"/>
      <c r="Z12" s="1035"/>
      <c r="AA12" s="1035"/>
      <c r="AB12" s="1035"/>
      <c r="AC12" s="1035"/>
      <c r="AD12" s="1035"/>
      <c r="AE12" s="1035"/>
      <c r="AF12" s="1035"/>
      <c r="AG12" s="1035"/>
      <c r="AH12" s="1035"/>
      <c r="AI12" s="1035"/>
      <c r="AJ12" s="1035"/>
      <c r="AK12" s="1035"/>
      <c r="AL12" s="1035"/>
      <c r="AM12" s="1035"/>
      <c r="AN12" s="1035"/>
      <c r="AO12" s="1035"/>
      <c r="AP12" s="1035"/>
      <c r="AQ12" s="1035"/>
      <c r="AR12" s="1035"/>
      <c r="AS12" s="1035"/>
      <c r="AT12" s="1035"/>
      <c r="AU12" s="1035"/>
      <c r="AV12" s="1035"/>
      <c r="AW12" s="1035"/>
      <c r="AX12" s="1035"/>
      <c r="AY12" s="1035"/>
    </row>
    <row r="13" spans="1:53" outlineLevel="1" x14ac:dyDescent="0.25">
      <c r="B13" s="1038" t="s">
        <v>6</v>
      </c>
      <c r="C13" s="1038"/>
      <c r="D13" s="1038"/>
      <c r="E13" s="1038"/>
      <c r="F13" s="1038"/>
      <c r="G13" s="1038"/>
      <c r="H13" s="1038"/>
      <c r="I13" s="1038"/>
      <c r="J13" s="1038"/>
      <c r="K13" s="1038"/>
      <c r="L13" s="1038"/>
      <c r="M13" s="1038"/>
      <c r="N13" s="1038"/>
      <c r="O13" s="1038"/>
      <c r="P13" s="1038"/>
      <c r="Q13" s="1038"/>
      <c r="R13" s="1038"/>
      <c r="S13" s="1038"/>
      <c r="T13" s="1038"/>
      <c r="U13" s="1038"/>
      <c r="V13" s="1038"/>
      <c r="W13" s="1038"/>
      <c r="X13" s="1038"/>
      <c r="Y13" s="1038"/>
      <c r="Z13" s="1038"/>
      <c r="AA13" s="1038"/>
      <c r="AB13" s="1038"/>
      <c r="AC13" s="1038"/>
      <c r="AD13" s="1038"/>
      <c r="AE13" s="1038"/>
      <c r="AF13" s="1038"/>
      <c r="AG13" s="1038"/>
      <c r="AH13" s="1038"/>
      <c r="AI13" s="1038"/>
      <c r="AJ13" s="1038"/>
      <c r="AK13" s="1038"/>
      <c r="AL13" s="1038"/>
      <c r="AM13" s="1038"/>
      <c r="AN13" s="1038"/>
      <c r="AO13" s="1038"/>
      <c r="AP13" s="1038"/>
      <c r="AQ13" s="1038"/>
      <c r="AR13" s="1038"/>
      <c r="AS13" s="1038"/>
      <c r="AT13" s="1038"/>
      <c r="AU13" s="1038"/>
      <c r="AV13" s="1038"/>
      <c r="AW13" s="1038"/>
      <c r="AX13" s="1038"/>
      <c r="AY13" s="1038"/>
    </row>
    <row r="14" spans="1:53" ht="16.5" outlineLevel="1" thickBot="1" x14ac:dyDescent="0.3"/>
    <row r="15" spans="1:53" ht="33.75" customHeight="1" thickBot="1" x14ac:dyDescent="0.3">
      <c r="A15" s="7"/>
      <c r="B15" s="1041" t="s">
        <v>7</v>
      </c>
      <c r="C15" s="1041" t="s">
        <v>8</v>
      </c>
      <c r="D15" s="1041" t="s">
        <v>9</v>
      </c>
      <c r="E15" s="1039" t="s">
        <v>10</v>
      </c>
      <c r="F15" s="1046"/>
      <c r="G15" s="1046"/>
      <c r="H15" s="1046"/>
      <c r="I15" s="1046"/>
      <c r="J15" s="1046"/>
      <c r="K15" s="1046"/>
      <c r="L15" s="1046"/>
      <c r="M15" s="1046"/>
      <c r="N15" s="1046"/>
      <c r="O15" s="1046"/>
      <c r="P15" s="1046"/>
      <c r="Q15" s="1046"/>
      <c r="R15" s="1046"/>
      <c r="S15" s="1046"/>
      <c r="T15" s="1046"/>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c r="AT15" s="1046"/>
      <c r="AU15" s="1046"/>
      <c r="AV15" s="1046"/>
      <c r="AW15" s="1046"/>
      <c r="AX15" s="1046"/>
      <c r="AY15" s="1046"/>
      <c r="AZ15" s="1040"/>
      <c r="BA15" s="8"/>
    </row>
    <row r="16" spans="1:53" ht="47.25" customHeight="1" thickBot="1" x14ac:dyDescent="0.3">
      <c r="A16" s="7"/>
      <c r="B16" s="1042"/>
      <c r="C16" s="1042"/>
      <c r="D16" s="1044"/>
      <c r="E16" s="1047" t="s">
        <v>11</v>
      </c>
      <c r="F16" s="1048"/>
      <c r="G16" s="1048"/>
      <c r="H16" s="1048"/>
      <c r="I16" s="1048"/>
      <c r="J16" s="1048"/>
      <c r="K16" s="1048"/>
      <c r="L16" s="1048"/>
      <c r="M16" s="1046"/>
      <c r="N16" s="1046"/>
      <c r="O16" s="1046"/>
      <c r="P16" s="1046"/>
      <c r="Q16" s="1046"/>
      <c r="R16" s="1046"/>
      <c r="S16" s="1046"/>
      <c r="T16" s="1040"/>
      <c r="U16" s="1048" t="s">
        <v>12</v>
      </c>
      <c r="V16" s="1048"/>
      <c r="W16" s="1048"/>
      <c r="X16" s="1048"/>
      <c r="Y16" s="1046"/>
      <c r="Z16" s="1046"/>
      <c r="AA16" s="1046"/>
      <c r="AB16" s="1046"/>
      <c r="AC16" s="1046"/>
      <c r="AD16" s="1040"/>
      <c r="AE16" s="1039" t="s">
        <v>13</v>
      </c>
      <c r="AF16" s="1046"/>
      <c r="AG16" s="1046"/>
      <c r="AH16" s="1046"/>
      <c r="AI16" s="1046"/>
      <c r="AJ16" s="1040"/>
      <c r="AK16" s="1039" t="s">
        <v>14</v>
      </c>
      <c r="AL16" s="1046"/>
      <c r="AM16" s="1046"/>
      <c r="AN16" s="1040"/>
      <c r="AO16" s="1039" t="s">
        <v>15</v>
      </c>
      <c r="AP16" s="1046"/>
      <c r="AQ16" s="1046"/>
      <c r="AR16" s="1046"/>
      <c r="AS16" s="1046"/>
      <c r="AT16" s="1040"/>
      <c r="AU16" s="1046" t="s">
        <v>16</v>
      </c>
      <c r="AV16" s="1046"/>
      <c r="AW16" s="1046"/>
      <c r="AX16" s="1040"/>
      <c r="AY16" s="1046" t="s">
        <v>17</v>
      </c>
      <c r="AZ16" s="1040"/>
      <c r="BA16" s="8"/>
    </row>
    <row r="17" spans="1:90" s="10" customFormat="1" ht="179.25" customHeight="1" thickBot="1" x14ac:dyDescent="0.3">
      <c r="A17" s="9"/>
      <c r="B17" s="1042"/>
      <c r="C17" s="1042"/>
      <c r="D17" s="1044"/>
      <c r="E17" s="1039" t="s">
        <v>18</v>
      </c>
      <c r="F17" s="1040"/>
      <c r="G17" s="1039" t="s">
        <v>19</v>
      </c>
      <c r="H17" s="1040"/>
      <c r="I17" s="1039" t="s">
        <v>20</v>
      </c>
      <c r="J17" s="1040"/>
      <c r="K17" s="1039" t="s">
        <v>21</v>
      </c>
      <c r="L17" s="1040"/>
      <c r="M17" s="1046" t="s">
        <v>22</v>
      </c>
      <c r="N17" s="1040"/>
      <c r="O17" s="1039" t="s">
        <v>23</v>
      </c>
      <c r="P17" s="1040"/>
      <c r="Q17" s="1039" t="s">
        <v>24</v>
      </c>
      <c r="R17" s="1040"/>
      <c r="S17" s="1039" t="s">
        <v>25</v>
      </c>
      <c r="T17" s="1040"/>
      <c r="U17" s="1039" t="s">
        <v>26</v>
      </c>
      <c r="V17" s="1040"/>
      <c r="W17" s="1039" t="s">
        <v>27</v>
      </c>
      <c r="X17" s="1040"/>
      <c r="Y17" s="1053" t="s">
        <v>28</v>
      </c>
      <c r="Z17" s="1054"/>
      <c r="AA17" s="1045" t="s">
        <v>29</v>
      </c>
      <c r="AB17" s="1054"/>
      <c r="AC17" s="1045" t="s">
        <v>30</v>
      </c>
      <c r="AD17" s="1054"/>
      <c r="AE17" s="1039" t="s">
        <v>31</v>
      </c>
      <c r="AF17" s="1040"/>
      <c r="AG17" s="1039" t="s">
        <v>32</v>
      </c>
      <c r="AH17" s="1040"/>
      <c r="AI17" s="1039" t="s">
        <v>33</v>
      </c>
      <c r="AJ17" s="1040"/>
      <c r="AK17" s="1039" t="s">
        <v>34</v>
      </c>
      <c r="AL17" s="1040"/>
      <c r="AM17" s="1039" t="s">
        <v>35</v>
      </c>
      <c r="AN17" s="1040"/>
      <c r="AO17" s="1051" t="s">
        <v>36</v>
      </c>
      <c r="AP17" s="1052"/>
      <c r="AQ17" s="1039" t="s">
        <v>37</v>
      </c>
      <c r="AR17" s="1040"/>
      <c r="AS17" s="1039" t="s">
        <v>38</v>
      </c>
      <c r="AT17" s="1040"/>
      <c r="AU17" s="1046" t="s">
        <v>39</v>
      </c>
      <c r="AV17" s="1040"/>
      <c r="AW17" s="1051" t="s">
        <v>40</v>
      </c>
      <c r="AX17" s="1052"/>
      <c r="AY17" s="1049" t="s">
        <v>41</v>
      </c>
      <c r="AZ17" s="1050"/>
      <c r="BA17" s="8"/>
      <c r="BB17" s="4"/>
      <c r="BC17" s="4"/>
      <c r="BD17" s="4"/>
      <c r="BE17" s="4"/>
      <c r="BF17" s="4"/>
      <c r="BG17" s="4"/>
      <c r="BH17" s="4"/>
    </row>
    <row r="18" spans="1:90" s="10" customFormat="1" ht="81" customHeight="1" thickBot="1" x14ac:dyDescent="0.3">
      <c r="A18" s="9"/>
      <c r="B18" s="1043"/>
      <c r="C18" s="1043"/>
      <c r="D18" s="1045"/>
      <c r="E18" s="11" t="s">
        <v>42</v>
      </c>
      <c r="F18" s="12" t="s">
        <v>43</v>
      </c>
      <c r="G18" s="11" t="s">
        <v>42</v>
      </c>
      <c r="H18" s="12" t="s">
        <v>43</v>
      </c>
      <c r="I18" s="11" t="s">
        <v>42</v>
      </c>
      <c r="J18" s="12" t="s">
        <v>43</v>
      </c>
      <c r="K18" s="11" t="s">
        <v>42</v>
      </c>
      <c r="L18" s="12" t="s">
        <v>43</v>
      </c>
      <c r="M18" s="13" t="s">
        <v>42</v>
      </c>
      <c r="N18" s="12" t="s">
        <v>43</v>
      </c>
      <c r="O18" s="11" t="s">
        <v>42</v>
      </c>
      <c r="P18" s="12" t="s">
        <v>43</v>
      </c>
      <c r="Q18" s="11" t="s">
        <v>42</v>
      </c>
      <c r="R18" s="12" t="s">
        <v>43</v>
      </c>
      <c r="S18" s="11" t="s">
        <v>42</v>
      </c>
      <c r="T18" s="12" t="s">
        <v>43</v>
      </c>
      <c r="U18" s="11" t="s">
        <v>42</v>
      </c>
      <c r="V18" s="12" t="s">
        <v>43</v>
      </c>
      <c r="W18" s="11" t="s">
        <v>42</v>
      </c>
      <c r="X18" s="12" t="s">
        <v>43</v>
      </c>
      <c r="Y18" s="13" t="s">
        <v>42</v>
      </c>
      <c r="Z18" s="12" t="s">
        <v>43</v>
      </c>
      <c r="AA18" s="11" t="s">
        <v>42</v>
      </c>
      <c r="AB18" s="12" t="s">
        <v>43</v>
      </c>
      <c r="AC18" s="11" t="s">
        <v>42</v>
      </c>
      <c r="AD18" s="12" t="s">
        <v>43</v>
      </c>
      <c r="AE18" s="11" t="s">
        <v>42</v>
      </c>
      <c r="AF18" s="12" t="s">
        <v>43</v>
      </c>
      <c r="AG18" s="11" t="s">
        <v>42</v>
      </c>
      <c r="AH18" s="12" t="s">
        <v>43</v>
      </c>
      <c r="AI18" s="11" t="s">
        <v>42</v>
      </c>
      <c r="AJ18" s="12" t="s">
        <v>43</v>
      </c>
      <c r="AK18" s="11" t="s">
        <v>42</v>
      </c>
      <c r="AL18" s="12" t="s">
        <v>43</v>
      </c>
      <c r="AM18" s="11" t="s">
        <v>42</v>
      </c>
      <c r="AN18" s="12" t="s">
        <v>43</v>
      </c>
      <c r="AO18" s="14" t="s">
        <v>42</v>
      </c>
      <c r="AP18" s="15" t="s">
        <v>43</v>
      </c>
      <c r="AQ18" s="14" t="s">
        <v>42</v>
      </c>
      <c r="AR18" s="15" t="s">
        <v>43</v>
      </c>
      <c r="AS18" s="14" t="s">
        <v>42</v>
      </c>
      <c r="AT18" s="15" t="s">
        <v>43</v>
      </c>
      <c r="AU18" s="16" t="s">
        <v>42</v>
      </c>
      <c r="AV18" s="15" t="s">
        <v>43</v>
      </c>
      <c r="AW18" s="14" t="s">
        <v>42</v>
      </c>
      <c r="AX18" s="17" t="s">
        <v>43</v>
      </c>
      <c r="AY18" s="14" t="s">
        <v>42</v>
      </c>
      <c r="AZ18" s="15" t="s">
        <v>43</v>
      </c>
      <c r="BA18" s="8"/>
      <c r="BB18" s="4"/>
      <c r="BC18" s="4"/>
      <c r="BD18" s="4"/>
      <c r="BE18" s="4"/>
      <c r="BF18" s="4"/>
      <c r="BG18" s="4"/>
      <c r="BH18" s="4"/>
    </row>
    <row r="19" spans="1:90" x14ac:dyDescent="0.25">
      <c r="A19" s="7"/>
      <c r="B19" s="630">
        <v>1</v>
      </c>
      <c r="C19" s="630">
        <v>2</v>
      </c>
      <c r="D19" s="630">
        <v>3</v>
      </c>
      <c r="E19" s="18" t="s">
        <v>44</v>
      </c>
      <c r="F19" s="18" t="s">
        <v>45</v>
      </c>
      <c r="G19" s="18" t="s">
        <v>46</v>
      </c>
      <c r="H19" s="18" t="s">
        <v>47</v>
      </c>
      <c r="I19" s="18" t="s">
        <v>48</v>
      </c>
      <c r="J19" s="18" t="s">
        <v>49</v>
      </c>
      <c r="K19" s="18" t="s">
        <v>50</v>
      </c>
      <c r="L19" s="18" t="s">
        <v>51</v>
      </c>
      <c r="M19" s="18" t="s">
        <v>52</v>
      </c>
      <c r="N19" s="18" t="s">
        <v>53</v>
      </c>
      <c r="O19" s="18" t="s">
        <v>54</v>
      </c>
      <c r="P19" s="18" t="s">
        <v>55</v>
      </c>
      <c r="Q19" s="18" t="s">
        <v>56</v>
      </c>
      <c r="R19" s="18" t="s">
        <v>57</v>
      </c>
      <c r="S19" s="18" t="s">
        <v>58</v>
      </c>
      <c r="T19" s="18" t="s">
        <v>59</v>
      </c>
      <c r="U19" s="19" t="s">
        <v>60</v>
      </c>
      <c r="V19" s="19" t="s">
        <v>61</v>
      </c>
      <c r="W19" s="19" t="s">
        <v>62</v>
      </c>
      <c r="X19" s="19" t="s">
        <v>63</v>
      </c>
      <c r="Y19" s="19" t="s">
        <v>64</v>
      </c>
      <c r="Z19" s="19" t="s">
        <v>65</v>
      </c>
      <c r="AA19" s="19" t="s">
        <v>66</v>
      </c>
      <c r="AB19" s="19" t="s">
        <v>67</v>
      </c>
      <c r="AC19" s="19" t="s">
        <v>68</v>
      </c>
      <c r="AD19" s="19" t="s">
        <v>69</v>
      </c>
      <c r="AE19" s="19" t="s">
        <v>70</v>
      </c>
      <c r="AF19" s="19" t="s">
        <v>71</v>
      </c>
      <c r="AG19" s="19" t="s">
        <v>72</v>
      </c>
      <c r="AH19" s="19" t="s">
        <v>73</v>
      </c>
      <c r="AI19" s="19" t="s">
        <v>74</v>
      </c>
      <c r="AJ19" s="19" t="s">
        <v>75</v>
      </c>
      <c r="AK19" s="19" t="s">
        <v>76</v>
      </c>
      <c r="AL19" s="19" t="s">
        <v>77</v>
      </c>
      <c r="AM19" s="19" t="s">
        <v>78</v>
      </c>
      <c r="AN19" s="19" t="s">
        <v>79</v>
      </c>
      <c r="AO19" s="19" t="s">
        <v>80</v>
      </c>
      <c r="AP19" s="19" t="s">
        <v>81</v>
      </c>
      <c r="AQ19" s="19" t="s">
        <v>82</v>
      </c>
      <c r="AR19" s="19" t="s">
        <v>83</v>
      </c>
      <c r="AS19" s="19" t="s">
        <v>84</v>
      </c>
      <c r="AT19" s="19" t="s">
        <v>85</v>
      </c>
      <c r="AU19" s="19" t="s">
        <v>86</v>
      </c>
      <c r="AV19" s="19" t="s">
        <v>87</v>
      </c>
      <c r="AW19" s="19" t="s">
        <v>88</v>
      </c>
      <c r="AX19" s="19" t="s">
        <v>89</v>
      </c>
      <c r="AY19" s="20" t="s">
        <v>90</v>
      </c>
      <c r="AZ19" s="20" t="s">
        <v>91</v>
      </c>
      <c r="BA19" s="8"/>
    </row>
    <row r="20" spans="1:90" s="24" customFormat="1" ht="48" customHeight="1" x14ac:dyDescent="0.25">
      <c r="A20" s="21"/>
      <c r="B20" s="657">
        <v>0</v>
      </c>
      <c r="C20" s="657" t="s">
        <v>92</v>
      </c>
      <c r="D20" s="428" t="s">
        <v>93</v>
      </c>
      <c r="E20" s="445">
        <f>SUM(E21:E26)</f>
        <v>0.25</v>
      </c>
      <c r="F20" s="445">
        <f>SUM(F21:F26)</f>
        <v>0</v>
      </c>
      <c r="G20" s="393">
        <f t="shared" ref="G20:AZ20" si="0">SUM(G21:G26)</f>
        <v>0</v>
      </c>
      <c r="H20" s="393">
        <f t="shared" si="0"/>
        <v>0</v>
      </c>
      <c r="I20" s="393">
        <f t="shared" si="0"/>
        <v>4.18</v>
      </c>
      <c r="J20" s="393">
        <f t="shared" si="0"/>
        <v>0</v>
      </c>
      <c r="K20" s="445">
        <f t="shared" si="0"/>
        <v>0</v>
      </c>
      <c r="L20" s="445">
        <f t="shared" si="0"/>
        <v>0</v>
      </c>
      <c r="M20" s="445">
        <f t="shared" si="0"/>
        <v>0</v>
      </c>
      <c r="N20" s="445">
        <f t="shared" si="0"/>
        <v>0</v>
      </c>
      <c r="O20" s="445">
        <f t="shared" si="0"/>
        <v>0</v>
      </c>
      <c r="P20" s="445">
        <f t="shared" si="0"/>
        <v>0</v>
      </c>
      <c r="Q20" s="445">
        <f t="shared" si="0"/>
        <v>0</v>
      </c>
      <c r="R20" s="445">
        <f t="shared" si="0"/>
        <v>0</v>
      </c>
      <c r="S20" s="445">
        <f t="shared" si="0"/>
        <v>0</v>
      </c>
      <c r="T20" s="445">
        <f t="shared" si="0"/>
        <v>0</v>
      </c>
      <c r="U20" s="393">
        <f t="shared" si="0"/>
        <v>0</v>
      </c>
      <c r="V20" s="393">
        <f t="shared" si="0"/>
        <v>0</v>
      </c>
      <c r="W20" s="393">
        <f t="shared" si="0"/>
        <v>0</v>
      </c>
      <c r="X20" s="393">
        <f t="shared" si="0"/>
        <v>0</v>
      </c>
      <c r="Y20" s="393">
        <f t="shared" si="0"/>
        <v>0</v>
      </c>
      <c r="Z20" s="393">
        <f t="shared" si="0"/>
        <v>0</v>
      </c>
      <c r="AA20" s="445">
        <f t="shared" si="0"/>
        <v>0</v>
      </c>
      <c r="AB20" s="445">
        <f t="shared" si="0"/>
        <v>0</v>
      </c>
      <c r="AC20" s="445">
        <f t="shared" si="0"/>
        <v>0</v>
      </c>
      <c r="AD20" s="445">
        <f t="shared" si="0"/>
        <v>0</v>
      </c>
      <c r="AE20" s="445">
        <f t="shared" si="0"/>
        <v>0</v>
      </c>
      <c r="AF20" s="445">
        <f t="shared" si="0"/>
        <v>0</v>
      </c>
      <c r="AG20" s="445">
        <f t="shared" si="0"/>
        <v>0</v>
      </c>
      <c r="AH20" s="445">
        <f t="shared" si="0"/>
        <v>0</v>
      </c>
      <c r="AI20" s="445">
        <f t="shared" si="0"/>
        <v>0</v>
      </c>
      <c r="AJ20" s="445">
        <f t="shared" si="0"/>
        <v>0</v>
      </c>
      <c r="AK20" s="445">
        <f t="shared" si="0"/>
        <v>0</v>
      </c>
      <c r="AL20" s="445">
        <f t="shared" si="0"/>
        <v>0</v>
      </c>
      <c r="AM20" s="445">
        <f t="shared" si="0"/>
        <v>0</v>
      </c>
      <c r="AN20" s="445">
        <f t="shared" si="0"/>
        <v>0</v>
      </c>
      <c r="AO20" s="393">
        <f>SUM(AO21:AO26)</f>
        <v>0</v>
      </c>
      <c r="AP20" s="393">
        <f t="shared" si="0"/>
        <v>0</v>
      </c>
      <c r="AQ20" s="445">
        <f t="shared" si="0"/>
        <v>0</v>
      </c>
      <c r="AR20" s="445">
        <f t="shared" si="0"/>
        <v>0</v>
      </c>
      <c r="AS20" s="393">
        <f t="shared" si="0"/>
        <v>0</v>
      </c>
      <c r="AT20" s="393">
        <f t="shared" si="0"/>
        <v>0</v>
      </c>
      <c r="AU20" s="445">
        <f t="shared" si="0"/>
        <v>0</v>
      </c>
      <c r="AV20" s="445">
        <f t="shared" si="0"/>
        <v>0</v>
      </c>
      <c r="AW20" s="393">
        <f t="shared" si="0"/>
        <v>42.096000000000004</v>
      </c>
      <c r="AX20" s="393">
        <f t="shared" si="0"/>
        <v>0</v>
      </c>
      <c r="AY20" s="445">
        <f t="shared" si="0"/>
        <v>0</v>
      </c>
      <c r="AZ20" s="445">
        <f t="shared" si="0"/>
        <v>0</v>
      </c>
      <c r="BA20" s="22"/>
      <c r="BB20" s="23"/>
      <c r="BC20" s="22"/>
      <c r="BD20" s="22"/>
      <c r="BE20" s="22"/>
      <c r="BF20" s="22"/>
      <c r="BG20" s="22"/>
      <c r="BH20" s="22"/>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row>
    <row r="21" spans="1:90" s="24" customFormat="1" ht="47.25" customHeight="1" x14ac:dyDescent="0.25">
      <c r="A21" s="21"/>
      <c r="B21" s="430" t="s">
        <v>94</v>
      </c>
      <c r="C21" s="658" t="s">
        <v>95</v>
      </c>
      <c r="D21" s="431" t="s">
        <v>93</v>
      </c>
      <c r="E21" s="410">
        <f>E28</f>
        <v>0</v>
      </c>
      <c r="F21" s="410">
        <f>F28</f>
        <v>0</v>
      </c>
      <c r="G21" s="410">
        <f t="shared" ref="G21:AZ21" si="1">G28</f>
        <v>0</v>
      </c>
      <c r="H21" s="410">
        <f t="shared" si="1"/>
        <v>0</v>
      </c>
      <c r="I21" s="410">
        <f t="shared" si="1"/>
        <v>0</v>
      </c>
      <c r="J21" s="410">
        <f t="shared" si="1"/>
        <v>0</v>
      </c>
      <c r="K21" s="410">
        <f t="shared" si="1"/>
        <v>0</v>
      </c>
      <c r="L21" s="410">
        <f t="shared" si="1"/>
        <v>0</v>
      </c>
      <c r="M21" s="410">
        <f t="shared" si="1"/>
        <v>0</v>
      </c>
      <c r="N21" s="410">
        <f t="shared" si="1"/>
        <v>0</v>
      </c>
      <c r="O21" s="410">
        <f t="shared" si="1"/>
        <v>0</v>
      </c>
      <c r="P21" s="410">
        <f t="shared" si="1"/>
        <v>0</v>
      </c>
      <c r="Q21" s="410">
        <f t="shared" si="1"/>
        <v>0</v>
      </c>
      <c r="R21" s="410">
        <f t="shared" si="1"/>
        <v>0</v>
      </c>
      <c r="S21" s="410">
        <f t="shared" si="1"/>
        <v>0</v>
      </c>
      <c r="T21" s="410">
        <f t="shared" si="1"/>
        <v>0</v>
      </c>
      <c r="U21" s="410">
        <f>U28</f>
        <v>0</v>
      </c>
      <c r="V21" s="410">
        <f t="shared" si="1"/>
        <v>0</v>
      </c>
      <c r="W21" s="410">
        <f t="shared" si="1"/>
        <v>0</v>
      </c>
      <c r="X21" s="410">
        <f t="shared" si="1"/>
        <v>0</v>
      </c>
      <c r="Y21" s="410">
        <f t="shared" si="1"/>
        <v>0</v>
      </c>
      <c r="Z21" s="410">
        <f t="shared" si="1"/>
        <v>0</v>
      </c>
      <c r="AA21" s="410">
        <f t="shared" si="1"/>
        <v>0</v>
      </c>
      <c r="AB21" s="410">
        <f t="shared" si="1"/>
        <v>0</v>
      </c>
      <c r="AC21" s="410">
        <f t="shared" si="1"/>
        <v>0</v>
      </c>
      <c r="AD21" s="410">
        <f t="shared" si="1"/>
        <v>0</v>
      </c>
      <c r="AE21" s="410">
        <f t="shared" si="1"/>
        <v>0</v>
      </c>
      <c r="AF21" s="410">
        <f t="shared" si="1"/>
        <v>0</v>
      </c>
      <c r="AG21" s="410">
        <f t="shared" si="1"/>
        <v>0</v>
      </c>
      <c r="AH21" s="410">
        <f t="shared" si="1"/>
        <v>0</v>
      </c>
      <c r="AI21" s="410">
        <f t="shared" si="1"/>
        <v>0</v>
      </c>
      <c r="AJ21" s="410">
        <f t="shared" si="1"/>
        <v>0</v>
      </c>
      <c r="AK21" s="410">
        <f t="shared" si="1"/>
        <v>0</v>
      </c>
      <c r="AL21" s="410">
        <f t="shared" si="1"/>
        <v>0</v>
      </c>
      <c r="AM21" s="410">
        <f t="shared" si="1"/>
        <v>0</v>
      </c>
      <c r="AN21" s="410">
        <f t="shared" si="1"/>
        <v>0</v>
      </c>
      <c r="AO21" s="410">
        <f t="shared" si="1"/>
        <v>0</v>
      </c>
      <c r="AP21" s="410">
        <f t="shared" si="1"/>
        <v>0</v>
      </c>
      <c r="AQ21" s="410">
        <f t="shared" si="1"/>
        <v>0</v>
      </c>
      <c r="AR21" s="410">
        <f t="shared" si="1"/>
        <v>0</v>
      </c>
      <c r="AS21" s="410">
        <f t="shared" si="1"/>
        <v>0</v>
      </c>
      <c r="AT21" s="410">
        <f t="shared" si="1"/>
        <v>0</v>
      </c>
      <c r="AU21" s="410">
        <f t="shared" si="1"/>
        <v>0</v>
      </c>
      <c r="AV21" s="410">
        <f t="shared" si="1"/>
        <v>0</v>
      </c>
      <c r="AW21" s="410">
        <f t="shared" si="1"/>
        <v>0</v>
      </c>
      <c r="AX21" s="410">
        <f t="shared" si="1"/>
        <v>0</v>
      </c>
      <c r="AY21" s="410">
        <f t="shared" si="1"/>
        <v>0</v>
      </c>
      <c r="AZ21" s="410">
        <f t="shared" si="1"/>
        <v>0</v>
      </c>
      <c r="BA21" s="25">
        <f>AX21+AP21</f>
        <v>0</v>
      </c>
      <c r="BB21" s="22"/>
      <c r="BC21" s="22"/>
      <c r="BD21" s="22"/>
      <c r="BE21" s="22"/>
      <c r="BF21" s="22"/>
      <c r="BG21" s="22"/>
      <c r="BH21" s="22"/>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row>
    <row r="22" spans="1:90" s="24" customFormat="1" ht="47.25" customHeight="1" x14ac:dyDescent="0.25">
      <c r="A22" s="21"/>
      <c r="B22" s="430" t="s">
        <v>96</v>
      </c>
      <c r="C22" s="658" t="s">
        <v>97</v>
      </c>
      <c r="D22" s="431" t="s">
        <v>93</v>
      </c>
      <c r="E22" s="410">
        <f>E44</f>
        <v>0</v>
      </c>
      <c r="F22" s="410">
        <f>F44</f>
        <v>0</v>
      </c>
      <c r="G22" s="410">
        <f t="shared" ref="G22:AZ22" si="2">G44</f>
        <v>0</v>
      </c>
      <c r="H22" s="410">
        <f t="shared" si="2"/>
        <v>0</v>
      </c>
      <c r="I22" s="410">
        <f t="shared" si="2"/>
        <v>0</v>
      </c>
      <c r="J22" s="410">
        <f t="shared" si="2"/>
        <v>0</v>
      </c>
      <c r="K22" s="410">
        <f t="shared" si="2"/>
        <v>0</v>
      </c>
      <c r="L22" s="410">
        <f t="shared" si="2"/>
        <v>0</v>
      </c>
      <c r="M22" s="410">
        <f t="shared" si="2"/>
        <v>0</v>
      </c>
      <c r="N22" s="410">
        <f t="shared" si="2"/>
        <v>0</v>
      </c>
      <c r="O22" s="410">
        <f t="shared" si="2"/>
        <v>0</v>
      </c>
      <c r="P22" s="410">
        <f t="shared" si="2"/>
        <v>0</v>
      </c>
      <c r="Q22" s="410">
        <f t="shared" si="2"/>
        <v>0</v>
      </c>
      <c r="R22" s="410">
        <f t="shared" si="2"/>
        <v>0</v>
      </c>
      <c r="S22" s="410">
        <f t="shared" si="2"/>
        <v>0</v>
      </c>
      <c r="T22" s="410">
        <f t="shared" si="2"/>
        <v>0</v>
      </c>
      <c r="U22" s="410">
        <f t="shared" si="2"/>
        <v>0</v>
      </c>
      <c r="V22" s="410">
        <f t="shared" si="2"/>
        <v>0</v>
      </c>
      <c r="W22" s="410">
        <f t="shared" si="2"/>
        <v>0</v>
      </c>
      <c r="X22" s="410">
        <f t="shared" si="2"/>
        <v>0</v>
      </c>
      <c r="Y22" s="410">
        <f t="shared" si="2"/>
        <v>0</v>
      </c>
      <c r="Z22" s="410">
        <f t="shared" si="2"/>
        <v>0</v>
      </c>
      <c r="AA22" s="410">
        <f t="shared" si="2"/>
        <v>0</v>
      </c>
      <c r="AB22" s="410">
        <f t="shared" si="2"/>
        <v>0</v>
      </c>
      <c r="AC22" s="410">
        <f t="shared" si="2"/>
        <v>0</v>
      </c>
      <c r="AD22" s="410">
        <f t="shared" si="2"/>
        <v>0</v>
      </c>
      <c r="AE22" s="410">
        <f t="shared" si="2"/>
        <v>0</v>
      </c>
      <c r="AF22" s="410">
        <f t="shared" si="2"/>
        <v>0</v>
      </c>
      <c r="AG22" s="410">
        <f t="shared" si="2"/>
        <v>0</v>
      </c>
      <c r="AH22" s="410">
        <f t="shared" si="2"/>
        <v>0</v>
      </c>
      <c r="AI22" s="410">
        <f t="shared" si="2"/>
        <v>0</v>
      </c>
      <c r="AJ22" s="410">
        <f t="shared" si="2"/>
        <v>0</v>
      </c>
      <c r="AK22" s="410">
        <f t="shared" si="2"/>
        <v>0</v>
      </c>
      <c r="AL22" s="410">
        <f t="shared" si="2"/>
        <v>0</v>
      </c>
      <c r="AM22" s="410">
        <f t="shared" si="2"/>
        <v>0</v>
      </c>
      <c r="AN22" s="410">
        <f t="shared" si="2"/>
        <v>0</v>
      </c>
      <c r="AO22" s="410">
        <f t="shared" si="2"/>
        <v>0</v>
      </c>
      <c r="AP22" s="410">
        <f t="shared" si="2"/>
        <v>0</v>
      </c>
      <c r="AQ22" s="410">
        <f t="shared" si="2"/>
        <v>0</v>
      </c>
      <c r="AR22" s="410">
        <f t="shared" si="2"/>
        <v>0</v>
      </c>
      <c r="AS22" s="410">
        <f t="shared" si="2"/>
        <v>0</v>
      </c>
      <c r="AT22" s="410">
        <f t="shared" si="2"/>
        <v>0</v>
      </c>
      <c r="AU22" s="410">
        <f t="shared" si="2"/>
        <v>0</v>
      </c>
      <c r="AV22" s="410">
        <f t="shared" si="2"/>
        <v>0</v>
      </c>
      <c r="AW22" s="410">
        <f t="shared" si="2"/>
        <v>17.700000000000003</v>
      </c>
      <c r="AX22" s="410">
        <f t="shared" si="2"/>
        <v>0</v>
      </c>
      <c r="AY22" s="410">
        <f t="shared" si="2"/>
        <v>0</v>
      </c>
      <c r="AZ22" s="410">
        <f t="shared" si="2"/>
        <v>0</v>
      </c>
      <c r="BA22" s="25">
        <f t="shared" ref="BA22:BA83" si="3">AX22+AP22</f>
        <v>0</v>
      </c>
      <c r="BB22" s="22"/>
      <c r="BC22" s="22"/>
      <c r="BD22" s="22"/>
      <c r="BE22" s="22"/>
      <c r="BF22" s="22"/>
      <c r="BG22" s="22"/>
      <c r="BH22" s="22"/>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row>
    <row r="23" spans="1:90" s="24" customFormat="1" ht="47.25" customHeight="1" x14ac:dyDescent="0.25">
      <c r="A23" s="21"/>
      <c r="B23" s="430" t="s">
        <v>98</v>
      </c>
      <c r="C23" s="658" t="s">
        <v>99</v>
      </c>
      <c r="D23" s="431" t="s">
        <v>93</v>
      </c>
      <c r="E23" s="410">
        <f>E69</f>
        <v>0</v>
      </c>
      <c r="F23" s="410">
        <f>F69</f>
        <v>0</v>
      </c>
      <c r="G23" s="410">
        <f t="shared" ref="G23:AZ23" si="4">G69</f>
        <v>0</v>
      </c>
      <c r="H23" s="410">
        <f t="shared" si="4"/>
        <v>0</v>
      </c>
      <c r="I23" s="410">
        <f t="shared" si="4"/>
        <v>0</v>
      </c>
      <c r="J23" s="410">
        <f t="shared" si="4"/>
        <v>0</v>
      </c>
      <c r="K23" s="410">
        <f t="shared" si="4"/>
        <v>0</v>
      </c>
      <c r="L23" s="410">
        <f t="shared" si="4"/>
        <v>0</v>
      </c>
      <c r="M23" s="410">
        <f t="shared" si="4"/>
        <v>0</v>
      </c>
      <c r="N23" s="410">
        <f t="shared" si="4"/>
        <v>0</v>
      </c>
      <c r="O23" s="410">
        <f t="shared" si="4"/>
        <v>0</v>
      </c>
      <c r="P23" s="410">
        <f t="shared" si="4"/>
        <v>0</v>
      </c>
      <c r="Q23" s="410">
        <f t="shared" si="4"/>
        <v>0</v>
      </c>
      <c r="R23" s="410">
        <f t="shared" si="4"/>
        <v>0</v>
      </c>
      <c r="S23" s="410">
        <f t="shared" si="4"/>
        <v>0</v>
      </c>
      <c r="T23" s="410">
        <f t="shared" si="4"/>
        <v>0</v>
      </c>
      <c r="U23" s="410">
        <f t="shared" si="4"/>
        <v>0</v>
      </c>
      <c r="V23" s="410">
        <f t="shared" si="4"/>
        <v>0</v>
      </c>
      <c r="W23" s="410">
        <f t="shared" si="4"/>
        <v>0</v>
      </c>
      <c r="X23" s="410">
        <f t="shared" si="4"/>
        <v>0</v>
      </c>
      <c r="Y23" s="410">
        <f t="shared" si="4"/>
        <v>0</v>
      </c>
      <c r="Z23" s="410">
        <f t="shared" si="4"/>
        <v>0</v>
      </c>
      <c r="AA23" s="410">
        <f t="shared" si="4"/>
        <v>0</v>
      </c>
      <c r="AB23" s="410">
        <f t="shared" si="4"/>
        <v>0</v>
      </c>
      <c r="AC23" s="410">
        <f t="shared" si="4"/>
        <v>0</v>
      </c>
      <c r="AD23" s="410">
        <f t="shared" si="4"/>
        <v>0</v>
      </c>
      <c r="AE23" s="410">
        <f t="shared" si="4"/>
        <v>0</v>
      </c>
      <c r="AF23" s="410">
        <f t="shared" si="4"/>
        <v>0</v>
      </c>
      <c r="AG23" s="410">
        <f t="shared" si="4"/>
        <v>0</v>
      </c>
      <c r="AH23" s="410">
        <f t="shared" si="4"/>
        <v>0</v>
      </c>
      <c r="AI23" s="410">
        <f t="shared" si="4"/>
        <v>0</v>
      </c>
      <c r="AJ23" s="410">
        <f t="shared" si="4"/>
        <v>0</v>
      </c>
      <c r="AK23" s="410">
        <f t="shared" si="4"/>
        <v>0</v>
      </c>
      <c r="AL23" s="410">
        <f t="shared" si="4"/>
        <v>0</v>
      </c>
      <c r="AM23" s="410">
        <f t="shared" si="4"/>
        <v>0</v>
      </c>
      <c r="AN23" s="410">
        <f t="shared" si="4"/>
        <v>0</v>
      </c>
      <c r="AO23" s="410">
        <f t="shared" si="4"/>
        <v>0</v>
      </c>
      <c r="AP23" s="410">
        <f t="shared" si="4"/>
        <v>0</v>
      </c>
      <c r="AQ23" s="410">
        <f t="shared" si="4"/>
        <v>0</v>
      </c>
      <c r="AR23" s="410">
        <f t="shared" si="4"/>
        <v>0</v>
      </c>
      <c r="AS23" s="410">
        <f t="shared" si="4"/>
        <v>0</v>
      </c>
      <c r="AT23" s="410">
        <f t="shared" si="4"/>
        <v>0</v>
      </c>
      <c r="AU23" s="410">
        <f t="shared" si="4"/>
        <v>0</v>
      </c>
      <c r="AV23" s="410">
        <f t="shared" si="4"/>
        <v>0</v>
      </c>
      <c r="AW23" s="410">
        <f t="shared" si="4"/>
        <v>0</v>
      </c>
      <c r="AX23" s="410">
        <f t="shared" si="4"/>
        <v>0</v>
      </c>
      <c r="AY23" s="410">
        <f t="shared" si="4"/>
        <v>0</v>
      </c>
      <c r="AZ23" s="410">
        <f t="shared" si="4"/>
        <v>0</v>
      </c>
      <c r="BA23" s="25">
        <f t="shared" si="3"/>
        <v>0</v>
      </c>
      <c r="BB23" s="22"/>
      <c r="BC23" s="22"/>
      <c r="BD23" s="22"/>
      <c r="BE23" s="22"/>
      <c r="BF23" s="22"/>
      <c r="BG23" s="22"/>
      <c r="BH23" s="22"/>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row>
    <row r="24" spans="1:90" s="24" customFormat="1" ht="47.25" customHeight="1" x14ac:dyDescent="0.25">
      <c r="A24" s="21"/>
      <c r="B24" s="430" t="s">
        <v>100</v>
      </c>
      <c r="C24" s="658" t="s">
        <v>101</v>
      </c>
      <c r="D24" s="431" t="s">
        <v>93</v>
      </c>
      <c r="E24" s="410">
        <f t="shared" ref="E24:AZ24" si="5">E72</f>
        <v>0.25</v>
      </c>
      <c r="F24" s="410">
        <f t="shared" si="5"/>
        <v>0</v>
      </c>
      <c r="G24" s="410">
        <f t="shared" si="5"/>
        <v>0</v>
      </c>
      <c r="H24" s="410">
        <f t="shared" si="5"/>
        <v>0</v>
      </c>
      <c r="I24" s="410">
        <f t="shared" si="5"/>
        <v>4.18</v>
      </c>
      <c r="J24" s="410">
        <f t="shared" si="5"/>
        <v>0</v>
      </c>
      <c r="K24" s="410">
        <f t="shared" si="5"/>
        <v>0</v>
      </c>
      <c r="L24" s="410">
        <f t="shared" si="5"/>
        <v>0</v>
      </c>
      <c r="M24" s="410">
        <f t="shared" si="5"/>
        <v>0</v>
      </c>
      <c r="N24" s="410">
        <f t="shared" si="5"/>
        <v>0</v>
      </c>
      <c r="O24" s="410">
        <f t="shared" si="5"/>
        <v>0</v>
      </c>
      <c r="P24" s="410">
        <f t="shared" si="5"/>
        <v>0</v>
      </c>
      <c r="Q24" s="410">
        <f t="shared" si="5"/>
        <v>0</v>
      </c>
      <c r="R24" s="410">
        <f t="shared" si="5"/>
        <v>0</v>
      </c>
      <c r="S24" s="410">
        <f t="shared" si="5"/>
        <v>0</v>
      </c>
      <c r="T24" s="410">
        <f t="shared" si="5"/>
        <v>0</v>
      </c>
      <c r="U24" s="410">
        <f t="shared" si="5"/>
        <v>0</v>
      </c>
      <c r="V24" s="410">
        <f t="shared" si="5"/>
        <v>0</v>
      </c>
      <c r="W24" s="410">
        <f t="shared" si="5"/>
        <v>0</v>
      </c>
      <c r="X24" s="410">
        <f t="shared" si="5"/>
        <v>0</v>
      </c>
      <c r="Y24" s="410">
        <f t="shared" si="5"/>
        <v>0</v>
      </c>
      <c r="Z24" s="410">
        <f t="shared" si="5"/>
        <v>0</v>
      </c>
      <c r="AA24" s="410">
        <f t="shared" si="5"/>
        <v>0</v>
      </c>
      <c r="AB24" s="410">
        <f t="shared" si="5"/>
        <v>0</v>
      </c>
      <c r="AC24" s="410">
        <f t="shared" si="5"/>
        <v>0</v>
      </c>
      <c r="AD24" s="410">
        <f t="shared" si="5"/>
        <v>0</v>
      </c>
      <c r="AE24" s="410">
        <f t="shared" si="5"/>
        <v>0</v>
      </c>
      <c r="AF24" s="410">
        <f t="shared" si="5"/>
        <v>0</v>
      </c>
      <c r="AG24" s="410">
        <f t="shared" si="5"/>
        <v>0</v>
      </c>
      <c r="AH24" s="410">
        <f t="shared" si="5"/>
        <v>0</v>
      </c>
      <c r="AI24" s="410">
        <f t="shared" si="5"/>
        <v>0</v>
      </c>
      <c r="AJ24" s="410">
        <f t="shared" si="5"/>
        <v>0</v>
      </c>
      <c r="AK24" s="410">
        <f t="shared" si="5"/>
        <v>0</v>
      </c>
      <c r="AL24" s="410">
        <f t="shared" si="5"/>
        <v>0</v>
      </c>
      <c r="AM24" s="410">
        <f t="shared" si="5"/>
        <v>0</v>
      </c>
      <c r="AN24" s="410">
        <f t="shared" si="5"/>
        <v>0</v>
      </c>
      <c r="AO24" s="410">
        <f t="shared" si="5"/>
        <v>0</v>
      </c>
      <c r="AP24" s="410">
        <f t="shared" si="5"/>
        <v>0</v>
      </c>
      <c r="AQ24" s="410">
        <f t="shared" si="5"/>
        <v>0</v>
      </c>
      <c r="AR24" s="410">
        <f t="shared" si="5"/>
        <v>0</v>
      </c>
      <c r="AS24" s="410">
        <f t="shared" si="5"/>
        <v>0</v>
      </c>
      <c r="AT24" s="410">
        <f t="shared" si="5"/>
        <v>0</v>
      </c>
      <c r="AU24" s="410">
        <f t="shared" si="5"/>
        <v>0</v>
      </c>
      <c r="AV24" s="410">
        <f t="shared" si="5"/>
        <v>0</v>
      </c>
      <c r="AW24" s="410">
        <f t="shared" si="5"/>
        <v>20.5</v>
      </c>
      <c r="AX24" s="410">
        <f t="shared" si="5"/>
        <v>0</v>
      </c>
      <c r="AY24" s="410">
        <f t="shared" si="5"/>
        <v>0</v>
      </c>
      <c r="AZ24" s="410">
        <f t="shared" si="5"/>
        <v>0</v>
      </c>
      <c r="BA24" s="25">
        <f t="shared" si="3"/>
        <v>0</v>
      </c>
      <c r="BB24" s="22"/>
      <c r="BC24" s="22"/>
      <c r="BD24" s="22"/>
      <c r="BE24" s="22"/>
      <c r="BF24" s="22"/>
      <c r="BG24" s="22"/>
      <c r="BH24" s="22"/>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row>
    <row r="25" spans="1:90" s="24" customFormat="1" ht="47.25" customHeight="1" x14ac:dyDescent="0.25">
      <c r="A25" s="21"/>
      <c r="B25" s="430" t="s">
        <v>102</v>
      </c>
      <c r="C25" s="658" t="s">
        <v>103</v>
      </c>
      <c r="D25" s="431" t="s">
        <v>93</v>
      </c>
      <c r="E25" s="410">
        <f t="shared" ref="E25:AZ25" si="6">E76</f>
        <v>0</v>
      </c>
      <c r="F25" s="410">
        <f t="shared" si="6"/>
        <v>0</v>
      </c>
      <c r="G25" s="410">
        <f t="shared" si="6"/>
        <v>0</v>
      </c>
      <c r="H25" s="410">
        <f t="shared" si="6"/>
        <v>0</v>
      </c>
      <c r="I25" s="410">
        <f t="shared" si="6"/>
        <v>0</v>
      </c>
      <c r="J25" s="410">
        <f t="shared" si="6"/>
        <v>0</v>
      </c>
      <c r="K25" s="410">
        <f t="shared" si="6"/>
        <v>0</v>
      </c>
      <c r="L25" s="410">
        <f t="shared" si="6"/>
        <v>0</v>
      </c>
      <c r="M25" s="410">
        <f t="shared" si="6"/>
        <v>0</v>
      </c>
      <c r="N25" s="410">
        <f t="shared" si="6"/>
        <v>0</v>
      </c>
      <c r="O25" s="410">
        <f t="shared" si="6"/>
        <v>0</v>
      </c>
      <c r="P25" s="410">
        <f t="shared" si="6"/>
        <v>0</v>
      </c>
      <c r="Q25" s="410">
        <f t="shared" si="6"/>
        <v>0</v>
      </c>
      <c r="R25" s="410">
        <f t="shared" si="6"/>
        <v>0</v>
      </c>
      <c r="S25" s="410">
        <f t="shared" si="6"/>
        <v>0</v>
      </c>
      <c r="T25" s="410">
        <f t="shared" si="6"/>
        <v>0</v>
      </c>
      <c r="U25" s="410">
        <f t="shared" si="6"/>
        <v>0</v>
      </c>
      <c r="V25" s="410">
        <f t="shared" si="6"/>
        <v>0</v>
      </c>
      <c r="W25" s="410">
        <f t="shared" si="6"/>
        <v>0</v>
      </c>
      <c r="X25" s="410">
        <f t="shared" si="6"/>
        <v>0</v>
      </c>
      <c r="Y25" s="410">
        <f t="shared" si="6"/>
        <v>0</v>
      </c>
      <c r="Z25" s="410">
        <f t="shared" si="6"/>
        <v>0</v>
      </c>
      <c r="AA25" s="410">
        <f t="shared" si="6"/>
        <v>0</v>
      </c>
      <c r="AB25" s="410">
        <f t="shared" si="6"/>
        <v>0</v>
      </c>
      <c r="AC25" s="410">
        <f t="shared" si="6"/>
        <v>0</v>
      </c>
      <c r="AD25" s="410">
        <f t="shared" si="6"/>
        <v>0</v>
      </c>
      <c r="AE25" s="410">
        <f t="shared" si="6"/>
        <v>0</v>
      </c>
      <c r="AF25" s="410">
        <f t="shared" si="6"/>
        <v>0</v>
      </c>
      <c r="AG25" s="410">
        <f t="shared" si="6"/>
        <v>0</v>
      </c>
      <c r="AH25" s="410">
        <f t="shared" si="6"/>
        <v>0</v>
      </c>
      <c r="AI25" s="410">
        <f t="shared" si="6"/>
        <v>0</v>
      </c>
      <c r="AJ25" s="410">
        <f t="shared" si="6"/>
        <v>0</v>
      </c>
      <c r="AK25" s="410">
        <f t="shared" si="6"/>
        <v>0</v>
      </c>
      <c r="AL25" s="410">
        <f t="shared" si="6"/>
        <v>0</v>
      </c>
      <c r="AM25" s="410">
        <f t="shared" si="6"/>
        <v>0</v>
      </c>
      <c r="AN25" s="410">
        <f t="shared" si="6"/>
        <v>0</v>
      </c>
      <c r="AO25" s="410">
        <f t="shared" si="6"/>
        <v>0</v>
      </c>
      <c r="AP25" s="410">
        <f t="shared" si="6"/>
        <v>0</v>
      </c>
      <c r="AQ25" s="410">
        <f t="shared" si="6"/>
        <v>0</v>
      </c>
      <c r="AR25" s="410">
        <f t="shared" si="6"/>
        <v>0</v>
      </c>
      <c r="AS25" s="410">
        <f t="shared" si="6"/>
        <v>0</v>
      </c>
      <c r="AT25" s="410">
        <f t="shared" si="6"/>
        <v>0</v>
      </c>
      <c r="AU25" s="410">
        <f t="shared" si="6"/>
        <v>0</v>
      </c>
      <c r="AV25" s="410">
        <f t="shared" si="6"/>
        <v>0</v>
      </c>
      <c r="AW25" s="410">
        <f t="shared" si="6"/>
        <v>0</v>
      </c>
      <c r="AX25" s="410">
        <f t="shared" si="6"/>
        <v>0</v>
      </c>
      <c r="AY25" s="410">
        <f t="shared" si="6"/>
        <v>0</v>
      </c>
      <c r="AZ25" s="410">
        <f t="shared" si="6"/>
        <v>0</v>
      </c>
      <c r="BA25" s="25">
        <f t="shared" si="3"/>
        <v>0</v>
      </c>
      <c r="BB25" s="22"/>
      <c r="BC25" s="22"/>
      <c r="BD25" s="22"/>
      <c r="BE25" s="22"/>
      <c r="BF25" s="22"/>
      <c r="BG25" s="22"/>
      <c r="BH25" s="22"/>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row>
    <row r="26" spans="1:90" s="24" customFormat="1" ht="47.25" customHeight="1" x14ac:dyDescent="0.25">
      <c r="A26" s="21"/>
      <c r="B26" s="430" t="s">
        <v>104</v>
      </c>
      <c r="C26" s="658" t="s">
        <v>105</v>
      </c>
      <c r="D26" s="431" t="s">
        <v>93</v>
      </c>
      <c r="E26" s="410">
        <f t="shared" ref="E26:AZ26" si="7">E77</f>
        <v>0</v>
      </c>
      <c r="F26" s="410">
        <f t="shared" si="7"/>
        <v>0</v>
      </c>
      <c r="G26" s="410">
        <f t="shared" si="7"/>
        <v>0</v>
      </c>
      <c r="H26" s="410">
        <f t="shared" si="7"/>
        <v>0</v>
      </c>
      <c r="I26" s="410">
        <f t="shared" si="7"/>
        <v>0</v>
      </c>
      <c r="J26" s="410">
        <f t="shared" si="7"/>
        <v>0</v>
      </c>
      <c r="K26" s="410">
        <f t="shared" si="7"/>
        <v>0</v>
      </c>
      <c r="L26" s="410">
        <f t="shared" si="7"/>
        <v>0</v>
      </c>
      <c r="M26" s="410">
        <f t="shared" si="7"/>
        <v>0</v>
      </c>
      <c r="N26" s="410">
        <f t="shared" si="7"/>
        <v>0</v>
      </c>
      <c r="O26" s="410">
        <f t="shared" si="7"/>
        <v>0</v>
      </c>
      <c r="P26" s="410">
        <f t="shared" si="7"/>
        <v>0</v>
      </c>
      <c r="Q26" s="410">
        <f t="shared" si="7"/>
        <v>0</v>
      </c>
      <c r="R26" s="410">
        <f t="shared" si="7"/>
        <v>0</v>
      </c>
      <c r="S26" s="410">
        <f t="shared" si="7"/>
        <v>0</v>
      </c>
      <c r="T26" s="410">
        <f t="shared" si="7"/>
        <v>0</v>
      </c>
      <c r="U26" s="410">
        <f t="shared" si="7"/>
        <v>0</v>
      </c>
      <c r="V26" s="410">
        <f t="shared" si="7"/>
        <v>0</v>
      </c>
      <c r="W26" s="410">
        <f t="shared" si="7"/>
        <v>0</v>
      </c>
      <c r="X26" s="410">
        <f t="shared" si="7"/>
        <v>0</v>
      </c>
      <c r="Y26" s="410">
        <f t="shared" si="7"/>
        <v>0</v>
      </c>
      <c r="Z26" s="410">
        <f t="shared" si="7"/>
        <v>0</v>
      </c>
      <c r="AA26" s="410">
        <f t="shared" si="7"/>
        <v>0</v>
      </c>
      <c r="AB26" s="410">
        <f t="shared" si="7"/>
        <v>0</v>
      </c>
      <c r="AC26" s="410">
        <f t="shared" si="7"/>
        <v>0</v>
      </c>
      <c r="AD26" s="410">
        <f t="shared" si="7"/>
        <v>0</v>
      </c>
      <c r="AE26" s="410">
        <f t="shared" si="7"/>
        <v>0</v>
      </c>
      <c r="AF26" s="410">
        <f t="shared" si="7"/>
        <v>0</v>
      </c>
      <c r="AG26" s="410">
        <f t="shared" si="7"/>
        <v>0</v>
      </c>
      <c r="AH26" s="410">
        <f t="shared" si="7"/>
        <v>0</v>
      </c>
      <c r="AI26" s="410">
        <f t="shared" si="7"/>
        <v>0</v>
      </c>
      <c r="AJ26" s="410">
        <f t="shared" si="7"/>
        <v>0</v>
      </c>
      <c r="AK26" s="410">
        <f t="shared" si="7"/>
        <v>0</v>
      </c>
      <c r="AL26" s="410">
        <f t="shared" si="7"/>
        <v>0</v>
      </c>
      <c r="AM26" s="410">
        <f t="shared" si="7"/>
        <v>0</v>
      </c>
      <c r="AN26" s="410">
        <f t="shared" si="7"/>
        <v>0</v>
      </c>
      <c r="AO26" s="410">
        <f t="shared" si="7"/>
        <v>0</v>
      </c>
      <c r="AP26" s="410">
        <f t="shared" si="7"/>
        <v>0</v>
      </c>
      <c r="AQ26" s="410">
        <f t="shared" si="7"/>
        <v>0</v>
      </c>
      <c r="AR26" s="410">
        <f t="shared" si="7"/>
        <v>0</v>
      </c>
      <c r="AS26" s="410">
        <f t="shared" si="7"/>
        <v>0</v>
      </c>
      <c r="AT26" s="410">
        <f t="shared" si="7"/>
        <v>0</v>
      </c>
      <c r="AU26" s="410">
        <f t="shared" si="7"/>
        <v>0</v>
      </c>
      <c r="AV26" s="410">
        <f t="shared" si="7"/>
        <v>0</v>
      </c>
      <c r="AW26" s="410">
        <f t="shared" si="7"/>
        <v>3.8959999999999999</v>
      </c>
      <c r="AX26" s="410">
        <f t="shared" si="7"/>
        <v>0</v>
      </c>
      <c r="AY26" s="410">
        <f t="shared" si="7"/>
        <v>0</v>
      </c>
      <c r="AZ26" s="410">
        <f t="shared" si="7"/>
        <v>0</v>
      </c>
      <c r="BA26" s="25">
        <f t="shared" si="3"/>
        <v>0</v>
      </c>
      <c r="BB26" s="22"/>
      <c r="BC26" s="22"/>
      <c r="BD26" s="22"/>
      <c r="BE26" s="22"/>
      <c r="BF26" s="22"/>
      <c r="BG26" s="22"/>
      <c r="BH26" s="22"/>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row>
    <row r="27" spans="1:90" ht="48" customHeight="1" x14ac:dyDescent="0.25">
      <c r="A27" s="7"/>
      <c r="B27" s="657" t="s">
        <v>106</v>
      </c>
      <c r="C27" s="432" t="s">
        <v>107</v>
      </c>
      <c r="D27" s="428" t="s">
        <v>93</v>
      </c>
      <c r="E27" s="393">
        <f>E28+E44+E69+E72+E76+E77</f>
        <v>0.25</v>
      </c>
      <c r="F27" s="393">
        <f t="shared" ref="F27:AZ27" si="8">F28+F44+F69+F72+F76+F77</f>
        <v>0</v>
      </c>
      <c r="G27" s="393">
        <f t="shared" si="8"/>
        <v>0</v>
      </c>
      <c r="H27" s="393">
        <f t="shared" si="8"/>
        <v>0</v>
      </c>
      <c r="I27" s="393">
        <f t="shared" si="8"/>
        <v>4.18</v>
      </c>
      <c r="J27" s="393">
        <f t="shared" si="8"/>
        <v>0</v>
      </c>
      <c r="K27" s="393">
        <f t="shared" si="8"/>
        <v>0</v>
      </c>
      <c r="L27" s="393">
        <f t="shared" si="8"/>
        <v>0</v>
      </c>
      <c r="M27" s="393">
        <f t="shared" si="8"/>
        <v>0</v>
      </c>
      <c r="N27" s="393">
        <f t="shared" si="8"/>
        <v>0</v>
      </c>
      <c r="O27" s="393">
        <f t="shared" si="8"/>
        <v>0</v>
      </c>
      <c r="P27" s="393">
        <f t="shared" si="8"/>
        <v>0</v>
      </c>
      <c r="Q27" s="393">
        <f t="shared" si="8"/>
        <v>0</v>
      </c>
      <c r="R27" s="393">
        <f t="shared" si="8"/>
        <v>0</v>
      </c>
      <c r="S27" s="393">
        <f t="shared" si="8"/>
        <v>0</v>
      </c>
      <c r="T27" s="393">
        <f t="shared" si="8"/>
        <v>0</v>
      </c>
      <c r="U27" s="393">
        <f t="shared" si="8"/>
        <v>0</v>
      </c>
      <c r="V27" s="393">
        <f t="shared" si="8"/>
        <v>0</v>
      </c>
      <c r="W27" s="393">
        <f t="shared" si="8"/>
        <v>0</v>
      </c>
      <c r="X27" s="393">
        <f t="shared" si="8"/>
        <v>0</v>
      </c>
      <c r="Y27" s="393">
        <f t="shared" si="8"/>
        <v>0</v>
      </c>
      <c r="Z27" s="393">
        <f t="shared" si="8"/>
        <v>0</v>
      </c>
      <c r="AA27" s="393">
        <f t="shared" si="8"/>
        <v>0</v>
      </c>
      <c r="AB27" s="393">
        <f t="shared" si="8"/>
        <v>0</v>
      </c>
      <c r="AC27" s="393">
        <f t="shared" si="8"/>
        <v>0</v>
      </c>
      <c r="AD27" s="393">
        <f t="shared" si="8"/>
        <v>0</v>
      </c>
      <c r="AE27" s="393">
        <f t="shared" si="8"/>
        <v>0</v>
      </c>
      <c r="AF27" s="393">
        <f t="shared" si="8"/>
        <v>0</v>
      </c>
      <c r="AG27" s="393">
        <f t="shared" si="8"/>
        <v>0</v>
      </c>
      <c r="AH27" s="393">
        <f t="shared" si="8"/>
        <v>0</v>
      </c>
      <c r="AI27" s="393">
        <f t="shared" si="8"/>
        <v>0</v>
      </c>
      <c r="AJ27" s="393">
        <f t="shared" si="8"/>
        <v>0</v>
      </c>
      <c r="AK27" s="393">
        <f t="shared" si="8"/>
        <v>0</v>
      </c>
      <c r="AL27" s="393">
        <f t="shared" si="8"/>
        <v>0</v>
      </c>
      <c r="AM27" s="393">
        <f t="shared" si="8"/>
        <v>0</v>
      </c>
      <c r="AN27" s="393">
        <f t="shared" si="8"/>
        <v>0</v>
      </c>
      <c r="AO27" s="393">
        <f t="shared" si="8"/>
        <v>0</v>
      </c>
      <c r="AP27" s="393">
        <f t="shared" si="8"/>
        <v>0</v>
      </c>
      <c r="AQ27" s="393">
        <f t="shared" si="8"/>
        <v>0</v>
      </c>
      <c r="AR27" s="393">
        <f t="shared" si="8"/>
        <v>0</v>
      </c>
      <c r="AS27" s="393">
        <f t="shared" si="8"/>
        <v>0</v>
      </c>
      <c r="AT27" s="393">
        <f t="shared" si="8"/>
        <v>0</v>
      </c>
      <c r="AU27" s="393">
        <f t="shared" si="8"/>
        <v>0</v>
      </c>
      <c r="AV27" s="393">
        <f t="shared" si="8"/>
        <v>0</v>
      </c>
      <c r="AW27" s="393">
        <f t="shared" si="8"/>
        <v>42.096000000000004</v>
      </c>
      <c r="AX27" s="393">
        <f t="shared" si="8"/>
        <v>0</v>
      </c>
      <c r="AY27" s="393">
        <f t="shared" si="8"/>
        <v>0</v>
      </c>
      <c r="AZ27" s="393">
        <f t="shared" si="8"/>
        <v>0</v>
      </c>
      <c r="BA27" s="25">
        <f t="shared" si="3"/>
        <v>0</v>
      </c>
      <c r="BB27" s="8"/>
      <c r="BC27" s="8"/>
      <c r="BD27" s="8"/>
      <c r="BE27" s="8"/>
      <c r="BF27" s="8"/>
      <c r="BG27" s="8"/>
      <c r="BH27" s="8"/>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row>
    <row r="28" spans="1:90" s="24" customFormat="1" ht="48" customHeight="1" x14ac:dyDescent="0.25">
      <c r="A28" s="21"/>
      <c r="B28" s="657" t="s">
        <v>108</v>
      </c>
      <c r="C28" s="432" t="s">
        <v>109</v>
      </c>
      <c r="D28" s="428" t="s">
        <v>93</v>
      </c>
      <c r="E28" s="393">
        <f>E29+E36+E39+E40</f>
        <v>0</v>
      </c>
      <c r="F28" s="393">
        <f>F29+F36+F39+F40</f>
        <v>0</v>
      </c>
      <c r="G28" s="393">
        <v>0</v>
      </c>
      <c r="H28" s="393">
        <f>H29+H36+H39+H40</f>
        <v>0</v>
      </c>
      <c r="I28" s="393">
        <v>0</v>
      </c>
      <c r="J28" s="393">
        <v>0</v>
      </c>
      <c r="K28" s="393">
        <f t="shared" ref="K28:AZ28" si="9">K29+K36+K39+K40</f>
        <v>0</v>
      </c>
      <c r="L28" s="393">
        <f t="shared" si="9"/>
        <v>0</v>
      </c>
      <c r="M28" s="393">
        <f t="shared" si="9"/>
        <v>0</v>
      </c>
      <c r="N28" s="393">
        <f t="shared" si="9"/>
        <v>0</v>
      </c>
      <c r="O28" s="393">
        <f t="shared" si="9"/>
        <v>0</v>
      </c>
      <c r="P28" s="393">
        <f t="shared" si="9"/>
        <v>0</v>
      </c>
      <c r="Q28" s="393">
        <f t="shared" si="9"/>
        <v>0</v>
      </c>
      <c r="R28" s="393">
        <f t="shared" si="9"/>
        <v>0</v>
      </c>
      <c r="S28" s="393">
        <f t="shared" si="9"/>
        <v>0</v>
      </c>
      <c r="T28" s="393">
        <f t="shared" si="9"/>
        <v>0</v>
      </c>
      <c r="U28" s="393">
        <f t="shared" si="9"/>
        <v>0</v>
      </c>
      <c r="V28" s="393">
        <f t="shared" si="9"/>
        <v>0</v>
      </c>
      <c r="W28" s="393">
        <f t="shared" si="9"/>
        <v>0</v>
      </c>
      <c r="X28" s="393">
        <f t="shared" si="9"/>
        <v>0</v>
      </c>
      <c r="Y28" s="393">
        <f t="shared" si="9"/>
        <v>0</v>
      </c>
      <c r="Z28" s="393">
        <f t="shared" si="9"/>
        <v>0</v>
      </c>
      <c r="AA28" s="393">
        <f t="shared" si="9"/>
        <v>0</v>
      </c>
      <c r="AB28" s="393">
        <f t="shared" si="9"/>
        <v>0</v>
      </c>
      <c r="AC28" s="393">
        <f t="shared" si="9"/>
        <v>0</v>
      </c>
      <c r="AD28" s="393">
        <f t="shared" si="9"/>
        <v>0</v>
      </c>
      <c r="AE28" s="393">
        <f t="shared" si="9"/>
        <v>0</v>
      </c>
      <c r="AF28" s="393">
        <f t="shared" si="9"/>
        <v>0</v>
      </c>
      <c r="AG28" s="393">
        <f t="shared" si="9"/>
        <v>0</v>
      </c>
      <c r="AH28" s="393">
        <f t="shared" si="9"/>
        <v>0</v>
      </c>
      <c r="AI28" s="393">
        <f t="shared" si="9"/>
        <v>0</v>
      </c>
      <c r="AJ28" s="393">
        <f t="shared" si="9"/>
        <v>0</v>
      </c>
      <c r="AK28" s="393">
        <f t="shared" si="9"/>
        <v>0</v>
      </c>
      <c r="AL28" s="393">
        <f t="shared" si="9"/>
        <v>0</v>
      </c>
      <c r="AM28" s="393">
        <f t="shared" si="9"/>
        <v>0</v>
      </c>
      <c r="AN28" s="393">
        <f t="shared" si="9"/>
        <v>0</v>
      </c>
      <c r="AO28" s="393">
        <f t="shared" si="9"/>
        <v>0</v>
      </c>
      <c r="AP28" s="393">
        <f t="shared" si="9"/>
        <v>0</v>
      </c>
      <c r="AQ28" s="393">
        <f t="shared" si="9"/>
        <v>0</v>
      </c>
      <c r="AR28" s="393">
        <f t="shared" si="9"/>
        <v>0</v>
      </c>
      <c r="AS28" s="393">
        <f t="shared" si="9"/>
        <v>0</v>
      </c>
      <c r="AT28" s="393">
        <f t="shared" si="9"/>
        <v>0</v>
      </c>
      <c r="AU28" s="393">
        <f t="shared" si="9"/>
        <v>0</v>
      </c>
      <c r="AV28" s="393">
        <f t="shared" si="9"/>
        <v>0</v>
      </c>
      <c r="AW28" s="393">
        <f t="shared" si="9"/>
        <v>0</v>
      </c>
      <c r="AX28" s="393">
        <f t="shared" si="9"/>
        <v>0</v>
      </c>
      <c r="AY28" s="393">
        <f t="shared" si="9"/>
        <v>0</v>
      </c>
      <c r="AZ28" s="393">
        <f t="shared" si="9"/>
        <v>0</v>
      </c>
      <c r="BA28" s="25">
        <f t="shared" si="3"/>
        <v>0</v>
      </c>
      <c r="BB28" s="22"/>
      <c r="BC28" s="22"/>
      <c r="BD28" s="22"/>
      <c r="BE28" s="22"/>
      <c r="BF28" s="22"/>
      <c r="BG28" s="22"/>
      <c r="BH28" s="22"/>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row>
    <row r="29" spans="1:90" ht="48" customHeight="1" x14ac:dyDescent="0.25">
      <c r="A29" s="7"/>
      <c r="B29" s="432" t="s">
        <v>110</v>
      </c>
      <c r="C29" s="432" t="s">
        <v>111</v>
      </c>
      <c r="D29" s="428" t="s">
        <v>93</v>
      </c>
      <c r="E29" s="445">
        <f t="shared" ref="E29:AZ29" si="10">E30+E32+E33</f>
        <v>0</v>
      </c>
      <c r="F29" s="445">
        <f t="shared" si="10"/>
        <v>0</v>
      </c>
      <c r="G29" s="445">
        <f t="shared" si="10"/>
        <v>0</v>
      </c>
      <c r="H29" s="445">
        <f t="shared" si="10"/>
        <v>0</v>
      </c>
      <c r="I29" s="445">
        <f t="shared" si="10"/>
        <v>0</v>
      </c>
      <c r="J29" s="445">
        <f t="shared" si="10"/>
        <v>0</v>
      </c>
      <c r="K29" s="445">
        <f t="shared" si="10"/>
        <v>0</v>
      </c>
      <c r="L29" s="445">
        <f t="shared" si="10"/>
        <v>0</v>
      </c>
      <c r="M29" s="445">
        <f t="shared" si="10"/>
        <v>0</v>
      </c>
      <c r="N29" s="445">
        <f t="shared" si="10"/>
        <v>0</v>
      </c>
      <c r="O29" s="445">
        <f t="shared" si="10"/>
        <v>0</v>
      </c>
      <c r="P29" s="445">
        <f t="shared" si="10"/>
        <v>0</v>
      </c>
      <c r="Q29" s="445">
        <f t="shared" si="10"/>
        <v>0</v>
      </c>
      <c r="R29" s="445">
        <f t="shared" si="10"/>
        <v>0</v>
      </c>
      <c r="S29" s="445">
        <f t="shared" si="10"/>
        <v>0</v>
      </c>
      <c r="T29" s="445">
        <f t="shared" si="10"/>
        <v>0</v>
      </c>
      <c r="U29" s="445">
        <f t="shared" si="10"/>
        <v>0</v>
      </c>
      <c r="V29" s="445">
        <f t="shared" si="10"/>
        <v>0</v>
      </c>
      <c r="W29" s="445">
        <f t="shared" si="10"/>
        <v>0</v>
      </c>
      <c r="X29" s="445">
        <f t="shared" si="10"/>
        <v>0</v>
      </c>
      <c r="Y29" s="445">
        <f t="shared" si="10"/>
        <v>0</v>
      </c>
      <c r="Z29" s="445">
        <f t="shared" si="10"/>
        <v>0</v>
      </c>
      <c r="AA29" s="445">
        <f t="shared" si="10"/>
        <v>0</v>
      </c>
      <c r="AB29" s="445">
        <f t="shared" si="10"/>
        <v>0</v>
      </c>
      <c r="AC29" s="445">
        <f t="shared" si="10"/>
        <v>0</v>
      </c>
      <c r="AD29" s="445">
        <f t="shared" si="10"/>
        <v>0</v>
      </c>
      <c r="AE29" s="445">
        <f t="shared" si="10"/>
        <v>0</v>
      </c>
      <c r="AF29" s="445">
        <f t="shared" si="10"/>
        <v>0</v>
      </c>
      <c r="AG29" s="445">
        <f t="shared" si="10"/>
        <v>0</v>
      </c>
      <c r="AH29" s="445">
        <f t="shared" si="10"/>
        <v>0</v>
      </c>
      <c r="AI29" s="445">
        <f t="shared" si="10"/>
        <v>0</v>
      </c>
      <c r="AJ29" s="445">
        <f t="shared" si="10"/>
        <v>0</v>
      </c>
      <c r="AK29" s="445">
        <f t="shared" si="10"/>
        <v>0</v>
      </c>
      <c r="AL29" s="445">
        <f t="shared" si="10"/>
        <v>0</v>
      </c>
      <c r="AM29" s="445">
        <f t="shared" si="10"/>
        <v>0</v>
      </c>
      <c r="AN29" s="445">
        <f t="shared" si="10"/>
        <v>0</v>
      </c>
      <c r="AO29" s="445">
        <f t="shared" si="10"/>
        <v>0</v>
      </c>
      <c r="AP29" s="445">
        <f t="shared" si="10"/>
        <v>0</v>
      </c>
      <c r="AQ29" s="445">
        <f t="shared" si="10"/>
        <v>0</v>
      </c>
      <c r="AR29" s="445">
        <f t="shared" si="10"/>
        <v>0</v>
      </c>
      <c r="AS29" s="445">
        <f t="shared" si="10"/>
        <v>0</v>
      </c>
      <c r="AT29" s="445">
        <f t="shared" si="10"/>
        <v>0</v>
      </c>
      <c r="AU29" s="445">
        <f t="shared" si="10"/>
        <v>0</v>
      </c>
      <c r="AV29" s="445">
        <f t="shared" si="10"/>
        <v>0</v>
      </c>
      <c r="AW29" s="445">
        <f t="shared" si="10"/>
        <v>0</v>
      </c>
      <c r="AX29" s="445">
        <f t="shared" si="10"/>
        <v>0</v>
      </c>
      <c r="AY29" s="445">
        <f t="shared" si="10"/>
        <v>0</v>
      </c>
      <c r="AZ29" s="445">
        <f t="shared" si="10"/>
        <v>0</v>
      </c>
      <c r="BA29" s="25">
        <f t="shared" si="3"/>
        <v>0</v>
      </c>
    </row>
    <row r="30" spans="1:90" ht="31.5" x14ac:dyDescent="0.25">
      <c r="A30" s="7"/>
      <c r="B30" s="433" t="s">
        <v>112</v>
      </c>
      <c r="C30" s="434" t="s">
        <v>113</v>
      </c>
      <c r="D30" s="658" t="s">
        <v>93</v>
      </c>
      <c r="E30" s="410"/>
      <c r="F30" s="410"/>
      <c r="G30" s="410"/>
      <c r="H30" s="410"/>
      <c r="I30" s="410"/>
      <c r="J30" s="410"/>
      <c r="K30" s="410"/>
      <c r="L30" s="410"/>
      <c r="M30" s="410"/>
      <c r="N30" s="410"/>
      <c r="O30" s="410"/>
      <c r="P30" s="410"/>
      <c r="Q30" s="410"/>
      <c r="R30" s="410"/>
      <c r="S30" s="410"/>
      <c r="T30" s="410"/>
      <c r="U30" s="410"/>
      <c r="V30" s="410"/>
      <c r="W30" s="410"/>
      <c r="X30" s="410"/>
      <c r="Y30" s="410"/>
      <c r="Z30" s="410"/>
      <c r="AA30" s="410"/>
      <c r="AB30" s="410"/>
      <c r="AC30" s="410"/>
      <c r="AD30" s="410"/>
      <c r="AE30" s="410"/>
      <c r="AF30" s="410"/>
      <c r="AG30" s="410"/>
      <c r="AH30" s="410"/>
      <c r="AI30" s="410"/>
      <c r="AJ30" s="410"/>
      <c r="AK30" s="410"/>
      <c r="AL30" s="410"/>
      <c r="AM30" s="410"/>
      <c r="AN30" s="410"/>
      <c r="AO30" s="410"/>
      <c r="AP30" s="410"/>
      <c r="AQ30" s="410"/>
      <c r="AR30" s="410"/>
      <c r="AS30" s="410"/>
      <c r="AT30" s="410"/>
      <c r="AU30" s="410"/>
      <c r="AV30" s="410"/>
      <c r="AW30" s="410"/>
      <c r="AX30" s="410"/>
      <c r="AY30" s="410"/>
      <c r="AZ30" s="410"/>
      <c r="BA30" s="25">
        <f t="shared" si="3"/>
        <v>0</v>
      </c>
    </row>
    <row r="31" spans="1:90" s="928" customFormat="1" ht="33" hidden="1" customHeight="1" x14ac:dyDescent="0.25">
      <c r="A31" s="7"/>
      <c r="B31" s="914"/>
      <c r="C31" s="930"/>
      <c r="D31" s="76"/>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0"/>
      <c r="AO31" s="390"/>
      <c r="AP31" s="390"/>
      <c r="AQ31" s="390"/>
      <c r="AR31" s="390"/>
      <c r="AS31" s="390"/>
      <c r="AT31" s="390"/>
      <c r="AU31" s="390"/>
      <c r="AV31" s="390"/>
      <c r="AW31" s="390"/>
      <c r="AX31" s="390"/>
      <c r="AY31" s="390"/>
      <c r="AZ31" s="390"/>
      <c r="BA31" s="25"/>
      <c r="BB31" s="4"/>
      <c r="BC31" s="4"/>
      <c r="BD31" s="4"/>
      <c r="BE31" s="4"/>
      <c r="BF31" s="4"/>
      <c r="BG31" s="4"/>
      <c r="BH31" s="4"/>
    </row>
    <row r="32" spans="1:90" ht="42" customHeight="1" x14ac:dyDescent="0.25">
      <c r="A32" s="7"/>
      <c r="B32" s="433" t="s">
        <v>114</v>
      </c>
      <c r="C32" s="434" t="s">
        <v>115</v>
      </c>
      <c r="D32" s="658" t="s">
        <v>93</v>
      </c>
      <c r="E32" s="410"/>
      <c r="F32" s="410"/>
      <c r="G32" s="410"/>
      <c r="H32" s="410"/>
      <c r="I32" s="410"/>
      <c r="J32" s="410"/>
      <c r="K32" s="410"/>
      <c r="L32" s="410"/>
      <c r="M32" s="410"/>
      <c r="N32" s="410"/>
      <c r="O32" s="410"/>
      <c r="P32" s="410"/>
      <c r="Q32" s="410"/>
      <c r="R32" s="410"/>
      <c r="S32" s="410"/>
      <c r="T32" s="410"/>
      <c r="U32" s="410"/>
      <c r="V32" s="410"/>
      <c r="W32" s="410"/>
      <c r="X32" s="410"/>
      <c r="Y32" s="410"/>
      <c r="Z32" s="410"/>
      <c r="AA32" s="410"/>
      <c r="AB32" s="410"/>
      <c r="AC32" s="410"/>
      <c r="AD32" s="410"/>
      <c r="AE32" s="410"/>
      <c r="AF32" s="410"/>
      <c r="AG32" s="410"/>
      <c r="AH32" s="410"/>
      <c r="AI32" s="410"/>
      <c r="AJ32" s="410"/>
      <c r="AK32" s="410"/>
      <c r="AL32" s="410"/>
      <c r="AM32" s="410"/>
      <c r="AN32" s="410"/>
      <c r="AO32" s="410"/>
      <c r="AP32" s="410"/>
      <c r="AQ32" s="410"/>
      <c r="AR32" s="410"/>
      <c r="AS32" s="410"/>
      <c r="AT32" s="410"/>
      <c r="AU32" s="410"/>
      <c r="AV32" s="410"/>
      <c r="AW32" s="410"/>
      <c r="AX32" s="410"/>
      <c r="AY32" s="410"/>
      <c r="AZ32" s="410"/>
      <c r="BA32" s="25">
        <f t="shared" si="3"/>
        <v>0</v>
      </c>
    </row>
    <row r="33" spans="1:72" ht="42" customHeight="1" x14ac:dyDescent="0.25">
      <c r="A33" s="7"/>
      <c r="B33" s="433" t="s">
        <v>116</v>
      </c>
      <c r="C33" s="434" t="s">
        <v>117</v>
      </c>
      <c r="D33" s="658" t="s">
        <v>93</v>
      </c>
      <c r="E33" s="410"/>
      <c r="F33" s="410"/>
      <c r="G33" s="410"/>
      <c r="H33" s="410"/>
      <c r="I33" s="410"/>
      <c r="J33" s="410"/>
      <c r="K33" s="410"/>
      <c r="L33" s="410"/>
      <c r="M33" s="410"/>
      <c r="N33" s="410"/>
      <c r="O33" s="410"/>
      <c r="P33" s="410"/>
      <c r="Q33" s="410"/>
      <c r="R33" s="410"/>
      <c r="S33" s="410"/>
      <c r="T33" s="410"/>
      <c r="U33" s="410"/>
      <c r="V33" s="410"/>
      <c r="W33" s="410"/>
      <c r="X33" s="410"/>
      <c r="Y33" s="410"/>
      <c r="Z33" s="410"/>
      <c r="AA33" s="410"/>
      <c r="AB33" s="410"/>
      <c r="AC33" s="410"/>
      <c r="AD33" s="410"/>
      <c r="AE33" s="410"/>
      <c r="AF33" s="410"/>
      <c r="AG33" s="410"/>
      <c r="AH33" s="410"/>
      <c r="AI33" s="410"/>
      <c r="AJ33" s="410"/>
      <c r="AK33" s="410"/>
      <c r="AL33" s="410"/>
      <c r="AM33" s="410"/>
      <c r="AN33" s="410"/>
      <c r="AO33" s="410"/>
      <c r="AP33" s="410"/>
      <c r="AQ33" s="410"/>
      <c r="AR33" s="410"/>
      <c r="AS33" s="410"/>
      <c r="AT33" s="410"/>
      <c r="AU33" s="410"/>
      <c r="AV33" s="410"/>
      <c r="AW33" s="410"/>
      <c r="AX33" s="410"/>
      <c r="AY33" s="410"/>
      <c r="AZ33" s="410"/>
      <c r="BA33" s="25">
        <f t="shared" si="3"/>
        <v>0</v>
      </c>
    </row>
    <row r="34" spans="1:72" s="928" customFormat="1" ht="42" hidden="1" customHeight="1" x14ac:dyDescent="0.25">
      <c r="A34" s="7"/>
      <c r="B34" s="914"/>
      <c r="C34" s="387"/>
      <c r="D34" s="76"/>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25"/>
      <c r="BB34" s="4"/>
      <c r="BC34" s="4"/>
      <c r="BD34" s="4"/>
      <c r="BE34" s="4"/>
      <c r="BF34" s="4"/>
      <c r="BG34" s="4"/>
      <c r="BH34" s="4"/>
    </row>
    <row r="35" spans="1:72" s="928" customFormat="1" ht="42" hidden="1" customHeight="1" x14ac:dyDescent="0.25">
      <c r="B35" s="914"/>
      <c r="C35" s="387"/>
      <c r="D35" s="76"/>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390"/>
      <c r="AD35" s="390"/>
      <c r="AE35" s="390"/>
      <c r="AF35" s="390"/>
      <c r="AG35" s="390"/>
      <c r="AH35" s="390"/>
      <c r="AI35" s="390"/>
      <c r="AJ35" s="390"/>
      <c r="AK35" s="390"/>
      <c r="AL35" s="390"/>
      <c r="AM35" s="390"/>
      <c r="AN35" s="390"/>
      <c r="AO35" s="390"/>
      <c r="AP35" s="390"/>
      <c r="AQ35" s="390"/>
      <c r="AR35" s="390"/>
      <c r="AS35" s="390"/>
      <c r="AT35" s="390"/>
      <c r="AU35" s="390"/>
      <c r="AV35" s="390"/>
      <c r="AW35" s="390"/>
      <c r="AX35" s="390"/>
      <c r="AY35" s="390"/>
      <c r="AZ35" s="390"/>
      <c r="BA35" s="27"/>
      <c r="BB35" s="4"/>
      <c r="BC35" s="4"/>
      <c r="BD35" s="4"/>
      <c r="BE35" s="4"/>
      <c r="BF35" s="4"/>
      <c r="BG35" s="4"/>
      <c r="BH35" s="4"/>
    </row>
    <row r="36" spans="1:72" ht="48" customHeight="1" x14ac:dyDescent="0.25">
      <c r="A36" s="7"/>
      <c r="B36" s="657" t="s">
        <v>118</v>
      </c>
      <c r="C36" s="432" t="s">
        <v>119</v>
      </c>
      <c r="D36" s="657" t="s">
        <v>93</v>
      </c>
      <c r="E36" s="445">
        <v>0</v>
      </c>
      <c r="F36" s="445"/>
      <c r="G36" s="445">
        <v>0</v>
      </c>
      <c r="H36" s="445"/>
      <c r="I36" s="445">
        <v>0</v>
      </c>
      <c r="J36" s="445"/>
      <c r="K36" s="445">
        <v>0</v>
      </c>
      <c r="L36" s="445"/>
      <c r="M36" s="445">
        <v>0</v>
      </c>
      <c r="N36" s="445"/>
      <c r="O36" s="445">
        <v>0</v>
      </c>
      <c r="P36" s="445"/>
      <c r="Q36" s="445">
        <v>0</v>
      </c>
      <c r="R36" s="445"/>
      <c r="S36" s="445">
        <v>0</v>
      </c>
      <c r="T36" s="445"/>
      <c r="U36" s="445">
        <v>0</v>
      </c>
      <c r="V36" s="445"/>
      <c r="W36" s="445">
        <v>0</v>
      </c>
      <c r="X36" s="445"/>
      <c r="Y36" s="445">
        <v>0</v>
      </c>
      <c r="Z36" s="445"/>
      <c r="AA36" s="445">
        <v>0</v>
      </c>
      <c r="AB36" s="445"/>
      <c r="AC36" s="445">
        <v>0</v>
      </c>
      <c r="AD36" s="445"/>
      <c r="AE36" s="445">
        <v>0</v>
      </c>
      <c r="AF36" s="445"/>
      <c r="AG36" s="445">
        <v>0</v>
      </c>
      <c r="AH36" s="445"/>
      <c r="AI36" s="445">
        <v>0</v>
      </c>
      <c r="AJ36" s="445"/>
      <c r="AK36" s="445">
        <v>0</v>
      </c>
      <c r="AL36" s="445"/>
      <c r="AM36" s="445">
        <v>0</v>
      </c>
      <c r="AN36" s="445"/>
      <c r="AO36" s="445">
        <v>0</v>
      </c>
      <c r="AP36" s="445"/>
      <c r="AQ36" s="445">
        <v>0</v>
      </c>
      <c r="AR36" s="445"/>
      <c r="AS36" s="445">
        <v>0</v>
      </c>
      <c r="AT36" s="445"/>
      <c r="AU36" s="445">
        <v>0</v>
      </c>
      <c r="AV36" s="445"/>
      <c r="AW36" s="445">
        <v>0</v>
      </c>
      <c r="AX36" s="445"/>
      <c r="AY36" s="445">
        <v>0</v>
      </c>
      <c r="AZ36" s="465"/>
      <c r="BA36" s="25">
        <f t="shared" si="3"/>
        <v>0</v>
      </c>
    </row>
    <row r="37" spans="1:72" ht="42" customHeight="1" x14ac:dyDescent="0.25">
      <c r="A37" s="7"/>
      <c r="B37" s="434" t="s">
        <v>120</v>
      </c>
      <c r="C37" s="434" t="s">
        <v>121</v>
      </c>
      <c r="D37" s="659" t="s">
        <v>93</v>
      </c>
      <c r="E37" s="410">
        <v>0</v>
      </c>
      <c r="F37" s="410">
        <v>0</v>
      </c>
      <c r="G37" s="410">
        <v>0</v>
      </c>
      <c r="H37" s="410">
        <v>0</v>
      </c>
      <c r="I37" s="410">
        <v>0</v>
      </c>
      <c r="J37" s="410">
        <v>0</v>
      </c>
      <c r="K37" s="410">
        <v>0</v>
      </c>
      <c r="L37" s="410">
        <v>0</v>
      </c>
      <c r="M37" s="410">
        <v>0</v>
      </c>
      <c r="N37" s="410">
        <v>0</v>
      </c>
      <c r="O37" s="410">
        <v>0</v>
      </c>
      <c r="P37" s="410">
        <v>0</v>
      </c>
      <c r="Q37" s="410">
        <v>0</v>
      </c>
      <c r="R37" s="410">
        <v>0</v>
      </c>
      <c r="S37" s="410">
        <v>0</v>
      </c>
      <c r="T37" s="410">
        <v>0</v>
      </c>
      <c r="U37" s="410">
        <v>0</v>
      </c>
      <c r="V37" s="410">
        <v>0</v>
      </c>
      <c r="W37" s="410">
        <v>0</v>
      </c>
      <c r="X37" s="410">
        <v>0</v>
      </c>
      <c r="Y37" s="410">
        <v>0</v>
      </c>
      <c r="Z37" s="410">
        <v>0</v>
      </c>
      <c r="AA37" s="410">
        <v>0</v>
      </c>
      <c r="AB37" s="410">
        <v>0</v>
      </c>
      <c r="AC37" s="410">
        <v>0</v>
      </c>
      <c r="AD37" s="410">
        <v>0</v>
      </c>
      <c r="AE37" s="410">
        <v>0</v>
      </c>
      <c r="AF37" s="410">
        <v>0</v>
      </c>
      <c r="AG37" s="410">
        <v>0</v>
      </c>
      <c r="AH37" s="410">
        <v>0</v>
      </c>
      <c r="AI37" s="410">
        <v>0</v>
      </c>
      <c r="AJ37" s="410">
        <v>0</v>
      </c>
      <c r="AK37" s="410">
        <v>0</v>
      </c>
      <c r="AL37" s="410">
        <v>0</v>
      </c>
      <c r="AM37" s="410">
        <v>0</v>
      </c>
      <c r="AN37" s="410">
        <v>0</v>
      </c>
      <c r="AO37" s="410">
        <v>0</v>
      </c>
      <c r="AP37" s="410">
        <v>0</v>
      </c>
      <c r="AQ37" s="410">
        <v>0</v>
      </c>
      <c r="AR37" s="410">
        <v>0</v>
      </c>
      <c r="AS37" s="410">
        <v>0</v>
      </c>
      <c r="AT37" s="410">
        <v>0</v>
      </c>
      <c r="AU37" s="410">
        <v>0</v>
      </c>
      <c r="AV37" s="410">
        <v>0</v>
      </c>
      <c r="AW37" s="410">
        <v>0</v>
      </c>
      <c r="AX37" s="410">
        <v>0</v>
      </c>
      <c r="AY37" s="410">
        <v>0</v>
      </c>
      <c r="AZ37" s="410">
        <v>0</v>
      </c>
      <c r="BA37" s="25">
        <f t="shared" si="3"/>
        <v>0</v>
      </c>
    </row>
    <row r="38" spans="1:72" ht="42" customHeight="1" x14ac:dyDescent="0.25">
      <c r="A38" s="7"/>
      <c r="B38" s="433" t="s">
        <v>122</v>
      </c>
      <c r="C38" s="434" t="s">
        <v>123</v>
      </c>
      <c r="D38" s="659" t="s">
        <v>93</v>
      </c>
      <c r="E38" s="410">
        <v>0</v>
      </c>
      <c r="F38" s="410">
        <v>0</v>
      </c>
      <c r="G38" s="410">
        <v>0</v>
      </c>
      <c r="H38" s="410">
        <v>0</v>
      </c>
      <c r="I38" s="410">
        <v>0</v>
      </c>
      <c r="J38" s="410">
        <v>0</v>
      </c>
      <c r="K38" s="410">
        <v>0</v>
      </c>
      <c r="L38" s="410">
        <v>0</v>
      </c>
      <c r="M38" s="410">
        <v>0</v>
      </c>
      <c r="N38" s="410">
        <v>0</v>
      </c>
      <c r="O38" s="410">
        <v>0</v>
      </c>
      <c r="P38" s="410">
        <v>0</v>
      </c>
      <c r="Q38" s="410">
        <v>0</v>
      </c>
      <c r="R38" s="410">
        <v>0</v>
      </c>
      <c r="S38" s="410">
        <v>0</v>
      </c>
      <c r="T38" s="410">
        <v>0</v>
      </c>
      <c r="U38" s="410">
        <v>0</v>
      </c>
      <c r="V38" s="410">
        <v>0</v>
      </c>
      <c r="W38" s="410">
        <v>0</v>
      </c>
      <c r="X38" s="410">
        <v>0</v>
      </c>
      <c r="Y38" s="410">
        <v>0</v>
      </c>
      <c r="Z38" s="410">
        <v>0</v>
      </c>
      <c r="AA38" s="410">
        <v>0</v>
      </c>
      <c r="AB38" s="410">
        <v>0</v>
      </c>
      <c r="AC38" s="410">
        <v>0</v>
      </c>
      <c r="AD38" s="410">
        <v>0</v>
      </c>
      <c r="AE38" s="410">
        <v>0</v>
      </c>
      <c r="AF38" s="410">
        <v>0</v>
      </c>
      <c r="AG38" s="410">
        <v>0</v>
      </c>
      <c r="AH38" s="410">
        <v>0</v>
      </c>
      <c r="AI38" s="410">
        <v>0</v>
      </c>
      <c r="AJ38" s="410">
        <v>0</v>
      </c>
      <c r="AK38" s="410">
        <v>0</v>
      </c>
      <c r="AL38" s="410">
        <v>0</v>
      </c>
      <c r="AM38" s="410">
        <v>0</v>
      </c>
      <c r="AN38" s="410">
        <v>0</v>
      </c>
      <c r="AO38" s="410">
        <v>0</v>
      </c>
      <c r="AP38" s="410">
        <v>0</v>
      </c>
      <c r="AQ38" s="410">
        <v>0</v>
      </c>
      <c r="AR38" s="410">
        <v>0</v>
      </c>
      <c r="AS38" s="410">
        <v>0</v>
      </c>
      <c r="AT38" s="410">
        <v>0</v>
      </c>
      <c r="AU38" s="410">
        <v>0</v>
      </c>
      <c r="AV38" s="410">
        <v>0</v>
      </c>
      <c r="AW38" s="410">
        <v>0</v>
      </c>
      <c r="AX38" s="410">
        <v>0</v>
      </c>
      <c r="AY38" s="410">
        <v>0</v>
      </c>
      <c r="AZ38" s="410">
        <v>0</v>
      </c>
      <c r="BA38" s="25">
        <f t="shared" si="3"/>
        <v>0</v>
      </c>
    </row>
    <row r="39" spans="1:72" ht="48" customHeight="1" x14ac:dyDescent="0.25">
      <c r="A39" s="7"/>
      <c r="B39" s="657" t="s">
        <v>124</v>
      </c>
      <c r="C39" s="657" t="s">
        <v>125</v>
      </c>
      <c r="D39" s="657" t="s">
        <v>93</v>
      </c>
      <c r="E39" s="384">
        <v>0</v>
      </c>
      <c r="F39" s="384">
        <v>0</v>
      </c>
      <c r="G39" s="384">
        <v>0</v>
      </c>
      <c r="H39" s="384">
        <v>0</v>
      </c>
      <c r="I39" s="384">
        <v>0</v>
      </c>
      <c r="J39" s="384">
        <v>0</v>
      </c>
      <c r="K39" s="384">
        <v>0</v>
      </c>
      <c r="L39" s="384">
        <v>0</v>
      </c>
      <c r="M39" s="384">
        <v>0</v>
      </c>
      <c r="N39" s="384">
        <v>0</v>
      </c>
      <c r="O39" s="384">
        <v>0</v>
      </c>
      <c r="P39" s="384">
        <v>0</v>
      </c>
      <c r="Q39" s="384">
        <v>0</v>
      </c>
      <c r="R39" s="384">
        <v>0</v>
      </c>
      <c r="S39" s="384">
        <v>0</v>
      </c>
      <c r="T39" s="384">
        <v>0</v>
      </c>
      <c r="U39" s="384">
        <v>0</v>
      </c>
      <c r="V39" s="384">
        <v>0</v>
      </c>
      <c r="W39" s="384">
        <v>0</v>
      </c>
      <c r="X39" s="384">
        <v>0</v>
      </c>
      <c r="Y39" s="384">
        <v>0</v>
      </c>
      <c r="Z39" s="384">
        <v>0</v>
      </c>
      <c r="AA39" s="384">
        <v>0</v>
      </c>
      <c r="AB39" s="384">
        <v>0</v>
      </c>
      <c r="AC39" s="384">
        <v>0</v>
      </c>
      <c r="AD39" s="384">
        <v>0</v>
      </c>
      <c r="AE39" s="384">
        <v>0</v>
      </c>
      <c r="AF39" s="384">
        <v>0</v>
      </c>
      <c r="AG39" s="384">
        <v>0</v>
      </c>
      <c r="AH39" s="384">
        <v>0</v>
      </c>
      <c r="AI39" s="384">
        <v>0</v>
      </c>
      <c r="AJ39" s="384">
        <v>0</v>
      </c>
      <c r="AK39" s="384">
        <v>0</v>
      </c>
      <c r="AL39" s="384">
        <v>0</v>
      </c>
      <c r="AM39" s="384">
        <v>0</v>
      </c>
      <c r="AN39" s="384">
        <v>0</v>
      </c>
      <c r="AO39" s="384">
        <v>0</v>
      </c>
      <c r="AP39" s="384">
        <v>0</v>
      </c>
      <c r="AQ39" s="384">
        <v>0</v>
      </c>
      <c r="AR39" s="384">
        <v>0</v>
      </c>
      <c r="AS39" s="384">
        <v>0</v>
      </c>
      <c r="AT39" s="384">
        <v>0</v>
      </c>
      <c r="AU39" s="384">
        <v>0</v>
      </c>
      <c r="AV39" s="384">
        <v>0</v>
      </c>
      <c r="AW39" s="384">
        <v>0</v>
      </c>
      <c r="AX39" s="384">
        <v>0</v>
      </c>
      <c r="AY39" s="384">
        <v>0</v>
      </c>
      <c r="AZ39" s="384">
        <v>0</v>
      </c>
      <c r="BA39" s="25">
        <f t="shared" si="3"/>
        <v>0</v>
      </c>
    </row>
    <row r="40" spans="1:72" ht="48" customHeight="1" x14ac:dyDescent="0.25">
      <c r="A40" s="7"/>
      <c r="B40" s="660" t="s">
        <v>126</v>
      </c>
      <c r="C40" s="657" t="s">
        <v>127</v>
      </c>
      <c r="D40" s="657" t="s">
        <v>93</v>
      </c>
      <c r="E40" s="384">
        <v>0</v>
      </c>
      <c r="F40" s="384">
        <v>0</v>
      </c>
      <c r="G40" s="384">
        <v>0</v>
      </c>
      <c r="H40" s="384">
        <v>0</v>
      </c>
      <c r="I40" s="384">
        <v>0</v>
      </c>
      <c r="J40" s="384">
        <v>0</v>
      </c>
      <c r="K40" s="384">
        <v>0</v>
      </c>
      <c r="L40" s="384">
        <v>0</v>
      </c>
      <c r="M40" s="384">
        <v>0</v>
      </c>
      <c r="N40" s="384">
        <v>0</v>
      </c>
      <c r="O40" s="384">
        <v>0</v>
      </c>
      <c r="P40" s="384">
        <v>0</v>
      </c>
      <c r="Q40" s="384">
        <v>0</v>
      </c>
      <c r="R40" s="384">
        <v>0</v>
      </c>
      <c r="S40" s="384">
        <v>0</v>
      </c>
      <c r="T40" s="384">
        <v>0</v>
      </c>
      <c r="U40" s="384">
        <v>0</v>
      </c>
      <c r="V40" s="384">
        <v>0</v>
      </c>
      <c r="W40" s="384">
        <v>0</v>
      </c>
      <c r="X40" s="384">
        <v>0</v>
      </c>
      <c r="Y40" s="384">
        <v>0</v>
      </c>
      <c r="Z40" s="384">
        <v>0</v>
      </c>
      <c r="AA40" s="384">
        <v>0</v>
      </c>
      <c r="AB40" s="384">
        <v>0</v>
      </c>
      <c r="AC40" s="384">
        <v>0</v>
      </c>
      <c r="AD40" s="384">
        <v>0</v>
      </c>
      <c r="AE40" s="384">
        <v>0</v>
      </c>
      <c r="AF40" s="384">
        <v>0</v>
      </c>
      <c r="AG40" s="384">
        <v>0</v>
      </c>
      <c r="AH40" s="384">
        <v>0</v>
      </c>
      <c r="AI40" s="384">
        <v>0</v>
      </c>
      <c r="AJ40" s="384">
        <v>0</v>
      </c>
      <c r="AK40" s="384">
        <v>0</v>
      </c>
      <c r="AL40" s="384">
        <v>0</v>
      </c>
      <c r="AM40" s="384">
        <v>0</v>
      </c>
      <c r="AN40" s="384">
        <v>0</v>
      </c>
      <c r="AO40" s="384">
        <v>0</v>
      </c>
      <c r="AP40" s="384">
        <v>0</v>
      </c>
      <c r="AQ40" s="384">
        <v>0</v>
      </c>
      <c r="AR40" s="384">
        <v>0</v>
      </c>
      <c r="AS40" s="384">
        <v>0</v>
      </c>
      <c r="AT40" s="384">
        <v>0</v>
      </c>
      <c r="AU40" s="384">
        <v>0</v>
      </c>
      <c r="AV40" s="384">
        <v>0</v>
      </c>
      <c r="AW40" s="384">
        <v>0</v>
      </c>
      <c r="AX40" s="384">
        <v>0</v>
      </c>
      <c r="AY40" s="384">
        <v>0</v>
      </c>
      <c r="AZ40" s="384">
        <v>0</v>
      </c>
      <c r="BA40" s="25">
        <f t="shared" si="3"/>
        <v>0</v>
      </c>
    </row>
    <row r="41" spans="1:72" s="654" customFormat="1" ht="48" customHeight="1" x14ac:dyDescent="0.25">
      <c r="A41" s="7"/>
      <c r="B41" s="667" t="s">
        <v>277</v>
      </c>
      <c r="C41" s="669" t="s">
        <v>278</v>
      </c>
      <c r="D41" s="431" t="s">
        <v>93</v>
      </c>
      <c r="E41" s="668"/>
      <c r="F41" s="668"/>
      <c r="G41" s="668"/>
      <c r="H41" s="668"/>
      <c r="I41" s="668"/>
      <c r="J41" s="668"/>
      <c r="K41" s="668"/>
      <c r="L41" s="668"/>
      <c r="M41" s="668"/>
      <c r="N41" s="668"/>
      <c r="O41" s="668"/>
      <c r="P41" s="668"/>
      <c r="Q41" s="668"/>
      <c r="R41" s="668"/>
      <c r="S41" s="668"/>
      <c r="T41" s="668"/>
      <c r="U41" s="668"/>
      <c r="V41" s="668"/>
      <c r="W41" s="668"/>
      <c r="X41" s="668"/>
      <c r="Y41" s="668"/>
      <c r="Z41" s="668"/>
      <c r="AA41" s="668"/>
      <c r="AB41" s="668"/>
      <c r="AC41" s="668"/>
      <c r="AD41" s="668"/>
      <c r="AE41" s="668"/>
      <c r="AF41" s="668"/>
      <c r="AG41" s="668"/>
      <c r="AH41" s="668"/>
      <c r="AI41" s="668"/>
      <c r="AJ41" s="668"/>
      <c r="AK41" s="668"/>
      <c r="AL41" s="668"/>
      <c r="AM41" s="668"/>
      <c r="AN41" s="668"/>
      <c r="AO41" s="668"/>
      <c r="AP41" s="668"/>
      <c r="AQ41" s="668"/>
      <c r="AR41" s="668"/>
      <c r="AS41" s="668"/>
      <c r="AT41" s="668"/>
      <c r="AU41" s="668"/>
      <c r="AV41" s="668"/>
      <c r="AW41" s="668"/>
      <c r="AX41" s="668"/>
      <c r="AY41" s="668"/>
      <c r="AZ41" s="668"/>
      <c r="BA41" s="25"/>
      <c r="BB41" s="4"/>
      <c r="BC41" s="4"/>
      <c r="BD41" s="4"/>
      <c r="BE41" s="4"/>
      <c r="BF41" s="4"/>
      <c r="BG41" s="4"/>
      <c r="BH41" s="4"/>
    </row>
    <row r="42" spans="1:72" s="929" customFormat="1" ht="33" hidden="1" customHeight="1" x14ac:dyDescent="0.25">
      <c r="A42" s="7"/>
      <c r="B42" s="932"/>
      <c r="C42" s="933"/>
      <c r="D42" s="368"/>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25"/>
      <c r="BB42" s="4"/>
      <c r="BC42" s="4"/>
      <c r="BD42" s="4"/>
      <c r="BE42" s="4"/>
      <c r="BF42" s="4"/>
      <c r="BG42" s="4"/>
      <c r="BH42" s="4"/>
    </row>
    <row r="43" spans="1:72" s="26" customFormat="1" ht="42" customHeight="1" x14ac:dyDescent="0.25">
      <c r="A43" s="7"/>
      <c r="B43" s="408" t="s">
        <v>128</v>
      </c>
      <c r="C43" s="409" t="s">
        <v>129</v>
      </c>
      <c r="D43" s="431" t="s">
        <v>93</v>
      </c>
      <c r="E43" s="410">
        <v>0</v>
      </c>
      <c r="F43" s="410">
        <v>0</v>
      </c>
      <c r="G43" s="410">
        <v>0</v>
      </c>
      <c r="H43" s="410">
        <v>0</v>
      </c>
      <c r="I43" s="410">
        <v>0</v>
      </c>
      <c r="J43" s="410">
        <v>0</v>
      </c>
      <c r="K43" s="410">
        <v>0</v>
      </c>
      <c r="L43" s="410">
        <v>0</v>
      </c>
      <c r="M43" s="410">
        <v>0</v>
      </c>
      <c r="N43" s="410">
        <v>0</v>
      </c>
      <c r="O43" s="410">
        <v>0</v>
      </c>
      <c r="P43" s="410">
        <v>0</v>
      </c>
      <c r="Q43" s="410">
        <v>0</v>
      </c>
      <c r="R43" s="410">
        <v>0</v>
      </c>
      <c r="S43" s="410">
        <v>0</v>
      </c>
      <c r="T43" s="410">
        <v>0</v>
      </c>
      <c r="U43" s="410">
        <v>0</v>
      </c>
      <c r="V43" s="410">
        <v>0</v>
      </c>
      <c r="W43" s="410">
        <v>0</v>
      </c>
      <c r="X43" s="410">
        <v>0</v>
      </c>
      <c r="Y43" s="410">
        <v>0</v>
      </c>
      <c r="Z43" s="410">
        <v>0</v>
      </c>
      <c r="AA43" s="410">
        <v>0</v>
      </c>
      <c r="AB43" s="410">
        <v>0</v>
      </c>
      <c r="AC43" s="410">
        <v>0</v>
      </c>
      <c r="AD43" s="410">
        <v>0</v>
      </c>
      <c r="AE43" s="410">
        <v>0</v>
      </c>
      <c r="AF43" s="410">
        <v>0</v>
      </c>
      <c r="AG43" s="410">
        <v>0</v>
      </c>
      <c r="AH43" s="410">
        <v>0</v>
      </c>
      <c r="AI43" s="410">
        <v>0</v>
      </c>
      <c r="AJ43" s="410">
        <v>0</v>
      </c>
      <c r="AK43" s="410">
        <v>0</v>
      </c>
      <c r="AL43" s="410">
        <v>0</v>
      </c>
      <c r="AM43" s="410">
        <v>0</v>
      </c>
      <c r="AN43" s="410">
        <v>0</v>
      </c>
      <c r="AO43" s="410">
        <v>0</v>
      </c>
      <c r="AP43" s="410">
        <v>0</v>
      </c>
      <c r="AQ43" s="410">
        <v>0</v>
      </c>
      <c r="AR43" s="410">
        <v>0</v>
      </c>
      <c r="AS43" s="410">
        <v>0</v>
      </c>
      <c r="AT43" s="410">
        <v>0</v>
      </c>
      <c r="AU43" s="410">
        <v>0</v>
      </c>
      <c r="AV43" s="410">
        <v>0</v>
      </c>
      <c r="AW43" s="410">
        <v>0</v>
      </c>
      <c r="AX43" s="410">
        <v>0</v>
      </c>
      <c r="AY43" s="410">
        <v>0</v>
      </c>
      <c r="AZ43" s="410">
        <v>0</v>
      </c>
      <c r="BA43" s="25">
        <f t="shared" si="3"/>
        <v>0</v>
      </c>
      <c r="BB43" s="8"/>
      <c r="BC43" s="8"/>
      <c r="BD43" s="8"/>
      <c r="BE43" s="8"/>
      <c r="BF43" s="8"/>
      <c r="BG43" s="8"/>
      <c r="BH43" s="8"/>
      <c r="BI43" s="7"/>
      <c r="BJ43" s="7"/>
      <c r="BK43" s="7"/>
      <c r="BL43" s="7"/>
      <c r="BM43" s="7"/>
      <c r="BN43" s="7"/>
      <c r="BO43" s="7"/>
      <c r="BP43" s="7"/>
      <c r="BQ43" s="7"/>
      <c r="BR43" s="7"/>
      <c r="BS43" s="7"/>
      <c r="BT43" s="7"/>
    </row>
    <row r="44" spans="1:72" s="26" customFormat="1" ht="48" customHeight="1" x14ac:dyDescent="0.25">
      <c r="A44" s="7"/>
      <c r="B44" s="382" t="s">
        <v>130</v>
      </c>
      <c r="C44" s="383" t="s">
        <v>131</v>
      </c>
      <c r="D44" s="428" t="s">
        <v>93</v>
      </c>
      <c r="E44" s="445">
        <f t="shared" ref="E44:AZ44" si="11">E45+E53+E56</f>
        <v>0</v>
      </c>
      <c r="F44" s="445">
        <f t="shared" si="11"/>
        <v>0</v>
      </c>
      <c r="G44" s="445">
        <f t="shared" si="11"/>
        <v>0</v>
      </c>
      <c r="H44" s="445">
        <f t="shared" si="11"/>
        <v>0</v>
      </c>
      <c r="I44" s="445">
        <f t="shared" si="11"/>
        <v>0</v>
      </c>
      <c r="J44" s="445">
        <f t="shared" si="11"/>
        <v>0</v>
      </c>
      <c r="K44" s="445">
        <f t="shared" si="11"/>
        <v>0</v>
      </c>
      <c r="L44" s="445">
        <f t="shared" si="11"/>
        <v>0</v>
      </c>
      <c r="M44" s="445">
        <f t="shared" si="11"/>
        <v>0</v>
      </c>
      <c r="N44" s="445">
        <f t="shared" si="11"/>
        <v>0</v>
      </c>
      <c r="O44" s="445">
        <f t="shared" si="11"/>
        <v>0</v>
      </c>
      <c r="P44" s="445">
        <f t="shared" si="11"/>
        <v>0</v>
      </c>
      <c r="Q44" s="445">
        <f t="shared" si="11"/>
        <v>0</v>
      </c>
      <c r="R44" s="445">
        <f t="shared" si="11"/>
        <v>0</v>
      </c>
      <c r="S44" s="445">
        <f t="shared" si="11"/>
        <v>0</v>
      </c>
      <c r="T44" s="445">
        <f t="shared" si="11"/>
        <v>0</v>
      </c>
      <c r="U44" s="393">
        <f t="shared" si="11"/>
        <v>0</v>
      </c>
      <c r="V44" s="445">
        <f t="shared" si="11"/>
        <v>0</v>
      </c>
      <c r="W44" s="445">
        <f t="shared" si="11"/>
        <v>0</v>
      </c>
      <c r="X44" s="445">
        <f t="shared" si="11"/>
        <v>0</v>
      </c>
      <c r="Y44" s="393">
        <f t="shared" si="11"/>
        <v>0</v>
      </c>
      <c r="Z44" s="393">
        <f t="shared" si="11"/>
        <v>0</v>
      </c>
      <c r="AA44" s="445">
        <f t="shared" si="11"/>
        <v>0</v>
      </c>
      <c r="AB44" s="445">
        <f t="shared" si="11"/>
        <v>0</v>
      </c>
      <c r="AC44" s="445">
        <f t="shared" si="11"/>
        <v>0</v>
      </c>
      <c r="AD44" s="445">
        <f t="shared" si="11"/>
        <v>0</v>
      </c>
      <c r="AE44" s="445">
        <f t="shared" si="11"/>
        <v>0</v>
      </c>
      <c r="AF44" s="445">
        <f t="shared" si="11"/>
        <v>0</v>
      </c>
      <c r="AG44" s="445">
        <f t="shared" si="11"/>
        <v>0</v>
      </c>
      <c r="AH44" s="445">
        <f t="shared" si="11"/>
        <v>0</v>
      </c>
      <c r="AI44" s="445">
        <f t="shared" si="11"/>
        <v>0</v>
      </c>
      <c r="AJ44" s="445">
        <f t="shared" si="11"/>
        <v>0</v>
      </c>
      <c r="AK44" s="445">
        <f t="shared" si="11"/>
        <v>0</v>
      </c>
      <c r="AL44" s="445">
        <f t="shared" si="11"/>
        <v>0</v>
      </c>
      <c r="AM44" s="445">
        <f t="shared" si="11"/>
        <v>0</v>
      </c>
      <c r="AN44" s="445">
        <f t="shared" si="11"/>
        <v>0</v>
      </c>
      <c r="AO44" s="393">
        <f t="shared" si="11"/>
        <v>0</v>
      </c>
      <c r="AP44" s="393">
        <f t="shared" si="11"/>
        <v>0</v>
      </c>
      <c r="AQ44" s="445">
        <f t="shared" si="11"/>
        <v>0</v>
      </c>
      <c r="AR44" s="445">
        <f t="shared" si="11"/>
        <v>0</v>
      </c>
      <c r="AS44" s="393">
        <f t="shared" si="11"/>
        <v>0</v>
      </c>
      <c r="AT44" s="393">
        <f t="shared" si="11"/>
        <v>0</v>
      </c>
      <c r="AU44" s="445">
        <f t="shared" si="11"/>
        <v>0</v>
      </c>
      <c r="AV44" s="445">
        <f t="shared" si="11"/>
        <v>0</v>
      </c>
      <c r="AW44" s="445">
        <f t="shared" si="11"/>
        <v>17.700000000000003</v>
      </c>
      <c r="AX44" s="445">
        <f t="shared" si="11"/>
        <v>0</v>
      </c>
      <c r="AY44" s="445">
        <f t="shared" si="11"/>
        <v>0</v>
      </c>
      <c r="AZ44" s="445">
        <f t="shared" si="11"/>
        <v>0</v>
      </c>
      <c r="BA44" s="25">
        <f t="shared" si="3"/>
        <v>0</v>
      </c>
      <c r="BB44" s="8"/>
      <c r="BC44" s="8"/>
      <c r="BD44" s="8"/>
      <c r="BE44" s="8"/>
      <c r="BF44" s="8"/>
      <c r="BG44" s="8"/>
      <c r="BH44" s="8"/>
      <c r="BI44" s="7"/>
      <c r="BJ44" s="7"/>
      <c r="BK44" s="7"/>
      <c r="BL44" s="7"/>
      <c r="BM44" s="7"/>
      <c r="BN44" s="7"/>
      <c r="BO44" s="7"/>
      <c r="BP44" s="7"/>
      <c r="BQ44" s="7"/>
      <c r="BR44" s="7"/>
      <c r="BS44" s="7"/>
      <c r="BT44" s="7"/>
    </row>
    <row r="45" spans="1:72" s="26" customFormat="1" ht="48" customHeight="1" x14ac:dyDescent="0.25">
      <c r="A45" s="7"/>
      <c r="B45" s="382" t="s">
        <v>132</v>
      </c>
      <c r="C45" s="383" t="s">
        <v>133</v>
      </c>
      <c r="D45" s="382" t="s">
        <v>93</v>
      </c>
      <c r="E45" s="445">
        <f t="shared" ref="E45:AZ45" si="12">E46+E48</f>
        <v>0</v>
      </c>
      <c r="F45" s="445">
        <f t="shared" si="12"/>
        <v>0</v>
      </c>
      <c r="G45" s="445">
        <f t="shared" si="12"/>
        <v>0</v>
      </c>
      <c r="H45" s="445">
        <f t="shared" si="12"/>
        <v>0</v>
      </c>
      <c r="I45" s="445">
        <f t="shared" si="12"/>
        <v>0</v>
      </c>
      <c r="J45" s="445">
        <f t="shared" si="12"/>
        <v>0</v>
      </c>
      <c r="K45" s="445">
        <f t="shared" si="12"/>
        <v>0</v>
      </c>
      <c r="L45" s="445">
        <f t="shared" si="12"/>
        <v>0</v>
      </c>
      <c r="M45" s="445">
        <f t="shared" si="12"/>
        <v>0</v>
      </c>
      <c r="N45" s="445">
        <f t="shared" si="12"/>
        <v>0</v>
      </c>
      <c r="O45" s="445">
        <f t="shared" si="12"/>
        <v>0</v>
      </c>
      <c r="P45" s="445">
        <f t="shared" si="12"/>
        <v>0</v>
      </c>
      <c r="Q45" s="445">
        <f t="shared" si="12"/>
        <v>0</v>
      </c>
      <c r="R45" s="445">
        <f t="shared" si="12"/>
        <v>0</v>
      </c>
      <c r="S45" s="445">
        <f t="shared" si="12"/>
        <v>0</v>
      </c>
      <c r="T45" s="445">
        <f t="shared" si="12"/>
        <v>0</v>
      </c>
      <c r="U45" s="393">
        <f t="shared" si="12"/>
        <v>0</v>
      </c>
      <c r="V45" s="445">
        <f t="shared" si="12"/>
        <v>0</v>
      </c>
      <c r="W45" s="445">
        <f t="shared" si="12"/>
        <v>0</v>
      </c>
      <c r="X45" s="445">
        <f t="shared" si="12"/>
        <v>0</v>
      </c>
      <c r="Y45" s="393">
        <f t="shared" si="12"/>
        <v>0</v>
      </c>
      <c r="Z45" s="393">
        <f t="shared" si="12"/>
        <v>0</v>
      </c>
      <c r="AA45" s="445">
        <f t="shared" si="12"/>
        <v>0</v>
      </c>
      <c r="AB45" s="445">
        <f t="shared" si="12"/>
        <v>0</v>
      </c>
      <c r="AC45" s="445">
        <f t="shared" si="12"/>
        <v>0</v>
      </c>
      <c r="AD45" s="445">
        <f t="shared" si="12"/>
        <v>0</v>
      </c>
      <c r="AE45" s="445">
        <f t="shared" si="12"/>
        <v>0</v>
      </c>
      <c r="AF45" s="445">
        <f t="shared" si="12"/>
        <v>0</v>
      </c>
      <c r="AG45" s="445">
        <f t="shared" si="12"/>
        <v>0</v>
      </c>
      <c r="AH45" s="445">
        <f t="shared" si="12"/>
        <v>0</v>
      </c>
      <c r="AI45" s="445">
        <f t="shared" si="12"/>
        <v>0</v>
      </c>
      <c r="AJ45" s="445">
        <f t="shared" si="12"/>
        <v>0</v>
      </c>
      <c r="AK45" s="445">
        <f t="shared" si="12"/>
        <v>0</v>
      </c>
      <c r="AL45" s="445">
        <f t="shared" si="12"/>
        <v>0</v>
      </c>
      <c r="AM45" s="445">
        <f t="shared" si="12"/>
        <v>0</v>
      </c>
      <c r="AN45" s="445">
        <f t="shared" si="12"/>
        <v>0</v>
      </c>
      <c r="AO45" s="393">
        <f t="shared" si="12"/>
        <v>0</v>
      </c>
      <c r="AP45" s="393">
        <f t="shared" si="12"/>
        <v>0</v>
      </c>
      <c r="AQ45" s="445">
        <f t="shared" si="12"/>
        <v>0</v>
      </c>
      <c r="AR45" s="445">
        <f t="shared" si="12"/>
        <v>0</v>
      </c>
      <c r="AS45" s="393">
        <f t="shared" si="12"/>
        <v>0</v>
      </c>
      <c r="AT45" s="393">
        <f t="shared" si="12"/>
        <v>0</v>
      </c>
      <c r="AU45" s="445">
        <f t="shared" si="12"/>
        <v>0</v>
      </c>
      <c r="AV45" s="445">
        <f t="shared" si="12"/>
        <v>0</v>
      </c>
      <c r="AW45" s="445">
        <f t="shared" si="12"/>
        <v>17.700000000000003</v>
      </c>
      <c r="AX45" s="445">
        <f t="shared" si="12"/>
        <v>0</v>
      </c>
      <c r="AY45" s="445">
        <f t="shared" si="12"/>
        <v>0</v>
      </c>
      <c r="AZ45" s="445">
        <f t="shared" si="12"/>
        <v>0</v>
      </c>
      <c r="BA45" s="25">
        <f t="shared" si="3"/>
        <v>0</v>
      </c>
      <c r="BB45" s="8"/>
      <c r="BC45" s="8"/>
      <c r="BD45" s="8"/>
      <c r="BE45" s="8"/>
      <c r="BF45" s="8"/>
      <c r="BG45" s="8"/>
      <c r="BH45" s="8"/>
      <c r="BI45" s="7"/>
      <c r="BJ45" s="7"/>
      <c r="BK45" s="7"/>
      <c r="BL45" s="7"/>
      <c r="BM45" s="7"/>
      <c r="BN45" s="7"/>
      <c r="BO45" s="7"/>
      <c r="BP45" s="7"/>
      <c r="BQ45" s="7"/>
      <c r="BR45" s="7"/>
      <c r="BS45" s="7"/>
      <c r="BT45" s="7"/>
    </row>
    <row r="46" spans="1:72" ht="42" customHeight="1" x14ac:dyDescent="0.25">
      <c r="A46" s="7"/>
      <c r="B46" s="411" t="s">
        <v>134</v>
      </c>
      <c r="C46" s="412" t="s">
        <v>135</v>
      </c>
      <c r="D46" s="411" t="s">
        <v>93</v>
      </c>
      <c r="E46" s="414">
        <f t="shared" ref="E46:AZ46" si="13">SUM(E47:E47)</f>
        <v>0</v>
      </c>
      <c r="F46" s="414">
        <f t="shared" si="13"/>
        <v>0</v>
      </c>
      <c r="G46" s="414">
        <f t="shared" si="13"/>
        <v>0</v>
      </c>
      <c r="H46" s="414">
        <f t="shared" si="13"/>
        <v>0</v>
      </c>
      <c r="I46" s="414">
        <f t="shared" si="13"/>
        <v>0</v>
      </c>
      <c r="J46" s="414">
        <f t="shared" si="13"/>
        <v>0</v>
      </c>
      <c r="K46" s="414">
        <f t="shared" si="13"/>
        <v>0</v>
      </c>
      <c r="L46" s="414">
        <f t="shared" si="13"/>
        <v>0</v>
      </c>
      <c r="M46" s="414">
        <f t="shared" si="13"/>
        <v>0</v>
      </c>
      <c r="N46" s="414">
        <f t="shared" si="13"/>
        <v>0</v>
      </c>
      <c r="O46" s="414">
        <f t="shared" si="13"/>
        <v>0</v>
      </c>
      <c r="P46" s="414">
        <f t="shared" si="13"/>
        <v>0</v>
      </c>
      <c r="Q46" s="414">
        <f t="shared" si="13"/>
        <v>0</v>
      </c>
      <c r="R46" s="414">
        <f t="shared" si="13"/>
        <v>0</v>
      </c>
      <c r="S46" s="414">
        <f t="shared" si="13"/>
        <v>0</v>
      </c>
      <c r="T46" s="414">
        <f t="shared" si="13"/>
        <v>0</v>
      </c>
      <c r="U46" s="414">
        <f t="shared" si="13"/>
        <v>0</v>
      </c>
      <c r="V46" s="414">
        <f t="shared" si="13"/>
        <v>0</v>
      </c>
      <c r="W46" s="414">
        <f t="shared" si="13"/>
        <v>0</v>
      </c>
      <c r="X46" s="414">
        <f t="shared" si="13"/>
        <v>0</v>
      </c>
      <c r="Y46" s="414">
        <f t="shared" si="13"/>
        <v>0</v>
      </c>
      <c r="Z46" s="414">
        <f t="shared" si="13"/>
        <v>0</v>
      </c>
      <c r="AA46" s="414">
        <f t="shared" si="13"/>
        <v>0</v>
      </c>
      <c r="AB46" s="414">
        <f t="shared" si="13"/>
        <v>0</v>
      </c>
      <c r="AC46" s="414">
        <f t="shared" si="13"/>
        <v>0</v>
      </c>
      <c r="AD46" s="414">
        <f t="shared" si="13"/>
        <v>0</v>
      </c>
      <c r="AE46" s="414">
        <f t="shared" si="13"/>
        <v>0</v>
      </c>
      <c r="AF46" s="414">
        <f t="shared" si="13"/>
        <v>0</v>
      </c>
      <c r="AG46" s="414">
        <f t="shared" si="13"/>
        <v>0</v>
      </c>
      <c r="AH46" s="414">
        <f t="shared" si="13"/>
        <v>0</v>
      </c>
      <c r="AI46" s="414">
        <f t="shared" si="13"/>
        <v>0</v>
      </c>
      <c r="AJ46" s="414">
        <f t="shared" si="13"/>
        <v>0</v>
      </c>
      <c r="AK46" s="414">
        <f t="shared" si="13"/>
        <v>0</v>
      </c>
      <c r="AL46" s="414">
        <f t="shared" si="13"/>
        <v>0</v>
      </c>
      <c r="AM46" s="414">
        <f t="shared" si="13"/>
        <v>0</v>
      </c>
      <c r="AN46" s="414">
        <f t="shared" si="13"/>
        <v>0</v>
      </c>
      <c r="AO46" s="414">
        <f t="shared" si="13"/>
        <v>0</v>
      </c>
      <c r="AP46" s="414">
        <f t="shared" si="13"/>
        <v>0</v>
      </c>
      <c r="AQ46" s="414">
        <f t="shared" si="13"/>
        <v>0</v>
      </c>
      <c r="AR46" s="414">
        <f t="shared" si="13"/>
        <v>0</v>
      </c>
      <c r="AS46" s="414">
        <f t="shared" si="13"/>
        <v>0</v>
      </c>
      <c r="AT46" s="414">
        <f t="shared" si="13"/>
        <v>0</v>
      </c>
      <c r="AU46" s="414">
        <f t="shared" si="13"/>
        <v>0</v>
      </c>
      <c r="AV46" s="414">
        <f t="shared" si="13"/>
        <v>0</v>
      </c>
      <c r="AW46" s="414">
        <f t="shared" si="13"/>
        <v>0</v>
      </c>
      <c r="AX46" s="414">
        <f t="shared" si="13"/>
        <v>0</v>
      </c>
      <c r="AY46" s="414">
        <f t="shared" si="13"/>
        <v>0</v>
      </c>
      <c r="AZ46" s="414">
        <f t="shared" si="13"/>
        <v>0</v>
      </c>
      <c r="BA46" s="25">
        <f t="shared" si="3"/>
        <v>0</v>
      </c>
      <c r="BB46" s="8"/>
      <c r="BC46" s="8"/>
      <c r="BD46" s="8"/>
      <c r="BE46" s="8"/>
      <c r="BF46" s="8"/>
      <c r="BG46" s="8"/>
      <c r="BH46" s="8"/>
      <c r="BI46" s="7"/>
      <c r="BJ46" s="7"/>
      <c r="BK46" s="7"/>
      <c r="BL46" s="7"/>
      <c r="BM46" s="7"/>
      <c r="BN46" s="7"/>
      <c r="BO46" s="7"/>
      <c r="BP46" s="7"/>
      <c r="BQ46" s="7"/>
      <c r="BR46" s="7"/>
      <c r="BS46" s="7"/>
      <c r="BT46" s="7"/>
    </row>
    <row r="47" spans="1:72" ht="42" hidden="1" customHeight="1" x14ac:dyDescent="0.25">
      <c r="B47" s="76" t="s">
        <v>191</v>
      </c>
      <c r="C47" s="670"/>
      <c r="D47" s="368"/>
      <c r="E47" s="671">
        <v>0</v>
      </c>
      <c r="F47" s="671">
        <v>0</v>
      </c>
      <c r="G47" s="671">
        <v>0</v>
      </c>
      <c r="H47" s="671">
        <v>0</v>
      </c>
      <c r="I47" s="671">
        <v>0</v>
      </c>
      <c r="J47" s="671">
        <v>0</v>
      </c>
      <c r="K47" s="671">
        <v>0</v>
      </c>
      <c r="L47" s="671">
        <v>0</v>
      </c>
      <c r="M47" s="671">
        <v>0</v>
      </c>
      <c r="N47" s="671">
        <v>0</v>
      </c>
      <c r="O47" s="671">
        <v>0</v>
      </c>
      <c r="P47" s="671">
        <v>0</v>
      </c>
      <c r="Q47" s="671">
        <v>0</v>
      </c>
      <c r="R47" s="671">
        <v>0</v>
      </c>
      <c r="S47" s="671">
        <v>0</v>
      </c>
      <c r="T47" s="671">
        <v>0</v>
      </c>
      <c r="U47" s="671">
        <v>0</v>
      </c>
      <c r="V47" s="671">
        <v>0</v>
      </c>
      <c r="W47" s="671">
        <v>0</v>
      </c>
      <c r="X47" s="671">
        <v>0</v>
      </c>
      <c r="Y47" s="671">
        <v>0</v>
      </c>
      <c r="Z47" s="671">
        <v>0</v>
      </c>
      <c r="AA47" s="671">
        <v>0</v>
      </c>
      <c r="AB47" s="671">
        <v>0</v>
      </c>
      <c r="AC47" s="671">
        <v>0</v>
      </c>
      <c r="AD47" s="671">
        <v>0</v>
      </c>
      <c r="AE47" s="671">
        <v>0</v>
      </c>
      <c r="AF47" s="671">
        <v>0</v>
      </c>
      <c r="AG47" s="671">
        <v>0</v>
      </c>
      <c r="AH47" s="671">
        <v>0</v>
      </c>
      <c r="AI47" s="671">
        <v>0</v>
      </c>
      <c r="AJ47" s="671">
        <v>0</v>
      </c>
      <c r="AK47" s="671">
        <v>0</v>
      </c>
      <c r="AL47" s="671">
        <v>0</v>
      </c>
      <c r="AM47" s="671">
        <v>0</v>
      </c>
      <c r="AN47" s="671">
        <v>0</v>
      </c>
      <c r="AO47" s="671">
        <v>0</v>
      </c>
      <c r="AP47" s="671">
        <v>0</v>
      </c>
      <c r="AQ47" s="671">
        <v>0</v>
      </c>
      <c r="AR47" s="671">
        <v>0</v>
      </c>
      <c r="AS47" s="671">
        <v>0</v>
      </c>
      <c r="AT47" s="671">
        <v>0</v>
      </c>
      <c r="AU47" s="671">
        <v>0</v>
      </c>
      <c r="AV47" s="671">
        <v>0</v>
      </c>
      <c r="AW47" s="671">
        <v>0</v>
      </c>
      <c r="AX47" s="671">
        <v>0</v>
      </c>
      <c r="AY47" s="671">
        <v>0</v>
      </c>
      <c r="AZ47" s="671">
        <v>0</v>
      </c>
      <c r="BA47" s="27">
        <f t="shared" si="3"/>
        <v>0</v>
      </c>
      <c r="BB47" s="4">
        <f>BA47/1.18</f>
        <v>0</v>
      </c>
    </row>
    <row r="48" spans="1:72" ht="42" customHeight="1" x14ac:dyDescent="0.25">
      <c r="A48" s="7"/>
      <c r="B48" s="411" t="s">
        <v>139</v>
      </c>
      <c r="C48" s="412" t="s">
        <v>140</v>
      </c>
      <c r="D48" s="411" t="s">
        <v>93</v>
      </c>
      <c r="E48" s="414">
        <f>SUBTOTAL(9,E49:E52)</f>
        <v>0</v>
      </c>
      <c r="F48" s="414">
        <f t="shared" ref="F48:AZ48" si="14">SUBTOTAL(9,F49:F52)</f>
        <v>0</v>
      </c>
      <c r="G48" s="414">
        <f t="shared" si="14"/>
        <v>0</v>
      </c>
      <c r="H48" s="414">
        <f t="shared" si="14"/>
        <v>0</v>
      </c>
      <c r="I48" s="414">
        <f t="shared" si="14"/>
        <v>0</v>
      </c>
      <c r="J48" s="414">
        <f t="shared" si="14"/>
        <v>0</v>
      </c>
      <c r="K48" s="414">
        <f t="shared" si="14"/>
        <v>0</v>
      </c>
      <c r="L48" s="414">
        <f t="shared" si="14"/>
        <v>0</v>
      </c>
      <c r="M48" s="414">
        <f t="shared" si="14"/>
        <v>0</v>
      </c>
      <c r="N48" s="414">
        <f t="shared" si="14"/>
        <v>0</v>
      </c>
      <c r="O48" s="414">
        <f t="shared" si="14"/>
        <v>0</v>
      </c>
      <c r="P48" s="414">
        <f t="shared" si="14"/>
        <v>0</v>
      </c>
      <c r="Q48" s="414">
        <f t="shared" si="14"/>
        <v>0</v>
      </c>
      <c r="R48" s="414">
        <f t="shared" si="14"/>
        <v>0</v>
      </c>
      <c r="S48" s="414">
        <f t="shared" si="14"/>
        <v>0</v>
      </c>
      <c r="T48" s="414">
        <f t="shared" si="14"/>
        <v>0</v>
      </c>
      <c r="U48" s="414">
        <f t="shared" si="14"/>
        <v>0</v>
      </c>
      <c r="V48" s="414">
        <f t="shared" si="14"/>
        <v>0</v>
      </c>
      <c r="W48" s="414">
        <f t="shared" si="14"/>
        <v>0</v>
      </c>
      <c r="X48" s="414">
        <f t="shared" si="14"/>
        <v>0</v>
      </c>
      <c r="Y48" s="414">
        <f t="shared" si="14"/>
        <v>0</v>
      </c>
      <c r="Z48" s="414">
        <f t="shared" si="14"/>
        <v>0</v>
      </c>
      <c r="AA48" s="414">
        <f t="shared" si="14"/>
        <v>0</v>
      </c>
      <c r="AB48" s="414">
        <f t="shared" si="14"/>
        <v>0</v>
      </c>
      <c r="AC48" s="414">
        <f t="shared" si="14"/>
        <v>0</v>
      </c>
      <c r="AD48" s="414">
        <f t="shared" si="14"/>
        <v>0</v>
      </c>
      <c r="AE48" s="414">
        <f t="shared" si="14"/>
        <v>0</v>
      </c>
      <c r="AF48" s="414">
        <f t="shared" si="14"/>
        <v>0</v>
      </c>
      <c r="AG48" s="414">
        <f t="shared" si="14"/>
        <v>0</v>
      </c>
      <c r="AH48" s="414">
        <f t="shared" si="14"/>
        <v>0</v>
      </c>
      <c r="AI48" s="414">
        <f t="shared" si="14"/>
        <v>0</v>
      </c>
      <c r="AJ48" s="414">
        <f t="shared" si="14"/>
        <v>0</v>
      </c>
      <c r="AK48" s="414">
        <f t="shared" si="14"/>
        <v>0</v>
      </c>
      <c r="AL48" s="414">
        <f t="shared" si="14"/>
        <v>0</v>
      </c>
      <c r="AM48" s="414">
        <f t="shared" si="14"/>
        <v>0</v>
      </c>
      <c r="AN48" s="414">
        <f t="shared" si="14"/>
        <v>0</v>
      </c>
      <c r="AO48" s="414">
        <f t="shared" si="14"/>
        <v>0</v>
      </c>
      <c r="AP48" s="414">
        <f t="shared" si="14"/>
        <v>0</v>
      </c>
      <c r="AQ48" s="414">
        <f t="shared" si="14"/>
        <v>0</v>
      </c>
      <c r="AR48" s="414">
        <f t="shared" si="14"/>
        <v>0</v>
      </c>
      <c r="AS48" s="414">
        <f t="shared" si="14"/>
        <v>0</v>
      </c>
      <c r="AT48" s="414">
        <f t="shared" si="14"/>
        <v>0</v>
      </c>
      <c r="AU48" s="414">
        <f t="shared" si="14"/>
        <v>0</v>
      </c>
      <c r="AV48" s="414">
        <f t="shared" si="14"/>
        <v>0</v>
      </c>
      <c r="AW48" s="414">
        <f t="shared" si="14"/>
        <v>17.700000000000003</v>
      </c>
      <c r="AX48" s="414">
        <f t="shared" si="14"/>
        <v>0</v>
      </c>
      <c r="AY48" s="414">
        <f t="shared" si="14"/>
        <v>0</v>
      </c>
      <c r="AZ48" s="414">
        <f t="shared" si="14"/>
        <v>0</v>
      </c>
      <c r="BA48" s="25">
        <f t="shared" si="3"/>
        <v>0</v>
      </c>
    </row>
    <row r="49" spans="1:60" s="372" customFormat="1" ht="33" customHeight="1" x14ac:dyDescent="0.25">
      <c r="A49" s="7"/>
      <c r="B49" s="76" t="s">
        <v>139</v>
      </c>
      <c r="C49" s="387" t="s">
        <v>1555</v>
      </c>
      <c r="D49" s="76" t="s">
        <v>1626</v>
      </c>
      <c r="E49" s="390"/>
      <c r="F49" s="389"/>
      <c r="G49" s="389"/>
      <c r="H49" s="389"/>
      <c r="I49" s="389"/>
      <c r="J49" s="389"/>
      <c r="K49" s="389"/>
      <c r="L49" s="389"/>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389"/>
      <c r="AJ49" s="389"/>
      <c r="AK49" s="389"/>
      <c r="AL49" s="389"/>
      <c r="AM49" s="389"/>
      <c r="AN49" s="389"/>
      <c r="AO49" s="389"/>
      <c r="AP49" s="389"/>
      <c r="AQ49" s="389"/>
      <c r="AR49" s="389"/>
      <c r="AS49" s="389"/>
      <c r="AT49" s="389"/>
      <c r="AU49" s="389"/>
      <c r="AV49" s="389"/>
      <c r="AW49" s="390">
        <v>8</v>
      </c>
      <c r="AX49" s="390"/>
      <c r="AY49" s="389"/>
      <c r="AZ49" s="389"/>
      <c r="BA49" s="25"/>
      <c r="BB49" s="4"/>
      <c r="BC49" s="4"/>
      <c r="BD49" s="4"/>
      <c r="BE49" s="4"/>
      <c r="BF49" s="4"/>
      <c r="BG49" s="4"/>
      <c r="BH49" s="4"/>
    </row>
    <row r="50" spans="1:60" s="372" customFormat="1" ht="33" customHeight="1" x14ac:dyDescent="0.25">
      <c r="A50" s="7"/>
      <c r="B50" s="76" t="s">
        <v>139</v>
      </c>
      <c r="C50" s="387" t="s">
        <v>1556</v>
      </c>
      <c r="D50" s="76" t="s">
        <v>1627</v>
      </c>
      <c r="E50" s="390"/>
      <c r="F50" s="389"/>
      <c r="G50" s="389"/>
      <c r="H50" s="389"/>
      <c r="I50" s="389"/>
      <c r="J50" s="389"/>
      <c r="K50" s="389"/>
      <c r="L50" s="389"/>
      <c r="M50" s="389"/>
      <c r="N50" s="389"/>
      <c r="O50" s="389"/>
      <c r="P50" s="389"/>
      <c r="Q50" s="389"/>
      <c r="R50" s="389"/>
      <c r="S50" s="389"/>
      <c r="T50" s="389"/>
      <c r="U50" s="389"/>
      <c r="V50" s="389"/>
      <c r="W50" s="389"/>
      <c r="X50" s="389"/>
      <c r="Y50" s="389"/>
      <c r="Z50" s="389"/>
      <c r="AA50" s="389"/>
      <c r="AB50" s="389"/>
      <c r="AC50" s="389"/>
      <c r="AD50" s="389"/>
      <c r="AE50" s="389"/>
      <c r="AF50" s="389"/>
      <c r="AG50" s="389"/>
      <c r="AH50" s="389"/>
      <c r="AI50" s="389"/>
      <c r="AJ50" s="389"/>
      <c r="AK50" s="389"/>
      <c r="AL50" s="389"/>
      <c r="AM50" s="389"/>
      <c r="AN50" s="389"/>
      <c r="AO50" s="389"/>
      <c r="AP50" s="389"/>
      <c r="AQ50" s="389"/>
      <c r="AR50" s="389"/>
      <c r="AS50" s="389"/>
      <c r="AT50" s="389"/>
      <c r="AU50" s="389"/>
      <c r="AV50" s="389"/>
      <c r="AW50" s="390">
        <v>8</v>
      </c>
      <c r="AX50" s="390"/>
      <c r="AY50" s="389"/>
      <c r="AZ50" s="389"/>
      <c r="BA50" s="25"/>
      <c r="BB50" s="4"/>
      <c r="BC50" s="4"/>
      <c r="BD50" s="4"/>
      <c r="BE50" s="4"/>
      <c r="BF50" s="4"/>
      <c r="BG50" s="4"/>
      <c r="BH50" s="4"/>
    </row>
    <row r="51" spans="1:60" s="447" customFormat="1" ht="33" customHeight="1" x14ac:dyDescent="0.25">
      <c r="A51" s="7"/>
      <c r="B51" s="76" t="s">
        <v>139</v>
      </c>
      <c r="C51" s="387" t="s">
        <v>1557</v>
      </c>
      <c r="D51" s="76" t="s">
        <v>1628</v>
      </c>
      <c r="E51" s="390"/>
      <c r="F51" s="389"/>
      <c r="G51" s="389"/>
      <c r="H51" s="389"/>
      <c r="I51" s="389"/>
      <c r="J51" s="389"/>
      <c r="K51" s="389"/>
      <c r="L51" s="389"/>
      <c r="M51" s="389"/>
      <c r="N51" s="389"/>
      <c r="O51" s="389"/>
      <c r="P51" s="389"/>
      <c r="Q51" s="389"/>
      <c r="R51" s="389"/>
      <c r="S51" s="389"/>
      <c r="T51" s="389"/>
      <c r="U51" s="389"/>
      <c r="V51" s="389"/>
      <c r="W51" s="389"/>
      <c r="X51" s="389"/>
      <c r="Y51" s="389"/>
      <c r="Z51" s="389"/>
      <c r="AA51" s="389"/>
      <c r="AB51" s="389"/>
      <c r="AC51" s="389"/>
      <c r="AD51" s="389"/>
      <c r="AE51" s="389"/>
      <c r="AF51" s="389"/>
      <c r="AG51" s="389"/>
      <c r="AH51" s="389"/>
      <c r="AI51" s="389"/>
      <c r="AJ51" s="389"/>
      <c r="AK51" s="389"/>
      <c r="AL51" s="389"/>
      <c r="AM51" s="389"/>
      <c r="AN51" s="389"/>
      <c r="AO51" s="389"/>
      <c r="AP51" s="389"/>
      <c r="AQ51" s="389"/>
      <c r="AR51" s="389"/>
      <c r="AS51" s="389"/>
      <c r="AT51" s="389"/>
      <c r="AU51" s="389"/>
      <c r="AV51" s="389"/>
      <c r="AW51" s="390">
        <v>0.85</v>
      </c>
      <c r="AX51" s="390"/>
      <c r="AY51" s="389"/>
      <c r="AZ51" s="389"/>
      <c r="BA51" s="25"/>
      <c r="BB51" s="4"/>
      <c r="BC51" s="4"/>
      <c r="BD51" s="4"/>
      <c r="BE51" s="4"/>
      <c r="BF51" s="4"/>
      <c r="BG51" s="4"/>
      <c r="BH51" s="4"/>
    </row>
    <row r="52" spans="1:60" s="881" customFormat="1" ht="33" customHeight="1" x14ac:dyDescent="0.25">
      <c r="A52" s="7"/>
      <c r="B52" s="76" t="s">
        <v>139</v>
      </c>
      <c r="C52" s="387" t="s">
        <v>1558</v>
      </c>
      <c r="D52" s="76" t="s">
        <v>1629</v>
      </c>
      <c r="E52" s="390"/>
      <c r="F52" s="389"/>
      <c r="G52" s="389"/>
      <c r="H52" s="389"/>
      <c r="I52" s="389"/>
      <c r="J52" s="389"/>
      <c r="K52" s="389"/>
      <c r="L52" s="389"/>
      <c r="M52" s="389"/>
      <c r="N52" s="389"/>
      <c r="O52" s="389"/>
      <c r="P52" s="389"/>
      <c r="Q52" s="389"/>
      <c r="R52" s="389"/>
      <c r="S52" s="389"/>
      <c r="T52" s="389"/>
      <c r="U52" s="389"/>
      <c r="V52" s="389"/>
      <c r="W52" s="389"/>
      <c r="X52" s="389"/>
      <c r="Y52" s="389"/>
      <c r="Z52" s="389"/>
      <c r="AA52" s="389"/>
      <c r="AB52" s="389"/>
      <c r="AC52" s="389"/>
      <c r="AD52" s="389"/>
      <c r="AE52" s="389"/>
      <c r="AF52" s="389"/>
      <c r="AG52" s="389"/>
      <c r="AH52" s="389"/>
      <c r="AI52" s="389"/>
      <c r="AJ52" s="389"/>
      <c r="AK52" s="389"/>
      <c r="AL52" s="389"/>
      <c r="AM52" s="389"/>
      <c r="AN52" s="389"/>
      <c r="AO52" s="389"/>
      <c r="AP52" s="389"/>
      <c r="AQ52" s="389"/>
      <c r="AR52" s="389"/>
      <c r="AS52" s="389"/>
      <c r="AT52" s="389"/>
      <c r="AU52" s="389"/>
      <c r="AV52" s="389"/>
      <c r="AW52" s="390">
        <v>0.85</v>
      </c>
      <c r="AX52" s="390"/>
      <c r="AY52" s="389"/>
      <c r="AZ52" s="389"/>
      <c r="BA52" s="25"/>
      <c r="BB52" s="4"/>
      <c r="BC52" s="4"/>
      <c r="BD52" s="4"/>
      <c r="BE52" s="4"/>
      <c r="BF52" s="4"/>
      <c r="BG52" s="4"/>
      <c r="BH52" s="4"/>
    </row>
    <row r="53" spans="1:60" ht="48" customHeight="1" x14ac:dyDescent="0.25">
      <c r="A53" s="7"/>
      <c r="B53" s="382" t="s">
        <v>141</v>
      </c>
      <c r="C53" s="383" t="s">
        <v>142</v>
      </c>
      <c r="D53" s="382" t="s">
        <v>93</v>
      </c>
      <c r="E53" s="445">
        <f t="shared" ref="E53:AZ53" si="15">E54+E55</f>
        <v>0</v>
      </c>
      <c r="F53" s="445">
        <f t="shared" si="15"/>
        <v>0</v>
      </c>
      <c r="G53" s="445">
        <f t="shared" si="15"/>
        <v>0</v>
      </c>
      <c r="H53" s="445">
        <f t="shared" si="15"/>
        <v>0</v>
      </c>
      <c r="I53" s="445">
        <f t="shared" si="15"/>
        <v>0</v>
      </c>
      <c r="J53" s="445">
        <f t="shared" si="15"/>
        <v>0</v>
      </c>
      <c r="K53" s="445">
        <f t="shared" si="15"/>
        <v>0</v>
      </c>
      <c r="L53" s="445">
        <f t="shared" si="15"/>
        <v>0</v>
      </c>
      <c r="M53" s="445">
        <f t="shared" si="15"/>
        <v>0</v>
      </c>
      <c r="N53" s="445">
        <f t="shared" si="15"/>
        <v>0</v>
      </c>
      <c r="O53" s="445">
        <f t="shared" si="15"/>
        <v>0</v>
      </c>
      <c r="P53" s="445">
        <f t="shared" si="15"/>
        <v>0</v>
      </c>
      <c r="Q53" s="445">
        <f t="shared" si="15"/>
        <v>0</v>
      </c>
      <c r="R53" s="445">
        <f t="shared" si="15"/>
        <v>0</v>
      </c>
      <c r="S53" s="445">
        <f t="shared" si="15"/>
        <v>0</v>
      </c>
      <c r="T53" s="445">
        <f t="shared" si="15"/>
        <v>0</v>
      </c>
      <c r="U53" s="445">
        <f t="shared" si="15"/>
        <v>0</v>
      </c>
      <c r="V53" s="445">
        <f t="shared" si="15"/>
        <v>0</v>
      </c>
      <c r="W53" s="393">
        <f t="shared" si="15"/>
        <v>0</v>
      </c>
      <c r="X53" s="393">
        <f t="shared" si="15"/>
        <v>0</v>
      </c>
      <c r="Y53" s="445">
        <f t="shared" si="15"/>
        <v>0</v>
      </c>
      <c r="Z53" s="445">
        <f t="shared" si="15"/>
        <v>0</v>
      </c>
      <c r="AA53" s="445">
        <f t="shared" si="15"/>
        <v>0</v>
      </c>
      <c r="AB53" s="445">
        <f t="shared" si="15"/>
        <v>0</v>
      </c>
      <c r="AC53" s="445">
        <f t="shared" si="15"/>
        <v>0</v>
      </c>
      <c r="AD53" s="445">
        <f t="shared" si="15"/>
        <v>0</v>
      </c>
      <c r="AE53" s="445">
        <f t="shared" si="15"/>
        <v>0</v>
      </c>
      <c r="AF53" s="445">
        <f t="shared" si="15"/>
        <v>0</v>
      </c>
      <c r="AG53" s="445">
        <f t="shared" si="15"/>
        <v>0</v>
      </c>
      <c r="AH53" s="445">
        <f t="shared" si="15"/>
        <v>0</v>
      </c>
      <c r="AI53" s="445">
        <f t="shared" si="15"/>
        <v>0</v>
      </c>
      <c r="AJ53" s="445">
        <f t="shared" si="15"/>
        <v>0</v>
      </c>
      <c r="AK53" s="445">
        <f t="shared" si="15"/>
        <v>0</v>
      </c>
      <c r="AL53" s="445">
        <f t="shared" si="15"/>
        <v>0</v>
      </c>
      <c r="AM53" s="445">
        <f t="shared" si="15"/>
        <v>0</v>
      </c>
      <c r="AN53" s="445">
        <f t="shared" si="15"/>
        <v>0</v>
      </c>
      <c r="AO53" s="393">
        <f t="shared" si="15"/>
        <v>0</v>
      </c>
      <c r="AP53" s="393">
        <f t="shared" si="15"/>
        <v>0</v>
      </c>
      <c r="AQ53" s="393">
        <f t="shared" si="15"/>
        <v>0</v>
      </c>
      <c r="AR53" s="393">
        <f t="shared" si="15"/>
        <v>0</v>
      </c>
      <c r="AS53" s="393">
        <f t="shared" si="15"/>
        <v>0</v>
      </c>
      <c r="AT53" s="393">
        <f t="shared" si="15"/>
        <v>0</v>
      </c>
      <c r="AU53" s="393">
        <f t="shared" si="15"/>
        <v>0</v>
      </c>
      <c r="AV53" s="393">
        <f t="shared" si="15"/>
        <v>0</v>
      </c>
      <c r="AW53" s="393">
        <f t="shared" si="15"/>
        <v>0</v>
      </c>
      <c r="AX53" s="393">
        <f t="shared" si="15"/>
        <v>0</v>
      </c>
      <c r="AY53" s="393">
        <f t="shared" si="15"/>
        <v>0</v>
      </c>
      <c r="AZ53" s="393">
        <f t="shared" si="15"/>
        <v>0</v>
      </c>
      <c r="BA53" s="25">
        <f t="shared" si="3"/>
        <v>0</v>
      </c>
    </row>
    <row r="54" spans="1:60" ht="42" customHeight="1" x14ac:dyDescent="0.25">
      <c r="A54" s="7"/>
      <c r="B54" s="411" t="s">
        <v>143</v>
      </c>
      <c r="C54" s="412" t="s">
        <v>144</v>
      </c>
      <c r="D54" s="411" t="s">
        <v>93</v>
      </c>
      <c r="E54" s="414">
        <v>0</v>
      </c>
      <c r="F54" s="414">
        <v>0</v>
      </c>
      <c r="G54" s="414">
        <v>0</v>
      </c>
      <c r="H54" s="414">
        <v>0</v>
      </c>
      <c r="I54" s="414">
        <v>0</v>
      </c>
      <c r="J54" s="414">
        <v>0</v>
      </c>
      <c r="K54" s="414">
        <v>0</v>
      </c>
      <c r="L54" s="414">
        <v>0</v>
      </c>
      <c r="M54" s="414">
        <v>0</v>
      </c>
      <c r="N54" s="414">
        <v>0</v>
      </c>
      <c r="O54" s="414">
        <v>0</v>
      </c>
      <c r="P54" s="414">
        <v>0</v>
      </c>
      <c r="Q54" s="414">
        <v>0</v>
      </c>
      <c r="R54" s="414">
        <v>0</v>
      </c>
      <c r="S54" s="414">
        <v>0</v>
      </c>
      <c r="T54" s="414">
        <v>0</v>
      </c>
      <c r="U54" s="414">
        <v>0</v>
      </c>
      <c r="V54" s="414">
        <v>0</v>
      </c>
      <c r="W54" s="414">
        <v>0</v>
      </c>
      <c r="X54" s="414">
        <v>0</v>
      </c>
      <c r="Y54" s="414">
        <v>0</v>
      </c>
      <c r="Z54" s="414">
        <v>0</v>
      </c>
      <c r="AA54" s="414">
        <v>0</v>
      </c>
      <c r="AB54" s="414">
        <v>0</v>
      </c>
      <c r="AC54" s="414">
        <v>0</v>
      </c>
      <c r="AD54" s="414">
        <v>0</v>
      </c>
      <c r="AE54" s="414">
        <v>0</v>
      </c>
      <c r="AF54" s="414">
        <v>0</v>
      </c>
      <c r="AG54" s="414">
        <v>0</v>
      </c>
      <c r="AH54" s="414">
        <v>0</v>
      </c>
      <c r="AI54" s="414">
        <v>0</v>
      </c>
      <c r="AJ54" s="414">
        <v>0</v>
      </c>
      <c r="AK54" s="414">
        <v>0</v>
      </c>
      <c r="AL54" s="414">
        <v>0</v>
      </c>
      <c r="AM54" s="414">
        <v>0</v>
      </c>
      <c r="AN54" s="414">
        <v>0</v>
      </c>
      <c r="AO54" s="414">
        <v>0</v>
      </c>
      <c r="AP54" s="414">
        <v>0</v>
      </c>
      <c r="AQ54" s="414">
        <v>0</v>
      </c>
      <c r="AR54" s="414">
        <v>0</v>
      </c>
      <c r="AS54" s="414">
        <v>0</v>
      </c>
      <c r="AT54" s="414">
        <v>0</v>
      </c>
      <c r="AU54" s="414">
        <v>0</v>
      </c>
      <c r="AV54" s="414">
        <v>0</v>
      </c>
      <c r="AW54" s="414">
        <v>0</v>
      </c>
      <c r="AX54" s="414">
        <v>0</v>
      </c>
      <c r="AY54" s="414">
        <v>0</v>
      </c>
      <c r="AZ54" s="414">
        <v>0</v>
      </c>
      <c r="BA54" s="25">
        <v>0</v>
      </c>
    </row>
    <row r="55" spans="1:60" ht="42" customHeight="1" x14ac:dyDescent="0.25">
      <c r="A55" s="7"/>
      <c r="B55" s="411" t="s">
        <v>148</v>
      </c>
      <c r="C55" s="412" t="s">
        <v>149</v>
      </c>
      <c r="D55" s="411" t="s">
        <v>93</v>
      </c>
      <c r="E55" s="414">
        <v>0</v>
      </c>
      <c r="F55" s="414">
        <v>0</v>
      </c>
      <c r="G55" s="414">
        <v>0</v>
      </c>
      <c r="H55" s="414">
        <v>0</v>
      </c>
      <c r="I55" s="414">
        <v>0</v>
      </c>
      <c r="J55" s="414">
        <v>0</v>
      </c>
      <c r="K55" s="414">
        <v>0</v>
      </c>
      <c r="L55" s="414">
        <v>0</v>
      </c>
      <c r="M55" s="414">
        <v>0</v>
      </c>
      <c r="N55" s="414">
        <v>0</v>
      </c>
      <c r="O55" s="414">
        <v>0</v>
      </c>
      <c r="P55" s="414">
        <v>0</v>
      </c>
      <c r="Q55" s="414">
        <v>0</v>
      </c>
      <c r="R55" s="414">
        <v>0</v>
      </c>
      <c r="S55" s="414">
        <v>0</v>
      </c>
      <c r="T55" s="414">
        <v>0</v>
      </c>
      <c r="U55" s="414">
        <v>0</v>
      </c>
      <c r="V55" s="414">
        <v>0</v>
      </c>
      <c r="W55" s="414">
        <v>0</v>
      </c>
      <c r="X55" s="414">
        <v>0</v>
      </c>
      <c r="Y55" s="414">
        <v>0</v>
      </c>
      <c r="Z55" s="414">
        <v>0</v>
      </c>
      <c r="AA55" s="414">
        <v>0</v>
      </c>
      <c r="AB55" s="414">
        <v>0</v>
      </c>
      <c r="AC55" s="414">
        <v>0</v>
      </c>
      <c r="AD55" s="414">
        <v>0</v>
      </c>
      <c r="AE55" s="414">
        <v>0</v>
      </c>
      <c r="AF55" s="414">
        <v>0</v>
      </c>
      <c r="AG55" s="414">
        <v>0</v>
      </c>
      <c r="AH55" s="414">
        <v>0</v>
      </c>
      <c r="AI55" s="414">
        <v>0</v>
      </c>
      <c r="AJ55" s="414">
        <v>0</v>
      </c>
      <c r="AK55" s="414">
        <v>0</v>
      </c>
      <c r="AL55" s="414">
        <v>0</v>
      </c>
      <c r="AM55" s="414">
        <v>0</v>
      </c>
      <c r="AN55" s="414">
        <v>0</v>
      </c>
      <c r="AO55" s="414">
        <v>0</v>
      </c>
      <c r="AP55" s="414">
        <v>0</v>
      </c>
      <c r="AQ55" s="414">
        <v>0</v>
      </c>
      <c r="AR55" s="414">
        <v>0</v>
      </c>
      <c r="AS55" s="414">
        <v>0</v>
      </c>
      <c r="AT55" s="414">
        <v>0</v>
      </c>
      <c r="AU55" s="414">
        <v>0</v>
      </c>
      <c r="AV55" s="414">
        <v>0</v>
      </c>
      <c r="AW55" s="414">
        <v>0</v>
      </c>
      <c r="AX55" s="414">
        <v>0</v>
      </c>
      <c r="AY55" s="414">
        <v>0</v>
      </c>
      <c r="AZ55" s="414">
        <v>0</v>
      </c>
      <c r="BA55" s="25">
        <f t="shared" si="3"/>
        <v>0</v>
      </c>
    </row>
    <row r="56" spans="1:60" ht="48" customHeight="1" x14ac:dyDescent="0.25">
      <c r="A56" s="7"/>
      <c r="B56" s="382" t="s">
        <v>150</v>
      </c>
      <c r="C56" s="383" t="s">
        <v>151</v>
      </c>
      <c r="D56" s="382" t="s">
        <v>93</v>
      </c>
      <c r="E56" s="445">
        <f>SUBTOTAL(9,E57:E65)</f>
        <v>0</v>
      </c>
      <c r="F56" s="445">
        <f t="shared" ref="F56:AZ56" si="16">SUBTOTAL(9,F57:F65)</f>
        <v>0</v>
      </c>
      <c r="G56" s="445">
        <f t="shared" si="16"/>
        <v>0</v>
      </c>
      <c r="H56" s="445">
        <f t="shared" si="16"/>
        <v>0</v>
      </c>
      <c r="I56" s="445">
        <f t="shared" si="16"/>
        <v>0</v>
      </c>
      <c r="J56" s="445">
        <f t="shared" si="16"/>
        <v>0</v>
      </c>
      <c r="K56" s="445">
        <f t="shared" si="16"/>
        <v>0</v>
      </c>
      <c r="L56" s="445">
        <f t="shared" si="16"/>
        <v>0</v>
      </c>
      <c r="M56" s="445">
        <f t="shared" si="16"/>
        <v>0</v>
      </c>
      <c r="N56" s="445">
        <f t="shared" si="16"/>
        <v>0</v>
      </c>
      <c r="O56" s="445">
        <f t="shared" si="16"/>
        <v>0</v>
      </c>
      <c r="P56" s="445">
        <f t="shared" si="16"/>
        <v>0</v>
      </c>
      <c r="Q56" s="445">
        <f t="shared" si="16"/>
        <v>0</v>
      </c>
      <c r="R56" s="445">
        <f t="shared" si="16"/>
        <v>0</v>
      </c>
      <c r="S56" s="445">
        <f t="shared" si="16"/>
        <v>0</v>
      </c>
      <c r="T56" s="445">
        <f t="shared" si="16"/>
        <v>0</v>
      </c>
      <c r="U56" s="445">
        <f t="shared" si="16"/>
        <v>0</v>
      </c>
      <c r="V56" s="445">
        <f t="shared" si="16"/>
        <v>0</v>
      </c>
      <c r="W56" s="445">
        <f t="shared" si="16"/>
        <v>0</v>
      </c>
      <c r="X56" s="445">
        <f t="shared" si="16"/>
        <v>0</v>
      </c>
      <c r="Y56" s="445">
        <f t="shared" si="16"/>
        <v>0</v>
      </c>
      <c r="Z56" s="445">
        <f t="shared" si="16"/>
        <v>0</v>
      </c>
      <c r="AA56" s="445">
        <f t="shared" si="16"/>
        <v>0</v>
      </c>
      <c r="AB56" s="445">
        <f t="shared" si="16"/>
        <v>0</v>
      </c>
      <c r="AC56" s="445">
        <f t="shared" si="16"/>
        <v>0</v>
      </c>
      <c r="AD56" s="445">
        <f t="shared" si="16"/>
        <v>0</v>
      </c>
      <c r="AE56" s="445">
        <f t="shared" si="16"/>
        <v>0</v>
      </c>
      <c r="AF56" s="445">
        <f t="shared" si="16"/>
        <v>0</v>
      </c>
      <c r="AG56" s="445">
        <f t="shared" si="16"/>
        <v>0</v>
      </c>
      <c r="AH56" s="445">
        <f t="shared" si="16"/>
        <v>0</v>
      </c>
      <c r="AI56" s="445">
        <f t="shared" si="16"/>
        <v>0</v>
      </c>
      <c r="AJ56" s="445">
        <f t="shared" si="16"/>
        <v>0</v>
      </c>
      <c r="AK56" s="445">
        <f t="shared" si="16"/>
        <v>0</v>
      </c>
      <c r="AL56" s="445">
        <f t="shared" si="16"/>
        <v>0</v>
      </c>
      <c r="AM56" s="445">
        <f t="shared" si="16"/>
        <v>0</v>
      </c>
      <c r="AN56" s="445">
        <f t="shared" si="16"/>
        <v>0</v>
      </c>
      <c r="AO56" s="445">
        <f t="shared" si="16"/>
        <v>0</v>
      </c>
      <c r="AP56" s="445">
        <f t="shared" si="16"/>
        <v>0</v>
      </c>
      <c r="AQ56" s="445">
        <f t="shared" si="16"/>
        <v>0</v>
      </c>
      <c r="AR56" s="445">
        <f t="shared" si="16"/>
        <v>0</v>
      </c>
      <c r="AS56" s="445">
        <f t="shared" si="16"/>
        <v>0</v>
      </c>
      <c r="AT56" s="445">
        <f t="shared" si="16"/>
        <v>0</v>
      </c>
      <c r="AU56" s="445">
        <f t="shared" si="16"/>
        <v>0</v>
      </c>
      <c r="AV56" s="445">
        <f t="shared" si="16"/>
        <v>0</v>
      </c>
      <c r="AW56" s="445">
        <f t="shared" si="16"/>
        <v>0</v>
      </c>
      <c r="AX56" s="445">
        <f t="shared" si="16"/>
        <v>0</v>
      </c>
      <c r="AY56" s="445">
        <f t="shared" si="16"/>
        <v>0</v>
      </c>
      <c r="AZ56" s="445">
        <f t="shared" si="16"/>
        <v>0</v>
      </c>
      <c r="BA56" s="25">
        <f t="shared" si="3"/>
        <v>0</v>
      </c>
    </row>
    <row r="57" spans="1:60" ht="42" customHeight="1" x14ac:dyDescent="0.25">
      <c r="A57" s="7"/>
      <c r="B57" s="663" t="s">
        <v>152</v>
      </c>
      <c r="C57" s="664" t="s">
        <v>153</v>
      </c>
      <c r="D57" s="408" t="s">
        <v>93</v>
      </c>
      <c r="E57" s="410">
        <v>0</v>
      </c>
      <c r="F57" s="410">
        <v>0</v>
      </c>
      <c r="G57" s="410">
        <v>0</v>
      </c>
      <c r="H57" s="410">
        <v>0</v>
      </c>
      <c r="I57" s="410">
        <v>0</v>
      </c>
      <c r="J57" s="410">
        <v>0</v>
      </c>
      <c r="K57" s="410">
        <v>0</v>
      </c>
      <c r="L57" s="410">
        <v>0</v>
      </c>
      <c r="M57" s="410">
        <v>0</v>
      </c>
      <c r="N57" s="410">
        <v>0</v>
      </c>
      <c r="O57" s="410">
        <v>0</v>
      </c>
      <c r="P57" s="410">
        <v>0</v>
      </c>
      <c r="Q57" s="410">
        <v>0</v>
      </c>
      <c r="R57" s="410">
        <v>0</v>
      </c>
      <c r="S57" s="410">
        <v>0</v>
      </c>
      <c r="T57" s="410">
        <v>0</v>
      </c>
      <c r="U57" s="410">
        <v>0</v>
      </c>
      <c r="V57" s="410">
        <v>0</v>
      </c>
      <c r="W57" s="410">
        <v>0</v>
      </c>
      <c r="X57" s="410">
        <v>0</v>
      </c>
      <c r="Y57" s="410">
        <v>0</v>
      </c>
      <c r="Z57" s="410">
        <v>0</v>
      </c>
      <c r="AA57" s="410">
        <v>0</v>
      </c>
      <c r="AB57" s="410">
        <v>0</v>
      </c>
      <c r="AC57" s="410">
        <v>0</v>
      </c>
      <c r="AD57" s="410">
        <v>0</v>
      </c>
      <c r="AE57" s="410">
        <v>0</v>
      </c>
      <c r="AF57" s="410">
        <v>0</v>
      </c>
      <c r="AG57" s="410">
        <v>0</v>
      </c>
      <c r="AH57" s="410">
        <v>0</v>
      </c>
      <c r="AI57" s="410">
        <v>0</v>
      </c>
      <c r="AJ57" s="410">
        <v>0</v>
      </c>
      <c r="AK57" s="410">
        <v>0</v>
      </c>
      <c r="AL57" s="410">
        <v>0</v>
      </c>
      <c r="AM57" s="410">
        <v>0</v>
      </c>
      <c r="AN57" s="410">
        <v>0</v>
      </c>
      <c r="AO57" s="410">
        <v>0</v>
      </c>
      <c r="AP57" s="410">
        <v>0</v>
      </c>
      <c r="AQ57" s="410">
        <v>0</v>
      </c>
      <c r="AR57" s="410">
        <v>0</v>
      </c>
      <c r="AS57" s="410">
        <v>0</v>
      </c>
      <c r="AT57" s="410">
        <v>0</v>
      </c>
      <c r="AU57" s="410">
        <v>0</v>
      </c>
      <c r="AV57" s="410">
        <v>0</v>
      </c>
      <c r="AW57" s="410">
        <v>0</v>
      </c>
      <c r="AX57" s="410">
        <v>0</v>
      </c>
      <c r="AY57" s="410">
        <v>0</v>
      </c>
      <c r="AZ57" s="410">
        <v>0</v>
      </c>
      <c r="BA57" s="25">
        <f t="shared" si="3"/>
        <v>0</v>
      </c>
    </row>
    <row r="58" spans="1:60" ht="42" customHeight="1" x14ac:dyDescent="0.25">
      <c r="A58" s="7"/>
      <c r="B58" s="663" t="s">
        <v>154</v>
      </c>
      <c r="C58" s="664" t="s">
        <v>155</v>
      </c>
      <c r="D58" s="408" t="s">
        <v>93</v>
      </c>
      <c r="E58" s="410">
        <v>0</v>
      </c>
      <c r="F58" s="410">
        <v>0</v>
      </c>
      <c r="G58" s="410">
        <v>0</v>
      </c>
      <c r="H58" s="410">
        <v>0</v>
      </c>
      <c r="I58" s="410">
        <v>0</v>
      </c>
      <c r="J58" s="410">
        <v>0</v>
      </c>
      <c r="K58" s="410">
        <v>0</v>
      </c>
      <c r="L58" s="410">
        <v>0</v>
      </c>
      <c r="M58" s="410">
        <v>0</v>
      </c>
      <c r="N58" s="410">
        <v>0</v>
      </c>
      <c r="O58" s="410">
        <v>0</v>
      </c>
      <c r="P58" s="410">
        <v>0</v>
      </c>
      <c r="Q58" s="410">
        <v>0</v>
      </c>
      <c r="R58" s="410">
        <v>0</v>
      </c>
      <c r="S58" s="410">
        <v>0</v>
      </c>
      <c r="T58" s="410">
        <v>0</v>
      </c>
      <c r="U58" s="410">
        <v>0</v>
      </c>
      <c r="V58" s="410">
        <v>0</v>
      </c>
      <c r="W58" s="410">
        <v>0</v>
      </c>
      <c r="X58" s="410">
        <v>0</v>
      </c>
      <c r="Y58" s="410">
        <v>0</v>
      </c>
      <c r="Z58" s="410">
        <v>0</v>
      </c>
      <c r="AA58" s="410">
        <v>0</v>
      </c>
      <c r="AB58" s="410">
        <v>0</v>
      </c>
      <c r="AC58" s="410">
        <v>0</v>
      </c>
      <c r="AD58" s="410">
        <v>0</v>
      </c>
      <c r="AE58" s="410">
        <v>0</v>
      </c>
      <c r="AF58" s="410">
        <v>0</v>
      </c>
      <c r="AG58" s="410">
        <v>0</v>
      </c>
      <c r="AH58" s="410">
        <v>0</v>
      </c>
      <c r="AI58" s="410">
        <v>0</v>
      </c>
      <c r="AJ58" s="410">
        <v>0</v>
      </c>
      <c r="AK58" s="410">
        <v>0</v>
      </c>
      <c r="AL58" s="410">
        <v>0</v>
      </c>
      <c r="AM58" s="410">
        <v>0</v>
      </c>
      <c r="AN58" s="410">
        <v>0</v>
      </c>
      <c r="AO58" s="410">
        <v>0</v>
      </c>
      <c r="AP58" s="410">
        <v>0</v>
      </c>
      <c r="AQ58" s="410">
        <v>0</v>
      </c>
      <c r="AR58" s="410">
        <v>0</v>
      </c>
      <c r="AS58" s="410">
        <v>0</v>
      </c>
      <c r="AT58" s="410">
        <v>0</v>
      </c>
      <c r="AU58" s="410">
        <v>0</v>
      </c>
      <c r="AV58" s="410">
        <v>0</v>
      </c>
      <c r="AW58" s="410">
        <v>0</v>
      </c>
      <c r="AX58" s="410">
        <v>0</v>
      </c>
      <c r="AY58" s="410">
        <v>0</v>
      </c>
      <c r="AZ58" s="410">
        <v>0</v>
      </c>
      <c r="BA58" s="25">
        <f t="shared" si="3"/>
        <v>0</v>
      </c>
    </row>
    <row r="59" spans="1:60" s="372" customFormat="1" ht="47.25" hidden="1" customHeight="1" x14ac:dyDescent="0.25">
      <c r="A59" s="7"/>
      <c r="B59" s="374" t="s">
        <v>154</v>
      </c>
      <c r="C59" s="375" t="s">
        <v>691</v>
      </c>
      <c r="D59" s="376" t="s">
        <v>693</v>
      </c>
      <c r="E59" s="390"/>
      <c r="F59" s="390"/>
      <c r="G59" s="390"/>
      <c r="H59" s="390"/>
      <c r="I59" s="390"/>
      <c r="J59" s="390"/>
      <c r="K59" s="390"/>
      <c r="L59" s="390"/>
      <c r="M59" s="390"/>
      <c r="N59" s="390"/>
      <c r="O59" s="390"/>
      <c r="P59" s="390"/>
      <c r="Q59" s="390"/>
      <c r="R59" s="390"/>
      <c r="S59" s="390"/>
      <c r="T59" s="390"/>
      <c r="U59" s="390"/>
      <c r="V59" s="390"/>
      <c r="W59" s="390"/>
      <c r="X59" s="390"/>
      <c r="Y59" s="390"/>
      <c r="Z59" s="390"/>
      <c r="AA59" s="390"/>
      <c r="AB59" s="390"/>
      <c r="AC59" s="390"/>
      <c r="AD59" s="390"/>
      <c r="AE59" s="390"/>
      <c r="AF59" s="390"/>
      <c r="AG59" s="390"/>
      <c r="AH59" s="390"/>
      <c r="AI59" s="390"/>
      <c r="AJ59" s="390"/>
      <c r="AK59" s="390"/>
      <c r="AL59" s="390"/>
      <c r="AM59" s="390"/>
      <c r="AN59" s="390"/>
      <c r="AO59" s="390"/>
      <c r="AP59" s="390"/>
      <c r="AQ59" s="390"/>
      <c r="AR59" s="390"/>
      <c r="AS59" s="390"/>
      <c r="AT59" s="390"/>
      <c r="AU59" s="390"/>
      <c r="AV59" s="390"/>
      <c r="AW59" s="390"/>
      <c r="AX59" s="390"/>
      <c r="AY59" s="390"/>
      <c r="AZ59" s="390"/>
      <c r="BA59" s="25"/>
      <c r="BB59" s="4"/>
      <c r="BC59" s="4"/>
      <c r="BD59" s="4"/>
      <c r="BE59" s="4"/>
      <c r="BF59" s="4"/>
      <c r="BG59" s="4"/>
      <c r="BH59" s="4"/>
    </row>
    <row r="60" spans="1:60" ht="42" customHeight="1" x14ac:dyDescent="0.25">
      <c r="A60" s="7"/>
      <c r="B60" s="408" t="s">
        <v>156</v>
      </c>
      <c r="C60" s="409" t="s">
        <v>157</v>
      </c>
      <c r="D60" s="408" t="s">
        <v>93</v>
      </c>
      <c r="E60" s="410">
        <v>0</v>
      </c>
      <c r="F60" s="410">
        <v>0</v>
      </c>
      <c r="G60" s="410">
        <v>0</v>
      </c>
      <c r="H60" s="410">
        <v>0</v>
      </c>
      <c r="I60" s="410">
        <v>0</v>
      </c>
      <c r="J60" s="410">
        <v>0</v>
      </c>
      <c r="K60" s="410">
        <v>0</v>
      </c>
      <c r="L60" s="410">
        <v>0</v>
      </c>
      <c r="M60" s="410">
        <v>0</v>
      </c>
      <c r="N60" s="410">
        <v>0</v>
      </c>
      <c r="O60" s="410">
        <v>0</v>
      </c>
      <c r="P60" s="410">
        <v>0</v>
      </c>
      <c r="Q60" s="410">
        <v>0</v>
      </c>
      <c r="R60" s="410">
        <v>0</v>
      </c>
      <c r="S60" s="410">
        <v>0</v>
      </c>
      <c r="T60" s="410">
        <v>0</v>
      </c>
      <c r="U60" s="410">
        <v>0</v>
      </c>
      <c r="V60" s="410">
        <v>0</v>
      </c>
      <c r="W60" s="410">
        <v>0</v>
      </c>
      <c r="X60" s="410">
        <v>0</v>
      </c>
      <c r="Y60" s="410">
        <v>0</v>
      </c>
      <c r="Z60" s="410">
        <v>0</v>
      </c>
      <c r="AA60" s="410">
        <v>0</v>
      </c>
      <c r="AB60" s="410">
        <v>0</v>
      </c>
      <c r="AC60" s="410">
        <v>0</v>
      </c>
      <c r="AD60" s="410">
        <v>0</v>
      </c>
      <c r="AE60" s="410">
        <v>0</v>
      </c>
      <c r="AF60" s="410">
        <v>0</v>
      </c>
      <c r="AG60" s="410">
        <v>0</v>
      </c>
      <c r="AH60" s="410">
        <v>0</v>
      </c>
      <c r="AI60" s="410">
        <v>0</v>
      </c>
      <c r="AJ60" s="410">
        <v>0</v>
      </c>
      <c r="AK60" s="410">
        <v>0</v>
      </c>
      <c r="AL60" s="410">
        <v>0</v>
      </c>
      <c r="AM60" s="410">
        <v>0</v>
      </c>
      <c r="AN60" s="410">
        <v>0</v>
      </c>
      <c r="AO60" s="410">
        <v>0</v>
      </c>
      <c r="AP60" s="410">
        <v>0</v>
      </c>
      <c r="AQ60" s="410">
        <v>0</v>
      </c>
      <c r="AR60" s="410">
        <v>0</v>
      </c>
      <c r="AS60" s="410">
        <v>0</v>
      </c>
      <c r="AT60" s="410">
        <v>0</v>
      </c>
      <c r="AU60" s="410">
        <v>0</v>
      </c>
      <c r="AV60" s="410">
        <v>0</v>
      </c>
      <c r="AW60" s="410">
        <v>0</v>
      </c>
      <c r="AX60" s="410">
        <v>0</v>
      </c>
      <c r="AY60" s="410">
        <v>0</v>
      </c>
      <c r="AZ60" s="410">
        <v>0</v>
      </c>
      <c r="BA60" s="25">
        <f t="shared" si="3"/>
        <v>0</v>
      </c>
    </row>
    <row r="61" spans="1:60" ht="42" customHeight="1" x14ac:dyDescent="0.25">
      <c r="A61" s="7"/>
      <c r="B61" s="408" t="s">
        <v>158</v>
      </c>
      <c r="C61" s="409" t="s">
        <v>159</v>
      </c>
      <c r="D61" s="408" t="s">
        <v>93</v>
      </c>
      <c r="E61" s="410">
        <v>0</v>
      </c>
      <c r="F61" s="410">
        <v>0</v>
      </c>
      <c r="G61" s="410">
        <v>0</v>
      </c>
      <c r="H61" s="410">
        <v>0</v>
      </c>
      <c r="I61" s="410">
        <v>0</v>
      </c>
      <c r="J61" s="410">
        <v>0</v>
      </c>
      <c r="K61" s="410">
        <v>0</v>
      </c>
      <c r="L61" s="410">
        <v>0</v>
      </c>
      <c r="M61" s="410">
        <v>0</v>
      </c>
      <c r="N61" s="410">
        <v>0</v>
      </c>
      <c r="O61" s="410">
        <v>0</v>
      </c>
      <c r="P61" s="410">
        <v>0</v>
      </c>
      <c r="Q61" s="410">
        <v>0</v>
      </c>
      <c r="R61" s="410">
        <v>0</v>
      </c>
      <c r="S61" s="410">
        <v>0</v>
      </c>
      <c r="T61" s="410">
        <v>0</v>
      </c>
      <c r="U61" s="410">
        <v>0</v>
      </c>
      <c r="V61" s="410">
        <v>0</v>
      </c>
      <c r="W61" s="410">
        <v>0</v>
      </c>
      <c r="X61" s="410">
        <v>0</v>
      </c>
      <c r="Y61" s="410">
        <v>0</v>
      </c>
      <c r="Z61" s="410">
        <v>0</v>
      </c>
      <c r="AA61" s="410">
        <v>0</v>
      </c>
      <c r="AB61" s="410">
        <v>0</v>
      </c>
      <c r="AC61" s="410">
        <v>0</v>
      </c>
      <c r="AD61" s="410">
        <v>0</v>
      </c>
      <c r="AE61" s="410">
        <v>0</v>
      </c>
      <c r="AF61" s="410">
        <v>0</v>
      </c>
      <c r="AG61" s="410">
        <v>0</v>
      </c>
      <c r="AH61" s="410">
        <v>0</v>
      </c>
      <c r="AI61" s="410">
        <v>0</v>
      </c>
      <c r="AJ61" s="410">
        <v>0</v>
      </c>
      <c r="AK61" s="410">
        <v>0</v>
      </c>
      <c r="AL61" s="410">
        <v>0</v>
      </c>
      <c r="AM61" s="410">
        <v>0</v>
      </c>
      <c r="AN61" s="410">
        <v>0</v>
      </c>
      <c r="AO61" s="410">
        <v>0</v>
      </c>
      <c r="AP61" s="410">
        <v>0</v>
      </c>
      <c r="AQ61" s="410">
        <v>0</v>
      </c>
      <c r="AR61" s="410">
        <v>0</v>
      </c>
      <c r="AS61" s="410">
        <v>0</v>
      </c>
      <c r="AT61" s="410">
        <v>0</v>
      </c>
      <c r="AU61" s="410">
        <v>0</v>
      </c>
      <c r="AV61" s="410">
        <v>0</v>
      </c>
      <c r="AW61" s="410">
        <v>0</v>
      </c>
      <c r="AX61" s="410">
        <v>0</v>
      </c>
      <c r="AY61" s="410">
        <v>0</v>
      </c>
      <c r="AZ61" s="410">
        <v>0</v>
      </c>
      <c r="BA61" s="25">
        <f t="shared" si="3"/>
        <v>0</v>
      </c>
    </row>
    <row r="62" spans="1:60" ht="42" customHeight="1" x14ac:dyDescent="0.25">
      <c r="A62" s="7"/>
      <c r="B62" s="408" t="s">
        <v>160</v>
      </c>
      <c r="C62" s="409" t="s">
        <v>161</v>
      </c>
      <c r="D62" s="408" t="s">
        <v>93</v>
      </c>
      <c r="E62" s="410">
        <v>0</v>
      </c>
      <c r="F62" s="410">
        <v>0</v>
      </c>
      <c r="G62" s="410">
        <v>0</v>
      </c>
      <c r="H62" s="410">
        <v>0</v>
      </c>
      <c r="I62" s="410">
        <v>0</v>
      </c>
      <c r="J62" s="410">
        <v>0</v>
      </c>
      <c r="K62" s="410">
        <v>0</v>
      </c>
      <c r="L62" s="410">
        <v>0</v>
      </c>
      <c r="M62" s="410">
        <v>0</v>
      </c>
      <c r="N62" s="410">
        <v>0</v>
      </c>
      <c r="O62" s="410">
        <v>0</v>
      </c>
      <c r="P62" s="410">
        <v>0</v>
      </c>
      <c r="Q62" s="410">
        <v>0</v>
      </c>
      <c r="R62" s="410">
        <v>0</v>
      </c>
      <c r="S62" s="410">
        <v>0</v>
      </c>
      <c r="T62" s="410">
        <v>0</v>
      </c>
      <c r="U62" s="410">
        <v>0</v>
      </c>
      <c r="V62" s="410">
        <v>0</v>
      </c>
      <c r="W62" s="410">
        <v>0</v>
      </c>
      <c r="X62" s="410">
        <v>0</v>
      </c>
      <c r="Y62" s="410">
        <v>0</v>
      </c>
      <c r="Z62" s="410">
        <v>0</v>
      </c>
      <c r="AA62" s="410">
        <v>0</v>
      </c>
      <c r="AB62" s="410">
        <v>0</v>
      </c>
      <c r="AC62" s="410">
        <v>0</v>
      </c>
      <c r="AD62" s="410">
        <v>0</v>
      </c>
      <c r="AE62" s="410">
        <v>0</v>
      </c>
      <c r="AF62" s="410">
        <v>0</v>
      </c>
      <c r="AG62" s="410">
        <v>0</v>
      </c>
      <c r="AH62" s="410">
        <v>0</v>
      </c>
      <c r="AI62" s="410">
        <v>0</v>
      </c>
      <c r="AJ62" s="410">
        <v>0</v>
      </c>
      <c r="AK62" s="410">
        <v>0</v>
      </c>
      <c r="AL62" s="410">
        <v>0</v>
      </c>
      <c r="AM62" s="410">
        <v>0</v>
      </c>
      <c r="AN62" s="410">
        <v>0</v>
      </c>
      <c r="AO62" s="410">
        <v>0</v>
      </c>
      <c r="AP62" s="410">
        <v>0</v>
      </c>
      <c r="AQ62" s="410">
        <v>0</v>
      </c>
      <c r="AR62" s="410">
        <v>0</v>
      </c>
      <c r="AS62" s="410">
        <v>0</v>
      </c>
      <c r="AT62" s="410">
        <v>0</v>
      </c>
      <c r="AU62" s="410">
        <v>0</v>
      </c>
      <c r="AV62" s="410">
        <v>0</v>
      </c>
      <c r="AW62" s="410">
        <v>0</v>
      </c>
      <c r="AX62" s="410">
        <v>0</v>
      </c>
      <c r="AY62" s="410">
        <v>0</v>
      </c>
      <c r="AZ62" s="410">
        <v>0</v>
      </c>
      <c r="BA62" s="25">
        <f t="shared" si="3"/>
        <v>0</v>
      </c>
    </row>
    <row r="63" spans="1:60" ht="42" customHeight="1" x14ac:dyDescent="0.25">
      <c r="A63" s="7"/>
      <c r="B63" s="408" t="s">
        <v>165</v>
      </c>
      <c r="C63" s="409" t="s">
        <v>166</v>
      </c>
      <c r="D63" s="408" t="s">
        <v>93</v>
      </c>
      <c r="E63" s="410">
        <v>0</v>
      </c>
      <c r="F63" s="410">
        <v>0</v>
      </c>
      <c r="G63" s="410">
        <v>0</v>
      </c>
      <c r="H63" s="410">
        <v>0</v>
      </c>
      <c r="I63" s="410">
        <v>0</v>
      </c>
      <c r="J63" s="410">
        <v>0</v>
      </c>
      <c r="K63" s="410">
        <v>0</v>
      </c>
      <c r="L63" s="410">
        <v>0</v>
      </c>
      <c r="M63" s="410">
        <v>0</v>
      </c>
      <c r="N63" s="410">
        <v>0</v>
      </c>
      <c r="O63" s="410">
        <v>0</v>
      </c>
      <c r="P63" s="410">
        <v>0</v>
      </c>
      <c r="Q63" s="410">
        <v>0</v>
      </c>
      <c r="R63" s="410">
        <v>0</v>
      </c>
      <c r="S63" s="410">
        <v>0</v>
      </c>
      <c r="T63" s="410">
        <v>0</v>
      </c>
      <c r="U63" s="410">
        <v>0</v>
      </c>
      <c r="V63" s="410">
        <v>0</v>
      </c>
      <c r="W63" s="410">
        <v>0</v>
      </c>
      <c r="X63" s="410">
        <v>0</v>
      </c>
      <c r="Y63" s="410">
        <v>0</v>
      </c>
      <c r="Z63" s="410">
        <v>0</v>
      </c>
      <c r="AA63" s="410">
        <v>0</v>
      </c>
      <c r="AB63" s="410">
        <v>0</v>
      </c>
      <c r="AC63" s="410">
        <v>0</v>
      </c>
      <c r="AD63" s="410">
        <v>0</v>
      </c>
      <c r="AE63" s="410">
        <v>0</v>
      </c>
      <c r="AF63" s="410">
        <v>0</v>
      </c>
      <c r="AG63" s="410">
        <v>0</v>
      </c>
      <c r="AH63" s="410">
        <v>0</v>
      </c>
      <c r="AI63" s="410">
        <v>0</v>
      </c>
      <c r="AJ63" s="410">
        <v>0</v>
      </c>
      <c r="AK63" s="410">
        <v>0</v>
      </c>
      <c r="AL63" s="410">
        <v>0</v>
      </c>
      <c r="AM63" s="410">
        <v>0</v>
      </c>
      <c r="AN63" s="410">
        <v>0</v>
      </c>
      <c r="AO63" s="410">
        <v>0</v>
      </c>
      <c r="AP63" s="410">
        <v>0</v>
      </c>
      <c r="AQ63" s="410">
        <v>0</v>
      </c>
      <c r="AR63" s="410">
        <v>0</v>
      </c>
      <c r="AS63" s="410">
        <v>0</v>
      </c>
      <c r="AT63" s="410">
        <v>0</v>
      </c>
      <c r="AU63" s="410">
        <v>0</v>
      </c>
      <c r="AV63" s="410">
        <v>0</v>
      </c>
      <c r="AW63" s="410">
        <v>0</v>
      </c>
      <c r="AX63" s="410">
        <v>0</v>
      </c>
      <c r="AY63" s="410">
        <v>0</v>
      </c>
      <c r="AZ63" s="410">
        <v>0</v>
      </c>
      <c r="BA63" s="25">
        <f t="shared" si="3"/>
        <v>0</v>
      </c>
    </row>
    <row r="64" spans="1:60" ht="42" customHeight="1" x14ac:dyDescent="0.25">
      <c r="A64" s="7"/>
      <c r="B64" s="663" t="s">
        <v>167</v>
      </c>
      <c r="C64" s="664" t="s">
        <v>168</v>
      </c>
      <c r="D64" s="408" t="s">
        <v>93</v>
      </c>
      <c r="E64" s="410">
        <v>0</v>
      </c>
      <c r="F64" s="410">
        <v>0</v>
      </c>
      <c r="G64" s="410">
        <v>0</v>
      </c>
      <c r="H64" s="410">
        <v>0</v>
      </c>
      <c r="I64" s="410">
        <v>0</v>
      </c>
      <c r="J64" s="410">
        <v>0</v>
      </c>
      <c r="K64" s="410">
        <v>0</v>
      </c>
      <c r="L64" s="410">
        <v>0</v>
      </c>
      <c r="M64" s="410">
        <v>0</v>
      </c>
      <c r="N64" s="410">
        <v>0</v>
      </c>
      <c r="O64" s="410">
        <v>0</v>
      </c>
      <c r="P64" s="410">
        <v>0</v>
      </c>
      <c r="Q64" s="410">
        <v>0</v>
      </c>
      <c r="R64" s="410">
        <v>0</v>
      </c>
      <c r="S64" s="410">
        <v>0</v>
      </c>
      <c r="T64" s="410">
        <v>0</v>
      </c>
      <c r="U64" s="410">
        <v>0</v>
      </c>
      <c r="V64" s="410">
        <v>0</v>
      </c>
      <c r="W64" s="410">
        <v>0</v>
      </c>
      <c r="X64" s="410">
        <v>0</v>
      </c>
      <c r="Y64" s="410">
        <v>0</v>
      </c>
      <c r="Z64" s="410">
        <v>0</v>
      </c>
      <c r="AA64" s="410">
        <v>0</v>
      </c>
      <c r="AB64" s="410">
        <v>0</v>
      </c>
      <c r="AC64" s="410">
        <v>0</v>
      </c>
      <c r="AD64" s="410">
        <v>0</v>
      </c>
      <c r="AE64" s="410">
        <v>0</v>
      </c>
      <c r="AF64" s="410">
        <v>0</v>
      </c>
      <c r="AG64" s="410">
        <v>0</v>
      </c>
      <c r="AH64" s="410">
        <v>0</v>
      </c>
      <c r="AI64" s="410">
        <v>0</v>
      </c>
      <c r="AJ64" s="410">
        <v>0</v>
      </c>
      <c r="AK64" s="410">
        <v>0</v>
      </c>
      <c r="AL64" s="410">
        <v>0</v>
      </c>
      <c r="AM64" s="410">
        <v>0</v>
      </c>
      <c r="AN64" s="410">
        <v>0</v>
      </c>
      <c r="AO64" s="410">
        <v>0</v>
      </c>
      <c r="AP64" s="410">
        <v>0</v>
      </c>
      <c r="AQ64" s="410">
        <v>0</v>
      </c>
      <c r="AR64" s="410">
        <v>0</v>
      </c>
      <c r="AS64" s="410">
        <v>0</v>
      </c>
      <c r="AT64" s="410">
        <v>0</v>
      </c>
      <c r="AU64" s="410">
        <v>0</v>
      </c>
      <c r="AV64" s="410">
        <v>0</v>
      </c>
      <c r="AW64" s="410">
        <v>0</v>
      </c>
      <c r="AX64" s="410">
        <v>0</v>
      </c>
      <c r="AY64" s="410">
        <v>0</v>
      </c>
      <c r="AZ64" s="410">
        <v>0</v>
      </c>
      <c r="BA64" s="25">
        <f t="shared" si="3"/>
        <v>0</v>
      </c>
    </row>
    <row r="65" spans="1:60" ht="42" customHeight="1" x14ac:dyDescent="0.25">
      <c r="A65" s="7"/>
      <c r="B65" s="663" t="s">
        <v>169</v>
      </c>
      <c r="C65" s="664" t="s">
        <v>170</v>
      </c>
      <c r="D65" s="408" t="s">
        <v>93</v>
      </c>
      <c r="E65" s="410">
        <v>0</v>
      </c>
      <c r="F65" s="410">
        <v>0</v>
      </c>
      <c r="G65" s="410">
        <v>0</v>
      </c>
      <c r="H65" s="410">
        <v>0</v>
      </c>
      <c r="I65" s="410">
        <v>0</v>
      </c>
      <c r="J65" s="410">
        <v>0</v>
      </c>
      <c r="K65" s="410">
        <v>0</v>
      </c>
      <c r="L65" s="410">
        <v>0</v>
      </c>
      <c r="M65" s="410">
        <v>0</v>
      </c>
      <c r="N65" s="410">
        <v>0</v>
      </c>
      <c r="O65" s="410">
        <v>0</v>
      </c>
      <c r="P65" s="410">
        <v>0</v>
      </c>
      <c r="Q65" s="410">
        <v>0</v>
      </c>
      <c r="R65" s="410">
        <v>0</v>
      </c>
      <c r="S65" s="410">
        <v>0</v>
      </c>
      <c r="T65" s="410">
        <v>0</v>
      </c>
      <c r="U65" s="410">
        <v>0</v>
      </c>
      <c r="V65" s="410">
        <v>0</v>
      </c>
      <c r="W65" s="410">
        <v>0</v>
      </c>
      <c r="X65" s="410">
        <v>0</v>
      </c>
      <c r="Y65" s="410">
        <v>0</v>
      </c>
      <c r="Z65" s="410">
        <v>0</v>
      </c>
      <c r="AA65" s="410">
        <v>0</v>
      </c>
      <c r="AB65" s="410">
        <v>0</v>
      </c>
      <c r="AC65" s="410">
        <v>0</v>
      </c>
      <c r="AD65" s="410">
        <v>0</v>
      </c>
      <c r="AE65" s="410">
        <v>0</v>
      </c>
      <c r="AF65" s="410">
        <v>0</v>
      </c>
      <c r="AG65" s="410">
        <v>0</v>
      </c>
      <c r="AH65" s="410">
        <v>0</v>
      </c>
      <c r="AI65" s="410">
        <v>0</v>
      </c>
      <c r="AJ65" s="410">
        <v>0</v>
      </c>
      <c r="AK65" s="410">
        <v>0</v>
      </c>
      <c r="AL65" s="410">
        <v>0</v>
      </c>
      <c r="AM65" s="410">
        <v>0</v>
      </c>
      <c r="AN65" s="410">
        <v>0</v>
      </c>
      <c r="AO65" s="410">
        <v>0</v>
      </c>
      <c r="AP65" s="410">
        <v>0</v>
      </c>
      <c r="AQ65" s="410">
        <v>0</v>
      </c>
      <c r="AR65" s="410">
        <v>0</v>
      </c>
      <c r="AS65" s="410">
        <v>0</v>
      </c>
      <c r="AT65" s="410">
        <v>0</v>
      </c>
      <c r="AU65" s="410">
        <v>0</v>
      </c>
      <c r="AV65" s="410">
        <v>0</v>
      </c>
      <c r="AW65" s="410">
        <v>0</v>
      </c>
      <c r="AX65" s="410">
        <v>0</v>
      </c>
      <c r="AY65" s="410">
        <v>0</v>
      </c>
      <c r="AZ65" s="410">
        <v>0</v>
      </c>
      <c r="BA65" s="25">
        <f t="shared" si="3"/>
        <v>0</v>
      </c>
    </row>
    <row r="66" spans="1:60" ht="48" customHeight="1" x14ac:dyDescent="0.25">
      <c r="A66" s="7"/>
      <c r="B66" s="382" t="s">
        <v>171</v>
      </c>
      <c r="C66" s="383" t="s">
        <v>172</v>
      </c>
      <c r="D66" s="382" t="s">
        <v>93</v>
      </c>
      <c r="E66" s="445">
        <f>E67+E68</f>
        <v>0</v>
      </c>
      <c r="F66" s="445">
        <f>F67+F68</f>
        <v>0</v>
      </c>
      <c r="G66" s="445">
        <f t="shared" ref="G66:AZ66" si="17">G67+G68</f>
        <v>0</v>
      </c>
      <c r="H66" s="445">
        <f t="shared" si="17"/>
        <v>0</v>
      </c>
      <c r="I66" s="445">
        <f t="shared" si="17"/>
        <v>0</v>
      </c>
      <c r="J66" s="445">
        <f t="shared" si="17"/>
        <v>0</v>
      </c>
      <c r="K66" s="445">
        <f t="shared" si="17"/>
        <v>0</v>
      </c>
      <c r="L66" s="445">
        <f t="shared" si="17"/>
        <v>0</v>
      </c>
      <c r="M66" s="445">
        <f t="shared" si="17"/>
        <v>0</v>
      </c>
      <c r="N66" s="445">
        <f t="shared" si="17"/>
        <v>0</v>
      </c>
      <c r="O66" s="445">
        <f t="shared" si="17"/>
        <v>0</v>
      </c>
      <c r="P66" s="445">
        <f t="shared" si="17"/>
        <v>0</v>
      </c>
      <c r="Q66" s="445">
        <f t="shared" si="17"/>
        <v>0</v>
      </c>
      <c r="R66" s="445">
        <f t="shared" si="17"/>
        <v>0</v>
      </c>
      <c r="S66" s="445">
        <f t="shared" si="17"/>
        <v>0</v>
      </c>
      <c r="T66" s="445">
        <f t="shared" si="17"/>
        <v>0</v>
      </c>
      <c r="U66" s="445">
        <f t="shared" si="17"/>
        <v>0</v>
      </c>
      <c r="V66" s="445">
        <f t="shared" si="17"/>
        <v>0</v>
      </c>
      <c r="W66" s="445">
        <f t="shared" si="17"/>
        <v>0</v>
      </c>
      <c r="X66" s="445">
        <f t="shared" si="17"/>
        <v>0</v>
      </c>
      <c r="Y66" s="445">
        <f t="shared" si="17"/>
        <v>0</v>
      </c>
      <c r="Z66" s="445">
        <f t="shared" si="17"/>
        <v>0</v>
      </c>
      <c r="AA66" s="445">
        <f t="shared" si="17"/>
        <v>0</v>
      </c>
      <c r="AB66" s="445">
        <f t="shared" si="17"/>
        <v>0</v>
      </c>
      <c r="AC66" s="445">
        <f t="shared" si="17"/>
        <v>0</v>
      </c>
      <c r="AD66" s="445">
        <f t="shared" si="17"/>
        <v>0</v>
      </c>
      <c r="AE66" s="445">
        <f t="shared" si="17"/>
        <v>0</v>
      </c>
      <c r="AF66" s="445">
        <f t="shared" si="17"/>
        <v>0</v>
      </c>
      <c r="AG66" s="445">
        <f t="shared" si="17"/>
        <v>0</v>
      </c>
      <c r="AH66" s="445">
        <f t="shared" si="17"/>
        <v>0</v>
      </c>
      <c r="AI66" s="445">
        <f t="shared" si="17"/>
        <v>0</v>
      </c>
      <c r="AJ66" s="445">
        <f t="shared" si="17"/>
        <v>0</v>
      </c>
      <c r="AK66" s="445">
        <f t="shared" si="17"/>
        <v>0</v>
      </c>
      <c r="AL66" s="445">
        <f t="shared" si="17"/>
        <v>0</v>
      </c>
      <c r="AM66" s="445">
        <f t="shared" si="17"/>
        <v>0</v>
      </c>
      <c r="AN66" s="445">
        <f t="shared" si="17"/>
        <v>0</v>
      </c>
      <c r="AO66" s="445">
        <f t="shared" si="17"/>
        <v>0</v>
      </c>
      <c r="AP66" s="445">
        <f t="shared" si="17"/>
        <v>0</v>
      </c>
      <c r="AQ66" s="445">
        <f t="shared" si="17"/>
        <v>0</v>
      </c>
      <c r="AR66" s="445">
        <f t="shared" si="17"/>
        <v>0</v>
      </c>
      <c r="AS66" s="445">
        <f t="shared" si="17"/>
        <v>0</v>
      </c>
      <c r="AT66" s="445">
        <f t="shared" si="17"/>
        <v>0</v>
      </c>
      <c r="AU66" s="445">
        <f t="shared" si="17"/>
        <v>0</v>
      </c>
      <c r="AV66" s="445">
        <f t="shared" si="17"/>
        <v>0</v>
      </c>
      <c r="AW66" s="445">
        <f t="shared" si="17"/>
        <v>0</v>
      </c>
      <c r="AX66" s="445">
        <f t="shared" si="17"/>
        <v>0</v>
      </c>
      <c r="AY66" s="445">
        <f t="shared" si="17"/>
        <v>0</v>
      </c>
      <c r="AZ66" s="445">
        <f t="shared" si="17"/>
        <v>0</v>
      </c>
      <c r="BA66" s="25">
        <f t="shared" si="3"/>
        <v>0</v>
      </c>
    </row>
    <row r="67" spans="1:60" ht="42" customHeight="1" x14ac:dyDescent="0.25">
      <c r="A67" s="7"/>
      <c r="B67" s="408" t="s">
        <v>173</v>
      </c>
      <c r="C67" s="409" t="s">
        <v>174</v>
      </c>
      <c r="D67" s="408" t="s">
        <v>93</v>
      </c>
      <c r="E67" s="410">
        <v>0</v>
      </c>
      <c r="F67" s="410">
        <v>0</v>
      </c>
      <c r="G67" s="410">
        <v>0</v>
      </c>
      <c r="H67" s="410">
        <v>0</v>
      </c>
      <c r="I67" s="410">
        <v>0</v>
      </c>
      <c r="J67" s="410">
        <v>0</v>
      </c>
      <c r="K67" s="410">
        <v>0</v>
      </c>
      <c r="L67" s="410">
        <v>0</v>
      </c>
      <c r="M67" s="410">
        <v>0</v>
      </c>
      <c r="N67" s="410">
        <v>0</v>
      </c>
      <c r="O67" s="410">
        <v>0</v>
      </c>
      <c r="P67" s="410">
        <v>0</v>
      </c>
      <c r="Q67" s="410">
        <v>0</v>
      </c>
      <c r="R67" s="410">
        <v>0</v>
      </c>
      <c r="S67" s="410">
        <v>0</v>
      </c>
      <c r="T67" s="410">
        <v>0</v>
      </c>
      <c r="U67" s="410">
        <v>0</v>
      </c>
      <c r="V67" s="410">
        <v>0</v>
      </c>
      <c r="W67" s="410">
        <v>0</v>
      </c>
      <c r="X67" s="410">
        <v>0</v>
      </c>
      <c r="Y67" s="410">
        <v>0</v>
      </c>
      <c r="Z67" s="410">
        <v>0</v>
      </c>
      <c r="AA67" s="410">
        <v>0</v>
      </c>
      <c r="AB67" s="410">
        <v>0</v>
      </c>
      <c r="AC67" s="410">
        <v>0</v>
      </c>
      <c r="AD67" s="410">
        <v>0</v>
      </c>
      <c r="AE67" s="410">
        <v>0</v>
      </c>
      <c r="AF67" s="410">
        <v>0</v>
      </c>
      <c r="AG67" s="410">
        <v>0</v>
      </c>
      <c r="AH67" s="410">
        <v>0</v>
      </c>
      <c r="AI67" s="410">
        <v>0</v>
      </c>
      <c r="AJ67" s="410">
        <v>0</v>
      </c>
      <c r="AK67" s="410">
        <v>0</v>
      </c>
      <c r="AL67" s="410">
        <v>0</v>
      </c>
      <c r="AM67" s="410">
        <v>0</v>
      </c>
      <c r="AN67" s="410">
        <v>0</v>
      </c>
      <c r="AO67" s="410">
        <v>0</v>
      </c>
      <c r="AP67" s="410">
        <v>0</v>
      </c>
      <c r="AQ67" s="410">
        <v>0</v>
      </c>
      <c r="AR67" s="410">
        <v>0</v>
      </c>
      <c r="AS67" s="410">
        <v>0</v>
      </c>
      <c r="AT67" s="410">
        <v>0</v>
      </c>
      <c r="AU67" s="410">
        <v>0</v>
      </c>
      <c r="AV67" s="410">
        <v>0</v>
      </c>
      <c r="AW67" s="410">
        <v>0</v>
      </c>
      <c r="AX67" s="410">
        <v>0</v>
      </c>
      <c r="AY67" s="410">
        <v>0</v>
      </c>
      <c r="AZ67" s="410">
        <v>0</v>
      </c>
      <c r="BA67" s="25">
        <f t="shared" si="3"/>
        <v>0</v>
      </c>
    </row>
    <row r="68" spans="1:60" ht="42" customHeight="1" x14ac:dyDescent="0.25">
      <c r="A68" s="7"/>
      <c r="B68" s="408" t="s">
        <v>175</v>
      </c>
      <c r="C68" s="409" t="s">
        <v>176</v>
      </c>
      <c r="D68" s="408" t="s">
        <v>93</v>
      </c>
      <c r="E68" s="410">
        <v>0</v>
      </c>
      <c r="F68" s="410">
        <v>0</v>
      </c>
      <c r="G68" s="410">
        <v>0</v>
      </c>
      <c r="H68" s="410">
        <v>0</v>
      </c>
      <c r="I68" s="410">
        <v>0</v>
      </c>
      <c r="J68" s="410">
        <v>0</v>
      </c>
      <c r="K68" s="410">
        <v>0</v>
      </c>
      <c r="L68" s="410">
        <v>0</v>
      </c>
      <c r="M68" s="410">
        <v>0</v>
      </c>
      <c r="N68" s="410">
        <v>0</v>
      </c>
      <c r="O68" s="410">
        <v>0</v>
      </c>
      <c r="P68" s="410">
        <v>0</v>
      </c>
      <c r="Q68" s="410">
        <v>0</v>
      </c>
      <c r="R68" s="410">
        <v>0</v>
      </c>
      <c r="S68" s="410">
        <v>0</v>
      </c>
      <c r="T68" s="410">
        <v>0</v>
      </c>
      <c r="U68" s="410">
        <v>0</v>
      </c>
      <c r="V68" s="410">
        <v>0</v>
      </c>
      <c r="W68" s="410">
        <v>0</v>
      </c>
      <c r="X68" s="410">
        <v>0</v>
      </c>
      <c r="Y68" s="410">
        <v>0</v>
      </c>
      <c r="Z68" s="410">
        <v>0</v>
      </c>
      <c r="AA68" s="410">
        <v>0</v>
      </c>
      <c r="AB68" s="410">
        <v>0</v>
      </c>
      <c r="AC68" s="410">
        <v>0</v>
      </c>
      <c r="AD68" s="410">
        <v>0</v>
      </c>
      <c r="AE68" s="410">
        <v>0</v>
      </c>
      <c r="AF68" s="410">
        <v>0</v>
      </c>
      <c r="AG68" s="410">
        <v>0</v>
      </c>
      <c r="AH68" s="410">
        <v>0</v>
      </c>
      <c r="AI68" s="410">
        <v>0</v>
      </c>
      <c r="AJ68" s="410">
        <v>0</v>
      </c>
      <c r="AK68" s="410">
        <v>0</v>
      </c>
      <c r="AL68" s="410">
        <v>0</v>
      </c>
      <c r="AM68" s="410">
        <v>0</v>
      </c>
      <c r="AN68" s="410">
        <v>0</v>
      </c>
      <c r="AO68" s="410">
        <v>0</v>
      </c>
      <c r="AP68" s="410">
        <v>0</v>
      </c>
      <c r="AQ68" s="410">
        <v>0</v>
      </c>
      <c r="AR68" s="410">
        <v>0</v>
      </c>
      <c r="AS68" s="410">
        <v>0</v>
      </c>
      <c r="AT68" s="410">
        <v>0</v>
      </c>
      <c r="AU68" s="410">
        <v>0</v>
      </c>
      <c r="AV68" s="410">
        <v>0</v>
      </c>
      <c r="AW68" s="410">
        <v>0</v>
      </c>
      <c r="AX68" s="410">
        <v>0</v>
      </c>
      <c r="AY68" s="410">
        <v>0</v>
      </c>
      <c r="AZ68" s="410">
        <v>0</v>
      </c>
      <c r="BA68" s="25">
        <f t="shared" si="3"/>
        <v>0</v>
      </c>
    </row>
    <row r="69" spans="1:60" ht="48" customHeight="1" x14ac:dyDescent="0.25">
      <c r="A69" s="7"/>
      <c r="B69" s="382" t="s">
        <v>177</v>
      </c>
      <c r="C69" s="383" t="s">
        <v>178</v>
      </c>
      <c r="D69" s="657" t="s">
        <v>93</v>
      </c>
      <c r="E69" s="445">
        <f t="shared" ref="E69:AN69" si="18">SUM(E70:E71)</f>
        <v>0</v>
      </c>
      <c r="F69" s="445">
        <f t="shared" si="18"/>
        <v>0</v>
      </c>
      <c r="G69" s="445">
        <f t="shared" si="18"/>
        <v>0</v>
      </c>
      <c r="H69" s="445">
        <f t="shared" si="18"/>
        <v>0</v>
      </c>
      <c r="I69" s="445">
        <f t="shared" si="18"/>
        <v>0</v>
      </c>
      <c r="J69" s="445">
        <f t="shared" si="18"/>
        <v>0</v>
      </c>
      <c r="K69" s="445">
        <f t="shared" si="18"/>
        <v>0</v>
      </c>
      <c r="L69" s="445">
        <f t="shared" si="18"/>
        <v>0</v>
      </c>
      <c r="M69" s="445">
        <f t="shared" si="18"/>
        <v>0</v>
      </c>
      <c r="N69" s="445">
        <f t="shared" si="18"/>
        <v>0</v>
      </c>
      <c r="O69" s="445">
        <f t="shared" si="18"/>
        <v>0</v>
      </c>
      <c r="P69" s="445">
        <f t="shared" si="18"/>
        <v>0</v>
      </c>
      <c r="Q69" s="445">
        <f t="shared" si="18"/>
        <v>0</v>
      </c>
      <c r="R69" s="445">
        <f t="shared" si="18"/>
        <v>0</v>
      </c>
      <c r="S69" s="445">
        <f t="shared" si="18"/>
        <v>0</v>
      </c>
      <c r="T69" s="445">
        <f t="shared" si="18"/>
        <v>0</v>
      </c>
      <c r="U69" s="445">
        <f t="shared" si="18"/>
        <v>0</v>
      </c>
      <c r="V69" s="445">
        <f t="shared" si="18"/>
        <v>0</v>
      </c>
      <c r="W69" s="445">
        <f t="shared" si="18"/>
        <v>0</v>
      </c>
      <c r="X69" s="445">
        <f t="shared" si="18"/>
        <v>0</v>
      </c>
      <c r="Y69" s="445">
        <f t="shared" si="18"/>
        <v>0</v>
      </c>
      <c r="Z69" s="445">
        <f t="shared" si="18"/>
        <v>0</v>
      </c>
      <c r="AA69" s="445">
        <f t="shared" si="18"/>
        <v>0</v>
      </c>
      <c r="AB69" s="445">
        <f t="shared" si="18"/>
        <v>0</v>
      </c>
      <c r="AC69" s="445">
        <f t="shared" si="18"/>
        <v>0</v>
      </c>
      <c r="AD69" s="445">
        <f t="shared" si="18"/>
        <v>0</v>
      </c>
      <c r="AE69" s="445">
        <f t="shared" si="18"/>
        <v>0</v>
      </c>
      <c r="AF69" s="445">
        <f t="shared" si="18"/>
        <v>0</v>
      </c>
      <c r="AG69" s="445">
        <f t="shared" si="18"/>
        <v>0</v>
      </c>
      <c r="AH69" s="445">
        <f t="shared" si="18"/>
        <v>0</v>
      </c>
      <c r="AI69" s="445">
        <f t="shared" si="18"/>
        <v>0</v>
      </c>
      <c r="AJ69" s="445">
        <f t="shared" si="18"/>
        <v>0</v>
      </c>
      <c r="AK69" s="445">
        <f t="shared" si="18"/>
        <v>0</v>
      </c>
      <c r="AL69" s="445">
        <f t="shared" si="18"/>
        <v>0</v>
      </c>
      <c r="AM69" s="445">
        <f t="shared" si="18"/>
        <v>0</v>
      </c>
      <c r="AN69" s="445">
        <f t="shared" si="18"/>
        <v>0</v>
      </c>
      <c r="AO69" s="445">
        <f>SUM(AO70:AO71)</f>
        <v>0</v>
      </c>
      <c r="AP69" s="445">
        <f>SUM(AP70:AP71)</f>
        <v>0</v>
      </c>
      <c r="AQ69" s="445">
        <f t="shared" ref="AQ69:AZ69" si="19">SUM(AQ70:AQ71)</f>
        <v>0</v>
      </c>
      <c r="AR69" s="445">
        <f t="shared" si="19"/>
        <v>0</v>
      </c>
      <c r="AS69" s="445">
        <f t="shared" si="19"/>
        <v>0</v>
      </c>
      <c r="AT69" s="445">
        <f t="shared" si="19"/>
        <v>0</v>
      </c>
      <c r="AU69" s="445">
        <f t="shared" si="19"/>
        <v>0</v>
      </c>
      <c r="AV69" s="445">
        <f t="shared" si="19"/>
        <v>0</v>
      </c>
      <c r="AW69" s="445">
        <f t="shared" si="19"/>
        <v>0</v>
      </c>
      <c r="AX69" s="445">
        <f t="shared" si="19"/>
        <v>0</v>
      </c>
      <c r="AY69" s="445">
        <f t="shared" si="19"/>
        <v>0</v>
      </c>
      <c r="AZ69" s="445">
        <f t="shared" si="19"/>
        <v>0</v>
      </c>
      <c r="BA69" s="25">
        <f t="shared" si="3"/>
        <v>0</v>
      </c>
    </row>
    <row r="70" spans="1:60" ht="42" customHeight="1" x14ac:dyDescent="0.25">
      <c r="A70" s="7"/>
      <c r="B70" s="408" t="s">
        <v>179</v>
      </c>
      <c r="C70" s="409" t="s">
        <v>180</v>
      </c>
      <c r="D70" s="408" t="s">
        <v>93</v>
      </c>
      <c r="E70" s="410">
        <v>0</v>
      </c>
      <c r="F70" s="410">
        <v>0</v>
      </c>
      <c r="G70" s="410">
        <v>0</v>
      </c>
      <c r="H70" s="410">
        <v>0</v>
      </c>
      <c r="I70" s="410">
        <v>0</v>
      </c>
      <c r="J70" s="410">
        <v>0</v>
      </c>
      <c r="K70" s="410">
        <v>0</v>
      </c>
      <c r="L70" s="410">
        <v>0</v>
      </c>
      <c r="M70" s="410">
        <v>0</v>
      </c>
      <c r="N70" s="410">
        <v>0</v>
      </c>
      <c r="O70" s="410">
        <v>0</v>
      </c>
      <c r="P70" s="410">
        <v>0</v>
      </c>
      <c r="Q70" s="410">
        <v>0</v>
      </c>
      <c r="R70" s="410">
        <v>0</v>
      </c>
      <c r="S70" s="410">
        <v>0</v>
      </c>
      <c r="T70" s="410">
        <v>0</v>
      </c>
      <c r="U70" s="410">
        <v>0</v>
      </c>
      <c r="V70" s="410">
        <v>0</v>
      </c>
      <c r="W70" s="410">
        <v>0</v>
      </c>
      <c r="X70" s="410">
        <v>0</v>
      </c>
      <c r="Y70" s="410">
        <v>0</v>
      </c>
      <c r="Z70" s="410">
        <v>0</v>
      </c>
      <c r="AA70" s="410">
        <v>0</v>
      </c>
      <c r="AB70" s="410">
        <v>0</v>
      </c>
      <c r="AC70" s="410">
        <v>0</v>
      </c>
      <c r="AD70" s="410">
        <v>0</v>
      </c>
      <c r="AE70" s="410">
        <v>0</v>
      </c>
      <c r="AF70" s="410">
        <v>0</v>
      </c>
      <c r="AG70" s="410">
        <v>0</v>
      </c>
      <c r="AH70" s="410">
        <v>0</v>
      </c>
      <c r="AI70" s="410">
        <v>0</v>
      </c>
      <c r="AJ70" s="410">
        <v>0</v>
      </c>
      <c r="AK70" s="410">
        <v>0</v>
      </c>
      <c r="AL70" s="410">
        <v>0</v>
      </c>
      <c r="AM70" s="410">
        <v>0</v>
      </c>
      <c r="AN70" s="410">
        <v>0</v>
      </c>
      <c r="AO70" s="410">
        <v>0</v>
      </c>
      <c r="AP70" s="410">
        <v>0</v>
      </c>
      <c r="AQ70" s="410">
        <v>0</v>
      </c>
      <c r="AR70" s="410">
        <v>0</v>
      </c>
      <c r="AS70" s="410">
        <v>0</v>
      </c>
      <c r="AT70" s="410">
        <v>0</v>
      </c>
      <c r="AU70" s="410">
        <v>0</v>
      </c>
      <c r="AV70" s="410">
        <v>0</v>
      </c>
      <c r="AW70" s="410">
        <v>0</v>
      </c>
      <c r="AX70" s="410">
        <v>0</v>
      </c>
      <c r="AY70" s="410">
        <v>0</v>
      </c>
      <c r="AZ70" s="410">
        <v>0</v>
      </c>
      <c r="BA70" s="25">
        <f t="shared" si="3"/>
        <v>0</v>
      </c>
    </row>
    <row r="71" spans="1:60" ht="42" customHeight="1" x14ac:dyDescent="0.25">
      <c r="A71" s="7"/>
      <c r="B71" s="408" t="s">
        <v>181</v>
      </c>
      <c r="C71" s="409" t="s">
        <v>182</v>
      </c>
      <c r="D71" s="408" t="s">
        <v>93</v>
      </c>
      <c r="E71" s="410">
        <v>0</v>
      </c>
      <c r="F71" s="410">
        <v>0</v>
      </c>
      <c r="G71" s="410">
        <v>0</v>
      </c>
      <c r="H71" s="410">
        <v>0</v>
      </c>
      <c r="I71" s="410">
        <v>0</v>
      </c>
      <c r="J71" s="410">
        <v>0</v>
      </c>
      <c r="K71" s="410">
        <v>0</v>
      </c>
      <c r="L71" s="410">
        <v>0</v>
      </c>
      <c r="M71" s="410">
        <v>0</v>
      </c>
      <c r="N71" s="410">
        <v>0</v>
      </c>
      <c r="O71" s="410">
        <v>0</v>
      </c>
      <c r="P71" s="410">
        <v>0</v>
      </c>
      <c r="Q71" s="410">
        <v>0</v>
      </c>
      <c r="R71" s="410">
        <v>0</v>
      </c>
      <c r="S71" s="410">
        <v>0</v>
      </c>
      <c r="T71" s="410">
        <v>0</v>
      </c>
      <c r="U71" s="410">
        <v>0</v>
      </c>
      <c r="V71" s="410">
        <v>0</v>
      </c>
      <c r="W71" s="410">
        <v>0</v>
      </c>
      <c r="X71" s="410">
        <v>0</v>
      </c>
      <c r="Y71" s="410">
        <v>0</v>
      </c>
      <c r="Z71" s="410">
        <v>0</v>
      </c>
      <c r="AA71" s="410">
        <v>0</v>
      </c>
      <c r="AB71" s="410">
        <v>0</v>
      </c>
      <c r="AC71" s="410">
        <v>0</v>
      </c>
      <c r="AD71" s="410">
        <v>0</v>
      </c>
      <c r="AE71" s="410">
        <v>0</v>
      </c>
      <c r="AF71" s="410">
        <v>0</v>
      </c>
      <c r="AG71" s="410">
        <v>0</v>
      </c>
      <c r="AH71" s="410">
        <v>0</v>
      </c>
      <c r="AI71" s="410">
        <v>0</v>
      </c>
      <c r="AJ71" s="410">
        <v>0</v>
      </c>
      <c r="AK71" s="410">
        <v>0</v>
      </c>
      <c r="AL71" s="410">
        <v>0</v>
      </c>
      <c r="AM71" s="410">
        <v>0</v>
      </c>
      <c r="AN71" s="410">
        <v>0</v>
      </c>
      <c r="AO71" s="410">
        <v>0</v>
      </c>
      <c r="AP71" s="410">
        <v>0</v>
      </c>
      <c r="AQ71" s="410">
        <v>0</v>
      </c>
      <c r="AR71" s="410">
        <v>0</v>
      </c>
      <c r="AS71" s="410">
        <v>0</v>
      </c>
      <c r="AT71" s="410">
        <v>0</v>
      </c>
      <c r="AU71" s="410">
        <v>0</v>
      </c>
      <c r="AV71" s="410">
        <v>0</v>
      </c>
      <c r="AW71" s="410">
        <v>0</v>
      </c>
      <c r="AX71" s="410">
        <v>0</v>
      </c>
      <c r="AY71" s="410">
        <v>0</v>
      </c>
      <c r="AZ71" s="410">
        <v>0</v>
      </c>
      <c r="BA71" s="25">
        <f t="shared" si="3"/>
        <v>0</v>
      </c>
    </row>
    <row r="72" spans="1:60" ht="48" customHeight="1" x14ac:dyDescent="0.25">
      <c r="A72" s="7"/>
      <c r="B72" s="382" t="s">
        <v>183</v>
      </c>
      <c r="C72" s="383" t="s">
        <v>184</v>
      </c>
      <c r="D72" s="382" t="s">
        <v>93</v>
      </c>
      <c r="E72" s="384">
        <f>SUBTOTAL(9,E73:E75)</f>
        <v>0.25</v>
      </c>
      <c r="F72" s="384">
        <f t="shared" ref="F72:AZ72" si="20">SUBTOTAL(9,F73:F75)</f>
        <v>0</v>
      </c>
      <c r="G72" s="384">
        <f t="shared" si="20"/>
        <v>0</v>
      </c>
      <c r="H72" s="384">
        <f t="shared" si="20"/>
        <v>0</v>
      </c>
      <c r="I72" s="384">
        <f t="shared" si="20"/>
        <v>4.18</v>
      </c>
      <c r="J72" s="384">
        <f t="shared" si="20"/>
        <v>0</v>
      </c>
      <c r="K72" s="384">
        <f t="shared" si="20"/>
        <v>0</v>
      </c>
      <c r="L72" s="384">
        <f t="shared" si="20"/>
        <v>0</v>
      </c>
      <c r="M72" s="384">
        <f t="shared" si="20"/>
        <v>0</v>
      </c>
      <c r="N72" s="384">
        <f t="shared" si="20"/>
        <v>0</v>
      </c>
      <c r="O72" s="384">
        <f t="shared" si="20"/>
        <v>0</v>
      </c>
      <c r="P72" s="384">
        <f t="shared" si="20"/>
        <v>0</v>
      </c>
      <c r="Q72" s="384">
        <f t="shared" si="20"/>
        <v>0</v>
      </c>
      <c r="R72" s="384">
        <f t="shared" si="20"/>
        <v>0</v>
      </c>
      <c r="S72" s="384">
        <f t="shared" si="20"/>
        <v>0</v>
      </c>
      <c r="T72" s="384">
        <f t="shared" si="20"/>
        <v>0</v>
      </c>
      <c r="U72" s="384">
        <f t="shared" si="20"/>
        <v>0</v>
      </c>
      <c r="V72" s="384">
        <f t="shared" si="20"/>
        <v>0</v>
      </c>
      <c r="W72" s="384">
        <f t="shared" si="20"/>
        <v>0</v>
      </c>
      <c r="X72" s="384">
        <f t="shared" si="20"/>
        <v>0</v>
      </c>
      <c r="Y72" s="384">
        <f t="shared" si="20"/>
        <v>0</v>
      </c>
      <c r="Z72" s="384">
        <f t="shared" si="20"/>
        <v>0</v>
      </c>
      <c r="AA72" s="384">
        <f t="shared" si="20"/>
        <v>0</v>
      </c>
      <c r="AB72" s="384">
        <f t="shared" si="20"/>
        <v>0</v>
      </c>
      <c r="AC72" s="384">
        <f t="shared" si="20"/>
        <v>0</v>
      </c>
      <c r="AD72" s="384">
        <f t="shared" si="20"/>
        <v>0</v>
      </c>
      <c r="AE72" s="384">
        <f t="shared" si="20"/>
        <v>0</v>
      </c>
      <c r="AF72" s="384">
        <f t="shared" si="20"/>
        <v>0</v>
      </c>
      <c r="AG72" s="384">
        <f t="shared" si="20"/>
        <v>0</v>
      </c>
      <c r="AH72" s="384">
        <f t="shared" si="20"/>
        <v>0</v>
      </c>
      <c r="AI72" s="384">
        <f t="shared" si="20"/>
        <v>0</v>
      </c>
      <c r="AJ72" s="384">
        <f t="shared" si="20"/>
        <v>0</v>
      </c>
      <c r="AK72" s="384">
        <f t="shared" si="20"/>
        <v>0</v>
      </c>
      <c r="AL72" s="384">
        <f t="shared" si="20"/>
        <v>0</v>
      </c>
      <c r="AM72" s="384">
        <f t="shared" si="20"/>
        <v>0</v>
      </c>
      <c r="AN72" s="384">
        <f t="shared" si="20"/>
        <v>0</v>
      </c>
      <c r="AO72" s="384">
        <f t="shared" si="20"/>
        <v>0</v>
      </c>
      <c r="AP72" s="384">
        <f t="shared" si="20"/>
        <v>0</v>
      </c>
      <c r="AQ72" s="384">
        <f t="shared" si="20"/>
        <v>0</v>
      </c>
      <c r="AR72" s="384">
        <f t="shared" si="20"/>
        <v>0</v>
      </c>
      <c r="AS72" s="384">
        <f t="shared" si="20"/>
        <v>0</v>
      </c>
      <c r="AT72" s="384">
        <f t="shared" si="20"/>
        <v>0</v>
      </c>
      <c r="AU72" s="384">
        <f t="shared" si="20"/>
        <v>0</v>
      </c>
      <c r="AV72" s="384">
        <f t="shared" si="20"/>
        <v>0</v>
      </c>
      <c r="AW72" s="384">
        <f t="shared" si="20"/>
        <v>20.5</v>
      </c>
      <c r="AX72" s="384">
        <f t="shared" si="20"/>
        <v>0</v>
      </c>
      <c r="AY72" s="384">
        <f t="shared" si="20"/>
        <v>0</v>
      </c>
      <c r="AZ72" s="384">
        <f t="shared" si="20"/>
        <v>0</v>
      </c>
      <c r="BA72" s="25">
        <f t="shared" si="3"/>
        <v>0</v>
      </c>
    </row>
    <row r="73" spans="1:60" s="372" customFormat="1" ht="33" customHeight="1" x14ac:dyDescent="0.25">
      <c r="A73" s="7"/>
      <c r="B73" s="76" t="s">
        <v>183</v>
      </c>
      <c r="C73" s="394" t="s">
        <v>1590</v>
      </c>
      <c r="D73" s="76" t="s">
        <v>1630</v>
      </c>
      <c r="E73" s="373"/>
      <c r="F73" s="373"/>
      <c r="G73" s="373"/>
      <c r="H73" s="373"/>
      <c r="I73" s="77">
        <f>'С № 7'!DB79</f>
        <v>3.45</v>
      </c>
      <c r="J73" s="373"/>
      <c r="K73" s="373"/>
      <c r="L73" s="373"/>
      <c r="M73" s="373"/>
      <c r="N73" s="373"/>
      <c r="O73" s="373"/>
      <c r="P73" s="373"/>
      <c r="Q73" s="373"/>
      <c r="R73" s="373"/>
      <c r="S73" s="373"/>
      <c r="T73" s="373"/>
      <c r="U73" s="373"/>
      <c r="V73" s="373"/>
      <c r="W73" s="77"/>
      <c r="X73" s="77"/>
      <c r="Y73" s="373"/>
      <c r="Z73" s="373"/>
      <c r="AA73" s="373"/>
      <c r="AB73" s="373"/>
      <c r="AC73" s="373"/>
      <c r="AD73" s="373"/>
      <c r="AE73" s="373"/>
      <c r="AF73" s="373"/>
      <c r="AG73" s="373"/>
      <c r="AH73" s="373"/>
      <c r="AI73" s="373"/>
      <c r="AJ73" s="373"/>
      <c r="AK73" s="373"/>
      <c r="AL73" s="373"/>
      <c r="AM73" s="373"/>
      <c r="AN73" s="373"/>
      <c r="AO73" s="373"/>
      <c r="AP73" s="373"/>
      <c r="AQ73" s="373"/>
      <c r="AR73" s="373"/>
      <c r="AS73" s="373"/>
      <c r="AT73" s="373"/>
      <c r="AU73" s="373"/>
      <c r="AV73" s="373"/>
      <c r="AW73" s="77">
        <v>4</v>
      </c>
      <c r="AX73" s="77"/>
      <c r="AY73" s="373"/>
      <c r="AZ73" s="373"/>
      <c r="BA73" s="25"/>
      <c r="BB73" s="4"/>
      <c r="BC73" s="4"/>
      <c r="BD73" s="4"/>
      <c r="BE73" s="4"/>
      <c r="BF73" s="4"/>
      <c r="BG73" s="4"/>
      <c r="BH73" s="4"/>
    </row>
    <row r="74" spans="1:60" s="372" customFormat="1" ht="33" customHeight="1" x14ac:dyDescent="0.25">
      <c r="A74" s="7"/>
      <c r="B74" s="76" t="s">
        <v>183</v>
      </c>
      <c r="C74" s="387" t="s">
        <v>1578</v>
      </c>
      <c r="D74" s="76" t="s">
        <v>1631</v>
      </c>
      <c r="E74" s="77">
        <f>'С № 7'!CY81</f>
        <v>0.25</v>
      </c>
      <c r="F74" s="77"/>
      <c r="G74" s="373"/>
      <c r="H74" s="373"/>
      <c r="I74" s="77">
        <f>'С № 7'!DA81</f>
        <v>0.36</v>
      </c>
      <c r="J74" s="77"/>
      <c r="K74" s="373"/>
      <c r="L74" s="373"/>
      <c r="M74" s="373"/>
      <c r="N74" s="373"/>
      <c r="O74" s="373"/>
      <c r="P74" s="373"/>
      <c r="Q74" s="373"/>
      <c r="R74" s="373"/>
      <c r="S74" s="373"/>
      <c r="T74" s="373"/>
      <c r="U74" s="373"/>
      <c r="V74" s="373"/>
      <c r="W74" s="373"/>
      <c r="X74" s="77"/>
      <c r="Y74" s="373"/>
      <c r="Z74" s="373"/>
      <c r="AA74" s="373"/>
      <c r="AB74" s="373"/>
      <c r="AC74" s="373"/>
      <c r="AD74" s="373"/>
      <c r="AE74" s="373"/>
      <c r="AF74" s="373"/>
      <c r="AG74" s="373"/>
      <c r="AH74" s="373"/>
      <c r="AI74" s="373"/>
      <c r="AJ74" s="373"/>
      <c r="AK74" s="373"/>
      <c r="AL74" s="373"/>
      <c r="AM74" s="373"/>
      <c r="AN74" s="373"/>
      <c r="AO74" s="373"/>
      <c r="AP74" s="373"/>
      <c r="AQ74" s="373"/>
      <c r="AR74" s="373"/>
      <c r="AS74" s="373"/>
      <c r="AT74" s="373"/>
      <c r="AU74" s="373"/>
      <c r="AV74" s="373"/>
      <c r="AW74" s="77">
        <v>15</v>
      </c>
      <c r="AX74" s="77"/>
      <c r="AY74" s="373"/>
      <c r="AZ74" s="373"/>
      <c r="BA74" s="25"/>
      <c r="BB74" s="4"/>
      <c r="BC74" s="4"/>
      <c r="BD74" s="4"/>
      <c r="BE74" s="4"/>
      <c r="BF74" s="4"/>
      <c r="BG74" s="4"/>
      <c r="BH74" s="4"/>
    </row>
    <row r="75" spans="1:60" s="931" customFormat="1" ht="33" customHeight="1" x14ac:dyDescent="0.25">
      <c r="A75" s="7"/>
      <c r="B75" s="76" t="s">
        <v>183</v>
      </c>
      <c r="C75" s="387" t="s">
        <v>1579</v>
      </c>
      <c r="D75" s="76" t="s">
        <v>1632</v>
      </c>
      <c r="E75" s="77"/>
      <c r="F75" s="77"/>
      <c r="G75" s="373"/>
      <c r="H75" s="373"/>
      <c r="I75" s="77">
        <f>'С № 7'!DA83</f>
        <v>0.37</v>
      </c>
      <c r="J75" s="77"/>
      <c r="K75" s="373"/>
      <c r="L75" s="373"/>
      <c r="M75" s="373"/>
      <c r="N75" s="373"/>
      <c r="O75" s="373"/>
      <c r="P75" s="373"/>
      <c r="Q75" s="373"/>
      <c r="R75" s="373"/>
      <c r="S75" s="373"/>
      <c r="T75" s="373"/>
      <c r="U75" s="373"/>
      <c r="V75" s="373"/>
      <c r="W75" s="373"/>
      <c r="X75" s="77"/>
      <c r="Y75" s="373"/>
      <c r="Z75" s="373"/>
      <c r="AA75" s="373"/>
      <c r="AB75" s="373"/>
      <c r="AC75" s="373"/>
      <c r="AD75" s="373"/>
      <c r="AE75" s="373"/>
      <c r="AF75" s="373"/>
      <c r="AG75" s="373"/>
      <c r="AH75" s="373"/>
      <c r="AI75" s="373"/>
      <c r="AJ75" s="373"/>
      <c r="AK75" s="373"/>
      <c r="AL75" s="373"/>
      <c r="AM75" s="373"/>
      <c r="AN75" s="373"/>
      <c r="AO75" s="373"/>
      <c r="AP75" s="373"/>
      <c r="AQ75" s="373"/>
      <c r="AR75" s="373"/>
      <c r="AS75" s="373"/>
      <c r="AT75" s="373"/>
      <c r="AU75" s="373"/>
      <c r="AV75" s="373"/>
      <c r="AW75" s="77">
        <v>1.5</v>
      </c>
      <c r="AX75" s="77"/>
      <c r="AY75" s="373"/>
      <c r="AZ75" s="373"/>
      <c r="BA75" s="25"/>
      <c r="BB75" s="4"/>
      <c r="BC75" s="4"/>
      <c r="BD75" s="4"/>
      <c r="BE75" s="4"/>
      <c r="BF75" s="4"/>
      <c r="BG75" s="4"/>
      <c r="BH75" s="4"/>
    </row>
    <row r="76" spans="1:60" ht="48" customHeight="1" x14ac:dyDescent="0.25">
      <c r="A76" s="7"/>
      <c r="B76" s="382" t="s">
        <v>185</v>
      </c>
      <c r="C76" s="383" t="s">
        <v>186</v>
      </c>
      <c r="D76" s="382" t="s">
        <v>93</v>
      </c>
      <c r="E76" s="384">
        <v>0</v>
      </c>
      <c r="F76" s="384">
        <v>0</v>
      </c>
      <c r="G76" s="384">
        <v>0</v>
      </c>
      <c r="H76" s="384">
        <v>0</v>
      </c>
      <c r="I76" s="384">
        <v>0</v>
      </c>
      <c r="J76" s="384">
        <v>0</v>
      </c>
      <c r="K76" s="384">
        <v>0</v>
      </c>
      <c r="L76" s="384">
        <v>0</v>
      </c>
      <c r="M76" s="384">
        <v>0</v>
      </c>
      <c r="N76" s="384">
        <v>0</v>
      </c>
      <c r="O76" s="384">
        <v>0</v>
      </c>
      <c r="P76" s="384">
        <v>0</v>
      </c>
      <c r="Q76" s="384">
        <v>0</v>
      </c>
      <c r="R76" s="384">
        <v>0</v>
      </c>
      <c r="S76" s="384">
        <v>0</v>
      </c>
      <c r="T76" s="384">
        <v>0</v>
      </c>
      <c r="U76" s="384">
        <v>0</v>
      </c>
      <c r="V76" s="384">
        <v>0</v>
      </c>
      <c r="W76" s="384">
        <v>0</v>
      </c>
      <c r="X76" s="384">
        <v>0</v>
      </c>
      <c r="Y76" s="384">
        <v>0</v>
      </c>
      <c r="Z76" s="384">
        <v>0</v>
      </c>
      <c r="AA76" s="384">
        <v>0</v>
      </c>
      <c r="AB76" s="384">
        <v>0</v>
      </c>
      <c r="AC76" s="384">
        <v>0</v>
      </c>
      <c r="AD76" s="384">
        <v>0</v>
      </c>
      <c r="AE76" s="384">
        <v>0</v>
      </c>
      <c r="AF76" s="384">
        <v>0</v>
      </c>
      <c r="AG76" s="384">
        <v>0</v>
      </c>
      <c r="AH76" s="384">
        <v>0</v>
      </c>
      <c r="AI76" s="384">
        <v>0</v>
      </c>
      <c r="AJ76" s="384">
        <v>0</v>
      </c>
      <c r="AK76" s="384">
        <v>0</v>
      </c>
      <c r="AL76" s="384">
        <v>0</v>
      </c>
      <c r="AM76" s="384">
        <v>0</v>
      </c>
      <c r="AN76" s="384">
        <v>0</v>
      </c>
      <c r="AO76" s="384">
        <v>0</v>
      </c>
      <c r="AP76" s="384">
        <v>0</v>
      </c>
      <c r="AQ76" s="384">
        <v>0</v>
      </c>
      <c r="AR76" s="384">
        <v>0</v>
      </c>
      <c r="AS76" s="384">
        <v>0</v>
      </c>
      <c r="AT76" s="384">
        <v>0</v>
      </c>
      <c r="AU76" s="384">
        <v>0</v>
      </c>
      <c r="AV76" s="384">
        <v>0</v>
      </c>
      <c r="AW76" s="384">
        <v>0</v>
      </c>
      <c r="AX76" s="384">
        <v>0</v>
      </c>
      <c r="AY76" s="384">
        <v>0</v>
      </c>
      <c r="AZ76" s="384">
        <v>0</v>
      </c>
      <c r="BA76" s="25">
        <f t="shared" si="3"/>
        <v>0</v>
      </c>
    </row>
    <row r="77" spans="1:60" ht="48" customHeight="1" x14ac:dyDescent="0.25">
      <c r="A77" s="7"/>
      <c r="B77" s="382" t="s">
        <v>187</v>
      </c>
      <c r="C77" s="383" t="s">
        <v>188</v>
      </c>
      <c r="D77" s="382" t="s">
        <v>93</v>
      </c>
      <c r="E77" s="393">
        <f t="shared" ref="E77:AV77" si="21">SUM(E83:E83)</f>
        <v>0</v>
      </c>
      <c r="F77" s="393">
        <f t="shared" si="21"/>
        <v>0</v>
      </c>
      <c r="G77" s="393">
        <f t="shared" si="21"/>
        <v>0</v>
      </c>
      <c r="H77" s="393">
        <f t="shared" si="21"/>
        <v>0</v>
      </c>
      <c r="I77" s="393">
        <f t="shared" si="21"/>
        <v>0</v>
      </c>
      <c r="J77" s="393">
        <f t="shared" si="21"/>
        <v>0</v>
      </c>
      <c r="K77" s="393">
        <f t="shared" si="21"/>
        <v>0</v>
      </c>
      <c r="L77" s="393">
        <f t="shared" si="21"/>
        <v>0</v>
      </c>
      <c r="M77" s="393">
        <f t="shared" si="21"/>
        <v>0</v>
      </c>
      <c r="N77" s="393">
        <f t="shared" si="21"/>
        <v>0</v>
      </c>
      <c r="O77" s="393">
        <f t="shared" si="21"/>
        <v>0</v>
      </c>
      <c r="P77" s="393">
        <f t="shared" si="21"/>
        <v>0</v>
      </c>
      <c r="Q77" s="393">
        <f t="shared" si="21"/>
        <v>0</v>
      </c>
      <c r="R77" s="393">
        <f t="shared" si="21"/>
        <v>0</v>
      </c>
      <c r="S77" s="393">
        <f t="shared" si="21"/>
        <v>0</v>
      </c>
      <c r="T77" s="393">
        <f t="shared" si="21"/>
        <v>0</v>
      </c>
      <c r="U77" s="393">
        <f t="shared" si="21"/>
        <v>0</v>
      </c>
      <c r="V77" s="393">
        <f t="shared" si="21"/>
        <v>0</v>
      </c>
      <c r="W77" s="393">
        <f t="shared" si="21"/>
        <v>0</v>
      </c>
      <c r="X77" s="393">
        <f t="shared" si="21"/>
        <v>0</v>
      </c>
      <c r="Y77" s="393">
        <f t="shared" si="21"/>
        <v>0</v>
      </c>
      <c r="Z77" s="393">
        <f t="shared" si="21"/>
        <v>0</v>
      </c>
      <c r="AA77" s="393">
        <f t="shared" si="21"/>
        <v>0</v>
      </c>
      <c r="AB77" s="393">
        <f t="shared" si="21"/>
        <v>0</v>
      </c>
      <c r="AC77" s="393">
        <f t="shared" si="21"/>
        <v>0</v>
      </c>
      <c r="AD77" s="393">
        <f t="shared" si="21"/>
        <v>0</v>
      </c>
      <c r="AE77" s="393">
        <f t="shared" si="21"/>
        <v>0</v>
      </c>
      <c r="AF77" s="393">
        <f t="shared" si="21"/>
        <v>0</v>
      </c>
      <c r="AG77" s="393">
        <f t="shared" si="21"/>
        <v>0</v>
      </c>
      <c r="AH77" s="393">
        <f t="shared" si="21"/>
        <v>0</v>
      </c>
      <c r="AI77" s="393">
        <f t="shared" si="21"/>
        <v>0</v>
      </c>
      <c r="AJ77" s="393">
        <f t="shared" si="21"/>
        <v>0</v>
      </c>
      <c r="AK77" s="393">
        <f t="shared" si="21"/>
        <v>0</v>
      </c>
      <c r="AL77" s="393">
        <f t="shared" si="21"/>
        <v>0</v>
      </c>
      <c r="AM77" s="393">
        <f t="shared" si="21"/>
        <v>0</v>
      </c>
      <c r="AN77" s="393">
        <f t="shared" si="21"/>
        <v>0</v>
      </c>
      <c r="AO77" s="393">
        <f t="shared" si="21"/>
        <v>0</v>
      </c>
      <c r="AP77" s="393">
        <f t="shared" si="21"/>
        <v>0</v>
      </c>
      <c r="AQ77" s="393">
        <f t="shared" si="21"/>
        <v>0</v>
      </c>
      <c r="AR77" s="393">
        <f t="shared" si="21"/>
        <v>0</v>
      </c>
      <c r="AS77" s="393">
        <f t="shared" si="21"/>
        <v>0</v>
      </c>
      <c r="AT77" s="393">
        <f t="shared" si="21"/>
        <v>0</v>
      </c>
      <c r="AU77" s="393">
        <f t="shared" si="21"/>
        <v>0</v>
      </c>
      <c r="AV77" s="393">
        <f t="shared" si="21"/>
        <v>0</v>
      </c>
      <c r="AW77" s="393">
        <f>SUBTOTAL(9,AW78:AW81)</f>
        <v>3.8959999999999999</v>
      </c>
      <c r="AX77" s="393">
        <f>SUBTOTAL(9,AX78:AX81)</f>
        <v>0</v>
      </c>
      <c r="AY77" s="393">
        <f>SUM(AY83:AY83)</f>
        <v>0</v>
      </c>
      <c r="AZ77" s="393">
        <f>SUM(AZ83:AZ83)</f>
        <v>0</v>
      </c>
      <c r="BA77" s="25">
        <f t="shared" si="3"/>
        <v>0</v>
      </c>
    </row>
    <row r="78" spans="1:60" s="372" customFormat="1" ht="33" customHeight="1" x14ac:dyDescent="0.25">
      <c r="A78" s="7"/>
      <c r="B78" s="76" t="s">
        <v>187</v>
      </c>
      <c r="C78" s="387" t="s">
        <v>684</v>
      </c>
      <c r="D78" s="76" t="s">
        <v>1633</v>
      </c>
      <c r="E78" s="390"/>
      <c r="F78" s="390"/>
      <c r="G78" s="390"/>
      <c r="H78" s="390"/>
      <c r="I78" s="390"/>
      <c r="J78" s="390"/>
      <c r="K78" s="390"/>
      <c r="L78" s="390"/>
      <c r="M78" s="390"/>
      <c r="N78" s="390"/>
      <c r="O78" s="390"/>
      <c r="P78" s="390"/>
      <c r="Q78" s="390"/>
      <c r="R78" s="390"/>
      <c r="S78" s="390"/>
      <c r="T78" s="390"/>
      <c r="U78" s="390"/>
      <c r="V78" s="390"/>
      <c r="W78" s="390"/>
      <c r="X78" s="390"/>
      <c r="Y78" s="390"/>
      <c r="Z78" s="390"/>
      <c r="AA78" s="390"/>
      <c r="AB78" s="390"/>
      <c r="AC78" s="390"/>
      <c r="AD78" s="390"/>
      <c r="AE78" s="390"/>
      <c r="AF78" s="390"/>
      <c r="AG78" s="390"/>
      <c r="AH78" s="390"/>
      <c r="AI78" s="390"/>
      <c r="AJ78" s="390"/>
      <c r="AK78" s="390"/>
      <c r="AL78" s="390"/>
      <c r="AM78" s="390"/>
      <c r="AN78" s="390"/>
      <c r="AO78" s="390"/>
      <c r="AP78" s="390"/>
      <c r="AQ78" s="390"/>
      <c r="AR78" s="390"/>
      <c r="AS78" s="390"/>
      <c r="AT78" s="390"/>
      <c r="AU78" s="390"/>
      <c r="AV78" s="390"/>
      <c r="AW78" s="390">
        <v>0.2</v>
      </c>
      <c r="AX78" s="390">
        <v>0</v>
      </c>
      <c r="AY78" s="390"/>
      <c r="AZ78" s="390"/>
      <c r="BA78" s="25"/>
      <c r="BB78" s="4"/>
      <c r="BC78" s="4"/>
      <c r="BD78" s="4"/>
      <c r="BE78" s="4"/>
      <c r="BF78" s="4"/>
      <c r="BG78" s="4"/>
      <c r="BH78" s="4"/>
    </row>
    <row r="79" spans="1:60" s="931" customFormat="1" ht="33" customHeight="1" x14ac:dyDescent="0.25">
      <c r="A79" s="7"/>
      <c r="B79" s="76" t="s">
        <v>187</v>
      </c>
      <c r="C79" s="920" t="s">
        <v>1586</v>
      </c>
      <c r="D79" s="76" t="s">
        <v>1634</v>
      </c>
      <c r="E79" s="390"/>
      <c r="F79" s="390"/>
      <c r="G79" s="390"/>
      <c r="H79" s="390"/>
      <c r="I79" s="390"/>
      <c r="J79" s="390"/>
      <c r="K79" s="390"/>
      <c r="L79" s="390"/>
      <c r="M79" s="390"/>
      <c r="N79" s="390"/>
      <c r="O79" s="390"/>
      <c r="P79" s="390"/>
      <c r="Q79" s="390"/>
      <c r="R79" s="390"/>
      <c r="S79" s="390"/>
      <c r="T79" s="390"/>
      <c r="U79" s="390"/>
      <c r="V79" s="390"/>
      <c r="W79" s="390"/>
      <c r="X79" s="390"/>
      <c r="Y79" s="390"/>
      <c r="Z79" s="390"/>
      <c r="AA79" s="390"/>
      <c r="AB79" s="390"/>
      <c r="AC79" s="390"/>
      <c r="AD79" s="390"/>
      <c r="AE79" s="390"/>
      <c r="AF79" s="390"/>
      <c r="AG79" s="390"/>
      <c r="AH79" s="390"/>
      <c r="AI79" s="390"/>
      <c r="AJ79" s="390"/>
      <c r="AK79" s="390"/>
      <c r="AL79" s="390"/>
      <c r="AM79" s="390"/>
      <c r="AN79" s="390"/>
      <c r="AO79" s="390"/>
      <c r="AP79" s="390"/>
      <c r="AQ79" s="390"/>
      <c r="AR79" s="390"/>
      <c r="AS79" s="390"/>
      <c r="AT79" s="390"/>
      <c r="AU79" s="390"/>
      <c r="AV79" s="390"/>
      <c r="AW79" s="390">
        <v>1.752</v>
      </c>
      <c r="AX79" s="390">
        <v>0</v>
      </c>
      <c r="AY79" s="390"/>
      <c r="AZ79" s="390"/>
      <c r="BA79" s="25"/>
      <c r="BB79" s="4"/>
      <c r="BC79" s="4"/>
      <c r="BD79" s="4"/>
      <c r="BE79" s="4"/>
      <c r="BF79" s="4"/>
      <c r="BG79" s="4"/>
      <c r="BH79" s="4"/>
    </row>
    <row r="80" spans="1:60" s="931" customFormat="1" ht="33" customHeight="1" x14ac:dyDescent="0.25">
      <c r="A80" s="7"/>
      <c r="B80" s="76" t="s">
        <v>187</v>
      </c>
      <c r="C80" s="920" t="s">
        <v>1587</v>
      </c>
      <c r="D80" s="76" t="s">
        <v>1635</v>
      </c>
      <c r="E80" s="390"/>
      <c r="F80" s="390"/>
      <c r="G80" s="390"/>
      <c r="H80" s="390"/>
      <c r="I80" s="390"/>
      <c r="J80" s="390"/>
      <c r="K80" s="390"/>
      <c r="L80" s="390"/>
      <c r="M80" s="390"/>
      <c r="N80" s="390"/>
      <c r="O80" s="390"/>
      <c r="P80" s="390"/>
      <c r="Q80" s="390"/>
      <c r="R80" s="390"/>
      <c r="S80" s="390"/>
      <c r="T80" s="390"/>
      <c r="U80" s="390"/>
      <c r="V80" s="390"/>
      <c r="W80" s="390"/>
      <c r="X80" s="390"/>
      <c r="Y80" s="390"/>
      <c r="Z80" s="390"/>
      <c r="AA80" s="390"/>
      <c r="AB80" s="390"/>
      <c r="AC80" s="390"/>
      <c r="AD80" s="390"/>
      <c r="AE80" s="390"/>
      <c r="AF80" s="390"/>
      <c r="AG80" s="390"/>
      <c r="AH80" s="390"/>
      <c r="AI80" s="390"/>
      <c r="AJ80" s="390"/>
      <c r="AK80" s="390"/>
      <c r="AL80" s="390"/>
      <c r="AM80" s="390"/>
      <c r="AN80" s="390"/>
      <c r="AO80" s="390"/>
      <c r="AP80" s="390"/>
      <c r="AQ80" s="390"/>
      <c r="AR80" s="390"/>
      <c r="AS80" s="390"/>
      <c r="AT80" s="390"/>
      <c r="AU80" s="390"/>
      <c r="AV80" s="390"/>
      <c r="AW80" s="390">
        <v>0.32</v>
      </c>
      <c r="AX80" s="390">
        <v>0</v>
      </c>
      <c r="AY80" s="390"/>
      <c r="AZ80" s="390"/>
      <c r="BA80" s="25"/>
      <c r="BB80" s="4"/>
      <c r="BC80" s="4"/>
      <c r="BD80" s="4"/>
      <c r="BE80" s="4"/>
      <c r="BF80" s="4"/>
      <c r="BG80" s="4"/>
      <c r="BH80" s="4"/>
    </row>
    <row r="81" spans="1:60" s="931" customFormat="1" ht="33" customHeight="1" x14ac:dyDescent="0.25">
      <c r="A81" s="7"/>
      <c r="B81" s="76" t="s">
        <v>187</v>
      </c>
      <c r="C81" s="920" t="s">
        <v>1589</v>
      </c>
      <c r="D81" s="76" t="s">
        <v>1636</v>
      </c>
      <c r="E81" s="390"/>
      <c r="F81" s="390"/>
      <c r="G81" s="390"/>
      <c r="H81" s="390"/>
      <c r="I81" s="390"/>
      <c r="J81" s="390"/>
      <c r="K81" s="390"/>
      <c r="L81" s="390"/>
      <c r="M81" s="390"/>
      <c r="N81" s="390"/>
      <c r="O81" s="390"/>
      <c r="P81" s="390"/>
      <c r="Q81" s="390"/>
      <c r="R81" s="390"/>
      <c r="S81" s="390"/>
      <c r="T81" s="390"/>
      <c r="U81" s="390"/>
      <c r="V81" s="390"/>
      <c r="W81" s="390"/>
      <c r="X81" s="390"/>
      <c r="Y81" s="390"/>
      <c r="Z81" s="390"/>
      <c r="AA81" s="390"/>
      <c r="AB81" s="390"/>
      <c r="AC81" s="390"/>
      <c r="AD81" s="390"/>
      <c r="AE81" s="390"/>
      <c r="AF81" s="390"/>
      <c r="AG81" s="390"/>
      <c r="AH81" s="390"/>
      <c r="AI81" s="390"/>
      <c r="AJ81" s="390"/>
      <c r="AK81" s="390"/>
      <c r="AL81" s="390"/>
      <c r="AM81" s="390"/>
      <c r="AN81" s="390"/>
      <c r="AO81" s="390"/>
      <c r="AP81" s="390"/>
      <c r="AQ81" s="390"/>
      <c r="AR81" s="390"/>
      <c r="AS81" s="390"/>
      <c r="AT81" s="390"/>
      <c r="AU81" s="390"/>
      <c r="AV81" s="390"/>
      <c r="AW81" s="390">
        <v>1.6240000000000001</v>
      </c>
      <c r="AX81" s="390">
        <v>0</v>
      </c>
      <c r="AY81" s="390"/>
      <c r="AZ81" s="390"/>
      <c r="BA81" s="25"/>
      <c r="BB81" s="4"/>
      <c r="BC81" s="4"/>
      <c r="BD81" s="4"/>
      <c r="BE81" s="4"/>
      <c r="BF81" s="4"/>
      <c r="BG81" s="4"/>
      <c r="BH81" s="4"/>
    </row>
    <row r="82" spans="1:60" s="931" customFormat="1" ht="33" hidden="1" customHeight="1" x14ac:dyDescent="0.25">
      <c r="A82" s="7"/>
      <c r="B82" s="76" t="s">
        <v>187</v>
      </c>
      <c r="C82" s="920"/>
      <c r="D82" s="76"/>
      <c r="E82" s="390"/>
      <c r="F82" s="390"/>
      <c r="G82" s="390"/>
      <c r="H82" s="390"/>
      <c r="I82" s="390"/>
      <c r="J82" s="390"/>
      <c r="K82" s="390"/>
      <c r="L82" s="390"/>
      <c r="M82" s="390"/>
      <c r="N82" s="390"/>
      <c r="O82" s="390"/>
      <c r="P82" s="390"/>
      <c r="Q82" s="390"/>
      <c r="R82" s="390"/>
      <c r="S82" s="390"/>
      <c r="T82" s="390"/>
      <c r="U82" s="390"/>
      <c r="V82" s="390"/>
      <c r="W82" s="390"/>
      <c r="X82" s="390"/>
      <c r="Y82" s="390"/>
      <c r="Z82" s="390"/>
      <c r="AA82" s="390"/>
      <c r="AB82" s="390"/>
      <c r="AC82" s="390"/>
      <c r="AD82" s="390"/>
      <c r="AE82" s="390"/>
      <c r="AF82" s="390"/>
      <c r="AG82" s="390"/>
      <c r="AH82" s="390"/>
      <c r="AI82" s="390"/>
      <c r="AJ82" s="390"/>
      <c r="AK82" s="390"/>
      <c r="AL82" s="390"/>
      <c r="AM82" s="390"/>
      <c r="AN82" s="390"/>
      <c r="AO82" s="390"/>
      <c r="AP82" s="390"/>
      <c r="AQ82" s="390"/>
      <c r="AR82" s="390"/>
      <c r="AS82" s="390"/>
      <c r="AT82" s="390"/>
      <c r="AU82" s="390"/>
      <c r="AV82" s="390"/>
      <c r="AW82" s="390">
        <v>1E-4</v>
      </c>
      <c r="AX82" s="390">
        <v>0.25</v>
      </c>
      <c r="AY82" s="390"/>
      <c r="AZ82" s="390"/>
      <c r="BA82" s="25"/>
      <c r="BB82" s="4"/>
      <c r="BC82" s="4"/>
      <c r="BD82" s="4"/>
      <c r="BE82" s="4"/>
      <c r="BF82" s="4"/>
      <c r="BG82" s="4"/>
      <c r="BH82" s="4"/>
    </row>
    <row r="83" spans="1:60" ht="33" hidden="1" customHeight="1" x14ac:dyDescent="0.25">
      <c r="A83" s="7"/>
      <c r="B83" s="76" t="s">
        <v>187</v>
      </c>
      <c r="C83" s="392"/>
      <c r="D83" s="368"/>
      <c r="E83" s="391">
        <v>0</v>
      </c>
      <c r="F83" s="391">
        <v>0</v>
      </c>
      <c r="G83" s="391">
        <v>0</v>
      </c>
      <c r="H83" s="391">
        <v>0</v>
      </c>
      <c r="I83" s="391">
        <v>0</v>
      </c>
      <c r="J83" s="391">
        <v>0</v>
      </c>
      <c r="K83" s="391">
        <v>0</v>
      </c>
      <c r="L83" s="391">
        <v>0</v>
      </c>
      <c r="M83" s="391">
        <v>0</v>
      </c>
      <c r="N83" s="391">
        <v>0</v>
      </c>
      <c r="O83" s="391">
        <v>0</v>
      </c>
      <c r="P83" s="391">
        <v>0</v>
      </c>
      <c r="Q83" s="391">
        <v>0</v>
      </c>
      <c r="R83" s="391">
        <v>0</v>
      </c>
      <c r="S83" s="391">
        <v>0</v>
      </c>
      <c r="T83" s="391">
        <v>0</v>
      </c>
      <c r="U83" s="391">
        <v>0</v>
      </c>
      <c r="V83" s="391">
        <v>0</v>
      </c>
      <c r="W83" s="391">
        <v>0</v>
      </c>
      <c r="X83" s="391">
        <v>0</v>
      </c>
      <c r="Y83" s="391">
        <v>0</v>
      </c>
      <c r="Z83" s="391">
        <v>0</v>
      </c>
      <c r="AA83" s="391">
        <v>0</v>
      </c>
      <c r="AB83" s="391">
        <v>0</v>
      </c>
      <c r="AC83" s="391">
        <v>0</v>
      </c>
      <c r="AD83" s="391">
        <v>0</v>
      </c>
      <c r="AE83" s="391">
        <v>0</v>
      </c>
      <c r="AF83" s="391">
        <v>0</v>
      </c>
      <c r="AG83" s="391">
        <v>0</v>
      </c>
      <c r="AH83" s="391">
        <v>0</v>
      </c>
      <c r="AI83" s="391">
        <v>0</v>
      </c>
      <c r="AJ83" s="391">
        <v>0</v>
      </c>
      <c r="AK83" s="391">
        <v>0</v>
      </c>
      <c r="AL83" s="391">
        <v>0</v>
      </c>
      <c r="AM83" s="391">
        <v>0</v>
      </c>
      <c r="AN83" s="391">
        <v>0</v>
      </c>
      <c r="AO83" s="391">
        <v>0</v>
      </c>
      <c r="AP83" s="391">
        <v>0</v>
      </c>
      <c r="AQ83" s="391">
        <v>0</v>
      </c>
      <c r="AR83" s="391">
        <v>0</v>
      </c>
      <c r="AS83" s="391">
        <v>0</v>
      </c>
      <c r="AT83" s="391">
        <v>0</v>
      </c>
      <c r="AU83" s="391">
        <v>0</v>
      </c>
      <c r="AV83" s="391">
        <v>0</v>
      </c>
      <c r="AW83" s="391">
        <v>0.15</v>
      </c>
      <c r="AX83" s="391">
        <v>1E-4</v>
      </c>
      <c r="AY83" s="391">
        <v>0</v>
      </c>
      <c r="AZ83" s="391">
        <v>0</v>
      </c>
      <c r="BA83" s="25">
        <f t="shared" si="3"/>
        <v>1E-4</v>
      </c>
    </row>
    <row r="84" spans="1:60"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8"/>
    </row>
    <row r="85" spans="1:60" x14ac:dyDescent="0.25">
      <c r="AW85" s="7"/>
      <c r="AX85" s="7"/>
    </row>
    <row r="86" spans="1:60" x14ac:dyDescent="0.25">
      <c r="C86" s="967" t="s">
        <v>1689</v>
      </c>
      <c r="AW86" s="7"/>
      <c r="AX86" s="7"/>
    </row>
    <row r="87" spans="1:60" x14ac:dyDescent="0.25">
      <c r="AW87" s="7"/>
      <c r="AX87" s="7"/>
    </row>
  </sheetData>
  <sheetProtection formatCells="0" formatColumns="0" formatRows="0" insertColumns="0" insertRows="0" insertHyperlinks="0" deleteColumns="0" deleteRows="0" sort="0" autoFilter="0" pivotTables="0"/>
  <autoFilter ref="A19:CL87" xr:uid="{00000000-0009-0000-0000-000002000000}"/>
  <mergeCells count="44">
    <mergeCell ref="AA17:AB17"/>
    <mergeCell ref="AC17:AD17"/>
    <mergeCell ref="AE17:AF17"/>
    <mergeCell ref="AG17:AH17"/>
    <mergeCell ref="AI17:AJ17"/>
    <mergeCell ref="Q17:R17"/>
    <mergeCell ref="S17:T17"/>
    <mergeCell ref="U17:V17"/>
    <mergeCell ref="W17:X17"/>
    <mergeCell ref="Y17:Z17"/>
    <mergeCell ref="AK16:AN16"/>
    <mergeCell ref="AO16:AT16"/>
    <mergeCell ref="AU16:AX16"/>
    <mergeCell ref="AY16:AZ16"/>
    <mergeCell ref="AY17:AZ17"/>
    <mergeCell ref="AK17:AL17"/>
    <mergeCell ref="AM17:AN17"/>
    <mergeCell ref="AO17:AP17"/>
    <mergeCell ref="AQ17:AR17"/>
    <mergeCell ref="AS17:AT17"/>
    <mergeCell ref="AU17:AV17"/>
    <mergeCell ref="AW17:AX17"/>
    <mergeCell ref="O17:P17"/>
    <mergeCell ref="B10:AY10"/>
    <mergeCell ref="B12:AY12"/>
    <mergeCell ref="B13:AY13"/>
    <mergeCell ref="B15:B18"/>
    <mergeCell ref="C15:C18"/>
    <mergeCell ref="D15:D18"/>
    <mergeCell ref="E15:AZ15"/>
    <mergeCell ref="E16:T16"/>
    <mergeCell ref="U16:AD16"/>
    <mergeCell ref="AE16:AJ16"/>
    <mergeCell ref="E17:F17"/>
    <mergeCell ref="G17:H17"/>
    <mergeCell ref="I17:J17"/>
    <mergeCell ref="K17:L17"/>
    <mergeCell ref="M17:N17"/>
    <mergeCell ref="B9:AY9"/>
    <mergeCell ref="B4:AY4"/>
    <mergeCell ref="B5:AY5"/>
    <mergeCell ref="B6:AY6"/>
    <mergeCell ref="B7:AY7"/>
    <mergeCell ref="B8:AY8"/>
  </mergeCells>
  <phoneticPr fontId="69" type="noConversion"/>
  <conditionalFormatting sqref="B8 AZ4:AZ8 B10 AZ10 B13 AZ13 A84:AZ1048576 A9:AZ9 B1:AV3 A11:AZ12 A14:AZ14 A19:AZ19 B4:AY4 B7:AY7 D15:E15 D47 E66:AZ66 E36:AZ36 E27:AZ29 E53:AZ54 E56:AZ56 E44:AZ47 B43:B52 B70:D73 E31:AZ32 B79:B82 B76:D78 BE1:XFD1048576 D74:D75 D79:D83 E72:AZ82">
    <cfRule type="containsText" dxfId="4246" priority="276" operator="containsText" text="Наименование инвестиционного проекта">
      <formula>NOT(ISERROR(SEARCH("Наименование инвестиционного проекта",A1)))</formula>
    </cfRule>
  </conditionalFormatting>
  <conditionalFormatting sqref="AW1:AX3 AZ1:AZ3 E36:AY36 E27:AZ29 E44:AZ47 B47 B70:D73 E31:AZ32 B79:B82 B30:B35 D30:D35 B48:D56 B76:D78 D74:D75 D79:D82 E72:AZ76">
    <cfRule type="cellIs" dxfId="4245" priority="275" operator="equal">
      <formula>0</formula>
    </cfRule>
  </conditionalFormatting>
  <conditionalFormatting sqref="B8 AZ4:AZ8 B10 AZ10 B13 AZ13 B1:AV3 A84:AZ1048576 A9:AZ9 A11:AZ12 A14:AZ14 A19:AZ19 E66:AZ66 E36:AZ36 E53:AZ54 E27:AZ29 E56:AZ56 E44:AZ47 E31:AZ32 BE1:XFD1048576 E72:AZ82">
    <cfRule type="cellIs" dxfId="4244" priority="274" operator="equal">
      <formula>0</formula>
    </cfRule>
  </conditionalFormatting>
  <conditionalFormatting sqref="E36:AY36 E27:AZ29 E44:AZ46">
    <cfRule type="cellIs" dxfId="4243" priority="271" operator="equal">
      <formula>0</formula>
    </cfRule>
    <cfRule type="cellIs" dxfId="4242" priority="273" operator="equal">
      <formula>0</formula>
    </cfRule>
  </conditionalFormatting>
  <conditionalFormatting sqref="B5:B6">
    <cfRule type="containsText" dxfId="4241" priority="272" operator="containsText" text="Наименование инвестиционного проекта">
      <formula>NOT(ISERROR(SEARCH("Наименование инвестиционного проекта",B5)))</formula>
    </cfRule>
  </conditionalFormatting>
  <conditionalFormatting sqref="E18:F18">
    <cfRule type="containsText" dxfId="4240" priority="248" operator="containsText" text="Наименование инвестиционного проекта">
      <formula>NOT(ISERROR(SEARCH("Наименование инвестиционного проекта",E18)))</formula>
    </cfRule>
  </conditionalFormatting>
  <conditionalFormatting sqref="D69">
    <cfRule type="cellIs" dxfId="4239" priority="252" operator="equal">
      <formula>0</formula>
    </cfRule>
  </conditionalFormatting>
  <conditionalFormatting sqref="G18:H18">
    <cfRule type="containsText" dxfId="4238" priority="246" operator="containsText" text="Наименование инвестиционного проекта">
      <formula>NOT(ISERROR(SEARCH("Наименование инвестиционного проекта",G18)))</formula>
    </cfRule>
  </conditionalFormatting>
  <conditionalFormatting sqref="K17">
    <cfRule type="containsText" dxfId="4237" priority="243" operator="containsText" text="Наименование инвестиционного проекта">
      <formula>NOT(ISERROR(SEARCH("Наименование инвестиционного проекта",K17)))</formula>
    </cfRule>
  </conditionalFormatting>
  <conditionalFormatting sqref="B64:C64">
    <cfRule type="cellIs" dxfId="4236" priority="256" operator="equal">
      <formula>0</formula>
    </cfRule>
  </conditionalFormatting>
  <conditionalFormatting sqref="M17">
    <cfRule type="containsText" dxfId="4235" priority="242" operator="containsText" text="Наименование инвестиционного проекта">
      <formula>NOT(ISERROR(SEARCH("Наименование инвестиционного проекта",M17)))</formula>
    </cfRule>
  </conditionalFormatting>
  <conditionalFormatting sqref="B65:C65">
    <cfRule type="cellIs" dxfId="4234" priority="254" operator="equal">
      <formula>0</formula>
    </cfRule>
  </conditionalFormatting>
  <conditionalFormatting sqref="I17">
    <cfRule type="containsText" dxfId="4233" priority="244" operator="containsText" text="Наименование инвестиционного проекта">
      <formula>NOT(ISERROR(SEARCH("Наименование инвестиционного проекта",I17)))</formula>
    </cfRule>
  </conditionalFormatting>
  <conditionalFormatting sqref="S17">
    <cfRule type="containsText" dxfId="4232" priority="239" operator="containsText" text="Наименование инвестиционного проекта">
      <formula>NOT(ISERROR(SEARCH("Наименование инвестиционного проекта",S17)))</formula>
    </cfRule>
  </conditionalFormatting>
  <conditionalFormatting sqref="C30 C32:C33">
    <cfRule type="cellIs" dxfId="4231" priority="251" operator="equal">
      <formula>0</formula>
    </cfRule>
  </conditionalFormatting>
  <conditionalFormatting sqref="B15 AK16 AY16 E16:E17 G17 U16:U17 AE16:AE17 AO16:AO17 AQ17 AU16:AU17 AW17">
    <cfRule type="containsText" dxfId="4230" priority="270" operator="containsText" text="Наименование инвестиционного проекта">
      <formula>NOT(ISERROR(SEARCH("Наименование инвестиционного проекта",B15)))</formula>
    </cfRule>
  </conditionalFormatting>
  <conditionalFormatting sqref="C27:C28">
    <cfRule type="cellIs" dxfId="4229" priority="249" operator="equal">
      <formula>0</formula>
    </cfRule>
  </conditionalFormatting>
  <conditionalFormatting sqref="I18:T18">
    <cfRule type="containsText" dxfId="4228" priority="238" operator="containsText" text="Наименование инвестиционного проекта">
      <formula>NOT(ISERROR(SEARCH("Наименование инвестиционного проекта",I18)))</formula>
    </cfRule>
  </conditionalFormatting>
  <conditionalFormatting sqref="Y17">
    <cfRule type="containsText" dxfId="4227" priority="235" operator="containsText" text="Наименование инвестиционного проекта">
      <formula>NOT(ISERROR(SEARCH("Наименование инвестиционного проекта",Y17)))</formula>
    </cfRule>
  </conditionalFormatting>
  <conditionalFormatting sqref="D20:D29 D57:D59 B69:C69 B53:D56 B66:D68 D64:D65 C43:D46 B60:D63 C48:D52">
    <cfRule type="containsText" dxfId="4226" priority="269" operator="containsText" text="Наименование инвестиционного проекта">
      <formula>NOT(ISERROR(SEARCH("Наименование инвестиционного проекта",B20)))</formula>
    </cfRule>
  </conditionalFormatting>
  <conditionalFormatting sqref="D57:D59 B69:C69 D20:D29 B66:D68 B43:D46 D64:D65 B60:D63">
    <cfRule type="cellIs" dxfId="4225" priority="268" operator="equal">
      <formula>0</formula>
    </cfRule>
  </conditionalFormatting>
  <conditionalFormatting sqref="D47 D83">
    <cfRule type="cellIs" dxfId="4224" priority="266" operator="equal">
      <formula>0</formula>
    </cfRule>
  </conditionalFormatting>
  <conditionalFormatting sqref="B20:C20 B29:C29 B28">
    <cfRule type="cellIs" dxfId="4223" priority="265" operator="equal">
      <formula>0</formula>
    </cfRule>
  </conditionalFormatting>
  <conditionalFormatting sqref="B36 D36 B37:D40">
    <cfRule type="cellIs" dxfId="4222" priority="261" operator="equal">
      <formula>0</formula>
    </cfRule>
  </conditionalFormatting>
  <conditionalFormatting sqref="B57:C57">
    <cfRule type="cellIs" dxfId="4221" priority="260" operator="equal">
      <formula>0</formula>
    </cfRule>
  </conditionalFormatting>
  <conditionalFormatting sqref="B58:C59">
    <cfRule type="cellIs" dxfId="4220" priority="258" operator="equal">
      <formula>0</formula>
    </cfRule>
  </conditionalFormatting>
  <conditionalFormatting sqref="C36">
    <cfRule type="cellIs" dxfId="4219" priority="250" operator="equal">
      <formula>0</formula>
    </cfRule>
  </conditionalFormatting>
  <conditionalFormatting sqref="E18:F18">
    <cfRule type="cellIs" dxfId="4218" priority="247" operator="equal">
      <formula>0</formula>
    </cfRule>
  </conditionalFormatting>
  <conditionalFormatting sqref="Q17">
    <cfRule type="containsText" dxfId="4217" priority="240" operator="containsText" text="Наименование инвестиционного проекта">
      <formula>NOT(ISERROR(SEARCH("Наименование инвестиционного проекта",Q17)))</formula>
    </cfRule>
  </conditionalFormatting>
  <conditionalFormatting sqref="G18:H18">
    <cfRule type="cellIs" dxfId="4216" priority="245" operator="equal">
      <formula>0</formula>
    </cfRule>
  </conditionalFormatting>
  <conditionalFormatting sqref="I18:T18">
    <cfRule type="cellIs" dxfId="4215" priority="237" operator="equal">
      <formula>0</formula>
    </cfRule>
  </conditionalFormatting>
  <conditionalFormatting sqref="O17">
    <cfRule type="containsText" dxfId="4214" priority="241" operator="containsText" text="Наименование инвестиционного проекта">
      <formula>NOT(ISERROR(SEARCH("Наименование инвестиционного проекта",O17)))</formula>
    </cfRule>
  </conditionalFormatting>
  <conditionalFormatting sqref="W17">
    <cfRule type="containsText" dxfId="4213" priority="236" operator="containsText" text="Наименование инвестиционного проекта">
      <formula>NOT(ISERROR(SEARCH("Наименование инвестиционного проекта",W17)))</formula>
    </cfRule>
  </conditionalFormatting>
  <conditionalFormatting sqref="AC17">
    <cfRule type="containsText" dxfId="4212" priority="233" operator="containsText" text="Наименование инвестиционного проекта">
      <formula>NOT(ISERROR(SEARCH("Наименование инвестиционного проекта",AC17)))</formula>
    </cfRule>
  </conditionalFormatting>
  <conditionalFormatting sqref="AI17">
    <cfRule type="containsText" dxfId="4211" priority="229" operator="containsText" text="Наименование инвестиционного проекта">
      <formula>NOT(ISERROR(SEARCH("Наименование инвестиционного проекта",AI17)))</formula>
    </cfRule>
  </conditionalFormatting>
  <conditionalFormatting sqref="AA17">
    <cfRule type="containsText" dxfId="4210" priority="234" operator="containsText" text="Наименование инвестиционного проекта">
      <formula>NOT(ISERROR(SEARCH("Наименование инвестиционного проекта",AA17)))</formula>
    </cfRule>
  </conditionalFormatting>
  <conditionalFormatting sqref="AM17">
    <cfRule type="containsText" dxfId="4209" priority="225" operator="containsText" text="Наименование инвестиционного проекта">
      <formula>NOT(ISERROR(SEARCH("Наименование инвестиционного проекта",AM17)))</formula>
    </cfRule>
  </conditionalFormatting>
  <conditionalFormatting sqref="U18:AD18">
    <cfRule type="containsText" dxfId="4208" priority="232" operator="containsText" text="Наименование инвестиционного проекта">
      <formula>NOT(ISERROR(SEARCH("Наименование инвестиционного проекта",U18)))</formula>
    </cfRule>
  </conditionalFormatting>
  <conditionalFormatting sqref="U18:AD18">
    <cfRule type="cellIs" dxfId="4207" priority="231" operator="equal">
      <formula>0</formula>
    </cfRule>
  </conditionalFormatting>
  <conditionalFormatting sqref="AG17">
    <cfRule type="containsText" dxfId="4206" priority="230" operator="containsText" text="Наименование инвестиционного проекта">
      <formula>NOT(ISERROR(SEARCH("Наименование инвестиционного проекта",AG17)))</formula>
    </cfRule>
  </conditionalFormatting>
  <conditionalFormatting sqref="AE18:AJ18">
    <cfRule type="cellIs" dxfId="4205" priority="227" operator="equal">
      <formula>0</formula>
    </cfRule>
  </conditionalFormatting>
  <conditionalFormatting sqref="AK18:AN18">
    <cfRule type="cellIs" dxfId="4204" priority="223" operator="equal">
      <formula>0</formula>
    </cfRule>
  </conditionalFormatting>
  <conditionalFormatting sqref="AK17">
    <cfRule type="containsText" dxfId="4203" priority="226" operator="containsText" text="Наименование инвестиционного проекта">
      <formula>NOT(ISERROR(SEARCH("Наименование инвестиционного проекта",AK17)))</formula>
    </cfRule>
  </conditionalFormatting>
  <conditionalFormatting sqref="AQ18:AR18">
    <cfRule type="containsText" dxfId="4202" priority="221" operator="containsText" text="Наименование инвестиционного проекта">
      <formula>NOT(ISERROR(SEARCH("Наименование инвестиционного проекта",AQ18)))</formula>
    </cfRule>
  </conditionalFormatting>
  <conditionalFormatting sqref="AO18:AX18">
    <cfRule type="cellIs" dxfId="4201" priority="217" operator="equal">
      <formula>0</formula>
    </cfRule>
  </conditionalFormatting>
  <conditionalFormatting sqref="AY18:AZ18">
    <cfRule type="cellIs" dxfId="4200" priority="215" operator="equal">
      <formula>0</formula>
    </cfRule>
  </conditionalFormatting>
  <conditionalFormatting sqref="AE18:AJ18">
    <cfRule type="containsText" dxfId="4199" priority="228" operator="containsText" text="Наименование инвестиционного проекта">
      <formula>NOT(ISERROR(SEARCH("Наименование инвестиционного проекта",AE18)))</formula>
    </cfRule>
  </conditionalFormatting>
  <conditionalFormatting sqref="AK18:AN18">
    <cfRule type="containsText" dxfId="4198" priority="224" operator="containsText" text="Наименование инвестиционного проекта">
      <formula>NOT(ISERROR(SEARCH("Наименование инвестиционного проекта",AK18)))</formula>
    </cfRule>
  </conditionalFormatting>
  <conditionalFormatting sqref="AU18:AV18">
    <cfRule type="containsText" dxfId="4197" priority="219" operator="containsText" text="Наименование инвестиционного проекта">
      <formula>NOT(ISERROR(SEARCH("Наименование инвестиционного проекта",AU18)))</formula>
    </cfRule>
  </conditionalFormatting>
  <conditionalFormatting sqref="AW18:AX18">
    <cfRule type="containsText" dxfId="4196" priority="218" operator="containsText" text="Наименование инвестиционного проекта">
      <formula>NOT(ISERROR(SEARCH("Наименование инвестиционного проекта",AW18)))</formula>
    </cfRule>
  </conditionalFormatting>
  <conditionalFormatting sqref="AY18:AZ18">
    <cfRule type="containsText" dxfId="4195" priority="216" operator="containsText" text="Наименование инвестиционного проекта">
      <formula>NOT(ISERROR(SEARCH("Наименование инвестиционного проекта",AY18)))</formula>
    </cfRule>
  </conditionalFormatting>
  <conditionalFormatting sqref="AO18:AP18">
    <cfRule type="containsText" dxfId="4194" priority="222" operator="containsText" text="Наименование инвестиционного проекта">
      <formula>NOT(ISERROR(SEARCH("Наименование инвестиционного проекта",AO18)))</formula>
    </cfRule>
  </conditionalFormatting>
  <conditionalFormatting sqref="AS18:AT18">
    <cfRule type="containsText" dxfId="4193" priority="220" operator="containsText" text="Наименование инвестиционного проекта">
      <formula>NOT(ISERROR(SEARCH("Наименование инвестиционного проекта",AS18)))</formula>
    </cfRule>
  </conditionalFormatting>
  <conditionalFormatting sqref="E83:F83">
    <cfRule type="cellIs" dxfId="4192" priority="209" operator="equal">
      <formula>0</formula>
    </cfRule>
  </conditionalFormatting>
  <conditionalFormatting sqref="E83:F83">
    <cfRule type="cellIs" dxfId="4191" priority="211" operator="equal">
      <formula>0</formula>
    </cfRule>
  </conditionalFormatting>
  <conditionalFormatting sqref="E83:F83 E47:AZ47 E31:AZ32 E72:AZ76">
    <cfRule type="cellIs" dxfId="4190" priority="210" operator="equal">
      <formula>0</formula>
    </cfRule>
  </conditionalFormatting>
  <conditionalFormatting sqref="E83:F83">
    <cfRule type="containsText" dxfId="4189" priority="214" operator="containsText" text="Наименование инвестиционного проекта">
      <formula>NOT(ISERROR(SEARCH("Наименование инвестиционного проекта",E83)))</formula>
    </cfRule>
  </conditionalFormatting>
  <conditionalFormatting sqref="E83:F83 E47:AZ47">
    <cfRule type="cellIs" dxfId="4188" priority="212" operator="equal">
      <formula>0</formula>
    </cfRule>
    <cfRule type="cellIs" dxfId="4187" priority="213" operator="equal">
      <formula>0</formula>
    </cfRule>
  </conditionalFormatting>
  <conditionalFormatting sqref="G83:AZ83">
    <cfRule type="cellIs" dxfId="4186" priority="203" operator="equal">
      <formula>0</formula>
    </cfRule>
  </conditionalFormatting>
  <conditionalFormatting sqref="G83:AZ83">
    <cfRule type="cellIs" dxfId="4185" priority="205" operator="equal">
      <formula>0</formula>
    </cfRule>
  </conditionalFormatting>
  <conditionalFormatting sqref="G83:AZ83">
    <cfRule type="cellIs" dxfId="4184" priority="204" operator="equal">
      <formula>0</formula>
    </cfRule>
  </conditionalFormatting>
  <conditionalFormatting sqref="G83:AZ83">
    <cfRule type="containsText" dxfId="4183" priority="208" operator="containsText" text="Наименование инвестиционного проекта">
      <formula>NOT(ISERROR(SEARCH("Наименование инвестиционного проекта",G83)))</formula>
    </cfRule>
  </conditionalFormatting>
  <conditionalFormatting sqref="G83:AZ83">
    <cfRule type="cellIs" dxfId="4182" priority="206" operator="equal">
      <formula>0</formula>
    </cfRule>
    <cfRule type="cellIs" dxfId="4181" priority="207" operator="equal">
      <formula>0</formula>
    </cfRule>
  </conditionalFormatting>
  <conditionalFormatting sqref="AO69:AZ69">
    <cfRule type="containsText" dxfId="4180" priority="186" operator="containsText" text="Наименование инвестиционного проекта">
      <formula>NOT(ISERROR(SEARCH("Наименование инвестиционного проекта",AO69)))</formula>
    </cfRule>
  </conditionalFormatting>
  <conditionalFormatting sqref="AO69:AZ69">
    <cfRule type="cellIs" dxfId="4179" priority="185" operator="equal">
      <formula>0</formula>
    </cfRule>
  </conditionalFormatting>
  <conditionalFormatting sqref="AO70:AZ71">
    <cfRule type="containsText" dxfId="4178" priority="184" operator="containsText" text="Наименование инвестиционного проекта">
      <formula>NOT(ISERROR(SEARCH("Наименование инвестиционного проекта",AO70)))</formula>
    </cfRule>
  </conditionalFormatting>
  <conditionalFormatting sqref="AO70:AZ71">
    <cfRule type="cellIs" dxfId="4177" priority="183" operator="equal">
      <formula>0</formula>
    </cfRule>
  </conditionalFormatting>
  <conditionalFormatting sqref="AO70:AZ71">
    <cfRule type="cellIs" dxfId="4176" priority="182" operator="equal">
      <formula>0</formula>
    </cfRule>
  </conditionalFormatting>
  <conditionalFormatting sqref="AO70:AZ71">
    <cfRule type="cellIs" dxfId="4175" priority="181" operator="equal">
      <formula>0</formula>
    </cfRule>
  </conditionalFormatting>
  <conditionalFormatting sqref="E69:AN69">
    <cfRule type="containsText" dxfId="4174" priority="180" operator="containsText" text="Наименование инвестиционного проекта">
      <formula>NOT(ISERROR(SEARCH("Наименование инвестиционного проекта",E69)))</formula>
    </cfRule>
  </conditionalFormatting>
  <conditionalFormatting sqref="E69:AN69">
    <cfRule type="cellIs" dxfId="4173" priority="179" operator="equal">
      <formula>0</formula>
    </cfRule>
  </conditionalFormatting>
  <conditionalFormatting sqref="E70:AN71">
    <cfRule type="containsText" dxfId="4172" priority="178" operator="containsText" text="Наименование инвестиционного проекта">
      <formula>NOT(ISERROR(SEARCH("Наименование инвестиционного проекта",E70)))</formula>
    </cfRule>
  </conditionalFormatting>
  <conditionalFormatting sqref="E70:AN71">
    <cfRule type="cellIs" dxfId="4171" priority="177" operator="equal">
      <formula>0</formula>
    </cfRule>
  </conditionalFormatting>
  <conditionalFormatting sqref="E70:AN71">
    <cfRule type="cellIs" dxfId="4170" priority="176" operator="equal">
      <formula>0</formula>
    </cfRule>
  </conditionalFormatting>
  <conditionalFormatting sqref="E70:AN71">
    <cfRule type="cellIs" dxfId="4169" priority="175" operator="equal">
      <formula>0</formula>
    </cfRule>
  </conditionalFormatting>
  <conditionalFormatting sqref="AO68:AZ68">
    <cfRule type="cellIs" dxfId="4168" priority="173" operator="equal">
      <formula>0</formula>
    </cfRule>
  </conditionalFormatting>
  <conditionalFormatting sqref="AO68:AZ68">
    <cfRule type="containsText" dxfId="4167" priority="174" operator="containsText" text="Наименование инвестиционного проекта">
      <formula>NOT(ISERROR(SEARCH("Наименование инвестиционного проекта",AO68)))</formula>
    </cfRule>
  </conditionalFormatting>
  <conditionalFormatting sqref="AO68:AZ68">
    <cfRule type="cellIs" dxfId="4166" priority="172" operator="equal">
      <formula>0</formula>
    </cfRule>
  </conditionalFormatting>
  <conditionalFormatting sqref="AO68:AZ68">
    <cfRule type="cellIs" dxfId="4165" priority="171" operator="equal">
      <formula>0</formula>
    </cfRule>
  </conditionalFormatting>
  <conditionalFormatting sqref="E68:AN68">
    <cfRule type="containsText" dxfId="4164" priority="170" operator="containsText" text="Наименование инвестиционного проекта">
      <formula>NOT(ISERROR(SEARCH("Наименование инвестиционного проекта",E68)))</formula>
    </cfRule>
  </conditionalFormatting>
  <conditionalFormatting sqref="E68:AN68">
    <cfRule type="cellIs" dxfId="4163" priority="169" operator="equal">
      <formula>0</formula>
    </cfRule>
  </conditionalFormatting>
  <conditionalFormatting sqref="E68:AN68">
    <cfRule type="cellIs" dxfId="4162" priority="168" operator="equal">
      <formula>0</formula>
    </cfRule>
  </conditionalFormatting>
  <conditionalFormatting sqref="E68:AN68">
    <cfRule type="cellIs" dxfId="4161" priority="167" operator="equal">
      <formula>0</formula>
    </cfRule>
  </conditionalFormatting>
  <conditionalFormatting sqref="AO67:AZ67">
    <cfRule type="cellIs" dxfId="4160" priority="165" operator="equal">
      <formula>0</formula>
    </cfRule>
  </conditionalFormatting>
  <conditionalFormatting sqref="AO67:AZ67">
    <cfRule type="containsText" dxfId="4159" priority="166" operator="containsText" text="Наименование инвестиционного проекта">
      <formula>NOT(ISERROR(SEARCH("Наименование инвестиционного проекта",AO67)))</formula>
    </cfRule>
  </conditionalFormatting>
  <conditionalFormatting sqref="AO67:AZ67">
    <cfRule type="cellIs" dxfId="4158" priority="164" operator="equal">
      <formula>0</formula>
    </cfRule>
  </conditionalFormatting>
  <conditionalFormatting sqref="AO67:AZ67">
    <cfRule type="cellIs" dxfId="4157" priority="163" operator="equal">
      <formula>0</formula>
    </cfRule>
  </conditionalFormatting>
  <conditionalFormatting sqref="E67:AN67">
    <cfRule type="containsText" dxfId="4156" priority="162" operator="containsText" text="Наименование инвестиционного проекта">
      <formula>NOT(ISERROR(SEARCH("Наименование инвестиционного проекта",E67)))</formula>
    </cfRule>
  </conditionalFormatting>
  <conditionalFormatting sqref="E67:AN67">
    <cfRule type="cellIs" dxfId="4155" priority="161" operator="equal">
      <formula>0</formula>
    </cfRule>
  </conditionalFormatting>
  <conditionalFormatting sqref="E67:AN67">
    <cfRule type="cellIs" dxfId="4154" priority="160" operator="equal">
      <formula>0</formula>
    </cfRule>
  </conditionalFormatting>
  <conditionalFormatting sqref="E67:AN67">
    <cfRule type="cellIs" dxfId="4153" priority="159" operator="equal">
      <formula>0</formula>
    </cfRule>
  </conditionalFormatting>
  <conditionalFormatting sqref="AO57:AZ65">
    <cfRule type="containsText" dxfId="4152" priority="158" operator="containsText" text="Наименование инвестиционного проекта">
      <formula>NOT(ISERROR(SEARCH("Наименование инвестиционного проекта",AO57)))</formula>
    </cfRule>
  </conditionalFormatting>
  <conditionalFormatting sqref="AO57:AZ65">
    <cfRule type="cellIs" dxfId="4151" priority="157" operator="equal">
      <formula>0</formula>
    </cfRule>
  </conditionalFormatting>
  <conditionalFormatting sqref="AO57:AZ65">
    <cfRule type="cellIs" dxfId="4150" priority="156" operator="equal">
      <formula>0</formula>
    </cfRule>
  </conditionalFormatting>
  <conditionalFormatting sqref="AO57:AZ65">
    <cfRule type="cellIs" dxfId="4149" priority="155" operator="equal">
      <formula>0</formula>
    </cfRule>
  </conditionalFormatting>
  <conditionalFormatting sqref="E57:AN65">
    <cfRule type="containsText" dxfId="4148" priority="154" operator="containsText" text="Наименование инвестиционного проекта">
      <formula>NOT(ISERROR(SEARCH("Наименование инвестиционного проекта",E57)))</formula>
    </cfRule>
  </conditionalFormatting>
  <conditionalFormatting sqref="E57:AN65">
    <cfRule type="cellIs" dxfId="4147" priority="153" operator="equal">
      <formula>0</formula>
    </cfRule>
  </conditionalFormatting>
  <conditionalFormatting sqref="E57:AN65">
    <cfRule type="cellIs" dxfId="4146" priority="152" operator="equal">
      <formula>0</formula>
    </cfRule>
  </conditionalFormatting>
  <conditionalFormatting sqref="E57:AN65">
    <cfRule type="cellIs" dxfId="4145" priority="151" operator="equal">
      <formula>0</formula>
    </cfRule>
  </conditionalFormatting>
  <conditionalFormatting sqref="AO55:AZ55">
    <cfRule type="containsText" dxfId="4144" priority="150" operator="containsText" text="Наименование инвестиционного проекта">
      <formula>NOT(ISERROR(SEARCH("Наименование инвестиционного проекта",AO55)))</formula>
    </cfRule>
  </conditionalFormatting>
  <conditionalFormatting sqref="AO55:AZ55">
    <cfRule type="cellIs" dxfId="4143" priority="149" operator="equal">
      <formula>0</formula>
    </cfRule>
  </conditionalFormatting>
  <conditionalFormatting sqref="AO55:AZ55">
    <cfRule type="cellIs" dxfId="4142" priority="148" operator="equal">
      <formula>0</formula>
    </cfRule>
  </conditionalFormatting>
  <conditionalFormatting sqref="AO55:AZ55">
    <cfRule type="cellIs" dxfId="4141" priority="147" operator="equal">
      <formula>0</formula>
    </cfRule>
  </conditionalFormatting>
  <conditionalFormatting sqref="E55:AN55">
    <cfRule type="containsText" dxfId="4140" priority="146" operator="containsText" text="Наименование инвестиционного проекта">
      <formula>NOT(ISERROR(SEARCH("Наименование инвестиционного проекта",E55)))</formula>
    </cfRule>
  </conditionalFormatting>
  <conditionalFormatting sqref="E55:AN55">
    <cfRule type="cellIs" dxfId="4139" priority="145" operator="equal">
      <formula>0</formula>
    </cfRule>
  </conditionalFormatting>
  <conditionalFormatting sqref="E55:AN55">
    <cfRule type="cellIs" dxfId="4138" priority="144" operator="equal">
      <formula>0</formula>
    </cfRule>
  </conditionalFormatting>
  <conditionalFormatting sqref="E55:AN55">
    <cfRule type="cellIs" dxfId="4137" priority="143" operator="equal">
      <formula>0</formula>
    </cfRule>
  </conditionalFormatting>
  <conditionalFormatting sqref="AO49:AZ52">
    <cfRule type="containsText" dxfId="4136" priority="130" operator="containsText" text="Наименование инвестиционного проекта">
      <formula>NOT(ISERROR(SEARCH("Наименование инвестиционного проекта",AO49)))</formula>
    </cfRule>
  </conditionalFormatting>
  <conditionalFormatting sqref="AO49:AZ52">
    <cfRule type="cellIs" dxfId="4135" priority="129" operator="equal">
      <formula>0</formula>
    </cfRule>
  </conditionalFormatting>
  <conditionalFormatting sqref="AO49:AZ52">
    <cfRule type="cellIs" dxfId="4134" priority="128" operator="equal">
      <formula>0</formula>
    </cfRule>
  </conditionalFormatting>
  <conditionalFormatting sqref="AO49:AZ52">
    <cfRule type="cellIs" dxfId="4133" priority="127" operator="equal">
      <formula>0</formula>
    </cfRule>
  </conditionalFormatting>
  <conditionalFormatting sqref="E49:AN52 E48:AZ48">
    <cfRule type="containsText" dxfId="4132" priority="126" operator="containsText" text="Наименование инвестиционного проекта">
      <formula>NOT(ISERROR(SEARCH("Наименование инвестиционного проекта",E48)))</formula>
    </cfRule>
  </conditionalFormatting>
  <conditionalFormatting sqref="E49:AN52 E48:AZ48">
    <cfRule type="cellIs" dxfId="4131" priority="125" operator="equal">
      <formula>0</formula>
    </cfRule>
  </conditionalFormatting>
  <conditionalFormatting sqref="E49:AN52 E48:AZ48">
    <cfRule type="cellIs" dxfId="4130" priority="124" operator="equal">
      <formula>0</formula>
    </cfRule>
  </conditionalFormatting>
  <conditionalFormatting sqref="E49:AN52 E48:AZ48">
    <cfRule type="cellIs" dxfId="4129" priority="123" operator="equal">
      <formula>0</formula>
    </cfRule>
  </conditionalFormatting>
  <conditionalFormatting sqref="AO43:AZ43">
    <cfRule type="containsText" dxfId="4128" priority="110" operator="containsText" text="Наименование инвестиционного проекта">
      <formula>NOT(ISERROR(SEARCH("Наименование инвестиционного проекта",AO43)))</formula>
    </cfRule>
  </conditionalFormatting>
  <conditionalFormatting sqref="AO43:AZ43">
    <cfRule type="cellIs" dxfId="4127" priority="109" operator="equal">
      <formula>0</formula>
    </cfRule>
  </conditionalFormatting>
  <conditionalFormatting sqref="AO43:AZ43">
    <cfRule type="cellIs" dxfId="4126" priority="108" operator="equal">
      <formula>0</formula>
    </cfRule>
  </conditionalFormatting>
  <conditionalFormatting sqref="AO43:AZ43">
    <cfRule type="cellIs" dxfId="4125" priority="107" operator="equal">
      <formula>0</formula>
    </cfRule>
  </conditionalFormatting>
  <conditionalFormatting sqref="E43:AN43">
    <cfRule type="containsText" dxfId="4124" priority="106" operator="containsText" text="Наименование инвестиционного проекта">
      <formula>NOT(ISERROR(SEARCH("Наименование инвестиционного проекта",E43)))</formula>
    </cfRule>
  </conditionalFormatting>
  <conditionalFormatting sqref="E43:AN43">
    <cfRule type="cellIs" dxfId="4123" priority="105" operator="equal">
      <formula>0</formula>
    </cfRule>
  </conditionalFormatting>
  <conditionalFormatting sqref="E43:AN43">
    <cfRule type="cellIs" dxfId="4122" priority="104" operator="equal">
      <formula>0</formula>
    </cfRule>
  </conditionalFormatting>
  <conditionalFormatting sqref="E43:AN43">
    <cfRule type="cellIs" dxfId="4121" priority="103" operator="equal">
      <formula>0</formula>
    </cfRule>
  </conditionalFormatting>
  <conditionalFormatting sqref="E39:E40">
    <cfRule type="containsText" dxfId="4120" priority="102" operator="containsText" text="Наименование инвестиционного проекта">
      <formula>NOT(ISERROR(SEARCH("Наименование инвестиционного проекта",E39)))</formula>
    </cfRule>
  </conditionalFormatting>
  <conditionalFormatting sqref="E39:E40">
    <cfRule type="cellIs" dxfId="4119" priority="101" operator="equal">
      <formula>0</formula>
    </cfRule>
  </conditionalFormatting>
  <conditionalFormatting sqref="E39:E40">
    <cfRule type="cellIs" dxfId="4118" priority="100" operator="equal">
      <formula>0</formula>
    </cfRule>
  </conditionalFormatting>
  <conditionalFormatting sqref="E39:E40">
    <cfRule type="cellIs" dxfId="4117" priority="99" operator="equal">
      <formula>0</formula>
    </cfRule>
  </conditionalFormatting>
  <conditionalFormatting sqref="F39:F40">
    <cfRule type="containsText" dxfId="4116" priority="98" operator="containsText" text="Наименование инвестиционного проекта">
      <formula>NOT(ISERROR(SEARCH("Наименование инвестиционного проекта",F39)))</formula>
    </cfRule>
  </conditionalFormatting>
  <conditionalFormatting sqref="F39:F40">
    <cfRule type="cellIs" dxfId="4115" priority="97" operator="equal">
      <formula>0</formula>
    </cfRule>
  </conditionalFormatting>
  <conditionalFormatting sqref="F39:F40">
    <cfRule type="cellIs" dxfId="4114" priority="96" operator="equal">
      <formula>0</formula>
    </cfRule>
  </conditionalFormatting>
  <conditionalFormatting sqref="F39:F40">
    <cfRule type="cellIs" dxfId="4113" priority="95" operator="equal">
      <formula>0</formula>
    </cfRule>
  </conditionalFormatting>
  <conditionalFormatting sqref="G39:G40 I39:I40 K39:K40 M39:M40 O39:O40 Q39:Q40 S39:S40 U39:U40 W39:W40 Y39:Y40 AA39:AA40 AC39:AC40 X40 AE39:AE40 AG39:AG40 AI39:AI40 AK39:AK40 AM39:AM40 AO39:AO40 AQ39:AQ40 AS39:AS40 AU39:AU40 AW39:AW40 AY39:AY40">
    <cfRule type="containsText" dxfId="4112" priority="94" operator="containsText" text="Наименование инвестиционного проекта">
      <formula>NOT(ISERROR(SEARCH("Наименование инвестиционного проекта",G39)))</formula>
    </cfRule>
  </conditionalFormatting>
  <conditionalFormatting sqref="G39:G40 I39:I40 K39:K40 M39:M40 O39:O40 Q39:Q40 S39:S40 U39:U40 W39:W40 Y39:Y40 AA39:AA40 AC39:AC40 X40 AE39:AE40 AG39:AG40 AI39:AI40 AK39:AK40 AM39:AM40 AO39:AO40 AQ39:AQ40 AS39:AS40 AU39:AU40 AW39:AW40 AY39:AY40">
    <cfRule type="cellIs" dxfId="4111" priority="93" operator="equal">
      <formula>0</formula>
    </cfRule>
  </conditionalFormatting>
  <conditionalFormatting sqref="G39:G40 I39:I40 K39:K40 M39:M40 O39:O40 Q39:Q40 S39:S40 U39:U40 W39:W40 Y39:Y40 AA39:AA40 AC39:AC40 X40 AE39:AE40 AG39:AG40 AI39:AI40 AK39:AK40 AM39:AM40 AO39:AO40 AQ39:AQ40 AS39:AS40 AU39:AU40 AW39:AW40 AY39:AY40">
    <cfRule type="cellIs" dxfId="4110" priority="92" operator="equal">
      <formula>0</formula>
    </cfRule>
  </conditionalFormatting>
  <conditionalFormatting sqref="G39:G40 I39:I40 K39:K40 M39:M40 O39:O40 Q39:Q40 S39:S40 U39:U40 W39:W40 Y39:Y40 AA39:AA40 AC39:AC40 X40 AE39:AE40 AG39:AG40 AI39:AI40 AK39:AK40 AM39:AM40 AO39:AO40 AQ39:AQ40 AS39:AS40 AU39:AU40 AW39:AW40 AY39:AY40">
    <cfRule type="cellIs" dxfId="4109" priority="91" operator="equal">
      <formula>0</formula>
    </cfRule>
  </conditionalFormatting>
  <conditionalFormatting sqref="H39:H40 J39:J40 L39:L40 N39:N40 P39:P40 R39:R40 T39:T40 V39:V40 X39 Z39:Z40 AB39:AB40 AD39:AD40 AF39:AF40 AH39:AH40 AJ39:AJ40 AL39:AL40 AN39:AN40 AP39:AP40 AR39:AR40 AT39:AT40 AV39:AV40 AX39:AX40 AZ39:AZ40">
    <cfRule type="containsText" dxfId="4108" priority="90" operator="containsText" text="Наименование инвестиционного проекта">
      <formula>NOT(ISERROR(SEARCH("Наименование инвестиционного проекта",H39)))</formula>
    </cfRule>
  </conditionalFormatting>
  <conditionalFormatting sqref="H39:H40 J39:J40 L39:L40 N39:N40 P39:P40 R39:R40 T39:T40 V39:V40 X39 Z39:Z40 AB39:AB40 AD39:AD40 AF39:AF40 AH39:AH40 AJ39:AJ40 AL39:AL40 AN39:AN40 AP39:AP40 AR39:AR40 AT39:AT40 AV39:AV40 AX39:AX40 AZ39:AZ40">
    <cfRule type="cellIs" dxfId="4107" priority="89" operator="equal">
      <formula>0</formula>
    </cfRule>
  </conditionalFormatting>
  <conditionalFormatting sqref="H39:H40 J39:J40 L39:L40 N39:N40 P39:P40 R39:R40 T39:T40 V39:V40 X39 Z39:Z40 AB39:AB40 AD39:AD40 AF39:AF40 AH39:AH40 AJ39:AJ40 AL39:AL40 AN39:AN40 AP39:AP40 AR39:AR40 AT39:AT40 AV39:AV40 AX39:AX40 AZ39:AZ40">
    <cfRule type="cellIs" dxfId="4106" priority="88" operator="equal">
      <formula>0</formula>
    </cfRule>
  </conditionalFormatting>
  <conditionalFormatting sqref="H39:H40 J39:J40 L39:L40 N39:N40 P39:P40 R39:R40 T39:T40 V39:V40 X39 Z39:Z40 AB39:AB40 AD39:AD40 AF39:AF40 AH39:AH40 AJ39:AJ40 AL39:AL40 AN39:AN40 AP39:AP40 AR39:AR40 AT39:AT40 AV39:AV40 AX39:AX40 AZ39:AZ40">
    <cfRule type="cellIs" dxfId="4105" priority="87" operator="equal">
      <formula>0</formula>
    </cfRule>
  </conditionalFormatting>
  <conditionalFormatting sqref="AO37:AZ38">
    <cfRule type="containsText" dxfId="4104" priority="86" operator="containsText" text="Наименование инвестиционного проекта">
      <formula>NOT(ISERROR(SEARCH("Наименование инвестиционного проекта",AO37)))</formula>
    </cfRule>
  </conditionalFormatting>
  <conditionalFormatting sqref="AO37:AZ38">
    <cfRule type="cellIs" dxfId="4103" priority="85" operator="equal">
      <formula>0</formula>
    </cfRule>
  </conditionalFormatting>
  <conditionalFormatting sqref="AO37:AZ38">
    <cfRule type="cellIs" dxfId="4102" priority="84" operator="equal">
      <formula>0</formula>
    </cfRule>
  </conditionalFormatting>
  <conditionalFormatting sqref="AO37:AZ38">
    <cfRule type="cellIs" dxfId="4101" priority="83" operator="equal">
      <formula>0</formula>
    </cfRule>
  </conditionalFormatting>
  <conditionalFormatting sqref="E37:AN38">
    <cfRule type="containsText" dxfId="4100" priority="82" operator="containsText" text="Наименование инвестиционного проекта">
      <formula>NOT(ISERROR(SEARCH("Наименование инвестиционного проекта",E37)))</formula>
    </cfRule>
  </conditionalFormatting>
  <conditionalFormatting sqref="E37:AN38">
    <cfRule type="cellIs" dxfId="4099" priority="81" operator="equal">
      <formula>0</formula>
    </cfRule>
  </conditionalFormatting>
  <conditionalFormatting sqref="E37:AN38">
    <cfRule type="cellIs" dxfId="4098" priority="80" operator="equal">
      <formula>0</formula>
    </cfRule>
  </conditionalFormatting>
  <conditionalFormatting sqref="E37:AN38">
    <cfRule type="cellIs" dxfId="4097" priority="79" operator="equal">
      <formula>0</formula>
    </cfRule>
  </conditionalFormatting>
  <conditionalFormatting sqref="AO34:AZ35">
    <cfRule type="containsText" dxfId="4096" priority="78" operator="containsText" text="Наименование инвестиционного проекта">
      <formula>NOT(ISERROR(SEARCH("Наименование инвестиционного проекта",AO34)))</formula>
    </cfRule>
  </conditionalFormatting>
  <conditionalFormatting sqref="AO34:AZ35">
    <cfRule type="cellIs" dxfId="4095" priority="77" operator="equal">
      <formula>0</formula>
    </cfRule>
  </conditionalFormatting>
  <conditionalFormatting sqref="AO34:AZ35">
    <cfRule type="cellIs" dxfId="4094" priority="76" operator="equal">
      <formula>0</formula>
    </cfRule>
  </conditionalFormatting>
  <conditionalFormatting sqref="AO34:AZ35">
    <cfRule type="cellIs" dxfId="4093" priority="75" operator="equal">
      <formula>0</formula>
    </cfRule>
  </conditionalFormatting>
  <conditionalFormatting sqref="E34:AN35 E33:AZ33 E30:AZ30">
    <cfRule type="containsText" dxfId="4092" priority="74" operator="containsText" text="Наименование инвестиционного проекта">
      <formula>NOT(ISERROR(SEARCH("Наименование инвестиционного проекта",E30)))</formula>
    </cfRule>
  </conditionalFormatting>
  <conditionalFormatting sqref="E34:AN35 E33:AZ33 E30:AZ30">
    <cfRule type="cellIs" dxfId="4091" priority="73" operator="equal">
      <formula>0</formula>
    </cfRule>
  </conditionalFormatting>
  <conditionalFormatting sqref="E34:AN35 E33:AZ33 E30:AZ30">
    <cfRule type="cellIs" dxfId="4090" priority="72" operator="equal">
      <formula>0</formula>
    </cfRule>
  </conditionalFormatting>
  <conditionalFormatting sqref="E34:AN35 E33:AZ33 E30:AZ30">
    <cfRule type="cellIs" dxfId="4089" priority="71" operator="equal">
      <formula>0</formula>
    </cfRule>
  </conditionalFormatting>
  <conditionalFormatting sqref="E20:F26">
    <cfRule type="containsText" dxfId="4088" priority="70" operator="containsText" text="Наименование инвестиционного проекта">
      <formula>NOT(ISERROR(SEARCH("Наименование инвестиционного проекта",E20)))</formula>
    </cfRule>
  </conditionalFormatting>
  <conditionalFormatting sqref="E20:F26">
    <cfRule type="cellIs" dxfId="4087" priority="69" operator="equal">
      <formula>0</formula>
    </cfRule>
  </conditionalFormatting>
  <conditionalFormatting sqref="E20:F26">
    <cfRule type="cellIs" dxfId="4086" priority="68" operator="equal">
      <formula>0</formula>
    </cfRule>
  </conditionalFormatting>
  <conditionalFormatting sqref="E20:F26">
    <cfRule type="cellIs" dxfId="4085" priority="66" operator="equal">
      <formula>0</formula>
    </cfRule>
    <cfRule type="cellIs" dxfId="4084" priority="67" operator="equal">
      <formula>0</formula>
    </cfRule>
  </conditionalFormatting>
  <conditionalFormatting sqref="G20:AZ26">
    <cfRule type="containsText" dxfId="4083" priority="65" operator="containsText" text="Наименование инвестиционного проекта">
      <formula>NOT(ISERROR(SEARCH("Наименование инвестиционного проекта",G20)))</formula>
    </cfRule>
  </conditionalFormatting>
  <conditionalFormatting sqref="G20:AZ26">
    <cfRule type="cellIs" dxfId="4082" priority="64" operator="equal">
      <formula>0</formula>
    </cfRule>
  </conditionalFormatting>
  <conditionalFormatting sqref="G20:AZ26">
    <cfRule type="cellIs" dxfId="4081" priority="63" operator="equal">
      <formula>0</formula>
    </cfRule>
  </conditionalFormatting>
  <conditionalFormatting sqref="G20:AZ26">
    <cfRule type="cellIs" dxfId="4080" priority="61" operator="equal">
      <formula>0</formula>
    </cfRule>
    <cfRule type="cellIs" dxfId="4079" priority="62" operator="equal">
      <formula>0</formula>
    </cfRule>
  </conditionalFormatting>
  <conditionalFormatting sqref="C47">
    <cfRule type="cellIs" dxfId="4078" priority="53" operator="equal">
      <formula>0</formula>
    </cfRule>
  </conditionalFormatting>
  <conditionalFormatting sqref="B83">
    <cfRule type="containsText" dxfId="4077" priority="49" operator="containsText" text="Наименование инвестиционного проекта">
      <formula>NOT(ISERROR(SEARCH("Наименование инвестиционного проекта",B83)))</formula>
    </cfRule>
  </conditionalFormatting>
  <conditionalFormatting sqref="B83">
    <cfRule type="cellIs" dxfId="4076" priority="48" operator="equal">
      <formula>0</formula>
    </cfRule>
  </conditionalFormatting>
  <conditionalFormatting sqref="C83">
    <cfRule type="cellIs" dxfId="4075" priority="47" operator="equal">
      <formula>0</formula>
    </cfRule>
  </conditionalFormatting>
  <conditionalFormatting sqref="E41:E42">
    <cfRule type="containsText" dxfId="4074" priority="26" operator="containsText" text="Наименование инвестиционного проекта">
      <formula>NOT(ISERROR(SEARCH("Наименование инвестиционного проекта",E41)))</formula>
    </cfRule>
  </conditionalFormatting>
  <conditionalFormatting sqref="E41:E42 B41:C42">
    <cfRule type="cellIs" dxfId="4073" priority="25" operator="equal">
      <formula>0</formula>
    </cfRule>
  </conditionalFormatting>
  <conditionalFormatting sqref="E41:E42">
    <cfRule type="cellIs" dxfId="4072" priority="24" operator="equal">
      <formula>0</formula>
    </cfRule>
  </conditionalFormatting>
  <conditionalFormatting sqref="D41:D42">
    <cfRule type="containsText" dxfId="4071" priority="23" operator="containsText" text="Наименование инвестиционного проекта">
      <formula>NOT(ISERROR(SEARCH("Наименование инвестиционного проекта",D41)))</formula>
    </cfRule>
  </conditionalFormatting>
  <conditionalFormatting sqref="D41:D42">
    <cfRule type="cellIs" dxfId="4070" priority="22" operator="equal">
      <formula>0</formula>
    </cfRule>
  </conditionalFormatting>
  <conditionalFormatting sqref="E41:E42">
    <cfRule type="cellIs" dxfId="4069" priority="21" operator="equal">
      <formula>0</formula>
    </cfRule>
  </conditionalFormatting>
  <conditionalFormatting sqref="F41:AZ42">
    <cfRule type="containsText" dxfId="4068" priority="20" operator="containsText" text="Наименование инвестиционного проекта">
      <formula>NOT(ISERROR(SEARCH("Наименование инвестиционного проекта",F41)))</formula>
    </cfRule>
  </conditionalFormatting>
  <conditionalFormatting sqref="F41:AZ42">
    <cfRule type="cellIs" dxfId="4067" priority="19" operator="equal">
      <formula>0</formula>
    </cfRule>
  </conditionalFormatting>
  <conditionalFormatting sqref="F41:AZ42">
    <cfRule type="cellIs" dxfId="4066" priority="18" operator="equal">
      <formula>0</formula>
    </cfRule>
  </conditionalFormatting>
  <conditionalFormatting sqref="F41:AZ42">
    <cfRule type="cellIs" dxfId="4065" priority="17" operator="equal">
      <formula>0</formula>
    </cfRule>
  </conditionalFormatting>
  <conditionalFormatting sqref="B74:C74 B75">
    <cfRule type="containsText" dxfId="4064" priority="16" operator="containsText" text="Наименование инвестиционного проекта">
      <formula>NOT(ISERROR(SEARCH("Наименование инвестиционного проекта",B74)))</formula>
    </cfRule>
  </conditionalFormatting>
  <conditionalFormatting sqref="B74:C74 B75">
    <cfRule type="cellIs" dxfId="4063" priority="15" operator="equal">
      <formula>0</formula>
    </cfRule>
  </conditionalFormatting>
  <conditionalFormatting sqref="C34">
    <cfRule type="cellIs" dxfId="4062" priority="9" operator="equal">
      <formula>0</formula>
    </cfRule>
  </conditionalFormatting>
  <conditionalFormatting sqref="C34">
    <cfRule type="containsText" dxfId="4061" priority="10" operator="containsText" text="Наименование инвестиционного проекта">
      <formula>NOT(ISERROR(SEARCH("Наименование инвестиционного проекта",C34)))</formula>
    </cfRule>
  </conditionalFormatting>
  <conditionalFormatting sqref="C35">
    <cfRule type="cellIs" dxfId="4060" priority="7" operator="equal">
      <formula>0</formula>
    </cfRule>
  </conditionalFormatting>
  <conditionalFormatting sqref="C35">
    <cfRule type="containsText" dxfId="4059" priority="8" operator="containsText" text="Наименование инвестиционного проекта">
      <formula>NOT(ISERROR(SEARCH("Наименование инвестиционного проекта",C35)))</formula>
    </cfRule>
  </conditionalFormatting>
  <conditionalFormatting sqref="C75">
    <cfRule type="cellIs" dxfId="4058" priority="3" operator="equal">
      <formula>0</formula>
    </cfRule>
  </conditionalFormatting>
  <conditionalFormatting sqref="C75">
    <cfRule type="containsText" dxfId="4057" priority="4" operator="containsText" text="Наименование инвестиционного проекта">
      <formula>NOT(ISERROR(SEARCH("Наименование инвестиционного проекта",C75)))</formula>
    </cfRule>
  </conditionalFormatting>
  <conditionalFormatting sqref="D31">
    <cfRule type="containsText" dxfId="4056" priority="2" operator="containsText" text="Наименование инвестиционного проекта">
      <formula>NOT(ISERROR(SEARCH("Наименование инвестиционного проекта",D31)))</formula>
    </cfRule>
  </conditionalFormatting>
  <conditionalFormatting sqref="D34:D35">
    <cfRule type="containsText" dxfId="4055" priority="1" operator="containsText" text="Наименование инвестиционного проекта">
      <formula>NOT(ISERROR(SEARCH("Наименование инвестиционного проекта",D34)))</formula>
    </cfRule>
  </conditionalFormatting>
  <pageMargins left="0.70866141732283472" right="0.70866141732283472" top="0.74803149606299213" bottom="0.74803149606299213" header="0.31496062992125984" footer="0.31496062992125984"/>
  <pageSetup paperSize="9" scale="14" orientation="landscape"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D08DE-F02A-4200-92B4-89446965E9CB}">
  <sheetPr>
    <tabColor rgb="FF92D050"/>
  </sheetPr>
  <dimension ref="A1:Z87"/>
  <sheetViews>
    <sheetView zoomScale="85" zoomScaleNormal="85" workbookViewId="0">
      <pane xSplit="6" ySplit="4" topLeftCell="H26" activePane="bottomRight" state="frozen"/>
      <selection pane="topRight" activeCell="G1" sqref="G1"/>
      <selection pane="bottomLeft" activeCell="A5" sqref="A5"/>
      <selection pane="bottomRight" activeCell="T39" sqref="T39"/>
    </sheetView>
  </sheetViews>
  <sheetFormatPr defaultRowHeight="15.75" x14ac:dyDescent="0.25"/>
  <cols>
    <col min="1" max="1" width="13.85546875" style="861" customWidth="1"/>
    <col min="2" max="2" width="38" style="861" customWidth="1"/>
    <col min="3" max="3" width="13.140625" style="861" customWidth="1"/>
    <col min="4" max="4" width="13.5703125" style="861" hidden="1" customWidth="1"/>
    <col min="5" max="6" width="13.140625" style="861" hidden="1" customWidth="1"/>
    <col min="7" max="7" width="14.85546875" style="861" hidden="1" customWidth="1"/>
    <col min="8" max="8" width="18.5703125" style="861" customWidth="1"/>
    <col min="9" max="9" width="17.42578125" style="861" customWidth="1"/>
    <col min="10" max="10" width="16.7109375" style="861" customWidth="1"/>
    <col min="11" max="11" width="14.28515625" style="861" customWidth="1"/>
    <col min="12" max="12" width="18.140625" style="861" customWidth="1"/>
    <col min="13" max="13" width="14.28515625" style="861" customWidth="1"/>
    <col min="14" max="14" width="18.140625" style="861" customWidth="1"/>
    <col min="15" max="15" width="14.28515625" style="861" customWidth="1"/>
    <col min="16" max="16" width="18.140625" style="861" customWidth="1"/>
    <col min="17" max="17" width="14.28515625" style="861" customWidth="1"/>
    <col min="18" max="18" width="18.140625" style="861" customWidth="1"/>
    <col min="19" max="19" width="14.28515625" style="861" customWidth="1"/>
    <col min="20" max="20" width="18.140625" style="861" customWidth="1"/>
    <col min="21" max="21" width="14.28515625" style="861" customWidth="1"/>
    <col min="22" max="22" width="18.140625" style="861" customWidth="1"/>
    <col min="23" max="23" width="15.140625" style="861" customWidth="1"/>
    <col min="24" max="24" width="17.7109375" style="861" customWidth="1"/>
    <col min="25" max="25" width="9.140625" style="861"/>
    <col min="26" max="26" width="9.140625" style="860"/>
    <col min="27" max="16384" width="9.140625" style="937"/>
  </cols>
  <sheetData>
    <row r="1" spans="1:25" x14ac:dyDescent="0.25">
      <c r="A1" s="1442" t="s">
        <v>1517</v>
      </c>
      <c r="B1" s="1442"/>
      <c r="C1" s="1442"/>
      <c r="D1" s="1442"/>
      <c r="E1" s="1442"/>
      <c r="F1" s="1442"/>
      <c r="G1" s="1442"/>
      <c r="H1" s="1442"/>
      <c r="I1" s="1442"/>
      <c r="J1" s="1442"/>
      <c r="K1" s="1442"/>
      <c r="L1" s="1442"/>
      <c r="M1" s="1442"/>
      <c r="N1" s="1442"/>
      <c r="O1" s="1442"/>
      <c r="P1" s="1442"/>
      <c r="Q1" s="1442"/>
      <c r="R1" s="1442"/>
      <c r="S1" s="1442"/>
      <c r="T1" s="1442"/>
      <c r="U1" s="1442"/>
      <c r="V1" s="1442"/>
      <c r="W1" s="1442"/>
      <c r="X1" s="1442"/>
    </row>
    <row r="2" spans="1:25" ht="31.5" customHeight="1" x14ac:dyDescent="0.25">
      <c r="A2" s="1443" t="s">
        <v>1516</v>
      </c>
      <c r="B2" s="1442" t="s">
        <v>928</v>
      </c>
      <c r="C2" s="1442" t="s">
        <v>929</v>
      </c>
      <c r="D2" s="1012" t="s">
        <v>930</v>
      </c>
      <c r="E2" s="1012" t="s">
        <v>931</v>
      </c>
      <c r="F2" s="1012" t="s">
        <v>932</v>
      </c>
      <c r="G2" s="1014" t="s">
        <v>1788</v>
      </c>
      <c r="H2" s="1012" t="s">
        <v>1789</v>
      </c>
      <c r="I2" s="1442" t="s">
        <v>291</v>
      </c>
      <c r="J2" s="1442"/>
      <c r="K2" s="1442" t="s">
        <v>292</v>
      </c>
      <c r="L2" s="1442"/>
      <c r="M2" s="1442" t="s">
        <v>293</v>
      </c>
      <c r="N2" s="1442"/>
      <c r="O2" s="1442" t="s">
        <v>294</v>
      </c>
      <c r="P2" s="1442"/>
      <c r="Q2" s="1442" t="s">
        <v>1715</v>
      </c>
      <c r="R2" s="1442"/>
      <c r="S2" s="1442" t="s">
        <v>1716</v>
      </c>
      <c r="T2" s="1442"/>
      <c r="U2" s="1442" t="s">
        <v>1717</v>
      </c>
      <c r="V2" s="1442"/>
      <c r="W2" s="1442" t="s">
        <v>324</v>
      </c>
      <c r="X2" s="1442"/>
    </row>
    <row r="3" spans="1:25" ht="78.75" x14ac:dyDescent="0.25">
      <c r="A3" s="1443"/>
      <c r="B3" s="1442"/>
      <c r="C3" s="1442"/>
      <c r="D3" s="1012" t="s">
        <v>208</v>
      </c>
      <c r="E3" s="1012" t="s">
        <v>208</v>
      </c>
      <c r="F3" s="1012" t="s">
        <v>208</v>
      </c>
      <c r="G3" s="1012" t="s">
        <v>934</v>
      </c>
      <c r="H3" s="1012" t="s">
        <v>208</v>
      </c>
      <c r="I3" s="1012" t="s">
        <v>934</v>
      </c>
      <c r="J3" s="1012" t="s">
        <v>43</v>
      </c>
      <c r="K3" s="1012" t="s">
        <v>934</v>
      </c>
      <c r="L3" s="1012" t="s">
        <v>43</v>
      </c>
      <c r="M3" s="1012" t="s">
        <v>934</v>
      </c>
      <c r="N3" s="1012" t="s">
        <v>43</v>
      </c>
      <c r="O3" s="1012" t="s">
        <v>934</v>
      </c>
      <c r="P3" s="1012" t="s">
        <v>43</v>
      </c>
      <c r="Q3" s="1012" t="s">
        <v>934</v>
      </c>
      <c r="R3" s="1012" t="s">
        <v>43</v>
      </c>
      <c r="S3" s="1012" t="s">
        <v>934</v>
      </c>
      <c r="T3" s="1012" t="s">
        <v>43</v>
      </c>
      <c r="U3" s="1012" t="s">
        <v>934</v>
      </c>
      <c r="V3" s="1012" t="s">
        <v>43</v>
      </c>
      <c r="W3" s="1012" t="s">
        <v>934</v>
      </c>
      <c r="X3" s="1012" t="s">
        <v>43</v>
      </c>
    </row>
    <row r="4" spans="1:25" x14ac:dyDescent="0.25">
      <c r="A4" s="1013">
        <v>1</v>
      </c>
      <c r="B4" s="1012">
        <v>2</v>
      </c>
      <c r="C4" s="1012">
        <v>3</v>
      </c>
      <c r="D4" s="1012">
        <v>4</v>
      </c>
      <c r="E4" s="1012">
        <v>5</v>
      </c>
      <c r="F4" s="1012">
        <v>6</v>
      </c>
      <c r="G4" s="1012">
        <v>7</v>
      </c>
      <c r="H4" s="1012">
        <v>8</v>
      </c>
      <c r="I4" s="1012">
        <v>9</v>
      </c>
      <c r="J4" s="1012">
        <v>10</v>
      </c>
      <c r="K4" s="1012">
        <v>11</v>
      </c>
      <c r="L4" s="1012">
        <v>12</v>
      </c>
      <c r="M4" s="1012">
        <v>11</v>
      </c>
      <c r="N4" s="1012">
        <v>12</v>
      </c>
      <c r="O4" s="1012">
        <v>11</v>
      </c>
      <c r="P4" s="1012">
        <v>12</v>
      </c>
      <c r="Q4" s="1012">
        <v>11</v>
      </c>
      <c r="R4" s="1012">
        <v>12</v>
      </c>
      <c r="S4" s="1012">
        <v>11</v>
      </c>
      <c r="T4" s="1012">
        <v>12</v>
      </c>
      <c r="U4" s="1012">
        <v>11</v>
      </c>
      <c r="V4" s="1012">
        <v>12</v>
      </c>
      <c r="W4" s="1012">
        <v>13</v>
      </c>
      <c r="X4" s="1012">
        <v>14</v>
      </c>
    </row>
    <row r="5" spans="1:25" ht="31.5" customHeight="1" x14ac:dyDescent="0.25">
      <c r="A5" s="1441" t="s">
        <v>1515</v>
      </c>
      <c r="B5" s="1441"/>
      <c r="C5" s="863" t="s">
        <v>939</v>
      </c>
      <c r="D5" s="871">
        <f t="shared" ref="D5:W5" si="0">D6</f>
        <v>26.647181880000002</v>
      </c>
      <c r="E5" s="871">
        <f t="shared" si="0"/>
        <v>50.462192250000001</v>
      </c>
      <c r="F5" s="871">
        <f t="shared" si="0"/>
        <v>46.003076</v>
      </c>
      <c r="G5" s="871">
        <f t="shared" si="0"/>
        <v>89.386200000000002</v>
      </c>
      <c r="H5" s="871">
        <f t="shared" si="0"/>
        <v>104.786</v>
      </c>
      <c r="I5" s="871">
        <f t="shared" si="0"/>
        <v>214.1</v>
      </c>
      <c r="J5" s="871">
        <f t="shared" si="0"/>
        <v>220.83714618881439</v>
      </c>
      <c r="K5" s="871">
        <f t="shared" si="0"/>
        <v>154.346</v>
      </c>
      <c r="L5" s="871">
        <f t="shared" si="0"/>
        <v>134.80099999999999</v>
      </c>
      <c r="M5" s="871">
        <f t="shared" si="0"/>
        <v>93.352000000000004</v>
      </c>
      <c r="N5" s="871">
        <f t="shared" si="0"/>
        <v>0</v>
      </c>
      <c r="O5" s="871">
        <f t="shared" si="0"/>
        <v>84.332999999999998</v>
      </c>
      <c r="P5" s="871">
        <f t="shared" si="0"/>
        <v>0</v>
      </c>
      <c r="Q5" s="871">
        <f t="shared" si="0"/>
        <v>82.496000000000009</v>
      </c>
      <c r="R5" s="871">
        <f t="shared" si="0"/>
        <v>0</v>
      </c>
      <c r="S5" s="871">
        <f t="shared" si="0"/>
        <v>73.718000000000004</v>
      </c>
      <c r="T5" s="871">
        <f t="shared" si="0"/>
        <v>0</v>
      </c>
      <c r="U5" s="871">
        <f t="shared" si="0"/>
        <v>101.22200000000001</v>
      </c>
      <c r="V5" s="871">
        <f t="shared" si="0"/>
        <v>0</v>
      </c>
      <c r="W5" s="871">
        <f t="shared" si="0"/>
        <v>435.12099999999998</v>
      </c>
      <c r="X5" s="871"/>
      <c r="Y5" s="926"/>
    </row>
    <row r="6" spans="1:25" ht="31.5" x14ac:dyDescent="0.25">
      <c r="A6" s="867" t="s">
        <v>937</v>
      </c>
      <c r="B6" s="1011" t="s">
        <v>1514</v>
      </c>
      <c r="C6" s="863" t="s">
        <v>939</v>
      </c>
      <c r="D6" s="871">
        <f>D7+D31+D46</f>
        <v>26.647181880000002</v>
      </c>
      <c r="E6" s="871">
        <f t="shared" ref="E6:F6" si="1">E7+E31+E46</f>
        <v>50.462192250000001</v>
      </c>
      <c r="F6" s="871">
        <f t="shared" si="1"/>
        <v>46.003076</v>
      </c>
      <c r="G6" s="871">
        <f>G7+G31</f>
        <v>89.386200000000002</v>
      </c>
      <c r="H6" s="871">
        <f t="shared" ref="H6:W6" si="2">H7+H31</f>
        <v>104.786</v>
      </c>
      <c r="I6" s="871">
        <f t="shared" si="2"/>
        <v>214.1</v>
      </c>
      <c r="J6" s="871">
        <f t="shared" si="2"/>
        <v>220.83714618881439</v>
      </c>
      <c r="K6" s="871">
        <f t="shared" si="2"/>
        <v>154.346</v>
      </c>
      <c r="L6" s="871">
        <f t="shared" si="2"/>
        <v>134.80099999999999</v>
      </c>
      <c r="M6" s="871">
        <f t="shared" si="2"/>
        <v>93.352000000000004</v>
      </c>
      <c r="N6" s="871">
        <f t="shared" si="2"/>
        <v>0</v>
      </c>
      <c r="O6" s="871">
        <f t="shared" si="2"/>
        <v>84.332999999999998</v>
      </c>
      <c r="P6" s="871">
        <f t="shared" si="2"/>
        <v>0</v>
      </c>
      <c r="Q6" s="871">
        <f t="shared" si="2"/>
        <v>82.496000000000009</v>
      </c>
      <c r="R6" s="871">
        <f t="shared" si="2"/>
        <v>0</v>
      </c>
      <c r="S6" s="871">
        <f t="shared" si="2"/>
        <v>73.718000000000004</v>
      </c>
      <c r="T6" s="871">
        <f t="shared" si="2"/>
        <v>0</v>
      </c>
      <c r="U6" s="871">
        <f t="shared" si="2"/>
        <v>101.22200000000001</v>
      </c>
      <c r="V6" s="871">
        <f t="shared" si="2"/>
        <v>0</v>
      </c>
      <c r="W6" s="871">
        <f t="shared" si="2"/>
        <v>435.12099999999998</v>
      </c>
      <c r="X6" s="871"/>
    </row>
    <row r="7" spans="1:25" ht="31.5" x14ac:dyDescent="0.25">
      <c r="A7" s="865" t="s">
        <v>108</v>
      </c>
      <c r="B7" s="866" t="s">
        <v>1513</v>
      </c>
      <c r="C7" s="863" t="s">
        <v>939</v>
      </c>
      <c r="D7" s="862"/>
      <c r="E7" s="862"/>
      <c r="F7" s="862"/>
      <c r="G7" s="862"/>
      <c r="H7" s="862"/>
      <c r="I7" s="862"/>
      <c r="J7" s="862"/>
      <c r="K7" s="862"/>
      <c r="L7" s="862"/>
      <c r="M7" s="862"/>
      <c r="N7" s="862"/>
      <c r="O7" s="862"/>
      <c r="P7" s="862"/>
      <c r="Q7" s="862"/>
      <c r="R7" s="862"/>
      <c r="S7" s="862"/>
      <c r="T7" s="862"/>
      <c r="U7" s="862"/>
      <c r="V7" s="862"/>
      <c r="W7" s="862"/>
      <c r="X7" s="862"/>
    </row>
    <row r="8" spans="1:25" ht="63" x14ac:dyDescent="0.25">
      <c r="A8" s="865" t="s">
        <v>110</v>
      </c>
      <c r="B8" s="864" t="s">
        <v>1512</v>
      </c>
      <c r="C8" s="863" t="s">
        <v>939</v>
      </c>
      <c r="D8" s="862"/>
      <c r="E8" s="862"/>
      <c r="F8" s="862"/>
      <c r="G8" s="862"/>
      <c r="H8" s="862"/>
      <c r="I8" s="862"/>
      <c r="J8" s="862"/>
      <c r="K8" s="862"/>
      <c r="L8" s="862"/>
      <c r="M8" s="862"/>
      <c r="N8" s="862"/>
      <c r="O8" s="862"/>
      <c r="P8" s="862"/>
      <c r="Q8" s="862"/>
      <c r="R8" s="862"/>
      <c r="S8" s="862"/>
      <c r="T8" s="862"/>
      <c r="U8" s="862"/>
      <c r="V8" s="862"/>
      <c r="W8" s="862"/>
      <c r="X8" s="862"/>
    </row>
    <row r="9" spans="1:25" ht="47.25" x14ac:dyDescent="0.25">
      <c r="A9" s="867" t="s">
        <v>112</v>
      </c>
      <c r="B9" s="869" t="s">
        <v>1511</v>
      </c>
      <c r="C9" s="863" t="s">
        <v>939</v>
      </c>
      <c r="D9" s="862"/>
      <c r="E9" s="862"/>
      <c r="F9" s="862"/>
      <c r="G9" s="862"/>
      <c r="H9" s="862"/>
      <c r="I9" s="862"/>
      <c r="J9" s="862"/>
      <c r="K9" s="862"/>
      <c r="L9" s="862"/>
      <c r="M9" s="862"/>
      <c r="N9" s="862"/>
      <c r="O9" s="862"/>
      <c r="P9" s="862"/>
      <c r="Q9" s="862"/>
      <c r="R9" s="862"/>
      <c r="S9" s="862"/>
      <c r="T9" s="862"/>
      <c r="U9" s="862"/>
      <c r="V9" s="862"/>
      <c r="W9" s="862"/>
      <c r="X9" s="862"/>
    </row>
    <row r="10" spans="1:25" ht="78.75" x14ac:dyDescent="0.25">
      <c r="A10" s="867" t="s">
        <v>1510</v>
      </c>
      <c r="B10" s="870" t="s">
        <v>941</v>
      </c>
      <c r="C10" s="863" t="s">
        <v>939</v>
      </c>
      <c r="D10" s="862"/>
      <c r="E10" s="862"/>
      <c r="F10" s="862"/>
      <c r="G10" s="862"/>
      <c r="H10" s="862"/>
      <c r="I10" s="862"/>
      <c r="J10" s="862"/>
      <c r="K10" s="862"/>
      <c r="L10" s="862"/>
      <c r="M10" s="862"/>
      <c r="N10" s="862"/>
      <c r="O10" s="862"/>
      <c r="P10" s="862"/>
      <c r="Q10" s="862"/>
      <c r="R10" s="862"/>
      <c r="S10" s="862"/>
      <c r="T10" s="862"/>
      <c r="U10" s="862"/>
      <c r="V10" s="862"/>
      <c r="W10" s="862"/>
      <c r="X10" s="862"/>
    </row>
    <row r="11" spans="1:25" ht="78.75" x14ac:dyDescent="0.25">
      <c r="A11" s="867" t="s">
        <v>1509</v>
      </c>
      <c r="B11" s="870" t="s">
        <v>942</v>
      </c>
      <c r="C11" s="863" t="s">
        <v>939</v>
      </c>
      <c r="D11" s="862"/>
      <c r="E11" s="862"/>
      <c r="F11" s="862"/>
      <c r="G11" s="862"/>
      <c r="H11" s="862"/>
      <c r="I11" s="862"/>
      <c r="J11" s="862"/>
      <c r="K11" s="862"/>
      <c r="L11" s="862"/>
      <c r="M11" s="862"/>
      <c r="N11" s="862"/>
      <c r="O11" s="862"/>
      <c r="P11" s="862"/>
      <c r="Q11" s="862"/>
      <c r="R11" s="862"/>
      <c r="S11" s="862"/>
      <c r="T11" s="862"/>
      <c r="U11" s="862"/>
      <c r="V11" s="862"/>
      <c r="W11" s="862"/>
      <c r="X11" s="862"/>
    </row>
    <row r="12" spans="1:25" ht="78.75" x14ac:dyDescent="0.25">
      <c r="A12" s="867" t="s">
        <v>1508</v>
      </c>
      <c r="B12" s="870" t="s">
        <v>943</v>
      </c>
      <c r="C12" s="863" t="s">
        <v>939</v>
      </c>
      <c r="D12" s="862"/>
      <c r="E12" s="862"/>
      <c r="F12" s="862"/>
      <c r="G12" s="862"/>
      <c r="H12" s="862"/>
      <c r="I12" s="862"/>
      <c r="J12" s="862"/>
      <c r="K12" s="862"/>
      <c r="L12" s="862"/>
      <c r="M12" s="862"/>
      <c r="N12" s="862"/>
      <c r="O12" s="862"/>
      <c r="P12" s="862"/>
      <c r="Q12" s="862"/>
      <c r="R12" s="862"/>
      <c r="S12" s="862"/>
      <c r="T12" s="862"/>
      <c r="U12" s="862"/>
      <c r="V12" s="862"/>
      <c r="W12" s="862"/>
      <c r="X12" s="862"/>
    </row>
    <row r="13" spans="1:25" ht="47.25" x14ac:dyDescent="0.25">
      <c r="A13" s="867" t="s">
        <v>114</v>
      </c>
      <c r="B13" s="869" t="s">
        <v>1507</v>
      </c>
      <c r="C13" s="863" t="s">
        <v>939</v>
      </c>
      <c r="D13" s="862"/>
      <c r="E13" s="862"/>
      <c r="F13" s="862"/>
      <c r="G13" s="862"/>
      <c r="H13" s="862"/>
      <c r="I13" s="862"/>
      <c r="J13" s="862"/>
      <c r="K13" s="862"/>
      <c r="L13" s="862"/>
      <c r="M13" s="862"/>
      <c r="N13" s="862"/>
      <c r="O13" s="862"/>
      <c r="P13" s="862"/>
      <c r="Q13" s="862"/>
      <c r="R13" s="862"/>
      <c r="S13" s="862"/>
      <c r="T13" s="862"/>
      <c r="U13" s="862"/>
      <c r="V13" s="862"/>
      <c r="W13" s="862"/>
      <c r="X13" s="862"/>
    </row>
    <row r="14" spans="1:25" ht="31.5" x14ac:dyDescent="0.25">
      <c r="A14" s="867" t="s">
        <v>116</v>
      </c>
      <c r="B14" s="869" t="s">
        <v>1506</v>
      </c>
      <c r="C14" s="863" t="s">
        <v>939</v>
      </c>
      <c r="D14" s="862"/>
      <c r="E14" s="862"/>
      <c r="F14" s="862"/>
      <c r="G14" s="862"/>
      <c r="H14" s="862"/>
      <c r="I14" s="862"/>
      <c r="J14" s="862"/>
      <c r="K14" s="862"/>
      <c r="L14" s="862"/>
      <c r="M14" s="862"/>
      <c r="N14" s="862"/>
      <c r="O14" s="862"/>
      <c r="P14" s="862"/>
      <c r="Q14" s="862"/>
      <c r="R14" s="862"/>
      <c r="S14" s="862"/>
      <c r="T14" s="862"/>
      <c r="U14" s="862"/>
      <c r="V14" s="862"/>
      <c r="W14" s="862"/>
      <c r="X14" s="862"/>
    </row>
    <row r="15" spans="1:25" ht="47.25" x14ac:dyDescent="0.25">
      <c r="A15" s="867" t="s">
        <v>739</v>
      </c>
      <c r="B15" s="869" t="s">
        <v>1505</v>
      </c>
      <c r="C15" s="863" t="s">
        <v>939</v>
      </c>
      <c r="D15" s="862"/>
      <c r="E15" s="862"/>
      <c r="F15" s="862"/>
      <c r="G15" s="862"/>
      <c r="H15" s="862"/>
      <c r="I15" s="862"/>
      <c r="J15" s="862"/>
      <c r="K15" s="862"/>
      <c r="L15" s="862"/>
      <c r="M15" s="862"/>
      <c r="N15" s="862"/>
      <c r="O15" s="862"/>
      <c r="P15" s="862"/>
      <c r="Q15" s="862"/>
      <c r="R15" s="862"/>
      <c r="S15" s="862"/>
      <c r="T15" s="862"/>
      <c r="U15" s="862"/>
      <c r="V15" s="862"/>
      <c r="W15" s="862"/>
      <c r="X15" s="862"/>
    </row>
    <row r="16" spans="1:25" ht="31.5" x14ac:dyDescent="0.25">
      <c r="A16" s="867" t="s">
        <v>1504</v>
      </c>
      <c r="B16" s="869" t="s">
        <v>1503</v>
      </c>
      <c r="C16" s="863" t="s">
        <v>939</v>
      </c>
      <c r="D16" s="862"/>
      <c r="E16" s="862"/>
      <c r="F16" s="862"/>
      <c r="G16" s="862"/>
      <c r="H16" s="862"/>
      <c r="I16" s="862"/>
      <c r="J16" s="862"/>
      <c r="K16" s="862"/>
      <c r="L16" s="862"/>
      <c r="M16" s="862"/>
      <c r="N16" s="862"/>
      <c r="O16" s="862"/>
      <c r="P16" s="862"/>
      <c r="Q16" s="862"/>
      <c r="R16" s="862"/>
      <c r="S16" s="862"/>
      <c r="T16" s="862"/>
      <c r="U16" s="862"/>
      <c r="V16" s="862"/>
      <c r="W16" s="862"/>
      <c r="X16" s="862"/>
    </row>
    <row r="17" spans="1:24" ht="78.75" x14ac:dyDescent="0.25">
      <c r="A17" s="867" t="s">
        <v>1502</v>
      </c>
      <c r="B17" s="870" t="s">
        <v>1501</v>
      </c>
      <c r="C17" s="863" t="s">
        <v>939</v>
      </c>
      <c r="D17" s="862"/>
      <c r="E17" s="862"/>
      <c r="F17" s="862"/>
      <c r="G17" s="862"/>
      <c r="H17" s="862"/>
      <c r="I17" s="862"/>
      <c r="J17" s="862"/>
      <c r="K17" s="862"/>
      <c r="L17" s="862"/>
      <c r="M17" s="862"/>
      <c r="N17" s="862"/>
      <c r="O17" s="862"/>
      <c r="P17" s="862"/>
      <c r="Q17" s="862"/>
      <c r="R17" s="862"/>
      <c r="S17" s="862"/>
      <c r="T17" s="862"/>
      <c r="U17" s="862"/>
      <c r="V17" s="862"/>
      <c r="W17" s="862"/>
      <c r="X17" s="862"/>
    </row>
    <row r="18" spans="1:24" ht="47.25" x14ac:dyDescent="0.25">
      <c r="A18" s="867" t="s">
        <v>1500</v>
      </c>
      <c r="B18" s="872" t="s">
        <v>1496</v>
      </c>
      <c r="C18" s="863" t="s">
        <v>939</v>
      </c>
      <c r="D18" s="862"/>
      <c r="E18" s="862"/>
      <c r="F18" s="862"/>
      <c r="G18" s="862"/>
      <c r="H18" s="862"/>
      <c r="I18" s="862"/>
      <c r="J18" s="862"/>
      <c r="K18" s="862"/>
      <c r="L18" s="862"/>
      <c r="M18" s="862"/>
      <c r="N18" s="862"/>
      <c r="O18" s="862"/>
      <c r="P18" s="862"/>
      <c r="Q18" s="862"/>
      <c r="R18" s="862"/>
      <c r="S18" s="862"/>
      <c r="T18" s="862"/>
      <c r="U18" s="862"/>
      <c r="V18" s="862"/>
      <c r="W18" s="862"/>
      <c r="X18" s="862"/>
    </row>
    <row r="19" spans="1:24" ht="47.25" x14ac:dyDescent="0.25">
      <c r="A19" s="867" t="s">
        <v>1499</v>
      </c>
      <c r="B19" s="870" t="s">
        <v>1498</v>
      </c>
      <c r="C19" s="863" t="s">
        <v>939</v>
      </c>
      <c r="D19" s="862"/>
      <c r="E19" s="862"/>
      <c r="F19" s="862"/>
      <c r="G19" s="862"/>
      <c r="H19" s="862"/>
      <c r="I19" s="862"/>
      <c r="J19" s="862"/>
      <c r="K19" s="862"/>
      <c r="L19" s="862"/>
      <c r="M19" s="862"/>
      <c r="N19" s="862"/>
      <c r="O19" s="862"/>
      <c r="P19" s="862"/>
      <c r="Q19" s="862"/>
      <c r="R19" s="862"/>
      <c r="S19" s="862"/>
      <c r="T19" s="862"/>
      <c r="U19" s="862"/>
      <c r="V19" s="862"/>
      <c r="W19" s="862"/>
      <c r="X19" s="862"/>
    </row>
    <row r="20" spans="1:24" ht="47.25" x14ac:dyDescent="0.25">
      <c r="A20" s="867" t="s">
        <v>1497</v>
      </c>
      <c r="B20" s="872" t="s">
        <v>1496</v>
      </c>
      <c r="C20" s="863" t="s">
        <v>939</v>
      </c>
      <c r="D20" s="862"/>
      <c r="E20" s="862"/>
      <c r="F20" s="862"/>
      <c r="G20" s="862"/>
      <c r="H20" s="862"/>
      <c r="I20" s="862"/>
      <c r="J20" s="862"/>
      <c r="K20" s="862"/>
      <c r="L20" s="862"/>
      <c r="M20" s="862"/>
      <c r="N20" s="862"/>
      <c r="O20" s="862"/>
      <c r="P20" s="862"/>
      <c r="Q20" s="862"/>
      <c r="R20" s="862"/>
      <c r="S20" s="862"/>
      <c r="T20" s="862"/>
      <c r="U20" s="862"/>
      <c r="V20" s="862"/>
      <c r="W20" s="862"/>
      <c r="X20" s="862"/>
    </row>
    <row r="21" spans="1:24" ht="31.5" x14ac:dyDescent="0.25">
      <c r="A21" s="867" t="s">
        <v>1495</v>
      </c>
      <c r="B21" s="869" t="s">
        <v>1494</v>
      </c>
      <c r="C21" s="863" t="s">
        <v>939</v>
      </c>
      <c r="D21" s="862"/>
      <c r="E21" s="862"/>
      <c r="F21" s="862"/>
      <c r="G21" s="862"/>
      <c r="H21" s="862"/>
      <c r="I21" s="862"/>
      <c r="J21" s="862"/>
      <c r="K21" s="862"/>
      <c r="L21" s="862"/>
      <c r="M21" s="862"/>
      <c r="N21" s="862"/>
      <c r="O21" s="862"/>
      <c r="P21" s="862"/>
      <c r="Q21" s="862"/>
      <c r="R21" s="862"/>
      <c r="S21" s="862"/>
      <c r="T21" s="862"/>
      <c r="U21" s="862"/>
      <c r="V21" s="862"/>
      <c r="W21" s="862"/>
      <c r="X21" s="862"/>
    </row>
    <row r="22" spans="1:24" ht="31.5" x14ac:dyDescent="0.25">
      <c r="A22" s="867" t="s">
        <v>1493</v>
      </c>
      <c r="B22" s="869" t="s">
        <v>1280</v>
      </c>
      <c r="C22" s="863" t="s">
        <v>939</v>
      </c>
      <c r="D22" s="862"/>
      <c r="E22" s="862"/>
      <c r="F22" s="862"/>
      <c r="G22" s="862"/>
      <c r="H22" s="862"/>
      <c r="I22" s="862"/>
      <c r="J22" s="862"/>
      <c r="K22" s="862"/>
      <c r="L22" s="862"/>
      <c r="M22" s="862"/>
      <c r="N22" s="862"/>
      <c r="O22" s="862"/>
      <c r="P22" s="862"/>
      <c r="Q22" s="862"/>
      <c r="R22" s="862"/>
      <c r="S22" s="862"/>
      <c r="T22" s="862"/>
      <c r="U22" s="862"/>
      <c r="V22" s="862"/>
      <c r="W22" s="862"/>
      <c r="X22" s="862"/>
    </row>
    <row r="23" spans="1:24" ht="78.75" x14ac:dyDescent="0.25">
      <c r="A23" s="867" t="s">
        <v>1492</v>
      </c>
      <c r="B23" s="869" t="s">
        <v>1491</v>
      </c>
      <c r="C23" s="863" t="s">
        <v>939</v>
      </c>
      <c r="D23" s="862"/>
      <c r="E23" s="862"/>
      <c r="F23" s="862"/>
      <c r="G23" s="862"/>
      <c r="H23" s="862"/>
      <c r="I23" s="862"/>
      <c r="J23" s="862"/>
      <c r="K23" s="862"/>
      <c r="L23" s="862"/>
      <c r="M23" s="862"/>
      <c r="N23" s="862"/>
      <c r="O23" s="862"/>
      <c r="P23" s="862"/>
      <c r="Q23" s="862"/>
      <c r="R23" s="862"/>
      <c r="S23" s="862"/>
      <c r="T23" s="862"/>
      <c r="U23" s="862"/>
      <c r="V23" s="862"/>
      <c r="W23" s="862"/>
      <c r="X23" s="862"/>
    </row>
    <row r="24" spans="1:24" ht="47.25" x14ac:dyDescent="0.25">
      <c r="A24" s="867" t="s">
        <v>1490</v>
      </c>
      <c r="B24" s="870" t="s">
        <v>953</v>
      </c>
      <c r="C24" s="863" t="s">
        <v>939</v>
      </c>
      <c r="D24" s="862"/>
      <c r="E24" s="862"/>
      <c r="F24" s="862"/>
      <c r="G24" s="862"/>
      <c r="H24" s="862"/>
      <c r="I24" s="862"/>
      <c r="J24" s="862"/>
      <c r="K24" s="862"/>
      <c r="L24" s="862"/>
      <c r="M24" s="862"/>
      <c r="N24" s="862"/>
      <c r="O24" s="862"/>
      <c r="P24" s="862"/>
      <c r="Q24" s="862"/>
      <c r="R24" s="862"/>
      <c r="S24" s="862"/>
      <c r="T24" s="862"/>
      <c r="U24" s="862"/>
      <c r="V24" s="862"/>
      <c r="W24" s="862"/>
      <c r="X24" s="862"/>
    </row>
    <row r="25" spans="1:24" ht="31.5" x14ac:dyDescent="0.25">
      <c r="A25" s="867" t="s">
        <v>1489</v>
      </c>
      <c r="B25" s="870" t="s">
        <v>955</v>
      </c>
      <c r="C25" s="863" t="s">
        <v>939</v>
      </c>
      <c r="D25" s="862"/>
      <c r="E25" s="862"/>
      <c r="F25" s="862"/>
      <c r="G25" s="862"/>
      <c r="H25" s="862"/>
      <c r="I25" s="862"/>
      <c r="J25" s="862"/>
      <c r="K25" s="862"/>
      <c r="L25" s="862"/>
      <c r="M25" s="862"/>
      <c r="N25" s="862"/>
      <c r="O25" s="862"/>
      <c r="P25" s="862"/>
      <c r="Q25" s="862"/>
      <c r="R25" s="862"/>
      <c r="S25" s="862"/>
      <c r="T25" s="862"/>
      <c r="U25" s="862"/>
      <c r="V25" s="862"/>
      <c r="W25" s="862"/>
      <c r="X25" s="862"/>
    </row>
    <row r="26" spans="1:24" ht="63" x14ac:dyDescent="0.25">
      <c r="A26" s="865" t="s">
        <v>118</v>
      </c>
      <c r="B26" s="864" t="s">
        <v>1488</v>
      </c>
      <c r="C26" s="863" t="s">
        <v>939</v>
      </c>
      <c r="D26" s="862"/>
      <c r="E26" s="862"/>
      <c r="F26" s="862"/>
      <c r="G26" s="862"/>
      <c r="H26" s="862"/>
      <c r="I26" s="862"/>
      <c r="J26" s="862"/>
      <c r="K26" s="862"/>
      <c r="L26" s="862"/>
      <c r="M26" s="862"/>
      <c r="N26" s="862"/>
      <c r="O26" s="862"/>
      <c r="P26" s="862"/>
      <c r="Q26" s="862"/>
      <c r="R26" s="862"/>
      <c r="S26" s="862"/>
      <c r="T26" s="862"/>
      <c r="U26" s="862"/>
      <c r="V26" s="862"/>
      <c r="W26" s="862"/>
      <c r="X26" s="862"/>
    </row>
    <row r="27" spans="1:24" ht="78.75" x14ac:dyDescent="0.25">
      <c r="A27" s="867" t="s">
        <v>120</v>
      </c>
      <c r="B27" s="869" t="s">
        <v>941</v>
      </c>
      <c r="C27" s="863" t="s">
        <v>939</v>
      </c>
      <c r="D27" s="862"/>
      <c r="E27" s="862"/>
      <c r="F27" s="862"/>
      <c r="G27" s="862"/>
      <c r="H27" s="862"/>
      <c r="I27" s="862"/>
      <c r="J27" s="862"/>
      <c r="K27" s="862"/>
      <c r="L27" s="862"/>
      <c r="M27" s="862"/>
      <c r="N27" s="862"/>
      <c r="O27" s="862"/>
      <c r="P27" s="862"/>
      <c r="Q27" s="862"/>
      <c r="R27" s="862"/>
      <c r="S27" s="862"/>
      <c r="T27" s="862"/>
      <c r="U27" s="862"/>
      <c r="V27" s="862"/>
      <c r="W27" s="862"/>
      <c r="X27" s="862"/>
    </row>
    <row r="28" spans="1:24" ht="78.75" x14ac:dyDescent="0.25">
      <c r="A28" s="867" t="s">
        <v>122</v>
      </c>
      <c r="B28" s="869" t="s">
        <v>942</v>
      </c>
      <c r="C28" s="863" t="s">
        <v>939</v>
      </c>
      <c r="D28" s="862"/>
      <c r="E28" s="862"/>
      <c r="F28" s="862"/>
      <c r="G28" s="862"/>
      <c r="H28" s="862"/>
      <c r="I28" s="862"/>
      <c r="J28" s="862"/>
      <c r="K28" s="862"/>
      <c r="L28" s="862"/>
      <c r="M28" s="862"/>
      <c r="N28" s="862"/>
      <c r="O28" s="862"/>
      <c r="P28" s="862"/>
      <c r="Q28" s="862"/>
      <c r="R28" s="862"/>
      <c r="S28" s="862"/>
      <c r="T28" s="862"/>
      <c r="U28" s="862"/>
      <c r="V28" s="862"/>
      <c r="W28" s="862"/>
      <c r="X28" s="862"/>
    </row>
    <row r="29" spans="1:24" ht="78.75" x14ac:dyDescent="0.25">
      <c r="A29" s="867" t="s">
        <v>742</v>
      </c>
      <c r="B29" s="869" t="s">
        <v>943</v>
      </c>
      <c r="C29" s="863" t="s">
        <v>939</v>
      </c>
      <c r="D29" s="862"/>
      <c r="E29" s="862"/>
      <c r="F29" s="862"/>
      <c r="G29" s="862"/>
      <c r="H29" s="862"/>
      <c r="I29" s="862"/>
      <c r="J29" s="862"/>
      <c r="K29" s="862"/>
      <c r="L29" s="862"/>
      <c r="M29" s="862"/>
      <c r="N29" s="862"/>
      <c r="O29" s="862"/>
      <c r="P29" s="862"/>
      <c r="Q29" s="862"/>
      <c r="R29" s="862"/>
      <c r="S29" s="862"/>
      <c r="T29" s="862"/>
      <c r="U29" s="862"/>
      <c r="V29" s="862"/>
      <c r="W29" s="862"/>
      <c r="X29" s="862"/>
    </row>
    <row r="30" spans="1:24" x14ac:dyDescent="0.25">
      <c r="A30" s="865" t="s">
        <v>124</v>
      </c>
      <c r="B30" s="864" t="s">
        <v>1487</v>
      </c>
      <c r="C30" s="863" t="s">
        <v>939</v>
      </c>
      <c r="D30" s="862"/>
      <c r="E30" s="862"/>
      <c r="F30" s="862"/>
      <c r="G30" s="862"/>
      <c r="H30" s="862"/>
      <c r="I30" s="862"/>
      <c r="J30" s="862"/>
      <c r="K30" s="862"/>
      <c r="L30" s="862"/>
      <c r="M30" s="862"/>
      <c r="N30" s="862"/>
      <c r="O30" s="862"/>
      <c r="P30" s="862"/>
      <c r="Q30" s="862"/>
      <c r="R30" s="862"/>
      <c r="S30" s="862"/>
      <c r="T30" s="862"/>
      <c r="U30" s="862"/>
      <c r="V30" s="862"/>
      <c r="W30" s="862"/>
      <c r="X30" s="862"/>
    </row>
    <row r="31" spans="1:24" ht="31.5" x14ac:dyDescent="0.25">
      <c r="A31" s="865" t="s">
        <v>130</v>
      </c>
      <c r="B31" s="866" t="s">
        <v>1486</v>
      </c>
      <c r="C31" s="863" t="s">
        <v>939</v>
      </c>
      <c r="D31" s="871">
        <f>D32</f>
        <v>26.647181880000002</v>
      </c>
      <c r="E31" s="871">
        <f t="shared" ref="E31:F31" si="3">E32</f>
        <v>50.462192250000001</v>
      </c>
      <c r="F31" s="871">
        <f t="shared" si="3"/>
        <v>46.003076</v>
      </c>
      <c r="G31" s="871">
        <f>G32+G46</f>
        <v>89.386200000000002</v>
      </c>
      <c r="H31" s="871">
        <f t="shared" ref="H31:W31" si="4">H32+H46</f>
        <v>104.786</v>
      </c>
      <c r="I31" s="871">
        <f t="shared" si="4"/>
        <v>214.1</v>
      </c>
      <c r="J31" s="871">
        <f>J32+J46-0.1</f>
        <v>220.83714618881439</v>
      </c>
      <c r="K31" s="871">
        <f t="shared" si="4"/>
        <v>154.346</v>
      </c>
      <c r="L31" s="871">
        <f t="shared" si="4"/>
        <v>134.80099999999999</v>
      </c>
      <c r="M31" s="871">
        <f t="shared" si="4"/>
        <v>93.352000000000004</v>
      </c>
      <c r="N31" s="871">
        <f t="shared" si="4"/>
        <v>0</v>
      </c>
      <c r="O31" s="871">
        <f t="shared" si="4"/>
        <v>84.332999999999998</v>
      </c>
      <c r="P31" s="871">
        <f t="shared" si="4"/>
        <v>0</v>
      </c>
      <c r="Q31" s="871">
        <f t="shared" si="4"/>
        <v>82.496000000000009</v>
      </c>
      <c r="R31" s="871">
        <f t="shared" si="4"/>
        <v>0</v>
      </c>
      <c r="S31" s="871">
        <f t="shared" si="4"/>
        <v>73.718000000000004</v>
      </c>
      <c r="T31" s="871">
        <f t="shared" si="4"/>
        <v>0</v>
      </c>
      <c r="U31" s="871">
        <f t="shared" si="4"/>
        <v>101.22200000000001</v>
      </c>
      <c r="V31" s="871">
        <f t="shared" si="4"/>
        <v>0</v>
      </c>
      <c r="W31" s="871">
        <f t="shared" si="4"/>
        <v>435.12099999999998</v>
      </c>
      <c r="X31" s="871"/>
    </row>
    <row r="32" spans="1:24" ht="47.25" x14ac:dyDescent="0.25">
      <c r="A32" s="865" t="s">
        <v>132</v>
      </c>
      <c r="B32" s="864" t="s">
        <v>1485</v>
      </c>
      <c r="C32" s="863" t="s">
        <v>939</v>
      </c>
      <c r="D32" s="871">
        <f>D36+D38</f>
        <v>26.647181880000002</v>
      </c>
      <c r="E32" s="871">
        <f t="shared" ref="E32:W32" si="5">E36+E38</f>
        <v>50.462192250000001</v>
      </c>
      <c r="F32" s="871">
        <f t="shared" si="5"/>
        <v>46.003076</v>
      </c>
      <c r="G32" s="871">
        <f t="shared" si="5"/>
        <v>89.386200000000002</v>
      </c>
      <c r="H32" s="871">
        <f>H36+H38</f>
        <v>104.786</v>
      </c>
      <c r="I32" s="871">
        <f t="shared" si="5"/>
        <v>88.899999999999991</v>
      </c>
      <c r="J32" s="871">
        <f t="shared" si="5"/>
        <v>91.300000000000011</v>
      </c>
      <c r="K32" s="871">
        <f t="shared" si="5"/>
        <v>154.346</v>
      </c>
      <c r="L32" s="871">
        <f t="shared" si="5"/>
        <v>88.915438181599868</v>
      </c>
      <c r="M32" s="871">
        <f t="shared" si="5"/>
        <v>93.352000000000004</v>
      </c>
      <c r="N32" s="871">
        <f t="shared" si="5"/>
        <v>0</v>
      </c>
      <c r="O32" s="871">
        <f t="shared" si="5"/>
        <v>84.332999999999998</v>
      </c>
      <c r="P32" s="871">
        <f t="shared" si="5"/>
        <v>0</v>
      </c>
      <c r="Q32" s="871">
        <f t="shared" si="5"/>
        <v>82.496000000000009</v>
      </c>
      <c r="R32" s="871">
        <f t="shared" si="5"/>
        <v>0</v>
      </c>
      <c r="S32" s="871">
        <f t="shared" si="5"/>
        <v>73.718000000000004</v>
      </c>
      <c r="T32" s="871">
        <f t="shared" si="5"/>
        <v>0</v>
      </c>
      <c r="U32" s="871">
        <f t="shared" si="5"/>
        <v>101.22200000000001</v>
      </c>
      <c r="V32" s="871">
        <f t="shared" si="5"/>
        <v>0</v>
      </c>
      <c r="W32" s="871">
        <f t="shared" si="5"/>
        <v>435.12099999999998</v>
      </c>
      <c r="X32" s="871"/>
    </row>
    <row r="33" spans="1:24" ht="30.75" customHeight="1" x14ac:dyDescent="0.25">
      <c r="A33" s="867" t="s">
        <v>134</v>
      </c>
      <c r="B33" s="869" t="s">
        <v>1476</v>
      </c>
      <c r="C33" s="863" t="s">
        <v>939</v>
      </c>
      <c r="D33" s="862"/>
      <c r="E33" s="862"/>
      <c r="F33" s="862"/>
      <c r="G33" s="862"/>
      <c r="H33" s="862"/>
      <c r="I33" s="862"/>
      <c r="J33" s="862"/>
      <c r="K33" s="862"/>
      <c r="L33" s="862"/>
      <c r="M33" s="862"/>
      <c r="N33" s="862"/>
      <c r="O33" s="862"/>
      <c r="P33" s="862"/>
      <c r="Q33" s="862"/>
      <c r="R33" s="862"/>
      <c r="S33" s="862"/>
      <c r="T33" s="862"/>
      <c r="U33" s="862"/>
      <c r="V33" s="862"/>
      <c r="W33" s="862"/>
      <c r="X33" s="862"/>
    </row>
    <row r="34" spans="1:24" ht="78.75" x14ac:dyDescent="0.25">
      <c r="A34" s="867" t="s">
        <v>136</v>
      </c>
      <c r="B34" s="869" t="s">
        <v>941</v>
      </c>
      <c r="C34" s="863" t="s">
        <v>939</v>
      </c>
      <c r="D34" s="862"/>
      <c r="E34" s="862"/>
      <c r="F34" s="862"/>
      <c r="G34" s="862"/>
      <c r="H34" s="862"/>
      <c r="I34" s="862"/>
      <c r="J34" s="862"/>
      <c r="K34" s="862"/>
      <c r="L34" s="862"/>
      <c r="M34" s="862"/>
      <c r="N34" s="862"/>
      <c r="O34" s="862"/>
      <c r="P34" s="862"/>
      <c r="Q34" s="862"/>
      <c r="R34" s="862"/>
      <c r="S34" s="862"/>
      <c r="T34" s="862"/>
      <c r="U34" s="862"/>
      <c r="V34" s="862"/>
      <c r="W34" s="862"/>
      <c r="X34" s="862"/>
    </row>
    <row r="35" spans="1:24" ht="78.75" x14ac:dyDescent="0.25">
      <c r="A35" s="867" t="s">
        <v>191</v>
      </c>
      <c r="B35" s="869" t="s">
        <v>942</v>
      </c>
      <c r="C35" s="863" t="s">
        <v>939</v>
      </c>
      <c r="D35" s="862"/>
      <c r="E35" s="862"/>
      <c r="F35" s="862"/>
      <c r="G35" s="862"/>
      <c r="H35" s="862"/>
      <c r="I35" s="862"/>
      <c r="J35" s="862"/>
      <c r="K35" s="862"/>
      <c r="L35" s="862"/>
      <c r="M35" s="862"/>
      <c r="N35" s="862"/>
      <c r="O35" s="862"/>
      <c r="P35" s="862"/>
      <c r="Q35" s="862"/>
      <c r="R35" s="862"/>
      <c r="S35" s="862"/>
      <c r="T35" s="862"/>
      <c r="U35" s="862"/>
      <c r="V35" s="862"/>
      <c r="W35" s="862"/>
      <c r="X35" s="862"/>
    </row>
    <row r="36" spans="1:24" ht="78.75" x14ac:dyDescent="0.25">
      <c r="A36" s="867" t="s">
        <v>1484</v>
      </c>
      <c r="B36" s="869" t="s">
        <v>943</v>
      </c>
      <c r="C36" s="863" t="s">
        <v>939</v>
      </c>
      <c r="D36" s="871">
        <v>26.647181880000002</v>
      </c>
      <c r="E36" s="871">
        <v>50.462192250000001</v>
      </c>
      <c r="F36" s="871">
        <v>46.003076</v>
      </c>
      <c r="G36" s="871">
        <v>30.342000000000002</v>
      </c>
      <c r="H36" s="871">
        <v>21.058999999999997</v>
      </c>
      <c r="I36" s="871">
        <v>66.599999999999994</v>
      </c>
      <c r="J36" s="871">
        <v>53.6</v>
      </c>
      <c r="K36" s="871">
        <v>118.82799999999999</v>
      </c>
      <c r="L36" s="871">
        <v>52.629438181599866</v>
      </c>
      <c r="M36" s="871">
        <v>43.065999999999995</v>
      </c>
      <c r="N36" s="871"/>
      <c r="O36" s="871">
        <v>7.92</v>
      </c>
      <c r="P36" s="871"/>
      <c r="Q36" s="871">
        <v>40.4</v>
      </c>
      <c r="R36" s="871"/>
      <c r="S36" s="871">
        <v>24.2</v>
      </c>
      <c r="T36" s="871"/>
      <c r="U36" s="871">
        <v>27.4</v>
      </c>
      <c r="V36" s="871"/>
      <c r="W36" s="871">
        <f>M36+O36+Q36+S36+U36</f>
        <v>142.98599999999999</v>
      </c>
      <c r="X36" s="871"/>
    </row>
    <row r="37" spans="1:24" ht="47.25" x14ac:dyDescent="0.25">
      <c r="A37" s="867" t="s">
        <v>139</v>
      </c>
      <c r="B37" s="869" t="s">
        <v>1265</v>
      </c>
      <c r="C37" s="863" t="s">
        <v>939</v>
      </c>
      <c r="D37" s="862"/>
      <c r="E37" s="862"/>
      <c r="F37" s="862"/>
      <c r="G37" s="862"/>
      <c r="H37" s="862"/>
      <c r="I37" s="862"/>
      <c r="J37" s="862"/>
      <c r="K37" s="862"/>
      <c r="L37" s="862"/>
      <c r="M37" s="862"/>
      <c r="N37" s="862"/>
      <c r="O37" s="862"/>
      <c r="P37" s="862"/>
      <c r="Q37" s="862"/>
      <c r="R37" s="862"/>
      <c r="S37" s="862"/>
      <c r="T37" s="862"/>
      <c r="U37" s="862"/>
      <c r="V37" s="862"/>
      <c r="W37" s="862"/>
      <c r="X37" s="862"/>
    </row>
    <row r="38" spans="1:24" ht="31.5" x14ac:dyDescent="0.25">
      <c r="A38" s="867" t="s">
        <v>770</v>
      </c>
      <c r="B38" s="869" t="s">
        <v>1268</v>
      </c>
      <c r="C38" s="863" t="s">
        <v>939</v>
      </c>
      <c r="D38" s="862"/>
      <c r="E38" s="862"/>
      <c r="F38" s="862"/>
      <c r="G38" s="871">
        <v>59.044200000000004</v>
      </c>
      <c r="H38" s="871">
        <v>83.727000000000004</v>
      </c>
      <c r="I38" s="871">
        <v>22.3</v>
      </c>
      <c r="J38" s="871">
        <v>37.700000000000003</v>
      </c>
      <c r="K38" s="871">
        <v>35.518000000000001</v>
      </c>
      <c r="L38" s="871">
        <v>36.286000000000001</v>
      </c>
      <c r="M38" s="871">
        <v>50.286000000000001</v>
      </c>
      <c r="N38" s="871"/>
      <c r="O38" s="871">
        <v>76.412999999999997</v>
      </c>
      <c r="P38" s="871"/>
      <c r="Q38" s="871">
        <v>42.096000000000004</v>
      </c>
      <c r="R38" s="871"/>
      <c r="S38" s="871">
        <v>49.518000000000001</v>
      </c>
      <c r="T38" s="871"/>
      <c r="U38" s="871">
        <v>73.822000000000003</v>
      </c>
      <c r="V38" s="871"/>
      <c r="W38" s="871">
        <f>M38+O38+Q38+S38+U38</f>
        <v>292.13499999999999</v>
      </c>
      <c r="X38" s="871"/>
    </row>
    <row r="39" spans="1:24" ht="47.25" x14ac:dyDescent="0.25">
      <c r="A39" s="867" t="s">
        <v>771</v>
      </c>
      <c r="B39" s="869" t="s">
        <v>1271</v>
      </c>
      <c r="C39" s="863" t="s">
        <v>939</v>
      </c>
      <c r="D39" s="862"/>
      <c r="E39" s="862"/>
      <c r="F39" s="862"/>
      <c r="G39" s="871"/>
      <c r="H39" s="871"/>
      <c r="I39" s="871"/>
      <c r="J39" s="871"/>
      <c r="K39" s="871"/>
      <c r="L39" s="871"/>
      <c r="M39" s="871"/>
      <c r="N39" s="871"/>
      <c r="O39" s="871"/>
      <c r="P39" s="871"/>
      <c r="Q39" s="871"/>
      <c r="R39" s="871"/>
      <c r="S39" s="871"/>
      <c r="T39" s="871"/>
      <c r="U39" s="871"/>
      <c r="V39" s="871"/>
      <c r="W39" s="862"/>
      <c r="X39" s="862"/>
    </row>
    <row r="40" spans="1:24" ht="31.5" x14ac:dyDescent="0.25">
      <c r="A40" s="867" t="s">
        <v>1483</v>
      </c>
      <c r="B40" s="869" t="s">
        <v>1277</v>
      </c>
      <c r="C40" s="863" t="s">
        <v>939</v>
      </c>
      <c r="D40" s="862"/>
      <c r="E40" s="862"/>
      <c r="F40" s="862"/>
      <c r="G40" s="862"/>
      <c r="H40" s="862"/>
      <c r="I40" s="862"/>
      <c r="J40" s="862"/>
      <c r="K40" s="862"/>
      <c r="L40" s="862"/>
      <c r="M40" s="862"/>
      <c r="N40" s="862"/>
      <c r="O40" s="862"/>
      <c r="P40" s="862"/>
      <c r="Q40" s="862"/>
      <c r="R40" s="862"/>
      <c r="S40" s="862"/>
      <c r="T40" s="862"/>
      <c r="U40" s="862"/>
      <c r="V40" s="862"/>
      <c r="W40" s="862"/>
      <c r="X40" s="862"/>
    </row>
    <row r="41" spans="1:24" ht="31.5" x14ac:dyDescent="0.25">
      <c r="A41" s="867" t="s">
        <v>1482</v>
      </c>
      <c r="B41" s="869" t="s">
        <v>1280</v>
      </c>
      <c r="C41" s="863" t="s">
        <v>939</v>
      </c>
      <c r="D41" s="862"/>
      <c r="E41" s="862"/>
      <c r="F41" s="862"/>
      <c r="G41" s="862"/>
      <c r="H41" s="862"/>
      <c r="I41" s="862"/>
      <c r="J41" s="862"/>
      <c r="K41" s="862"/>
      <c r="L41" s="862"/>
      <c r="M41" s="862"/>
      <c r="N41" s="862"/>
      <c r="O41" s="862"/>
      <c r="P41" s="862"/>
      <c r="Q41" s="862"/>
      <c r="R41" s="862"/>
      <c r="S41" s="862"/>
      <c r="T41" s="862"/>
      <c r="U41" s="862"/>
      <c r="V41" s="862"/>
      <c r="W41" s="862"/>
      <c r="X41" s="862"/>
    </row>
    <row r="42" spans="1:24" ht="78.75" x14ac:dyDescent="0.25">
      <c r="A42" s="867" t="s">
        <v>1481</v>
      </c>
      <c r="B42" s="869" t="s">
        <v>1283</v>
      </c>
      <c r="C42" s="863" t="s">
        <v>939</v>
      </c>
      <c r="D42" s="862"/>
      <c r="E42" s="862"/>
      <c r="F42" s="862"/>
      <c r="G42" s="862"/>
      <c r="H42" s="862"/>
      <c r="I42" s="862"/>
      <c r="J42" s="862"/>
      <c r="K42" s="862"/>
      <c r="L42" s="862"/>
      <c r="M42" s="862"/>
      <c r="N42" s="862"/>
      <c r="O42" s="862"/>
      <c r="P42" s="862"/>
      <c r="Q42" s="862"/>
      <c r="R42" s="862"/>
      <c r="S42" s="862"/>
      <c r="T42" s="862"/>
      <c r="U42" s="862"/>
      <c r="V42" s="862"/>
      <c r="W42" s="862"/>
      <c r="X42" s="862"/>
    </row>
    <row r="43" spans="1:24" ht="47.25" x14ac:dyDescent="0.25">
      <c r="A43" s="867" t="s">
        <v>1480</v>
      </c>
      <c r="B43" s="870" t="s">
        <v>953</v>
      </c>
      <c r="C43" s="863" t="s">
        <v>939</v>
      </c>
      <c r="D43" s="862"/>
      <c r="E43" s="862"/>
      <c r="F43" s="862"/>
      <c r="G43" s="862"/>
      <c r="H43" s="862"/>
      <c r="I43" s="862"/>
      <c r="J43" s="862"/>
      <c r="K43" s="862"/>
      <c r="L43" s="862"/>
      <c r="M43" s="862"/>
      <c r="N43" s="862"/>
      <c r="O43" s="862"/>
      <c r="P43" s="862"/>
      <c r="Q43" s="862"/>
      <c r="R43" s="862"/>
      <c r="S43" s="862"/>
      <c r="T43" s="862"/>
      <c r="U43" s="862"/>
      <c r="V43" s="862"/>
      <c r="W43" s="862"/>
      <c r="X43" s="862"/>
    </row>
    <row r="44" spans="1:24" ht="15.75" customHeight="1" x14ac:dyDescent="0.25">
      <c r="A44" s="867" t="s">
        <v>1479</v>
      </c>
      <c r="B44" s="870" t="s">
        <v>955</v>
      </c>
      <c r="C44" s="863" t="s">
        <v>939</v>
      </c>
      <c r="D44" s="862"/>
      <c r="E44" s="862"/>
      <c r="F44" s="862"/>
      <c r="G44" s="862"/>
      <c r="H44" s="862"/>
      <c r="I44" s="862"/>
      <c r="J44" s="862"/>
      <c r="K44" s="862"/>
      <c r="L44" s="862"/>
      <c r="M44" s="862"/>
      <c r="N44" s="862"/>
      <c r="O44" s="862"/>
      <c r="P44" s="862"/>
      <c r="Q44" s="862"/>
      <c r="R44" s="862"/>
      <c r="S44" s="862"/>
      <c r="T44" s="862"/>
      <c r="U44" s="862"/>
      <c r="V44" s="862"/>
      <c r="W44" s="862"/>
      <c r="X44" s="862"/>
    </row>
    <row r="45" spans="1:24" x14ac:dyDescent="0.25">
      <c r="A45" s="865" t="s">
        <v>141</v>
      </c>
      <c r="B45" s="864" t="s">
        <v>1478</v>
      </c>
      <c r="C45" s="863" t="s">
        <v>939</v>
      </c>
      <c r="D45" s="862"/>
      <c r="E45" s="862"/>
      <c r="F45" s="862"/>
      <c r="G45" s="862"/>
      <c r="H45" s="862"/>
      <c r="I45" s="862"/>
      <c r="J45" s="862"/>
      <c r="K45" s="862"/>
      <c r="L45" s="862"/>
      <c r="M45" s="862"/>
      <c r="N45" s="862"/>
      <c r="O45" s="862"/>
      <c r="P45" s="862"/>
      <c r="Q45" s="862"/>
      <c r="R45" s="862"/>
      <c r="S45" s="862"/>
      <c r="T45" s="862"/>
      <c r="U45" s="862"/>
      <c r="V45" s="862"/>
      <c r="W45" s="862"/>
      <c r="X45" s="862"/>
    </row>
    <row r="46" spans="1:24" ht="47.25" x14ac:dyDescent="0.25">
      <c r="A46" s="865" t="s">
        <v>150</v>
      </c>
      <c r="B46" s="864" t="s">
        <v>1477</v>
      </c>
      <c r="C46" s="863" t="s">
        <v>939</v>
      </c>
      <c r="D46" s="871"/>
      <c r="E46" s="871"/>
      <c r="F46" s="871"/>
      <c r="G46" s="871"/>
      <c r="H46" s="871">
        <f t="shared" ref="H46:V46" si="6">H47</f>
        <v>0</v>
      </c>
      <c r="I46" s="871">
        <f t="shared" si="6"/>
        <v>125.2</v>
      </c>
      <c r="J46" s="871">
        <f>J47</f>
        <v>129.63714618881437</v>
      </c>
      <c r="K46" s="871">
        <f t="shared" si="6"/>
        <v>0</v>
      </c>
      <c r="L46" s="871">
        <f t="shared" si="6"/>
        <v>45.885561818400134</v>
      </c>
      <c r="M46" s="871">
        <f t="shared" si="6"/>
        <v>0</v>
      </c>
      <c r="N46" s="871">
        <f t="shared" si="6"/>
        <v>0</v>
      </c>
      <c r="O46" s="871">
        <f t="shared" si="6"/>
        <v>0</v>
      </c>
      <c r="P46" s="871">
        <f t="shared" si="6"/>
        <v>0</v>
      </c>
      <c r="Q46" s="871">
        <f t="shared" si="6"/>
        <v>0</v>
      </c>
      <c r="R46" s="871">
        <f t="shared" si="6"/>
        <v>0</v>
      </c>
      <c r="S46" s="871">
        <f t="shared" si="6"/>
        <v>0</v>
      </c>
      <c r="T46" s="871">
        <f t="shared" si="6"/>
        <v>0</v>
      </c>
      <c r="U46" s="871">
        <f>U47</f>
        <v>0</v>
      </c>
      <c r="V46" s="871">
        <f t="shared" si="6"/>
        <v>0</v>
      </c>
      <c r="W46" s="871">
        <f>W47</f>
        <v>0</v>
      </c>
      <c r="X46" s="871"/>
    </row>
    <row r="47" spans="1:24" ht="47.25" customHeight="1" x14ac:dyDescent="0.25">
      <c r="A47" s="867" t="s">
        <v>152</v>
      </c>
      <c r="B47" s="869" t="s">
        <v>1476</v>
      </c>
      <c r="C47" s="863" t="s">
        <v>939</v>
      </c>
      <c r="D47" s="909"/>
      <c r="E47" s="909"/>
      <c r="F47" s="909"/>
      <c r="G47" s="909"/>
      <c r="H47" s="871">
        <f t="shared" ref="H47:P47" si="7">SUM(H48:H50)</f>
        <v>0</v>
      </c>
      <c r="I47" s="871">
        <f>SUM(I48:I50)</f>
        <v>125.2</v>
      </c>
      <c r="J47" s="871">
        <f t="shared" si="7"/>
        <v>129.63714618881437</v>
      </c>
      <c r="K47" s="871">
        <f t="shared" si="7"/>
        <v>0</v>
      </c>
      <c r="L47" s="871">
        <f t="shared" si="7"/>
        <v>45.885561818400134</v>
      </c>
      <c r="M47" s="871">
        <f t="shared" ref="M47:N47" si="8">SUM(M48:M50)</f>
        <v>0</v>
      </c>
      <c r="N47" s="871">
        <f t="shared" si="8"/>
        <v>0</v>
      </c>
      <c r="O47" s="871">
        <f t="shared" si="7"/>
        <v>0</v>
      </c>
      <c r="P47" s="871">
        <f t="shared" si="7"/>
        <v>0</v>
      </c>
      <c r="Q47" s="871">
        <f t="shared" ref="Q47:V47" si="9">SUM(Q48:Q50)</f>
        <v>0</v>
      </c>
      <c r="R47" s="871">
        <f t="shared" si="9"/>
        <v>0</v>
      </c>
      <c r="S47" s="871">
        <f t="shared" si="9"/>
        <v>0</v>
      </c>
      <c r="T47" s="871">
        <f t="shared" si="9"/>
        <v>0</v>
      </c>
      <c r="U47" s="871">
        <f t="shared" si="9"/>
        <v>0</v>
      </c>
      <c r="V47" s="871">
        <f t="shared" si="9"/>
        <v>0</v>
      </c>
      <c r="W47" s="871">
        <f>SUM(W48:W50)</f>
        <v>0</v>
      </c>
      <c r="X47" s="871"/>
    </row>
    <row r="48" spans="1:24" ht="78.75" x14ac:dyDescent="0.25">
      <c r="A48" s="867" t="s">
        <v>1475</v>
      </c>
      <c r="B48" s="869" t="s">
        <v>941</v>
      </c>
      <c r="C48" s="863" t="s">
        <v>939</v>
      </c>
      <c r="D48" s="862"/>
      <c r="E48" s="862"/>
      <c r="F48" s="862"/>
      <c r="G48" s="862"/>
      <c r="H48" s="862"/>
      <c r="I48" s="862"/>
      <c r="J48" s="862"/>
      <c r="K48" s="862"/>
      <c r="L48" s="862"/>
      <c r="M48" s="862"/>
      <c r="N48" s="862"/>
      <c r="O48" s="862"/>
      <c r="P48" s="862"/>
      <c r="Q48" s="862"/>
      <c r="R48" s="862"/>
      <c r="S48" s="862"/>
      <c r="T48" s="862"/>
      <c r="U48" s="862"/>
      <c r="V48" s="862"/>
      <c r="W48" s="862"/>
      <c r="X48" s="862"/>
    </row>
    <row r="49" spans="1:24" ht="78.75" x14ac:dyDescent="0.25">
      <c r="A49" s="867" t="s">
        <v>1474</v>
      </c>
      <c r="B49" s="869" t="s">
        <v>942</v>
      </c>
      <c r="C49" s="863" t="s">
        <v>939</v>
      </c>
      <c r="D49" s="862"/>
      <c r="E49" s="862"/>
      <c r="F49" s="862"/>
      <c r="G49" s="862"/>
      <c r="H49" s="862"/>
      <c r="I49" s="862"/>
      <c r="J49" s="862"/>
      <c r="K49" s="862"/>
      <c r="L49" s="862"/>
      <c r="M49" s="862"/>
      <c r="N49" s="862"/>
      <c r="O49" s="862"/>
      <c r="P49" s="862"/>
      <c r="Q49" s="862"/>
      <c r="R49" s="862"/>
      <c r="S49" s="862"/>
      <c r="T49" s="862"/>
      <c r="U49" s="862"/>
      <c r="V49" s="862"/>
      <c r="W49" s="862"/>
      <c r="X49" s="862"/>
    </row>
    <row r="50" spans="1:24" ht="78.75" x14ac:dyDescent="0.25">
      <c r="A50" s="867" t="s">
        <v>1473</v>
      </c>
      <c r="B50" s="869" t="s">
        <v>943</v>
      </c>
      <c r="C50" s="863" t="s">
        <v>939</v>
      </c>
      <c r="D50" s="909"/>
      <c r="E50" s="909"/>
      <c r="F50" s="909"/>
      <c r="G50" s="909"/>
      <c r="H50" s="909"/>
      <c r="I50" s="909">
        <v>125.2</v>
      </c>
      <c r="J50" s="871">
        <v>129.63714618881437</v>
      </c>
      <c r="K50" s="909"/>
      <c r="L50" s="899">
        <v>45.885561818400134</v>
      </c>
      <c r="M50" s="909"/>
      <c r="N50" s="899"/>
      <c r="O50" s="909"/>
      <c r="P50" s="899"/>
      <c r="Q50" s="909"/>
      <c r="R50" s="899"/>
      <c r="S50" s="909"/>
      <c r="T50" s="899"/>
      <c r="U50" s="909"/>
      <c r="V50" s="899"/>
      <c r="W50" s="871">
        <f>M50+O50+Q50+S50+U50</f>
        <v>0</v>
      </c>
      <c r="X50" s="871"/>
    </row>
    <row r="51" spans="1:24" ht="47.25" x14ac:dyDescent="0.25">
      <c r="A51" s="867" t="s">
        <v>154</v>
      </c>
      <c r="B51" s="869" t="s">
        <v>1265</v>
      </c>
      <c r="C51" s="863" t="s">
        <v>939</v>
      </c>
      <c r="D51" s="862"/>
      <c r="E51" s="862"/>
      <c r="F51" s="862"/>
      <c r="G51" s="862"/>
      <c r="H51" s="862"/>
      <c r="I51" s="862"/>
      <c r="J51" s="862"/>
      <c r="K51" s="862"/>
      <c r="L51" s="862"/>
      <c r="M51" s="862"/>
      <c r="N51" s="862"/>
      <c r="O51" s="862"/>
      <c r="P51" s="862"/>
      <c r="Q51" s="862"/>
      <c r="R51" s="862"/>
      <c r="S51" s="862"/>
      <c r="T51" s="862"/>
      <c r="U51" s="862"/>
      <c r="V51" s="862"/>
      <c r="W51" s="862"/>
      <c r="X51" s="862"/>
    </row>
    <row r="52" spans="1:24" ht="31.5" x14ac:dyDescent="0.25">
      <c r="A52" s="867" t="s">
        <v>156</v>
      </c>
      <c r="B52" s="869" t="s">
        <v>1268</v>
      </c>
      <c r="C52" s="863" t="s">
        <v>939</v>
      </c>
      <c r="D52" s="862"/>
      <c r="E52" s="862"/>
      <c r="F52" s="862"/>
      <c r="G52" s="862"/>
      <c r="H52" s="862"/>
      <c r="I52" s="862"/>
      <c r="J52" s="862"/>
      <c r="K52" s="862"/>
      <c r="L52" s="862"/>
      <c r="M52" s="862"/>
      <c r="N52" s="862"/>
      <c r="O52" s="862"/>
      <c r="P52" s="862"/>
      <c r="Q52" s="862"/>
      <c r="R52" s="862"/>
      <c r="S52" s="862"/>
      <c r="T52" s="862"/>
      <c r="U52" s="862"/>
      <c r="V52" s="862"/>
      <c r="W52" s="862"/>
      <c r="X52" s="862"/>
    </row>
    <row r="53" spans="1:24" ht="47.25" x14ac:dyDescent="0.25">
      <c r="A53" s="867" t="s">
        <v>158</v>
      </c>
      <c r="B53" s="869" t="s">
        <v>1271</v>
      </c>
      <c r="C53" s="863" t="s">
        <v>939</v>
      </c>
      <c r="D53" s="862"/>
      <c r="E53" s="862"/>
      <c r="F53" s="862"/>
      <c r="G53" s="862"/>
      <c r="H53" s="862"/>
      <c r="I53" s="862"/>
      <c r="J53" s="1015"/>
      <c r="K53" s="862"/>
      <c r="L53" s="862"/>
      <c r="M53" s="862"/>
      <c r="N53" s="862"/>
      <c r="O53" s="862"/>
      <c r="P53" s="862"/>
      <c r="Q53" s="862"/>
      <c r="R53" s="862"/>
      <c r="S53" s="862"/>
      <c r="T53" s="862"/>
      <c r="U53" s="862"/>
      <c r="V53" s="862"/>
      <c r="W53" s="862"/>
      <c r="X53" s="862"/>
    </row>
    <row r="54" spans="1:24" ht="31.5" x14ac:dyDescent="0.25">
      <c r="A54" s="867" t="s">
        <v>160</v>
      </c>
      <c r="B54" s="869" t="s">
        <v>1277</v>
      </c>
      <c r="C54" s="863" t="s">
        <v>939</v>
      </c>
      <c r="D54" s="862"/>
      <c r="E54" s="862"/>
      <c r="F54" s="862"/>
      <c r="G54" s="862"/>
      <c r="H54" s="862"/>
      <c r="I54" s="862"/>
      <c r="J54" s="1015">
        <f>J51+J52-J53</f>
        <v>0</v>
      </c>
      <c r="K54" s="862"/>
      <c r="L54" s="862"/>
      <c r="M54" s="862"/>
      <c r="N54" s="862"/>
      <c r="O54" s="862"/>
      <c r="P54" s="862"/>
      <c r="Q54" s="862"/>
      <c r="R54" s="862"/>
      <c r="S54" s="862"/>
      <c r="T54" s="862"/>
      <c r="U54" s="862"/>
      <c r="V54" s="862"/>
      <c r="W54" s="862"/>
      <c r="X54" s="862"/>
    </row>
    <row r="55" spans="1:24" ht="31.5" x14ac:dyDescent="0.25">
      <c r="A55" s="867" t="s">
        <v>165</v>
      </c>
      <c r="B55" s="869" t="s">
        <v>1280</v>
      </c>
      <c r="C55" s="863" t="s">
        <v>939</v>
      </c>
      <c r="D55" s="862"/>
      <c r="E55" s="862"/>
      <c r="F55" s="862"/>
      <c r="G55" s="862"/>
      <c r="H55" s="862"/>
      <c r="I55" s="862"/>
      <c r="J55" s="862"/>
      <c r="K55" s="862"/>
      <c r="L55" s="862"/>
      <c r="M55" s="862"/>
      <c r="N55" s="862"/>
      <c r="O55" s="862"/>
      <c r="P55" s="862"/>
      <c r="Q55" s="862"/>
      <c r="R55" s="862"/>
      <c r="S55" s="862"/>
      <c r="T55" s="862"/>
      <c r="U55" s="862"/>
      <c r="V55" s="862"/>
      <c r="W55" s="862"/>
      <c r="X55" s="862"/>
    </row>
    <row r="56" spans="1:24" ht="78.75" x14ac:dyDescent="0.25">
      <c r="A56" s="867" t="s">
        <v>167</v>
      </c>
      <c r="B56" s="869" t="s">
        <v>1283</v>
      </c>
      <c r="C56" s="863" t="s">
        <v>939</v>
      </c>
      <c r="D56" s="862"/>
      <c r="E56" s="862"/>
      <c r="F56" s="862"/>
      <c r="G56" s="862"/>
      <c r="H56" s="862"/>
      <c r="I56" s="862"/>
      <c r="J56" s="862"/>
      <c r="K56" s="862"/>
      <c r="L56" s="862"/>
      <c r="M56" s="862"/>
      <c r="N56" s="862"/>
      <c r="O56" s="862"/>
      <c r="P56" s="862"/>
      <c r="Q56" s="862"/>
      <c r="R56" s="862"/>
      <c r="S56" s="862"/>
      <c r="T56" s="862"/>
      <c r="U56" s="862"/>
      <c r="V56" s="862"/>
      <c r="W56" s="862"/>
      <c r="X56" s="862"/>
    </row>
    <row r="57" spans="1:24" ht="47.25" x14ac:dyDescent="0.25">
      <c r="A57" s="867" t="s">
        <v>1472</v>
      </c>
      <c r="B57" s="870" t="s">
        <v>953</v>
      </c>
      <c r="C57" s="863" t="s">
        <v>939</v>
      </c>
      <c r="D57" s="862"/>
      <c r="E57" s="862"/>
      <c r="F57" s="862"/>
      <c r="G57" s="862"/>
      <c r="H57" s="862"/>
      <c r="I57" s="862"/>
      <c r="J57" s="862"/>
      <c r="K57" s="862"/>
      <c r="L57" s="862"/>
      <c r="M57" s="862"/>
      <c r="N57" s="862"/>
      <c r="O57" s="862"/>
      <c r="P57" s="862"/>
      <c r="Q57" s="862"/>
      <c r="R57" s="862"/>
      <c r="S57" s="862"/>
      <c r="T57" s="862"/>
      <c r="U57" s="862"/>
      <c r="V57" s="862"/>
      <c r="W57" s="862"/>
      <c r="X57" s="862"/>
    </row>
    <row r="58" spans="1:24" ht="31.5" x14ac:dyDescent="0.25">
      <c r="A58" s="867" t="s">
        <v>1471</v>
      </c>
      <c r="B58" s="870" t="s">
        <v>955</v>
      </c>
      <c r="C58" s="863" t="s">
        <v>939</v>
      </c>
      <c r="D58" s="862"/>
      <c r="E58" s="862"/>
      <c r="F58" s="862"/>
      <c r="G58" s="862"/>
      <c r="H58" s="862"/>
      <c r="I58" s="862"/>
      <c r="J58" s="862"/>
      <c r="K58" s="862"/>
      <c r="L58" s="862"/>
      <c r="M58" s="862"/>
      <c r="N58" s="862"/>
      <c r="O58" s="862"/>
      <c r="P58" s="862"/>
      <c r="Q58" s="862"/>
      <c r="R58" s="862"/>
      <c r="S58" s="862"/>
      <c r="T58" s="862"/>
      <c r="U58" s="862"/>
      <c r="V58" s="862"/>
      <c r="W58" s="862"/>
      <c r="X58" s="862"/>
    </row>
    <row r="59" spans="1:24" ht="31.5" x14ac:dyDescent="0.25">
      <c r="A59" s="865" t="s">
        <v>177</v>
      </c>
      <c r="B59" s="866" t="s">
        <v>1470</v>
      </c>
      <c r="C59" s="863" t="s">
        <v>939</v>
      </c>
      <c r="D59" s="862"/>
      <c r="E59" s="862"/>
      <c r="F59" s="862"/>
      <c r="G59" s="862"/>
      <c r="H59" s="862"/>
      <c r="I59" s="862"/>
      <c r="J59" s="862"/>
      <c r="K59" s="862"/>
      <c r="L59" s="862"/>
      <c r="M59" s="862"/>
      <c r="N59" s="862"/>
      <c r="O59" s="862"/>
      <c r="P59" s="862"/>
      <c r="Q59" s="862"/>
      <c r="R59" s="862"/>
      <c r="S59" s="862"/>
      <c r="T59" s="862"/>
      <c r="U59" s="862"/>
      <c r="V59" s="862"/>
      <c r="W59" s="862"/>
      <c r="X59" s="862"/>
    </row>
    <row r="60" spans="1:24" ht="31.5" x14ac:dyDescent="0.25">
      <c r="A60" s="865" t="s">
        <v>183</v>
      </c>
      <c r="B60" s="866" t="s">
        <v>1469</v>
      </c>
      <c r="C60" s="863" t="s">
        <v>939</v>
      </c>
      <c r="D60" s="862"/>
      <c r="E60" s="862"/>
      <c r="F60" s="862"/>
      <c r="G60" s="862"/>
      <c r="H60" s="862"/>
      <c r="I60" s="862"/>
      <c r="J60" s="862"/>
      <c r="K60" s="862"/>
      <c r="L60" s="862"/>
      <c r="M60" s="862"/>
      <c r="N60" s="862"/>
      <c r="O60" s="862"/>
      <c r="P60" s="862"/>
      <c r="Q60" s="862"/>
      <c r="R60" s="862"/>
      <c r="S60" s="862"/>
      <c r="T60" s="862"/>
      <c r="U60" s="862"/>
      <c r="V60" s="862"/>
      <c r="W60" s="862"/>
      <c r="X60" s="862"/>
    </row>
    <row r="61" spans="1:24" x14ac:dyDescent="0.25">
      <c r="A61" s="865" t="s">
        <v>888</v>
      </c>
      <c r="B61" s="864" t="s">
        <v>1468</v>
      </c>
      <c r="C61" s="863" t="s">
        <v>939</v>
      </c>
      <c r="D61" s="862"/>
      <c r="E61" s="862"/>
      <c r="F61" s="862"/>
      <c r="G61" s="862"/>
      <c r="H61" s="862"/>
      <c r="I61" s="862"/>
      <c r="J61" s="862"/>
      <c r="K61" s="862"/>
      <c r="L61" s="862"/>
      <c r="M61" s="862"/>
      <c r="N61" s="862"/>
      <c r="O61" s="862"/>
      <c r="P61" s="862"/>
      <c r="Q61" s="862"/>
      <c r="R61" s="862"/>
      <c r="S61" s="862"/>
      <c r="T61" s="862"/>
      <c r="U61" s="862"/>
      <c r="V61" s="862"/>
      <c r="W61" s="862"/>
      <c r="X61" s="862"/>
    </row>
    <row r="62" spans="1:24" ht="31.5" x14ac:dyDescent="0.25">
      <c r="A62" s="865" t="s">
        <v>894</v>
      </c>
      <c r="B62" s="864" t="s">
        <v>1467</v>
      </c>
      <c r="C62" s="863" t="s">
        <v>939</v>
      </c>
      <c r="D62" s="862"/>
      <c r="E62" s="862"/>
      <c r="F62" s="862"/>
      <c r="G62" s="862"/>
      <c r="H62" s="862"/>
      <c r="I62" s="862"/>
      <c r="J62" s="862"/>
      <c r="K62" s="862"/>
      <c r="L62" s="862"/>
      <c r="M62" s="862"/>
      <c r="N62" s="862"/>
      <c r="O62" s="862"/>
      <c r="P62" s="862"/>
      <c r="Q62" s="862"/>
      <c r="R62" s="862"/>
      <c r="S62" s="862"/>
      <c r="T62" s="862"/>
      <c r="U62" s="862"/>
      <c r="V62" s="862"/>
      <c r="W62" s="862"/>
      <c r="X62" s="862"/>
    </row>
    <row r="63" spans="1:24" ht="31.5" x14ac:dyDescent="0.25">
      <c r="A63" s="867" t="s">
        <v>958</v>
      </c>
      <c r="B63" s="1011" t="s">
        <v>1466</v>
      </c>
      <c r="C63" s="863" t="s">
        <v>939</v>
      </c>
      <c r="D63" s="862"/>
      <c r="E63" s="862"/>
      <c r="F63" s="862"/>
      <c r="G63" s="862"/>
      <c r="H63" s="862"/>
      <c r="I63" s="862"/>
      <c r="J63" s="862"/>
      <c r="K63" s="862"/>
      <c r="L63" s="862"/>
      <c r="M63" s="862"/>
      <c r="N63" s="862"/>
      <c r="O63" s="862"/>
      <c r="P63" s="862"/>
      <c r="Q63" s="862"/>
      <c r="R63" s="862"/>
      <c r="S63" s="862"/>
      <c r="T63" s="862"/>
      <c r="U63" s="862"/>
      <c r="V63" s="862"/>
      <c r="W63" s="862"/>
      <c r="X63" s="862"/>
    </row>
    <row r="64" spans="1:24" x14ac:dyDescent="0.25">
      <c r="A64" s="865" t="s">
        <v>960</v>
      </c>
      <c r="B64" s="866" t="s">
        <v>1465</v>
      </c>
      <c r="C64" s="863" t="s">
        <v>939</v>
      </c>
      <c r="D64" s="862"/>
      <c r="E64" s="862"/>
      <c r="F64" s="862"/>
      <c r="G64" s="862"/>
      <c r="H64" s="862"/>
      <c r="I64" s="862"/>
      <c r="J64" s="862"/>
      <c r="K64" s="862"/>
      <c r="L64" s="862"/>
      <c r="M64" s="862"/>
      <c r="N64" s="862"/>
      <c r="O64" s="862"/>
      <c r="P64" s="862"/>
      <c r="Q64" s="862"/>
      <c r="R64" s="862"/>
      <c r="S64" s="862"/>
      <c r="T64" s="862"/>
      <c r="U64" s="862"/>
      <c r="V64" s="862"/>
      <c r="W64" s="862"/>
      <c r="X64" s="862"/>
    </row>
    <row r="65" spans="1:24" x14ac:dyDescent="0.25">
      <c r="A65" s="865" t="s">
        <v>964</v>
      </c>
      <c r="B65" s="866" t="s">
        <v>1464</v>
      </c>
      <c r="C65" s="863" t="s">
        <v>939</v>
      </c>
      <c r="D65" s="862"/>
      <c r="E65" s="862"/>
      <c r="F65" s="862"/>
      <c r="G65" s="862"/>
      <c r="H65" s="862"/>
      <c r="I65" s="862"/>
      <c r="J65" s="862"/>
      <c r="K65" s="862"/>
      <c r="L65" s="862"/>
      <c r="M65" s="862"/>
      <c r="N65" s="862"/>
      <c r="O65" s="862"/>
      <c r="P65" s="862"/>
      <c r="Q65" s="862"/>
      <c r="R65" s="862"/>
      <c r="S65" s="862"/>
      <c r="T65" s="862"/>
      <c r="U65" s="862"/>
      <c r="V65" s="862"/>
      <c r="W65" s="862"/>
      <c r="X65" s="862"/>
    </row>
    <row r="66" spans="1:24" x14ac:dyDescent="0.25">
      <c r="A66" s="865" t="s">
        <v>965</v>
      </c>
      <c r="B66" s="866" t="s">
        <v>1463</v>
      </c>
      <c r="C66" s="863" t="s">
        <v>939</v>
      </c>
      <c r="D66" s="862"/>
      <c r="E66" s="862"/>
      <c r="F66" s="862"/>
      <c r="G66" s="862"/>
      <c r="H66" s="862"/>
      <c r="I66" s="862"/>
      <c r="J66" s="862"/>
      <c r="K66" s="862"/>
      <c r="L66" s="862"/>
      <c r="M66" s="862"/>
      <c r="N66" s="862"/>
      <c r="O66" s="862"/>
      <c r="P66" s="862"/>
      <c r="Q66" s="862"/>
      <c r="R66" s="862"/>
      <c r="S66" s="862"/>
      <c r="T66" s="862"/>
      <c r="U66" s="862"/>
      <c r="V66" s="862"/>
      <c r="W66" s="862"/>
      <c r="X66" s="862"/>
    </row>
    <row r="67" spans="1:24" x14ac:dyDescent="0.25">
      <c r="A67" s="865" t="s">
        <v>966</v>
      </c>
      <c r="B67" s="866" t="s">
        <v>1462</v>
      </c>
      <c r="C67" s="863" t="s">
        <v>939</v>
      </c>
      <c r="D67" s="862"/>
      <c r="E67" s="862"/>
      <c r="F67" s="862"/>
      <c r="G67" s="862"/>
      <c r="H67" s="862"/>
      <c r="I67" s="862"/>
      <c r="J67" s="862"/>
      <c r="K67" s="862"/>
      <c r="L67" s="862"/>
      <c r="M67" s="862"/>
      <c r="N67" s="862"/>
      <c r="O67" s="862"/>
      <c r="P67" s="862"/>
      <c r="Q67" s="862"/>
      <c r="R67" s="862"/>
      <c r="S67" s="862"/>
      <c r="T67" s="862"/>
      <c r="U67" s="862"/>
      <c r="V67" s="862"/>
      <c r="W67" s="862"/>
      <c r="X67" s="862"/>
    </row>
    <row r="68" spans="1:24" x14ac:dyDescent="0.25">
      <c r="A68" s="865" t="s">
        <v>967</v>
      </c>
      <c r="B68" s="866" t="s">
        <v>1461</v>
      </c>
      <c r="C68" s="863" t="s">
        <v>939</v>
      </c>
      <c r="D68" s="862"/>
      <c r="E68" s="862"/>
      <c r="F68" s="862"/>
      <c r="G68" s="862"/>
      <c r="H68" s="862"/>
      <c r="I68" s="862"/>
      <c r="J68" s="862"/>
      <c r="K68" s="862"/>
      <c r="L68" s="862"/>
      <c r="M68" s="862"/>
      <c r="N68" s="862"/>
      <c r="O68" s="862"/>
      <c r="P68" s="862"/>
      <c r="Q68" s="862"/>
      <c r="R68" s="862"/>
      <c r="S68" s="862"/>
      <c r="T68" s="862"/>
      <c r="U68" s="862"/>
      <c r="V68" s="862"/>
      <c r="W68" s="862"/>
      <c r="X68" s="862"/>
    </row>
    <row r="69" spans="1:24" ht="31.5" x14ac:dyDescent="0.25">
      <c r="A69" s="865" t="s">
        <v>1007</v>
      </c>
      <c r="B69" s="864" t="s">
        <v>1165</v>
      </c>
      <c r="C69" s="863" t="s">
        <v>939</v>
      </c>
      <c r="D69" s="862"/>
      <c r="E69" s="862"/>
      <c r="F69" s="862"/>
      <c r="G69" s="862"/>
      <c r="H69" s="862"/>
      <c r="I69" s="862"/>
      <c r="J69" s="862"/>
      <c r="K69" s="862"/>
      <c r="L69" s="862"/>
      <c r="M69" s="862"/>
      <c r="N69" s="862"/>
      <c r="O69" s="862"/>
      <c r="P69" s="862"/>
      <c r="Q69" s="862"/>
      <c r="R69" s="862"/>
      <c r="S69" s="862"/>
      <c r="T69" s="862"/>
      <c r="U69" s="862"/>
      <c r="V69" s="862"/>
      <c r="W69" s="862"/>
      <c r="X69" s="862"/>
    </row>
    <row r="70" spans="1:24" ht="63" x14ac:dyDescent="0.25">
      <c r="A70" s="867" t="s">
        <v>1460</v>
      </c>
      <c r="B70" s="869" t="s">
        <v>1459</v>
      </c>
      <c r="C70" s="863" t="s">
        <v>939</v>
      </c>
      <c r="D70" s="862"/>
      <c r="E70" s="862"/>
      <c r="F70" s="862"/>
      <c r="G70" s="862"/>
      <c r="H70" s="862"/>
      <c r="I70" s="862"/>
      <c r="J70" s="862"/>
      <c r="K70" s="862"/>
      <c r="L70" s="862"/>
      <c r="M70" s="862"/>
      <c r="N70" s="862"/>
      <c r="O70" s="862"/>
      <c r="P70" s="862"/>
      <c r="Q70" s="862"/>
      <c r="R70" s="862"/>
      <c r="S70" s="862"/>
      <c r="T70" s="862"/>
      <c r="U70" s="862"/>
      <c r="V70" s="862"/>
      <c r="W70" s="862"/>
      <c r="X70" s="862"/>
    </row>
    <row r="71" spans="1:24" ht="47.25" x14ac:dyDescent="0.25">
      <c r="A71" s="865" t="s">
        <v>1009</v>
      </c>
      <c r="B71" s="864" t="s">
        <v>1167</v>
      </c>
      <c r="C71" s="863" t="s">
        <v>939</v>
      </c>
      <c r="D71" s="862"/>
      <c r="E71" s="862"/>
      <c r="F71" s="862"/>
      <c r="G71" s="862"/>
      <c r="H71" s="862"/>
      <c r="I71" s="862"/>
      <c r="J71" s="862"/>
      <c r="K71" s="862"/>
      <c r="L71" s="862"/>
      <c r="M71" s="862"/>
      <c r="N71" s="862"/>
      <c r="O71" s="862"/>
      <c r="P71" s="862"/>
      <c r="Q71" s="862"/>
      <c r="R71" s="862"/>
      <c r="S71" s="862"/>
      <c r="T71" s="862"/>
      <c r="U71" s="862"/>
      <c r="V71" s="862"/>
      <c r="W71" s="862"/>
      <c r="X71" s="862"/>
    </row>
    <row r="72" spans="1:24" ht="94.5" x14ac:dyDescent="0.25">
      <c r="A72" s="867" t="s">
        <v>1458</v>
      </c>
      <c r="B72" s="869" t="s">
        <v>1457</v>
      </c>
      <c r="C72" s="863" t="s">
        <v>939</v>
      </c>
      <c r="D72" s="862"/>
      <c r="E72" s="862"/>
      <c r="F72" s="862"/>
      <c r="G72" s="862"/>
      <c r="H72" s="862"/>
      <c r="I72" s="862"/>
      <c r="J72" s="862"/>
      <c r="K72" s="862"/>
      <c r="L72" s="862"/>
      <c r="M72" s="862"/>
      <c r="N72" s="862"/>
      <c r="O72" s="862"/>
      <c r="P72" s="862"/>
      <c r="Q72" s="862"/>
      <c r="R72" s="862"/>
      <c r="S72" s="862"/>
      <c r="T72" s="862"/>
      <c r="U72" s="862"/>
      <c r="V72" s="862"/>
      <c r="W72" s="862"/>
      <c r="X72" s="862"/>
    </row>
    <row r="73" spans="1:24" x14ac:dyDescent="0.25">
      <c r="A73" s="865" t="s">
        <v>968</v>
      </c>
      <c r="B73" s="866" t="s">
        <v>1456</v>
      </c>
      <c r="C73" s="863" t="s">
        <v>939</v>
      </c>
      <c r="D73" s="862"/>
      <c r="E73" s="862"/>
      <c r="F73" s="862"/>
      <c r="G73" s="862"/>
      <c r="H73" s="862"/>
      <c r="I73" s="862"/>
      <c r="J73" s="862"/>
      <c r="K73" s="862"/>
      <c r="L73" s="862"/>
      <c r="M73" s="862"/>
      <c r="N73" s="862"/>
      <c r="O73" s="862"/>
      <c r="P73" s="862"/>
      <c r="Q73" s="862"/>
      <c r="R73" s="862"/>
      <c r="S73" s="862"/>
      <c r="T73" s="862"/>
      <c r="U73" s="862"/>
      <c r="V73" s="862"/>
      <c r="W73" s="862"/>
      <c r="X73" s="862"/>
    </row>
    <row r="74" spans="1:24" x14ac:dyDescent="0.25">
      <c r="A74" s="865" t="s">
        <v>969</v>
      </c>
      <c r="B74" s="866" t="s">
        <v>1455</v>
      </c>
      <c r="C74" s="863" t="s">
        <v>939</v>
      </c>
      <c r="D74" s="862"/>
      <c r="E74" s="862"/>
      <c r="F74" s="862"/>
      <c r="G74" s="862"/>
      <c r="H74" s="862"/>
      <c r="I74" s="862"/>
      <c r="J74" s="862"/>
      <c r="K74" s="862"/>
      <c r="L74" s="862"/>
      <c r="M74" s="862"/>
      <c r="N74" s="862"/>
      <c r="O74" s="862"/>
      <c r="P74" s="862"/>
      <c r="Q74" s="862"/>
      <c r="R74" s="862"/>
      <c r="S74" s="862"/>
      <c r="T74" s="862"/>
      <c r="U74" s="862"/>
      <c r="V74" s="862"/>
      <c r="W74" s="862"/>
      <c r="X74" s="862"/>
    </row>
    <row r="75" spans="1:24" x14ac:dyDescent="0.25">
      <c r="A75" s="867" t="s">
        <v>1027</v>
      </c>
      <c r="B75" s="1011" t="s">
        <v>1020</v>
      </c>
      <c r="C75" s="863" t="s">
        <v>624</v>
      </c>
      <c r="D75" s="862"/>
      <c r="E75" s="862"/>
      <c r="F75" s="862"/>
      <c r="G75" s="862"/>
      <c r="H75" s="862"/>
      <c r="I75" s="862"/>
      <c r="J75" s="862"/>
      <c r="K75" s="862"/>
      <c r="L75" s="862"/>
      <c r="M75" s="862"/>
      <c r="N75" s="862"/>
      <c r="O75" s="862"/>
      <c r="P75" s="862"/>
      <c r="Q75" s="862"/>
      <c r="R75" s="862"/>
      <c r="S75" s="862"/>
      <c r="T75" s="862"/>
      <c r="U75" s="862"/>
      <c r="V75" s="862"/>
      <c r="W75" s="862"/>
      <c r="X75" s="862"/>
    </row>
    <row r="76" spans="1:24" ht="126" x14ac:dyDescent="0.25">
      <c r="A76" s="867" t="s">
        <v>1454</v>
      </c>
      <c r="B76" s="866" t="s">
        <v>1453</v>
      </c>
      <c r="C76" s="863" t="s">
        <v>939</v>
      </c>
      <c r="D76" s="862"/>
      <c r="E76" s="862"/>
      <c r="F76" s="862"/>
      <c r="G76" s="862"/>
      <c r="H76" s="862"/>
      <c r="I76" s="862"/>
      <c r="J76" s="862"/>
      <c r="K76" s="862"/>
      <c r="L76" s="862"/>
      <c r="M76" s="862"/>
      <c r="N76" s="862"/>
      <c r="O76" s="862"/>
      <c r="P76" s="862"/>
      <c r="Q76" s="862"/>
      <c r="R76" s="862"/>
      <c r="S76" s="862"/>
      <c r="T76" s="862"/>
      <c r="U76" s="862"/>
      <c r="V76" s="862"/>
      <c r="W76" s="862"/>
      <c r="X76" s="862"/>
    </row>
    <row r="77" spans="1:24" ht="47.25" x14ac:dyDescent="0.25">
      <c r="A77" s="865" t="s">
        <v>1030</v>
      </c>
      <c r="B77" s="864" t="s">
        <v>1452</v>
      </c>
      <c r="C77" s="863" t="s">
        <v>939</v>
      </c>
      <c r="D77" s="862"/>
      <c r="E77" s="862"/>
      <c r="F77" s="862"/>
      <c r="G77" s="862"/>
      <c r="H77" s="862"/>
      <c r="I77" s="862"/>
      <c r="J77" s="862"/>
      <c r="K77" s="862"/>
      <c r="L77" s="862"/>
      <c r="M77" s="862"/>
      <c r="N77" s="862"/>
      <c r="O77" s="862"/>
      <c r="P77" s="862"/>
      <c r="Q77" s="862"/>
      <c r="R77" s="862"/>
      <c r="S77" s="862"/>
      <c r="T77" s="862"/>
      <c r="U77" s="862"/>
      <c r="V77" s="862"/>
      <c r="W77" s="862"/>
      <c r="X77" s="862"/>
    </row>
    <row r="78" spans="1:24" ht="47.25" x14ac:dyDescent="0.25">
      <c r="A78" s="865" t="s">
        <v>1031</v>
      </c>
      <c r="B78" s="864" t="s">
        <v>1451</v>
      </c>
      <c r="C78" s="863" t="s">
        <v>939</v>
      </c>
      <c r="D78" s="862"/>
      <c r="E78" s="862"/>
      <c r="F78" s="862"/>
      <c r="G78" s="862"/>
      <c r="H78" s="862"/>
      <c r="I78" s="862"/>
      <c r="J78" s="862"/>
      <c r="K78" s="862"/>
      <c r="L78" s="862"/>
      <c r="M78" s="862"/>
      <c r="N78" s="862"/>
      <c r="O78" s="862"/>
      <c r="P78" s="862"/>
      <c r="Q78" s="862"/>
      <c r="R78" s="862"/>
      <c r="S78" s="862"/>
      <c r="T78" s="862"/>
      <c r="U78" s="862"/>
      <c r="V78" s="862"/>
      <c r="W78" s="862"/>
      <c r="X78" s="862"/>
    </row>
    <row r="79" spans="1:24" x14ac:dyDescent="0.25">
      <c r="A79" s="865" t="s">
        <v>1032</v>
      </c>
      <c r="B79" s="864" t="s">
        <v>1450</v>
      </c>
      <c r="C79" s="863" t="s">
        <v>939</v>
      </c>
      <c r="D79" s="862"/>
      <c r="E79" s="862"/>
      <c r="F79" s="862"/>
      <c r="G79" s="862"/>
      <c r="H79" s="862"/>
      <c r="I79" s="862"/>
      <c r="J79" s="862"/>
      <c r="K79" s="862"/>
      <c r="L79" s="862"/>
      <c r="M79" s="862"/>
      <c r="N79" s="862"/>
      <c r="O79" s="862"/>
      <c r="P79" s="862"/>
      <c r="Q79" s="862"/>
      <c r="R79" s="862"/>
      <c r="S79" s="862"/>
      <c r="T79" s="862"/>
      <c r="U79" s="862"/>
      <c r="V79" s="862"/>
      <c r="W79" s="862"/>
      <c r="X79" s="862"/>
    </row>
    <row r="80" spans="1:24" ht="94.5" x14ac:dyDescent="0.25">
      <c r="A80" s="865" t="s">
        <v>1033</v>
      </c>
      <c r="B80" s="866" t="s">
        <v>1449</v>
      </c>
      <c r="C80" s="863" t="s">
        <v>624</v>
      </c>
      <c r="D80" s="862"/>
      <c r="E80" s="862"/>
      <c r="F80" s="862"/>
      <c r="G80" s="862"/>
      <c r="H80" s="862"/>
      <c r="I80" s="862"/>
      <c r="J80" s="862"/>
      <c r="K80" s="862"/>
      <c r="L80" s="862"/>
      <c r="M80" s="862"/>
      <c r="N80" s="862"/>
      <c r="O80" s="862"/>
      <c r="P80" s="862"/>
      <c r="Q80" s="862"/>
      <c r="R80" s="862"/>
      <c r="S80" s="862"/>
      <c r="T80" s="862"/>
      <c r="U80" s="862"/>
      <c r="V80" s="862"/>
      <c r="W80" s="862"/>
      <c r="X80" s="862"/>
    </row>
    <row r="81" spans="1:24" ht="47.25" x14ac:dyDescent="0.25">
      <c r="A81" s="865" t="s">
        <v>1448</v>
      </c>
      <c r="B81" s="864" t="s">
        <v>1447</v>
      </c>
      <c r="C81" s="863" t="s">
        <v>939</v>
      </c>
      <c r="D81" s="862"/>
      <c r="E81" s="862"/>
      <c r="F81" s="862"/>
      <c r="G81" s="862"/>
      <c r="H81" s="862"/>
      <c r="I81" s="862"/>
      <c r="J81" s="862"/>
      <c r="K81" s="862"/>
      <c r="L81" s="862"/>
      <c r="M81" s="862"/>
      <c r="N81" s="862"/>
      <c r="O81" s="862"/>
      <c r="P81" s="862"/>
      <c r="Q81" s="862"/>
      <c r="R81" s="862"/>
      <c r="S81" s="862"/>
      <c r="T81" s="862"/>
      <c r="U81" s="862"/>
      <c r="V81" s="862"/>
      <c r="W81" s="862"/>
      <c r="X81" s="862"/>
    </row>
    <row r="82" spans="1:24" ht="47.25" x14ac:dyDescent="0.25">
      <c r="A82" s="865" t="s">
        <v>1446</v>
      </c>
      <c r="B82" s="864" t="s">
        <v>1445</v>
      </c>
      <c r="C82" s="863" t="s">
        <v>939</v>
      </c>
      <c r="D82" s="862"/>
      <c r="E82" s="862"/>
      <c r="F82" s="862"/>
      <c r="G82" s="862"/>
      <c r="H82" s="862"/>
      <c r="I82" s="862"/>
      <c r="J82" s="862"/>
      <c r="K82" s="862"/>
      <c r="L82" s="862"/>
      <c r="M82" s="862"/>
      <c r="N82" s="862"/>
      <c r="O82" s="862"/>
      <c r="P82" s="862"/>
      <c r="Q82" s="862"/>
      <c r="R82" s="862"/>
      <c r="S82" s="862"/>
      <c r="T82" s="862"/>
      <c r="U82" s="862"/>
      <c r="V82" s="862"/>
      <c r="W82" s="862"/>
      <c r="X82" s="862"/>
    </row>
    <row r="83" spans="1:24" ht="31.5" x14ac:dyDescent="0.25">
      <c r="A83" s="865" t="s">
        <v>1444</v>
      </c>
      <c r="B83" s="864" t="s">
        <v>1443</v>
      </c>
      <c r="C83" s="863" t="s">
        <v>939</v>
      </c>
      <c r="D83" s="862"/>
      <c r="E83" s="862"/>
      <c r="F83" s="862"/>
      <c r="G83" s="862"/>
      <c r="H83" s="862"/>
      <c r="I83" s="862"/>
      <c r="J83" s="862"/>
      <c r="K83" s="862"/>
      <c r="L83" s="862"/>
      <c r="M83" s="862"/>
      <c r="N83" s="862"/>
      <c r="O83" s="862"/>
      <c r="P83" s="862"/>
      <c r="Q83" s="862"/>
      <c r="R83" s="862"/>
      <c r="S83" s="862"/>
      <c r="T83" s="862"/>
      <c r="U83" s="862"/>
      <c r="V83" s="862"/>
      <c r="W83" s="862"/>
      <c r="X83" s="862"/>
    </row>
    <row r="87" spans="1:24" x14ac:dyDescent="0.25">
      <c r="D87" s="926"/>
      <c r="E87" s="926"/>
      <c r="F87" s="926"/>
      <c r="G87" s="926"/>
      <c r="H87" s="926"/>
      <c r="I87" s="926"/>
      <c r="J87" s="926"/>
      <c r="K87" s="926"/>
      <c r="L87" s="926"/>
      <c r="M87" s="926"/>
      <c r="N87" s="926"/>
      <c r="O87" s="926"/>
      <c r="P87" s="926"/>
      <c r="Q87" s="926"/>
      <c r="R87" s="926"/>
      <c r="S87" s="926"/>
      <c r="T87" s="926"/>
      <c r="U87" s="926"/>
      <c r="V87" s="926"/>
      <c r="W87" s="926"/>
      <c r="X87" s="926"/>
    </row>
  </sheetData>
  <autoFilter ref="A4:Z83" xr:uid="{00000000-0009-0000-0000-000001000000}"/>
  <mergeCells count="13">
    <mergeCell ref="U2:V2"/>
    <mergeCell ref="W2:X2"/>
    <mergeCell ref="A5:B5"/>
    <mergeCell ref="A1:X1"/>
    <mergeCell ref="A2:A3"/>
    <mergeCell ref="B2:B3"/>
    <mergeCell ref="C2:C3"/>
    <mergeCell ref="I2:J2"/>
    <mergeCell ref="K2:L2"/>
    <mergeCell ref="M2:N2"/>
    <mergeCell ref="O2:P2"/>
    <mergeCell ref="Q2:R2"/>
    <mergeCell ref="S2:T2"/>
  </mergeCell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5:P81"/>
  <sheetViews>
    <sheetView view="pageBreakPreview" topLeftCell="B2" zoomScale="130" zoomScaleNormal="85" zoomScaleSheetLayoutView="130" workbookViewId="0">
      <selection activeCell="I15" sqref="I15"/>
    </sheetView>
  </sheetViews>
  <sheetFormatPr defaultRowHeight="15" x14ac:dyDescent="0.25"/>
  <cols>
    <col min="1" max="1" width="4.28515625" style="292" customWidth="1"/>
    <col min="2" max="2" width="12" style="347" customWidth="1"/>
    <col min="3" max="3" width="42.7109375" style="292" customWidth="1"/>
    <col min="4" max="4" width="24.5703125" style="292" customWidth="1"/>
    <col min="5" max="5" width="21.5703125" style="292" customWidth="1"/>
    <col min="6" max="6" width="12.28515625" style="292" customWidth="1"/>
    <col min="7" max="7" width="13" style="292" customWidth="1"/>
    <col min="8" max="8" width="12.28515625" style="292" customWidth="1"/>
    <col min="9" max="9" width="11.42578125" style="292" customWidth="1"/>
    <col min="10" max="10" width="11" style="292" customWidth="1"/>
    <col min="11" max="16384" width="9.140625" style="292"/>
  </cols>
  <sheetData>
    <row r="5" spans="2:16" ht="42.75" customHeight="1" x14ac:dyDescent="0.25">
      <c r="B5" s="1457" t="s">
        <v>663</v>
      </c>
      <c r="C5" s="1457"/>
      <c r="D5" s="1457"/>
      <c r="E5" s="1457"/>
      <c r="F5" s="1457"/>
      <c r="G5" s="1457"/>
      <c r="H5" s="1457"/>
    </row>
    <row r="6" spans="2:16" ht="15.75" x14ac:dyDescent="0.25">
      <c r="B6" s="334"/>
      <c r="C6" s="335"/>
      <c r="D6" s="335"/>
      <c r="E6" s="335"/>
      <c r="F6" s="335"/>
      <c r="G6" s="335"/>
      <c r="H6" s="335"/>
    </row>
    <row r="7" spans="2:16" ht="15.75" x14ac:dyDescent="0.25">
      <c r="B7" s="1325" t="str">
        <f>'С № 1 (2023)'!B7:AY7</f>
        <v>Инвестиционная программа  ГУП НАО "Нарьян-Марская электростанция"</v>
      </c>
      <c r="C7" s="1325"/>
      <c r="D7" s="1325"/>
      <c r="E7" s="1325"/>
      <c r="F7" s="1325"/>
      <c r="G7" s="1325"/>
      <c r="H7" s="1325"/>
      <c r="I7" s="298"/>
      <c r="J7" s="298"/>
      <c r="K7" s="298"/>
      <c r="L7" s="298"/>
      <c r="M7" s="298"/>
      <c r="N7" s="298"/>
      <c r="O7" s="297"/>
      <c r="P7" s="293"/>
    </row>
    <row r="8" spans="2:16" ht="15.75" x14ac:dyDescent="0.25">
      <c r="B8" s="1325" t="s">
        <v>4</v>
      </c>
      <c r="C8" s="1325"/>
      <c r="D8" s="1325"/>
      <c r="E8" s="1325"/>
      <c r="F8" s="1325"/>
      <c r="G8" s="1325"/>
      <c r="H8" s="1325"/>
      <c r="I8" s="299"/>
      <c r="J8" s="299"/>
      <c r="K8" s="299"/>
      <c r="L8" s="299"/>
      <c r="M8" s="299"/>
      <c r="N8" s="299"/>
      <c r="O8" s="297"/>
      <c r="P8" s="293"/>
    </row>
    <row r="9" spans="2:16" ht="15.75" x14ac:dyDescent="0.25">
      <c r="B9" s="1389" t="str">
        <f>'С № 1 (2024)'!B12:AY12</f>
        <v>Утвержденные плановые значения показателей приведены в соответствии с:  "решение об утверждении инвестиционной программы отсутствует"</v>
      </c>
      <c r="C9" s="1389"/>
      <c r="D9" s="1389"/>
      <c r="E9" s="1389"/>
      <c r="F9" s="1389"/>
      <c r="G9" s="1389"/>
      <c r="H9" s="1389"/>
      <c r="I9" s="336"/>
      <c r="J9" s="336"/>
      <c r="K9" s="336"/>
      <c r="L9" s="336"/>
      <c r="M9" s="336"/>
      <c r="N9" s="336"/>
      <c r="O9" s="297"/>
      <c r="P9" s="293"/>
    </row>
    <row r="10" spans="2:16" ht="15.75" x14ac:dyDescent="0.25">
      <c r="B10" s="1197" t="s">
        <v>1538</v>
      </c>
      <c r="C10" s="1198"/>
      <c r="D10" s="1198"/>
      <c r="E10" s="1198"/>
      <c r="F10" s="1198"/>
      <c r="G10" s="1198"/>
      <c r="H10" s="1198"/>
    </row>
    <row r="11" spans="2:16" s="337" customFormat="1" ht="15.75" thickBot="1" x14ac:dyDescent="0.3">
      <c r="C11" s="292"/>
      <c r="D11" s="292"/>
      <c r="E11" s="292"/>
      <c r="F11" s="292"/>
      <c r="G11" s="292"/>
      <c r="H11" s="292"/>
    </row>
    <row r="12" spans="2:16" s="338" customFormat="1" ht="34.5" customHeight="1" thickBot="1" x14ac:dyDescent="0.3">
      <c r="B12" s="1448" t="s">
        <v>664</v>
      </c>
      <c r="C12" s="1450" t="s">
        <v>665</v>
      </c>
      <c r="D12" s="1450" t="s">
        <v>666</v>
      </c>
      <c r="E12" s="1452" t="s">
        <v>667</v>
      </c>
      <c r="F12" s="1454" t="s">
        <v>668</v>
      </c>
      <c r="G12" s="1455"/>
      <c r="H12" s="1455"/>
      <c r="I12" s="1455"/>
      <c r="J12" s="1456"/>
    </row>
    <row r="13" spans="2:16" s="337" customFormat="1" ht="34.5" customHeight="1" thickBot="1" x14ac:dyDescent="0.3">
      <c r="B13" s="1449"/>
      <c r="C13" s="1451"/>
      <c r="D13" s="1451"/>
      <c r="E13" s="1453"/>
      <c r="F13" s="339">
        <v>2023</v>
      </c>
      <c r="G13" s="339">
        <v>2024</v>
      </c>
      <c r="H13" s="339">
        <v>2025</v>
      </c>
      <c r="I13" s="339">
        <v>2026</v>
      </c>
      <c r="J13" s="339">
        <v>2027</v>
      </c>
    </row>
    <row r="14" spans="2:16" s="337" customFormat="1" ht="15.75" customHeight="1" thickBot="1" x14ac:dyDescent="0.3">
      <c r="B14" s="340">
        <v>1</v>
      </c>
      <c r="C14" s="339">
        <v>2</v>
      </c>
      <c r="D14" s="340">
        <v>3</v>
      </c>
      <c r="E14" s="993">
        <v>4</v>
      </c>
      <c r="F14" s="341" t="s">
        <v>60</v>
      </c>
      <c r="G14" s="341" t="s">
        <v>61</v>
      </c>
      <c r="H14" s="341" t="s">
        <v>62</v>
      </c>
      <c r="I14" s="997">
        <v>5.4</v>
      </c>
      <c r="J14" s="339">
        <v>5.5</v>
      </c>
    </row>
    <row r="15" spans="2:16" s="293" customFormat="1" ht="120.75" thickBot="1" x14ac:dyDescent="0.3">
      <c r="B15" s="333">
        <v>1</v>
      </c>
      <c r="C15" s="342" t="s">
        <v>669</v>
      </c>
      <c r="D15" s="343" t="s">
        <v>670</v>
      </c>
      <c r="E15" s="994" t="s">
        <v>671</v>
      </c>
      <c r="F15" s="995">
        <v>1.04</v>
      </c>
      <c r="G15" s="996">
        <v>1.04</v>
      </c>
      <c r="H15" s="996">
        <v>1.04</v>
      </c>
      <c r="I15" s="996">
        <v>1.04</v>
      </c>
      <c r="J15" s="996">
        <v>1.04</v>
      </c>
    </row>
    <row r="16" spans="2:16" s="293" customFormat="1" ht="24.75" customHeight="1" x14ac:dyDescent="0.25">
      <c r="B16" s="294"/>
      <c r="C16" s="344"/>
      <c r="D16" s="344"/>
      <c r="E16" s="344"/>
      <c r="F16" s="344"/>
      <c r="G16" s="344"/>
      <c r="H16" s="344"/>
    </row>
    <row r="17" spans="2:8" s="293" customFormat="1" x14ac:dyDescent="0.25">
      <c r="B17" s="294"/>
    </row>
    <row r="18" spans="2:8" s="293" customFormat="1" x14ac:dyDescent="0.25">
      <c r="B18" s="294"/>
    </row>
    <row r="19" spans="2:8" s="293" customFormat="1" ht="51.75" customHeight="1" x14ac:dyDescent="0.25">
      <c r="B19" s="294"/>
    </row>
    <row r="20" spans="2:8" s="293" customFormat="1" ht="31.5" customHeight="1" x14ac:dyDescent="0.25">
      <c r="B20" s="294"/>
    </row>
    <row r="21" spans="2:8" s="293" customFormat="1" ht="49.5" customHeight="1" x14ac:dyDescent="0.25">
      <c r="B21" s="294"/>
    </row>
    <row r="22" spans="2:8" s="293" customFormat="1" ht="49.5" customHeight="1" x14ac:dyDescent="0.25">
      <c r="B22" s="294"/>
      <c r="C22" s="345"/>
      <c r="D22" s="345"/>
      <c r="E22" s="345"/>
      <c r="F22" s="345"/>
      <c r="G22" s="345"/>
      <c r="H22" s="345"/>
    </row>
    <row r="23" spans="2:8" s="293" customFormat="1" ht="29.25" customHeight="1" x14ac:dyDescent="0.25">
      <c r="B23" s="294"/>
      <c r="C23" s="346"/>
      <c r="D23" s="346"/>
      <c r="E23" s="346"/>
      <c r="F23" s="346"/>
      <c r="G23" s="346"/>
      <c r="H23" s="346"/>
    </row>
    <row r="25" spans="2:8" ht="15.75" customHeight="1" x14ac:dyDescent="0.25"/>
    <row r="26" spans="2:8" ht="43.5" customHeight="1" x14ac:dyDescent="0.25"/>
    <row r="27" spans="2:8" ht="15.75" customHeight="1" x14ac:dyDescent="0.25"/>
    <row r="28" spans="2:8" ht="45" customHeight="1" x14ac:dyDescent="0.25"/>
    <row r="29" spans="2:8" ht="46.5" customHeight="1" x14ac:dyDescent="0.25"/>
    <row r="30" spans="2:8" ht="52.5" customHeight="1" x14ac:dyDescent="0.25"/>
    <row r="31" spans="2:8" ht="30" customHeight="1" x14ac:dyDescent="0.25"/>
    <row r="32" spans="2:8" ht="15.75" customHeight="1" x14ac:dyDescent="0.25"/>
    <row r="33" spans="2:2" ht="15.75" customHeight="1" x14ac:dyDescent="0.25"/>
    <row r="34" spans="2:2" ht="15.75" customHeight="1" x14ac:dyDescent="0.25"/>
    <row r="35" spans="2:2" ht="15.75" customHeight="1" x14ac:dyDescent="0.25"/>
    <row r="36" spans="2:2" ht="42.75" customHeight="1" x14ac:dyDescent="0.25"/>
    <row r="37" spans="2:2" ht="43.5" customHeight="1" x14ac:dyDescent="0.25"/>
    <row r="38" spans="2:2" ht="54" customHeight="1" x14ac:dyDescent="0.25"/>
    <row r="39" spans="2:2" ht="15.75" customHeight="1" x14ac:dyDescent="0.25"/>
    <row r="40" spans="2:2" ht="50.25" customHeight="1" x14ac:dyDescent="0.25"/>
    <row r="41" spans="2:2" ht="34.5" customHeight="1" x14ac:dyDescent="0.25"/>
    <row r="42" spans="2:2" ht="15.75" customHeight="1" x14ac:dyDescent="0.25"/>
    <row r="43" spans="2:2" ht="15.75" customHeight="1" x14ac:dyDescent="0.25"/>
    <row r="44" spans="2:2" ht="35.25" customHeight="1" x14ac:dyDescent="0.25"/>
    <row r="45" spans="2:2" ht="45" customHeight="1" x14ac:dyDescent="0.25"/>
    <row r="46" spans="2:2" ht="78.75" customHeight="1" x14ac:dyDescent="0.25"/>
    <row r="47" spans="2:2" ht="45.75" customHeight="1" x14ac:dyDescent="0.25"/>
    <row r="48" spans="2:2" s="293" customFormat="1" ht="102" customHeight="1" x14ac:dyDescent="0.25">
      <c r="B48" s="294"/>
    </row>
    <row r="49" spans="2:2" s="293" customFormat="1" ht="54.75" customHeight="1" x14ac:dyDescent="0.25">
      <c r="B49" s="294"/>
    </row>
    <row r="50" spans="2:2" s="293" customFormat="1" x14ac:dyDescent="0.25">
      <c r="B50" s="294"/>
    </row>
    <row r="51" spans="2:2" s="293" customFormat="1" x14ac:dyDescent="0.25">
      <c r="B51" s="294"/>
    </row>
    <row r="52" spans="2:2" ht="38.25" customHeight="1" x14ac:dyDescent="0.25"/>
    <row r="53" spans="2:2" ht="15.75" customHeight="1" x14ac:dyDescent="0.25"/>
    <row r="54" spans="2:2" ht="15.75" customHeight="1" x14ac:dyDescent="0.25"/>
    <row r="55" spans="2:2" ht="15.75" customHeight="1" x14ac:dyDescent="0.25"/>
    <row r="56" spans="2:2" ht="102" customHeight="1" x14ac:dyDescent="0.25"/>
    <row r="57" spans="2:2" ht="57.75" customHeight="1" x14ac:dyDescent="0.25"/>
    <row r="58" spans="2:2" ht="48" customHeight="1" x14ac:dyDescent="0.25"/>
    <row r="59" spans="2:2" ht="15.75" customHeight="1" x14ac:dyDescent="0.25"/>
    <row r="60" spans="2:2" ht="30.75" customHeight="1" x14ac:dyDescent="0.25"/>
    <row r="61" spans="2:2" ht="15.75" customHeight="1" x14ac:dyDescent="0.25"/>
    <row r="62" spans="2:2" ht="15.75" customHeight="1" x14ac:dyDescent="0.25"/>
    <row r="63" spans="2:2" ht="15.75" customHeight="1" x14ac:dyDescent="0.25"/>
    <row r="64" spans="2:2" ht="15.75" customHeight="1" x14ac:dyDescent="0.25"/>
    <row r="65" spans="2:8" ht="15.75" customHeight="1" x14ac:dyDescent="0.25"/>
    <row r="66" spans="2:8" ht="15.75" customHeight="1" x14ac:dyDescent="0.25"/>
    <row r="67" spans="2:8" ht="15.75" customHeight="1" x14ac:dyDescent="0.25"/>
    <row r="68" spans="2:8" ht="15.75" customHeight="1" x14ac:dyDescent="0.25"/>
    <row r="69" spans="2:8" ht="15.75" customHeight="1" x14ac:dyDescent="0.25"/>
    <row r="70" spans="2:8" ht="15.75" customHeight="1" x14ac:dyDescent="0.25"/>
    <row r="71" spans="2:8" ht="15.75" customHeight="1" x14ac:dyDescent="0.25"/>
    <row r="72" spans="2:8" s="293" customFormat="1" ht="15.75" customHeight="1" x14ac:dyDescent="0.25">
      <c r="B72" s="294"/>
    </row>
    <row r="74" spans="2:8" ht="45" customHeight="1" x14ac:dyDescent="0.25"/>
    <row r="75" spans="2:8" x14ac:dyDescent="0.25">
      <c r="C75" s="301"/>
      <c r="D75" s="301"/>
      <c r="E75" s="301"/>
      <c r="F75" s="301"/>
      <c r="G75" s="301"/>
      <c r="H75" s="301"/>
    </row>
    <row r="76" spans="2:8" s="347" customFormat="1" ht="19.5" customHeight="1" x14ac:dyDescent="0.25">
      <c r="C76" s="292"/>
      <c r="D76" s="292"/>
      <c r="E76" s="292"/>
      <c r="F76" s="292"/>
      <c r="G76" s="292"/>
      <c r="H76" s="292"/>
    </row>
    <row r="81" s="347" customFormat="1" x14ac:dyDescent="0.25"/>
  </sheetData>
  <sheetProtection formatCells="0" formatColumns="0" formatRows="0" insertColumns="0" insertRows="0" insertHyperlinks="0" deleteColumns="0" deleteRows="0" sort="0" autoFilter="0" pivotTables="0"/>
  <mergeCells count="10">
    <mergeCell ref="B5:H5"/>
    <mergeCell ref="B7:H7"/>
    <mergeCell ref="B8:H8"/>
    <mergeCell ref="B9:H9"/>
    <mergeCell ref="B10:H10"/>
    <mergeCell ref="B12:B13"/>
    <mergeCell ref="C12:C13"/>
    <mergeCell ref="D12:D13"/>
    <mergeCell ref="E12:E13"/>
    <mergeCell ref="F12:J12"/>
  </mergeCells>
  <pageMargins left="0.70866141732283472" right="0.70866141732283472" top="0.74803149606299213" bottom="0.74803149606299213" header="0.31496062992125984" footer="0.31496062992125984"/>
  <pageSetup paperSize="9" scale="5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B1:AZ23"/>
  <sheetViews>
    <sheetView view="pageBreakPreview" zoomScale="110" zoomScaleNormal="100" zoomScaleSheetLayoutView="110" workbookViewId="0">
      <selection activeCell="E19" sqref="E19"/>
    </sheetView>
  </sheetViews>
  <sheetFormatPr defaultRowHeight="15.75" x14ac:dyDescent="0.25"/>
  <cols>
    <col min="1" max="1" width="5.28515625" style="348" customWidth="1"/>
    <col min="2" max="2" width="8.28515625" style="348" customWidth="1"/>
    <col min="3" max="3" width="56.7109375" style="348" customWidth="1"/>
    <col min="4" max="4" width="17.7109375" style="348" customWidth="1"/>
    <col min="5" max="6" width="19.28515625" style="348" customWidth="1"/>
    <col min="7" max="7" width="17.28515625" style="348" customWidth="1"/>
    <col min="8" max="8" width="16.5703125" style="348" customWidth="1"/>
    <col min="9" max="9" width="5.7109375" style="348" customWidth="1"/>
    <col min="10" max="10" width="5.42578125" style="348" customWidth="1"/>
    <col min="11" max="11" width="5" style="348" customWidth="1"/>
    <col min="12" max="12" width="4.85546875" style="348" customWidth="1"/>
    <col min="13" max="13" width="6.5703125" style="348" customWidth="1"/>
    <col min="14" max="14" width="7.140625" style="348" customWidth="1"/>
    <col min="15" max="15" width="5.28515625" style="348" customWidth="1"/>
    <col min="16" max="16" width="5" style="348" customWidth="1"/>
    <col min="17" max="18" width="3.85546875" style="348" customWidth="1"/>
    <col min="19" max="19" width="4.7109375" style="348" customWidth="1"/>
    <col min="20" max="22" width="6.5703125" style="348" customWidth="1"/>
    <col min="23" max="23" width="4.42578125" style="348" customWidth="1"/>
    <col min="24" max="24" width="5.140625" style="348" customWidth="1"/>
    <col min="25" max="25" width="4.42578125" style="348" customWidth="1"/>
    <col min="26" max="26" width="5" style="348" customWidth="1"/>
    <col min="27" max="29" width="6.5703125" style="348" customWidth="1"/>
    <col min="30" max="30" width="7" style="348" customWidth="1"/>
    <col min="31" max="31" width="6.5703125" style="348" customWidth="1"/>
    <col min="32" max="32" width="7.42578125" style="348" customWidth="1"/>
    <col min="33" max="33" width="4" style="348" customWidth="1"/>
    <col min="34" max="34" width="6.5703125" style="348" customWidth="1"/>
    <col min="35" max="35" width="18.42578125" style="348" customWidth="1"/>
    <col min="36" max="36" width="24.28515625" style="348" customWidth="1"/>
    <col min="37" max="37" width="14.42578125" style="348" customWidth="1"/>
    <col min="38" max="38" width="25.5703125" style="348" customWidth="1"/>
    <col min="39" max="39" width="12.42578125" style="348" customWidth="1"/>
    <col min="40" max="40" width="19.85546875" style="348" customWidth="1"/>
    <col min="41" max="42" width="4.7109375" style="348" customWidth="1"/>
    <col min="43" max="43" width="4.28515625" style="348" customWidth="1"/>
    <col min="44" max="44" width="4.42578125" style="348" customWidth="1"/>
    <col min="45" max="45" width="5.140625" style="348" customWidth="1"/>
    <col min="46" max="46" width="5.7109375" style="348" customWidth="1"/>
    <col min="47" max="47" width="6.28515625" style="348" customWidth="1"/>
    <col min="48" max="48" width="6.5703125" style="348" customWidth="1"/>
    <col min="49" max="49" width="6.28515625" style="348" customWidth="1"/>
    <col min="50" max="51" width="5.7109375" style="348" customWidth="1"/>
    <col min="52" max="52" width="14.7109375" style="348" customWidth="1"/>
    <col min="53" max="62" width="5.7109375" style="348" customWidth="1"/>
    <col min="63" max="16384" width="9.140625" style="348"/>
  </cols>
  <sheetData>
    <row r="1" spans="2:52" x14ac:dyDescent="0.25">
      <c r="J1" s="349"/>
      <c r="K1" s="350"/>
      <c r="L1" s="349"/>
      <c r="M1" s="349"/>
      <c r="N1" s="349"/>
      <c r="O1" s="349"/>
      <c r="P1" s="349"/>
      <c r="Q1" s="349"/>
      <c r="R1" s="349"/>
      <c r="S1" s="349"/>
      <c r="T1" s="349"/>
    </row>
    <row r="2" spans="2:52" x14ac:dyDescent="0.25">
      <c r="J2" s="349"/>
      <c r="K2" s="350"/>
      <c r="L2" s="349"/>
      <c r="M2" s="349"/>
      <c r="N2" s="349"/>
      <c r="O2" s="349"/>
      <c r="P2" s="349"/>
      <c r="Q2" s="349"/>
      <c r="R2" s="349"/>
      <c r="S2" s="349"/>
      <c r="T2" s="349"/>
    </row>
    <row r="3" spans="2:52" x14ac:dyDescent="0.25">
      <c r="J3" s="349"/>
      <c r="K3" s="350"/>
      <c r="L3" s="349"/>
      <c r="M3" s="349"/>
      <c r="N3" s="349"/>
      <c r="O3" s="349"/>
      <c r="P3" s="349"/>
      <c r="Q3" s="349"/>
      <c r="R3" s="349"/>
      <c r="S3" s="349"/>
      <c r="T3" s="349"/>
    </row>
    <row r="4" spans="2:52" ht="18.75" x14ac:dyDescent="0.3">
      <c r="G4" s="296"/>
      <c r="J4" s="349"/>
      <c r="K4" s="350"/>
      <c r="L4" s="349"/>
      <c r="M4" s="349"/>
      <c r="N4" s="349"/>
      <c r="O4" s="349"/>
      <c r="P4" s="349"/>
      <c r="Q4" s="349"/>
      <c r="R4" s="349"/>
      <c r="S4" s="349"/>
      <c r="T4" s="349"/>
    </row>
    <row r="5" spans="2:52" ht="15.75" customHeight="1" x14ac:dyDescent="0.25">
      <c r="B5" s="1207" t="s">
        <v>672</v>
      </c>
      <c r="C5" s="1207"/>
      <c r="D5" s="1207"/>
      <c r="E5" s="1207"/>
      <c r="F5" s="1207"/>
      <c r="G5" s="1207"/>
      <c r="J5" s="349"/>
      <c r="K5" s="350"/>
      <c r="L5" s="349"/>
      <c r="M5" s="349"/>
      <c r="N5" s="349"/>
      <c r="O5" s="349"/>
      <c r="P5" s="349"/>
      <c r="Q5" s="349"/>
      <c r="R5" s="349"/>
      <c r="S5" s="349"/>
      <c r="T5" s="349"/>
    </row>
    <row r="6" spans="2:52" x14ac:dyDescent="0.25">
      <c r="H6" s="349"/>
      <c r="I6" s="349"/>
      <c r="J6" s="349"/>
      <c r="K6" s="351"/>
      <c r="L6" s="351"/>
      <c r="M6" s="351"/>
      <c r="N6" s="351"/>
      <c r="O6" s="351"/>
      <c r="P6" s="351"/>
      <c r="Q6" s="351"/>
      <c r="R6" s="351"/>
      <c r="S6" s="351"/>
      <c r="T6" s="351"/>
      <c r="U6" s="351"/>
      <c r="V6" s="351"/>
      <c r="W6" s="351"/>
      <c r="X6" s="351"/>
      <c r="Y6" s="349"/>
      <c r="Z6" s="351"/>
      <c r="AA6" s="349"/>
      <c r="AB6" s="349"/>
      <c r="AC6" s="349"/>
      <c r="AD6" s="349"/>
      <c r="AE6" s="349"/>
      <c r="AF6" s="349"/>
      <c r="AG6" s="349"/>
      <c r="AH6" s="349"/>
      <c r="AI6" s="349"/>
      <c r="AJ6" s="349"/>
      <c r="AK6" s="349"/>
      <c r="AL6" s="349"/>
      <c r="AM6" s="349"/>
      <c r="AN6" s="349"/>
      <c r="AO6" s="349"/>
      <c r="AP6" s="349"/>
      <c r="AQ6" s="349"/>
    </row>
    <row r="7" spans="2:52" x14ac:dyDescent="0.25">
      <c r="B7" s="1325" t="str">
        <f>'С № 1 (2023)'!B7:AY7</f>
        <v>Инвестиционная программа  ГУП НАО "Нарьян-Марская электростанция"</v>
      </c>
      <c r="C7" s="1325"/>
      <c r="D7" s="1325"/>
      <c r="E7" s="1325"/>
      <c r="F7" s="1325"/>
      <c r="G7" s="1325"/>
      <c r="H7" s="298"/>
      <c r="I7" s="298"/>
      <c r="J7" s="298"/>
      <c r="K7" s="351"/>
      <c r="L7" s="351"/>
      <c r="M7" s="351"/>
      <c r="N7" s="351"/>
      <c r="O7" s="351"/>
      <c r="P7" s="351"/>
      <c r="Q7" s="351"/>
      <c r="R7" s="351"/>
      <c r="S7" s="351"/>
      <c r="T7" s="351"/>
      <c r="U7" s="351"/>
      <c r="V7" s="351"/>
      <c r="W7" s="351"/>
      <c r="X7" s="351"/>
      <c r="Y7" s="349"/>
      <c r="Z7" s="351"/>
      <c r="AA7" s="349"/>
      <c r="AB7" s="349"/>
      <c r="AC7" s="349"/>
      <c r="AD7" s="349"/>
      <c r="AE7" s="349"/>
      <c r="AF7" s="349"/>
      <c r="AG7" s="349"/>
      <c r="AH7" s="349"/>
      <c r="AI7" s="349"/>
      <c r="AJ7" s="349"/>
      <c r="AK7" s="349"/>
      <c r="AL7" s="349"/>
      <c r="AM7" s="349"/>
      <c r="AN7" s="349"/>
      <c r="AO7" s="349"/>
      <c r="AP7" s="349"/>
      <c r="AQ7" s="349"/>
    </row>
    <row r="8" spans="2:52" x14ac:dyDescent="0.25">
      <c r="B8" s="1325"/>
      <c r="C8" s="1325"/>
      <c r="D8" s="1325"/>
      <c r="E8" s="1325"/>
      <c r="F8" s="1325"/>
      <c r="G8" s="1325"/>
      <c r="H8" s="352"/>
      <c r="I8" s="352"/>
      <c r="J8" s="352"/>
      <c r="K8" s="351"/>
      <c r="L8" s="351"/>
      <c r="M8" s="351"/>
      <c r="N8" s="351"/>
      <c r="O8" s="351"/>
      <c r="P8" s="351"/>
      <c r="Q8" s="351"/>
      <c r="R8" s="351"/>
      <c r="S8" s="351"/>
      <c r="T8" s="351"/>
      <c r="U8" s="351"/>
      <c r="V8" s="351"/>
      <c r="W8" s="351"/>
      <c r="X8" s="351"/>
      <c r="Y8" s="349"/>
      <c r="Z8" s="351"/>
      <c r="AA8" s="349"/>
      <c r="AB8" s="349"/>
      <c r="AC8" s="349"/>
      <c r="AD8" s="349"/>
      <c r="AE8" s="349"/>
      <c r="AF8" s="349"/>
      <c r="AG8" s="349"/>
      <c r="AH8" s="349"/>
      <c r="AI8" s="349"/>
      <c r="AJ8" s="349"/>
      <c r="AK8" s="349"/>
      <c r="AL8" s="349"/>
      <c r="AM8" s="349"/>
      <c r="AN8" s="349"/>
      <c r="AO8" s="349"/>
      <c r="AP8" s="349"/>
      <c r="AQ8" s="349"/>
    </row>
    <row r="9" spans="2:52" x14ac:dyDescent="0.25">
      <c r="B9" s="349"/>
      <c r="C9" s="349"/>
      <c r="D9" s="349"/>
      <c r="E9" s="349"/>
      <c r="F9" s="349"/>
      <c r="G9" s="349"/>
      <c r="H9" s="349"/>
      <c r="I9" s="349"/>
      <c r="J9" s="349"/>
      <c r="K9" s="351"/>
      <c r="L9" s="351"/>
      <c r="M9" s="351"/>
      <c r="N9" s="351"/>
      <c r="O9" s="351"/>
      <c r="P9" s="351"/>
      <c r="Q9" s="351"/>
      <c r="R9" s="351"/>
      <c r="S9" s="351"/>
      <c r="T9" s="351"/>
      <c r="U9" s="351"/>
      <c r="V9" s="351"/>
      <c r="W9" s="351"/>
      <c r="X9" s="351"/>
      <c r="Y9" s="349"/>
      <c r="Z9" s="351"/>
      <c r="AA9" s="349"/>
      <c r="AB9" s="349"/>
      <c r="AC9" s="349"/>
      <c r="AD9" s="349"/>
      <c r="AE9" s="349"/>
      <c r="AF9" s="349"/>
      <c r="AG9" s="349"/>
      <c r="AH9" s="349"/>
      <c r="AI9" s="349"/>
      <c r="AJ9" s="349"/>
      <c r="AK9" s="349"/>
      <c r="AL9" s="349"/>
      <c r="AM9" s="349"/>
      <c r="AN9" s="349"/>
      <c r="AO9" s="349"/>
      <c r="AP9" s="349"/>
      <c r="AQ9" s="349"/>
    </row>
    <row r="10" spans="2:52" ht="26.25" customHeight="1" x14ac:dyDescent="0.25">
      <c r="B10" s="1462" t="s">
        <v>1538</v>
      </c>
      <c r="C10" s="1463"/>
      <c r="D10" s="1463"/>
      <c r="E10" s="1463"/>
      <c r="F10" s="1463"/>
      <c r="G10" s="1463"/>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row>
    <row r="11" spans="2:52" ht="15" customHeight="1" x14ac:dyDescent="0.25">
      <c r="B11" s="353"/>
      <c r="C11" s="353"/>
      <c r="D11" s="353"/>
      <c r="E11" s="353"/>
      <c r="F11" s="353"/>
      <c r="G11" s="353"/>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row>
    <row r="12" spans="2:52" ht="18" customHeight="1" x14ac:dyDescent="0.25">
      <c r="B12" s="1463" t="s">
        <v>673</v>
      </c>
      <c r="C12" s="1463"/>
      <c r="D12" s="1463"/>
      <c r="E12" s="1463"/>
      <c r="F12" s="1463"/>
      <c r="G12" s="1463"/>
      <c r="H12" s="354"/>
      <c r="I12" s="354"/>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row>
    <row r="13" spans="2:52" ht="13.5" customHeight="1" thickBot="1" x14ac:dyDescent="0.3">
      <c r="B13" s="354" t="s">
        <v>674</v>
      </c>
      <c r="C13" s="354"/>
      <c r="D13" s="354"/>
      <c r="E13" s="354"/>
      <c r="F13" s="354"/>
      <c r="G13" s="354"/>
      <c r="H13" s="354"/>
      <c r="I13" s="354"/>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row>
    <row r="14" spans="2:52" ht="42" customHeight="1" thickBot="1" x14ac:dyDescent="0.3">
      <c r="B14" s="1458" t="s">
        <v>664</v>
      </c>
      <c r="C14" s="1460" t="s">
        <v>675</v>
      </c>
      <c r="D14" s="1464" t="s">
        <v>676</v>
      </c>
      <c r="E14" s="1465"/>
      <c r="F14" s="1465"/>
      <c r="G14" s="1465"/>
      <c r="H14" s="1466"/>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row>
    <row r="15" spans="2:52" ht="24" customHeight="1" thickBot="1" x14ac:dyDescent="0.3">
      <c r="B15" s="1459"/>
      <c r="C15" s="1461"/>
      <c r="D15" s="998">
        <v>2023</v>
      </c>
      <c r="E15" s="998">
        <v>2024</v>
      </c>
      <c r="F15" s="998">
        <v>2025</v>
      </c>
      <c r="G15" s="999">
        <v>2026</v>
      </c>
      <c r="H15" s="999">
        <v>2027</v>
      </c>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row>
    <row r="16" spans="2:52" x14ac:dyDescent="0.25">
      <c r="B16" s="355">
        <v>1</v>
      </c>
      <c r="C16" s="356">
        <v>2</v>
      </c>
      <c r="D16" s="355">
        <v>3</v>
      </c>
      <c r="E16" s="356">
        <v>4</v>
      </c>
      <c r="F16" s="357">
        <v>5</v>
      </c>
      <c r="G16" s="1000">
        <v>6</v>
      </c>
      <c r="H16" s="1000">
        <v>7</v>
      </c>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row>
    <row r="17" spans="2:43" ht="50.25" customHeight="1" x14ac:dyDescent="0.25">
      <c r="B17" s="1005">
        <v>1</v>
      </c>
      <c r="C17" s="1006" t="s">
        <v>677</v>
      </c>
      <c r="D17" s="1001">
        <v>2.3309799999999998</v>
      </c>
      <c r="E17" s="1001">
        <v>2.2960153000000001</v>
      </c>
      <c r="F17" s="1002">
        <v>2.2615750000000001</v>
      </c>
      <c r="G17" s="1008">
        <v>2.2276509999999998</v>
      </c>
      <c r="H17" s="1008">
        <v>2.1942370000000002</v>
      </c>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row>
    <row r="18" spans="2:43" ht="47.25" x14ac:dyDescent="0.25">
      <c r="B18" s="1007">
        <v>2</v>
      </c>
      <c r="C18" s="1006" t="s">
        <v>678</v>
      </c>
      <c r="D18" s="1003">
        <v>0.56438999999999995</v>
      </c>
      <c r="E18" s="1003">
        <v>0.55592414999999995</v>
      </c>
      <c r="F18" s="1003">
        <v>0.54758499999999999</v>
      </c>
      <c r="G18" s="1008">
        <v>0.53937199999999996</v>
      </c>
      <c r="H18" s="1008">
        <v>0.531281</v>
      </c>
    </row>
    <row r="19" spans="2:43" ht="45.75" customHeight="1" x14ac:dyDescent="0.25">
      <c r="B19" s="1007">
        <v>3</v>
      </c>
      <c r="C19" s="1006" t="s">
        <v>679</v>
      </c>
      <c r="D19" s="1004">
        <v>1</v>
      </c>
      <c r="E19" s="1004">
        <v>1</v>
      </c>
      <c r="F19" s="1004">
        <v>1</v>
      </c>
      <c r="G19" s="1009">
        <v>1</v>
      </c>
      <c r="H19" s="1007">
        <v>1</v>
      </c>
    </row>
    <row r="21" spans="2:43" x14ac:dyDescent="0.25">
      <c r="E21" s="367"/>
      <c r="F21" s="367"/>
    </row>
    <row r="23" spans="2:43" x14ac:dyDescent="0.25">
      <c r="I23" s="358"/>
    </row>
  </sheetData>
  <sheetProtection formatCells="0" formatColumns="0" formatRows="0" insertColumns="0" insertRows="0" insertHyperlinks="0" deleteColumns="0" deleteRows="0" sort="0" autoFilter="0" pivotTables="0"/>
  <mergeCells count="8">
    <mergeCell ref="B14:B15"/>
    <mergeCell ref="C14:C15"/>
    <mergeCell ref="B5:G5"/>
    <mergeCell ref="B7:G7"/>
    <mergeCell ref="B8:G8"/>
    <mergeCell ref="B10:G10"/>
    <mergeCell ref="B12:G12"/>
    <mergeCell ref="D14:H14"/>
  </mergeCells>
  <pageMargins left="0.70866141732283472" right="0.70866141732283472" top="0.74803149606299213" bottom="0.74803149606299213" header="0.31496062992125984" footer="0.31496062992125984"/>
  <pageSetup paperSize="9" scale="5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B1:K11"/>
  <sheetViews>
    <sheetView tabSelected="1" view="pageBreakPreview" zoomScale="115" zoomScaleNormal="100" zoomScaleSheetLayoutView="115" workbookViewId="0">
      <selection activeCell="G5" sqref="G5"/>
    </sheetView>
  </sheetViews>
  <sheetFormatPr defaultRowHeight="15.75" x14ac:dyDescent="0.25"/>
  <cols>
    <col min="1" max="1" width="5.85546875" style="359" customWidth="1"/>
    <col min="2" max="2" width="9.140625" style="359"/>
    <col min="3" max="3" width="88" style="359" customWidth="1"/>
    <col min="4" max="4" width="5.28515625" style="359" customWidth="1"/>
    <col min="5" max="16384" width="9.140625" style="359"/>
  </cols>
  <sheetData>
    <row r="1" spans="2:11" ht="18.75" x14ac:dyDescent="0.25">
      <c r="B1" s="347"/>
      <c r="C1" s="295" t="s">
        <v>680</v>
      </c>
      <c r="D1" s="292"/>
      <c r="E1" s="292"/>
      <c r="F1" s="292"/>
      <c r="G1" s="292"/>
      <c r="H1" s="292"/>
      <c r="I1" s="292"/>
      <c r="J1" s="292"/>
    </row>
    <row r="2" spans="2:11" ht="18.75" x14ac:dyDescent="0.3">
      <c r="B2" s="347"/>
      <c r="C2" s="296" t="s">
        <v>1</v>
      </c>
      <c r="D2" s="292"/>
      <c r="E2" s="292"/>
      <c r="F2" s="292"/>
      <c r="G2" s="292"/>
      <c r="H2" s="292"/>
      <c r="I2" s="292"/>
      <c r="J2" s="292"/>
    </row>
    <row r="3" spans="2:11" ht="18.75" x14ac:dyDescent="0.3">
      <c r="B3" s="347"/>
      <c r="C3" s="296" t="s">
        <v>2</v>
      </c>
      <c r="D3" s="292"/>
      <c r="E3" s="292"/>
      <c r="F3" s="292"/>
      <c r="G3" s="292"/>
      <c r="H3" s="292"/>
      <c r="I3" s="292"/>
      <c r="J3" s="292"/>
    </row>
    <row r="4" spans="2:11" ht="18.75" x14ac:dyDescent="0.3">
      <c r="B4" s="347"/>
      <c r="C4" s="296"/>
      <c r="D4" s="292"/>
      <c r="E4" s="292"/>
      <c r="F4" s="292"/>
      <c r="G4" s="292"/>
      <c r="H4" s="292"/>
      <c r="I4" s="292"/>
      <c r="J4" s="292"/>
    </row>
    <row r="5" spans="2:11" ht="171" customHeight="1" x14ac:dyDescent="0.3">
      <c r="B5" s="1467" t="s">
        <v>681</v>
      </c>
      <c r="C5" s="1467"/>
      <c r="D5" s="360"/>
      <c r="E5" s="360"/>
      <c r="F5" s="360"/>
      <c r="G5" s="360"/>
      <c r="H5" s="360"/>
      <c r="I5" s="360"/>
      <c r="J5" s="360"/>
      <c r="K5" s="360"/>
    </row>
    <row r="6" spans="2:11" ht="20.25" customHeight="1" x14ac:dyDescent="0.3">
      <c r="B6" s="361"/>
      <c r="C6" s="361"/>
      <c r="D6" s="360"/>
      <c r="E6" s="360"/>
      <c r="F6" s="360"/>
      <c r="G6" s="360"/>
      <c r="H6" s="360"/>
      <c r="I6" s="360"/>
      <c r="J6" s="360"/>
      <c r="K6" s="360"/>
    </row>
    <row r="7" spans="2:11" ht="18.75" x14ac:dyDescent="0.3">
      <c r="B7" s="1468" t="s">
        <v>1538</v>
      </c>
      <c r="C7" s="1468"/>
      <c r="D7" s="361"/>
      <c r="E7" s="361"/>
      <c r="F7" s="361"/>
      <c r="G7" s="292"/>
      <c r="H7" s="292"/>
      <c r="I7" s="292"/>
      <c r="J7" s="292"/>
      <c r="K7" s="292"/>
    </row>
    <row r="8" spans="2:11" ht="16.5" thickBot="1" x14ac:dyDescent="0.3"/>
    <row r="9" spans="2:11" ht="69" customHeight="1" thickBot="1" x14ac:dyDescent="0.3">
      <c r="B9" s="362" t="s">
        <v>664</v>
      </c>
      <c r="C9" s="363" t="s">
        <v>682</v>
      </c>
    </row>
    <row r="10" spans="2:11" ht="16.5" thickBot="1" x14ac:dyDescent="0.3">
      <c r="B10" s="364">
        <v>1</v>
      </c>
      <c r="C10" s="364">
        <v>2</v>
      </c>
    </row>
    <row r="11" spans="2:11" ht="16.5" thickBot="1" x14ac:dyDescent="0.3">
      <c r="B11" s="365">
        <v>1</v>
      </c>
      <c r="C11" s="362" t="s">
        <v>107</v>
      </c>
    </row>
  </sheetData>
  <sheetProtection formatCells="0" formatColumns="0" formatRows="0" insertColumns="0" insertRows="0" insertHyperlinks="0" deleteColumns="0" deleteRows="0" sort="0" autoFilter="0" pivotTables="0"/>
  <mergeCells count="2">
    <mergeCell ref="B5:C5"/>
    <mergeCell ref="B7:C7"/>
  </mergeCells>
  <pageMargins left="0.70866141732283472" right="0.70866141732283472" top="0.74803149606299213" bottom="0.74803149606299213" header="0.31496062992125984" footer="0.31496062992125984"/>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78E20-B50F-45F0-AF51-E30F0EDF4F2D}">
  <sheetPr>
    <tabColor rgb="FF92D050"/>
    <pageSetUpPr fitToPage="1"/>
  </sheetPr>
  <dimension ref="A1:CL91"/>
  <sheetViews>
    <sheetView view="pageBreakPreview" zoomScale="85" zoomScaleNormal="55" zoomScaleSheetLayoutView="85" workbookViewId="0">
      <pane xSplit="4" ySplit="20" topLeftCell="E36" activePane="bottomRight" state="frozen"/>
      <selection pane="topRight" activeCell="E1" sqref="E1"/>
      <selection pane="bottomLeft" activeCell="A21" sqref="A21"/>
      <selection pane="bottomRight" activeCell="X74" sqref="W74:X74"/>
    </sheetView>
  </sheetViews>
  <sheetFormatPr defaultRowHeight="15.75" outlineLevelRow="1" x14ac:dyDescent="0.25"/>
  <cols>
    <col min="1" max="1" width="7.140625" style="939" customWidth="1"/>
    <col min="2" max="2" width="13.28515625" style="939" customWidth="1"/>
    <col min="3" max="3" width="105.85546875" style="939" customWidth="1"/>
    <col min="4" max="4" width="28.5703125" style="939" customWidth="1"/>
    <col min="5" max="5" width="9.5703125" style="939" customWidth="1"/>
    <col min="6" max="6" width="20.140625" style="939" customWidth="1"/>
    <col min="7" max="7" width="9.5703125" style="939" customWidth="1"/>
    <col min="8" max="8" width="19.42578125" style="939" customWidth="1"/>
    <col min="9" max="9" width="9.5703125" style="939" customWidth="1"/>
    <col min="10" max="10" width="20" style="939" customWidth="1"/>
    <col min="11" max="11" width="9.5703125" style="939" customWidth="1"/>
    <col min="12" max="12" width="20.140625" style="939" customWidth="1"/>
    <col min="13" max="13" width="9.5703125" style="939" customWidth="1"/>
    <col min="14" max="14" width="18" style="939" customWidth="1"/>
    <col min="15" max="15" width="10.7109375" style="939" customWidth="1"/>
    <col min="16" max="16" width="19.5703125" style="939" customWidth="1"/>
    <col min="17" max="17" width="10.7109375" style="939" customWidth="1"/>
    <col min="18" max="18" width="22" style="939" customWidth="1"/>
    <col min="19" max="19" width="9.5703125" style="939" customWidth="1"/>
    <col min="20" max="20" width="19.28515625" style="939" customWidth="1"/>
    <col min="21" max="21" width="9.5703125" style="939" customWidth="1"/>
    <col min="22" max="22" width="19.5703125" style="939" customWidth="1"/>
    <col min="23" max="23" width="11.140625" style="939" customWidth="1"/>
    <col min="24" max="24" width="18.5703125" style="939" customWidth="1"/>
    <col min="25" max="25" width="9.5703125" style="939" customWidth="1"/>
    <col min="26" max="26" width="18.5703125" style="939" customWidth="1"/>
    <col min="27" max="27" width="9.5703125" style="939" customWidth="1"/>
    <col min="28" max="28" width="19" style="939" customWidth="1"/>
    <col min="29" max="29" width="9.5703125" style="939" customWidth="1"/>
    <col min="30" max="30" width="21.28515625" style="939" customWidth="1"/>
    <col min="31" max="31" width="9.5703125" style="939" customWidth="1"/>
    <col min="32" max="32" width="23.140625" style="939" customWidth="1"/>
    <col min="33" max="33" width="9.5703125" style="939" customWidth="1"/>
    <col min="34" max="34" width="21.140625" style="939" customWidth="1"/>
    <col min="35" max="35" width="9.5703125" style="939" customWidth="1"/>
    <col min="36" max="36" width="19.140625" style="939" customWidth="1"/>
    <col min="37" max="37" width="9.5703125" style="939" customWidth="1"/>
    <col min="38" max="38" width="26.7109375" style="939" customWidth="1"/>
    <col min="39" max="39" width="9.5703125" style="939" customWidth="1"/>
    <col min="40" max="40" width="24.85546875" style="939" customWidth="1"/>
    <col min="41" max="41" width="10.5703125" style="939" customWidth="1"/>
    <col min="42" max="42" width="22.42578125" style="939" customWidth="1"/>
    <col min="43" max="43" width="9.5703125" style="939" customWidth="1"/>
    <col min="44" max="44" width="23.28515625" style="939" customWidth="1"/>
    <col min="45" max="45" width="9.5703125" style="939" customWidth="1"/>
    <col min="46" max="46" width="21.7109375" style="939" customWidth="1"/>
    <col min="47" max="47" width="9.5703125" style="939" customWidth="1"/>
    <col min="48" max="48" width="21" style="939" customWidth="1"/>
    <col min="49" max="49" width="9.5703125" style="939" customWidth="1"/>
    <col min="50" max="50" width="23.28515625" style="939" customWidth="1"/>
    <col min="51" max="51" width="16.42578125" style="939" customWidth="1"/>
    <col min="52" max="52" width="18.42578125" style="939" customWidth="1"/>
    <col min="53" max="53" width="8" style="4" customWidth="1"/>
    <col min="54" max="60" width="9.140625" style="4"/>
    <col min="61" max="16384" width="9.140625" style="939"/>
  </cols>
  <sheetData>
    <row r="1" spans="1:53" outlineLevel="1" x14ac:dyDescent="0.25">
      <c r="AW1" s="2"/>
      <c r="AX1" s="2"/>
      <c r="AZ1" s="3" t="s">
        <v>0</v>
      </c>
    </row>
    <row r="2" spans="1:53" outlineLevel="1" x14ac:dyDescent="0.25">
      <c r="AC2" s="5"/>
      <c r="AD2" s="5"/>
      <c r="AW2" s="2"/>
      <c r="AX2" s="2"/>
      <c r="AZ2" s="2" t="s">
        <v>1</v>
      </c>
    </row>
    <row r="3" spans="1:53" outlineLevel="1" x14ac:dyDescent="0.25">
      <c r="AC3" s="6"/>
      <c r="AD3" s="6"/>
      <c r="AW3" s="2"/>
      <c r="AX3" s="2"/>
      <c r="AZ3" s="2" t="s">
        <v>2</v>
      </c>
    </row>
    <row r="4" spans="1:53" outlineLevel="1" x14ac:dyDescent="0.25">
      <c r="B4" s="1036" t="s">
        <v>3</v>
      </c>
      <c r="C4" s="1036"/>
      <c r="D4" s="1036"/>
      <c r="E4" s="1036"/>
      <c r="F4" s="1036"/>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c r="AI4" s="1036"/>
      <c r="AJ4" s="1036"/>
      <c r="AK4" s="1036"/>
      <c r="AL4" s="1036"/>
      <c r="AM4" s="1036"/>
      <c r="AN4" s="1036"/>
      <c r="AO4" s="1036"/>
      <c r="AP4" s="1036"/>
      <c r="AQ4" s="1036"/>
      <c r="AR4" s="1036"/>
      <c r="AS4" s="1036"/>
      <c r="AT4" s="1036"/>
      <c r="AU4" s="1036"/>
      <c r="AV4" s="1036"/>
      <c r="AW4" s="1036"/>
      <c r="AX4" s="1036"/>
      <c r="AY4" s="1036"/>
    </row>
    <row r="5" spans="1:53" outlineLevel="1" x14ac:dyDescent="0.25">
      <c r="B5" s="1036" t="s">
        <v>1786</v>
      </c>
      <c r="C5" s="1037"/>
      <c r="D5" s="1037"/>
      <c r="E5" s="1037"/>
      <c r="F5" s="1037"/>
      <c r="G5" s="1037"/>
      <c r="H5" s="1037"/>
      <c r="I5" s="1037"/>
      <c r="J5" s="1037"/>
      <c r="K5" s="1037"/>
      <c r="L5" s="1037"/>
      <c r="M5" s="1037"/>
      <c r="N5" s="1037"/>
      <c r="O5" s="1037"/>
      <c r="P5" s="1037"/>
      <c r="Q5" s="1037"/>
      <c r="R5" s="1037"/>
      <c r="S5" s="1037"/>
      <c r="T5" s="1037"/>
      <c r="U5" s="1037"/>
      <c r="V5" s="1037"/>
      <c r="W5" s="1037"/>
      <c r="X5" s="1037"/>
      <c r="Y5" s="1037"/>
      <c r="Z5" s="1037"/>
      <c r="AA5" s="1037"/>
      <c r="AB5" s="1037"/>
      <c r="AC5" s="1037"/>
      <c r="AD5" s="1037"/>
      <c r="AE5" s="1037"/>
      <c r="AF5" s="1037"/>
      <c r="AG5" s="1037"/>
      <c r="AH5" s="1037"/>
      <c r="AI5" s="1037"/>
      <c r="AJ5" s="1037"/>
      <c r="AK5" s="1037"/>
      <c r="AL5" s="1037"/>
      <c r="AM5" s="1037"/>
      <c r="AN5" s="1037"/>
      <c r="AO5" s="1037"/>
      <c r="AP5" s="1037"/>
      <c r="AQ5" s="1037"/>
      <c r="AR5" s="1037"/>
      <c r="AS5" s="1037"/>
      <c r="AT5" s="1037"/>
      <c r="AU5" s="1037"/>
      <c r="AV5" s="1037"/>
      <c r="AW5" s="1037"/>
      <c r="AX5" s="1037"/>
      <c r="AY5" s="1037"/>
    </row>
    <row r="6" spans="1:53" outlineLevel="1" x14ac:dyDescent="0.25">
      <c r="B6" s="1036"/>
      <c r="C6" s="1036"/>
      <c r="D6" s="1036"/>
      <c r="E6" s="1036"/>
      <c r="F6" s="1036"/>
      <c r="G6" s="1036"/>
      <c r="H6" s="1036"/>
      <c r="I6" s="1036"/>
      <c r="J6" s="1036"/>
      <c r="K6" s="1036"/>
      <c r="L6" s="1036"/>
      <c r="M6" s="1036"/>
      <c r="N6" s="1036"/>
      <c r="O6" s="1036"/>
      <c r="P6" s="1036"/>
      <c r="Q6" s="1036"/>
      <c r="R6" s="1036"/>
      <c r="S6" s="1036"/>
      <c r="T6" s="1036"/>
      <c r="U6" s="1036"/>
      <c r="V6" s="1036"/>
      <c r="W6" s="1036"/>
      <c r="X6" s="1036"/>
      <c r="Y6" s="1036"/>
      <c r="Z6" s="1036"/>
      <c r="AA6" s="1036"/>
      <c r="AB6" s="1036"/>
      <c r="AC6" s="1036"/>
      <c r="AD6" s="1036"/>
      <c r="AE6" s="1036"/>
      <c r="AF6" s="1036"/>
      <c r="AG6" s="1036"/>
      <c r="AH6" s="1036"/>
      <c r="AI6" s="1036"/>
      <c r="AJ6" s="1036"/>
      <c r="AK6" s="1036"/>
      <c r="AL6" s="1036"/>
      <c r="AM6" s="1036"/>
      <c r="AN6" s="1036"/>
      <c r="AO6" s="1036"/>
      <c r="AP6" s="1036"/>
      <c r="AQ6" s="1036"/>
      <c r="AR6" s="1036"/>
      <c r="AS6" s="1036"/>
      <c r="AT6" s="1036"/>
      <c r="AU6" s="1036"/>
      <c r="AV6" s="1036"/>
      <c r="AW6" s="1036"/>
      <c r="AX6" s="1036"/>
      <c r="AY6" s="1036"/>
    </row>
    <row r="7" spans="1:53" outlineLevel="1" x14ac:dyDescent="0.25">
      <c r="B7" s="1036" t="str">
        <f>'С № 1 (2023)'!B7:AY7</f>
        <v>Инвестиционная программа  ГУП НАО "Нарьян-Марская электростанция"</v>
      </c>
      <c r="C7" s="1036"/>
      <c r="D7" s="1036"/>
      <c r="E7" s="1036"/>
      <c r="F7" s="1036"/>
      <c r="G7" s="1036"/>
      <c r="H7" s="1036"/>
      <c r="I7" s="1036"/>
      <c r="J7" s="1036"/>
      <c r="K7" s="1036"/>
      <c r="L7" s="1036"/>
      <c r="M7" s="1036"/>
      <c r="N7" s="1036"/>
      <c r="O7" s="1036"/>
      <c r="P7" s="1036"/>
      <c r="Q7" s="1036"/>
      <c r="R7" s="1036"/>
      <c r="S7" s="1036"/>
      <c r="T7" s="1036"/>
      <c r="U7" s="1036"/>
      <c r="V7" s="1036"/>
      <c r="W7" s="1036"/>
      <c r="X7" s="1036"/>
      <c r="Y7" s="1036"/>
      <c r="Z7" s="1036"/>
      <c r="AA7" s="1036"/>
      <c r="AB7" s="1036"/>
      <c r="AC7" s="1036"/>
      <c r="AD7" s="1036"/>
      <c r="AE7" s="1036"/>
      <c r="AF7" s="1036"/>
      <c r="AG7" s="1036"/>
      <c r="AH7" s="1036"/>
      <c r="AI7" s="1036"/>
      <c r="AJ7" s="1036"/>
      <c r="AK7" s="1036"/>
      <c r="AL7" s="1036"/>
      <c r="AM7" s="1036"/>
      <c r="AN7" s="1036"/>
      <c r="AO7" s="1036"/>
      <c r="AP7" s="1036"/>
      <c r="AQ7" s="1036"/>
      <c r="AR7" s="1036"/>
      <c r="AS7" s="1036"/>
      <c r="AT7" s="1036"/>
      <c r="AU7" s="1036"/>
      <c r="AV7" s="1036"/>
      <c r="AW7" s="1036"/>
      <c r="AX7" s="1036"/>
      <c r="AY7" s="1036"/>
    </row>
    <row r="8" spans="1:53" outlineLevel="1" x14ac:dyDescent="0.25">
      <c r="B8" s="1038" t="s">
        <v>4</v>
      </c>
      <c r="C8" s="1038"/>
      <c r="D8" s="1038"/>
      <c r="E8" s="1038"/>
      <c r="F8" s="1038"/>
      <c r="G8" s="1038"/>
      <c r="H8" s="1038"/>
      <c r="I8" s="1038"/>
      <c r="J8" s="1038"/>
      <c r="K8" s="1038"/>
      <c r="L8" s="1038"/>
      <c r="M8" s="1038"/>
      <c r="N8" s="1038"/>
      <c r="O8" s="1038"/>
      <c r="P8" s="1038"/>
      <c r="Q8" s="1038"/>
      <c r="R8" s="1038"/>
      <c r="S8" s="1038"/>
      <c r="T8" s="1038"/>
      <c r="U8" s="1038"/>
      <c r="V8" s="1038"/>
      <c r="W8" s="1038"/>
      <c r="X8" s="1038"/>
      <c r="Y8" s="1038"/>
      <c r="Z8" s="1038"/>
      <c r="AA8" s="1038"/>
      <c r="AB8" s="1038"/>
      <c r="AC8" s="1038"/>
      <c r="AD8" s="1038"/>
      <c r="AE8" s="1038"/>
      <c r="AF8" s="1038"/>
      <c r="AG8" s="1038"/>
      <c r="AH8" s="1038"/>
      <c r="AI8" s="1038"/>
      <c r="AJ8" s="1038"/>
      <c r="AK8" s="1038"/>
      <c r="AL8" s="1038"/>
      <c r="AM8" s="1038"/>
      <c r="AN8" s="1038"/>
      <c r="AO8" s="1038"/>
      <c r="AP8" s="1038"/>
      <c r="AQ8" s="1038"/>
      <c r="AR8" s="1038"/>
      <c r="AS8" s="1038"/>
      <c r="AT8" s="1038"/>
      <c r="AU8" s="1038"/>
      <c r="AV8" s="1038"/>
      <c r="AW8" s="1038"/>
      <c r="AX8" s="1038"/>
      <c r="AY8" s="1038"/>
    </row>
    <row r="9" spans="1:53" outlineLevel="1" x14ac:dyDescent="0.25">
      <c r="B9" s="1035"/>
      <c r="C9" s="1035"/>
      <c r="D9" s="1035"/>
      <c r="E9" s="1035"/>
      <c r="F9" s="1035"/>
      <c r="G9" s="1035"/>
      <c r="H9" s="1035"/>
      <c r="I9" s="1035"/>
      <c r="J9" s="1035"/>
      <c r="K9" s="1035"/>
      <c r="L9" s="1035"/>
      <c r="M9" s="1035"/>
      <c r="N9" s="1035"/>
      <c r="O9" s="1035"/>
      <c r="P9" s="1035"/>
      <c r="Q9" s="1035"/>
      <c r="R9" s="1035"/>
      <c r="S9" s="1035"/>
      <c r="T9" s="1035"/>
      <c r="U9" s="1035"/>
      <c r="V9" s="1035"/>
      <c r="W9" s="1035"/>
      <c r="X9" s="1035"/>
      <c r="Y9" s="1035"/>
      <c r="Z9" s="1035"/>
      <c r="AA9" s="1035"/>
      <c r="AB9" s="1035"/>
      <c r="AC9" s="1035"/>
      <c r="AD9" s="1035"/>
      <c r="AE9" s="1035"/>
      <c r="AF9" s="1035"/>
      <c r="AG9" s="1035"/>
      <c r="AH9" s="1035"/>
      <c r="AI9" s="1035"/>
      <c r="AJ9" s="1035"/>
      <c r="AK9" s="1035"/>
      <c r="AL9" s="1035"/>
      <c r="AM9" s="1035"/>
      <c r="AN9" s="1035"/>
      <c r="AO9" s="1035"/>
      <c r="AP9" s="1035"/>
      <c r="AQ9" s="1035"/>
      <c r="AR9" s="1035"/>
      <c r="AS9" s="1035"/>
      <c r="AT9" s="1035"/>
      <c r="AU9" s="1035"/>
      <c r="AV9" s="1035"/>
      <c r="AW9" s="1035"/>
      <c r="AX9" s="1035"/>
      <c r="AY9" s="1035"/>
    </row>
    <row r="10" spans="1:53" outlineLevel="1" x14ac:dyDescent="0.25">
      <c r="B10" s="1036" t="s">
        <v>1594</v>
      </c>
      <c r="C10" s="1036"/>
      <c r="D10" s="1036"/>
      <c r="E10" s="1036"/>
      <c r="F10" s="1036"/>
      <c r="G10" s="1036"/>
      <c r="H10" s="1036"/>
      <c r="I10" s="1036"/>
      <c r="J10" s="1036"/>
      <c r="K10" s="1036"/>
      <c r="L10" s="1036"/>
      <c r="M10" s="1036"/>
      <c r="N10" s="1036"/>
      <c r="O10" s="1036"/>
      <c r="P10" s="1036"/>
      <c r="Q10" s="1036"/>
      <c r="R10" s="1036"/>
      <c r="S10" s="1036"/>
      <c r="T10" s="1036"/>
      <c r="U10" s="1036"/>
      <c r="V10" s="1036"/>
      <c r="W10" s="1036"/>
      <c r="X10" s="1036"/>
      <c r="Y10" s="1036"/>
      <c r="Z10" s="1036"/>
      <c r="AA10" s="1036"/>
      <c r="AB10" s="1036"/>
      <c r="AC10" s="1036"/>
      <c r="AD10" s="1036"/>
      <c r="AE10" s="1036"/>
      <c r="AF10" s="1036"/>
      <c r="AG10" s="1036"/>
      <c r="AH10" s="1036"/>
      <c r="AI10" s="1036"/>
      <c r="AJ10" s="1036"/>
      <c r="AK10" s="1036"/>
      <c r="AL10" s="1036"/>
      <c r="AM10" s="1036"/>
      <c r="AN10" s="1036"/>
      <c r="AO10" s="1036"/>
      <c r="AP10" s="1036"/>
      <c r="AQ10" s="1036"/>
      <c r="AR10" s="1036"/>
      <c r="AS10" s="1036"/>
      <c r="AT10" s="1036"/>
      <c r="AU10" s="1036"/>
      <c r="AV10" s="1036"/>
      <c r="AW10" s="1036"/>
      <c r="AX10" s="1036"/>
      <c r="AY10" s="1036"/>
    </row>
    <row r="11" spans="1:53" outlineLevel="1" x14ac:dyDescent="0.25"/>
    <row r="12" spans="1:53" outlineLevel="1" x14ac:dyDescent="0.25">
      <c r="B12" s="1035" t="str">
        <f>'С № 1 (2023)'!B12:AY12</f>
        <v>Утвержденные плановые значения показателей приведены в соответствии с:  "решение об утверждении инвестиционной программы отсутствует"</v>
      </c>
      <c r="C12" s="1035"/>
      <c r="D12" s="1035"/>
      <c r="E12" s="1035"/>
      <c r="F12" s="1035"/>
      <c r="G12" s="1035"/>
      <c r="H12" s="1035"/>
      <c r="I12" s="1035"/>
      <c r="J12" s="1035"/>
      <c r="K12" s="1035"/>
      <c r="L12" s="1035"/>
      <c r="M12" s="1035"/>
      <c r="N12" s="1035"/>
      <c r="O12" s="1035"/>
      <c r="P12" s="1035"/>
      <c r="Q12" s="1035"/>
      <c r="R12" s="1035"/>
      <c r="S12" s="1035"/>
      <c r="T12" s="1035"/>
      <c r="U12" s="1035"/>
      <c r="V12" s="1035"/>
      <c r="W12" s="1035"/>
      <c r="X12" s="1035"/>
      <c r="Y12" s="1035"/>
      <c r="Z12" s="1035"/>
      <c r="AA12" s="1035"/>
      <c r="AB12" s="1035"/>
      <c r="AC12" s="1035"/>
      <c r="AD12" s="1035"/>
      <c r="AE12" s="1035"/>
      <c r="AF12" s="1035"/>
      <c r="AG12" s="1035"/>
      <c r="AH12" s="1035"/>
      <c r="AI12" s="1035"/>
      <c r="AJ12" s="1035"/>
      <c r="AK12" s="1035"/>
      <c r="AL12" s="1035"/>
      <c r="AM12" s="1035"/>
      <c r="AN12" s="1035"/>
      <c r="AO12" s="1035"/>
      <c r="AP12" s="1035"/>
      <c r="AQ12" s="1035"/>
      <c r="AR12" s="1035"/>
      <c r="AS12" s="1035"/>
      <c r="AT12" s="1035"/>
      <c r="AU12" s="1035"/>
      <c r="AV12" s="1035"/>
      <c r="AW12" s="1035"/>
      <c r="AX12" s="1035"/>
      <c r="AY12" s="1035"/>
    </row>
    <row r="13" spans="1:53" outlineLevel="1" x14ac:dyDescent="0.25">
      <c r="B13" s="1038" t="s">
        <v>6</v>
      </c>
      <c r="C13" s="1038"/>
      <c r="D13" s="1038"/>
      <c r="E13" s="1038"/>
      <c r="F13" s="1038"/>
      <c r="G13" s="1038"/>
      <c r="H13" s="1038"/>
      <c r="I13" s="1038"/>
      <c r="J13" s="1038"/>
      <c r="K13" s="1038"/>
      <c r="L13" s="1038"/>
      <c r="M13" s="1038"/>
      <c r="N13" s="1038"/>
      <c r="O13" s="1038"/>
      <c r="P13" s="1038"/>
      <c r="Q13" s="1038"/>
      <c r="R13" s="1038"/>
      <c r="S13" s="1038"/>
      <c r="T13" s="1038"/>
      <c r="U13" s="1038"/>
      <c r="V13" s="1038"/>
      <c r="W13" s="1038"/>
      <c r="X13" s="1038"/>
      <c r="Y13" s="1038"/>
      <c r="Z13" s="1038"/>
      <c r="AA13" s="1038"/>
      <c r="AB13" s="1038"/>
      <c r="AC13" s="1038"/>
      <c r="AD13" s="1038"/>
      <c r="AE13" s="1038"/>
      <c r="AF13" s="1038"/>
      <c r="AG13" s="1038"/>
      <c r="AH13" s="1038"/>
      <c r="AI13" s="1038"/>
      <c r="AJ13" s="1038"/>
      <c r="AK13" s="1038"/>
      <c r="AL13" s="1038"/>
      <c r="AM13" s="1038"/>
      <c r="AN13" s="1038"/>
      <c r="AO13" s="1038"/>
      <c r="AP13" s="1038"/>
      <c r="AQ13" s="1038"/>
      <c r="AR13" s="1038"/>
      <c r="AS13" s="1038"/>
      <c r="AT13" s="1038"/>
      <c r="AU13" s="1038"/>
      <c r="AV13" s="1038"/>
      <c r="AW13" s="1038"/>
      <c r="AX13" s="1038"/>
      <c r="AY13" s="1038"/>
    </row>
    <row r="14" spans="1:53" ht="16.5" outlineLevel="1" thickBot="1" x14ac:dyDescent="0.3"/>
    <row r="15" spans="1:53" ht="33.75" customHeight="1" thickBot="1" x14ac:dyDescent="0.3">
      <c r="A15" s="7"/>
      <c r="B15" s="1041" t="s">
        <v>7</v>
      </c>
      <c r="C15" s="1041" t="s">
        <v>8</v>
      </c>
      <c r="D15" s="1041" t="s">
        <v>9</v>
      </c>
      <c r="E15" s="1039" t="s">
        <v>10</v>
      </c>
      <c r="F15" s="1046"/>
      <c r="G15" s="1046"/>
      <c r="H15" s="1046"/>
      <c r="I15" s="1046"/>
      <c r="J15" s="1046"/>
      <c r="K15" s="1046"/>
      <c r="L15" s="1046"/>
      <c r="M15" s="1046"/>
      <c r="N15" s="1046"/>
      <c r="O15" s="1046"/>
      <c r="P15" s="1046"/>
      <c r="Q15" s="1046"/>
      <c r="R15" s="1046"/>
      <c r="S15" s="1046"/>
      <c r="T15" s="1046"/>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c r="AT15" s="1046"/>
      <c r="AU15" s="1046"/>
      <c r="AV15" s="1046"/>
      <c r="AW15" s="1046"/>
      <c r="AX15" s="1046"/>
      <c r="AY15" s="1046"/>
      <c r="AZ15" s="1040"/>
      <c r="BA15" s="8"/>
    </row>
    <row r="16" spans="1:53" ht="47.25" customHeight="1" thickBot="1" x14ac:dyDescent="0.3">
      <c r="A16" s="7"/>
      <c r="B16" s="1042"/>
      <c r="C16" s="1042"/>
      <c r="D16" s="1044"/>
      <c r="E16" s="1047" t="s">
        <v>11</v>
      </c>
      <c r="F16" s="1048"/>
      <c r="G16" s="1048"/>
      <c r="H16" s="1048"/>
      <c r="I16" s="1048"/>
      <c r="J16" s="1048"/>
      <c r="K16" s="1048"/>
      <c r="L16" s="1048"/>
      <c r="M16" s="1046"/>
      <c r="N16" s="1046"/>
      <c r="O16" s="1046"/>
      <c r="P16" s="1046"/>
      <c r="Q16" s="1046"/>
      <c r="R16" s="1046"/>
      <c r="S16" s="1046"/>
      <c r="T16" s="1040"/>
      <c r="U16" s="1048" t="s">
        <v>12</v>
      </c>
      <c r="V16" s="1048"/>
      <c r="W16" s="1048"/>
      <c r="X16" s="1048"/>
      <c r="Y16" s="1046"/>
      <c r="Z16" s="1046"/>
      <c r="AA16" s="1046"/>
      <c r="AB16" s="1046"/>
      <c r="AC16" s="1046"/>
      <c r="AD16" s="1040"/>
      <c r="AE16" s="1039" t="s">
        <v>13</v>
      </c>
      <c r="AF16" s="1046"/>
      <c r="AG16" s="1046"/>
      <c r="AH16" s="1046"/>
      <c r="AI16" s="1046"/>
      <c r="AJ16" s="1040"/>
      <c r="AK16" s="1039" t="s">
        <v>14</v>
      </c>
      <c r="AL16" s="1046"/>
      <c r="AM16" s="1046"/>
      <c r="AN16" s="1040"/>
      <c r="AO16" s="1039" t="s">
        <v>15</v>
      </c>
      <c r="AP16" s="1046"/>
      <c r="AQ16" s="1046"/>
      <c r="AR16" s="1046"/>
      <c r="AS16" s="1046"/>
      <c r="AT16" s="1040"/>
      <c r="AU16" s="1046" t="s">
        <v>16</v>
      </c>
      <c r="AV16" s="1046"/>
      <c r="AW16" s="1046"/>
      <c r="AX16" s="1040"/>
      <c r="AY16" s="1046" t="s">
        <v>17</v>
      </c>
      <c r="AZ16" s="1040"/>
      <c r="BA16" s="8"/>
    </row>
    <row r="17" spans="1:90" s="10" customFormat="1" ht="179.25" customHeight="1" thickBot="1" x14ac:dyDescent="0.3">
      <c r="A17" s="9"/>
      <c r="B17" s="1042"/>
      <c r="C17" s="1042"/>
      <c r="D17" s="1044"/>
      <c r="E17" s="1039" t="s">
        <v>18</v>
      </c>
      <c r="F17" s="1040"/>
      <c r="G17" s="1039" t="s">
        <v>19</v>
      </c>
      <c r="H17" s="1040"/>
      <c r="I17" s="1039" t="s">
        <v>20</v>
      </c>
      <c r="J17" s="1040"/>
      <c r="K17" s="1039" t="s">
        <v>21</v>
      </c>
      <c r="L17" s="1040"/>
      <c r="M17" s="1046" t="s">
        <v>22</v>
      </c>
      <c r="N17" s="1040"/>
      <c r="O17" s="1039" t="s">
        <v>23</v>
      </c>
      <c r="P17" s="1040"/>
      <c r="Q17" s="1039" t="s">
        <v>24</v>
      </c>
      <c r="R17" s="1040"/>
      <c r="S17" s="1039" t="s">
        <v>25</v>
      </c>
      <c r="T17" s="1040"/>
      <c r="U17" s="1039" t="s">
        <v>26</v>
      </c>
      <c r="V17" s="1040"/>
      <c r="W17" s="1039" t="s">
        <v>27</v>
      </c>
      <c r="X17" s="1040"/>
      <c r="Y17" s="1053" t="s">
        <v>28</v>
      </c>
      <c r="Z17" s="1054"/>
      <c r="AA17" s="1045" t="s">
        <v>29</v>
      </c>
      <c r="AB17" s="1054"/>
      <c r="AC17" s="1045" t="s">
        <v>30</v>
      </c>
      <c r="AD17" s="1054"/>
      <c r="AE17" s="1039" t="s">
        <v>31</v>
      </c>
      <c r="AF17" s="1040"/>
      <c r="AG17" s="1039" t="s">
        <v>32</v>
      </c>
      <c r="AH17" s="1040"/>
      <c r="AI17" s="1039" t="s">
        <v>33</v>
      </c>
      <c r="AJ17" s="1040"/>
      <c r="AK17" s="1039" t="s">
        <v>34</v>
      </c>
      <c r="AL17" s="1040"/>
      <c r="AM17" s="1039" t="s">
        <v>35</v>
      </c>
      <c r="AN17" s="1040"/>
      <c r="AO17" s="1051" t="s">
        <v>36</v>
      </c>
      <c r="AP17" s="1052"/>
      <c r="AQ17" s="1039" t="s">
        <v>37</v>
      </c>
      <c r="AR17" s="1040"/>
      <c r="AS17" s="1039" t="s">
        <v>38</v>
      </c>
      <c r="AT17" s="1040"/>
      <c r="AU17" s="1046" t="s">
        <v>39</v>
      </c>
      <c r="AV17" s="1040"/>
      <c r="AW17" s="1051" t="s">
        <v>40</v>
      </c>
      <c r="AX17" s="1052"/>
      <c r="AY17" s="1049" t="s">
        <v>41</v>
      </c>
      <c r="AZ17" s="1050"/>
      <c r="BA17" s="8"/>
      <c r="BB17" s="4"/>
      <c r="BC17" s="4"/>
      <c r="BD17" s="4"/>
      <c r="BE17" s="4"/>
      <c r="BF17" s="4"/>
      <c r="BG17" s="4"/>
      <c r="BH17" s="4"/>
    </row>
    <row r="18" spans="1:90" s="10" customFormat="1" ht="81" customHeight="1" thickBot="1" x14ac:dyDescent="0.3">
      <c r="A18" s="9"/>
      <c r="B18" s="1043"/>
      <c r="C18" s="1043"/>
      <c r="D18" s="1045"/>
      <c r="E18" s="11" t="s">
        <v>42</v>
      </c>
      <c r="F18" s="955" t="s">
        <v>43</v>
      </c>
      <c r="G18" s="11" t="s">
        <v>42</v>
      </c>
      <c r="H18" s="955" t="s">
        <v>43</v>
      </c>
      <c r="I18" s="11" t="s">
        <v>42</v>
      </c>
      <c r="J18" s="955" t="s">
        <v>43</v>
      </c>
      <c r="K18" s="11" t="s">
        <v>42</v>
      </c>
      <c r="L18" s="955" t="s">
        <v>43</v>
      </c>
      <c r="M18" s="954" t="s">
        <v>42</v>
      </c>
      <c r="N18" s="955" t="s">
        <v>43</v>
      </c>
      <c r="O18" s="11" t="s">
        <v>42</v>
      </c>
      <c r="P18" s="955" t="s">
        <v>43</v>
      </c>
      <c r="Q18" s="11" t="s">
        <v>42</v>
      </c>
      <c r="R18" s="955" t="s">
        <v>43</v>
      </c>
      <c r="S18" s="11" t="s">
        <v>42</v>
      </c>
      <c r="T18" s="955" t="s">
        <v>43</v>
      </c>
      <c r="U18" s="11" t="s">
        <v>42</v>
      </c>
      <c r="V18" s="955" t="s">
        <v>43</v>
      </c>
      <c r="W18" s="11" t="s">
        <v>42</v>
      </c>
      <c r="X18" s="955" t="s">
        <v>43</v>
      </c>
      <c r="Y18" s="954" t="s">
        <v>42</v>
      </c>
      <c r="Z18" s="955" t="s">
        <v>43</v>
      </c>
      <c r="AA18" s="11" t="s">
        <v>42</v>
      </c>
      <c r="AB18" s="955" t="s">
        <v>43</v>
      </c>
      <c r="AC18" s="11" t="s">
        <v>42</v>
      </c>
      <c r="AD18" s="955" t="s">
        <v>43</v>
      </c>
      <c r="AE18" s="11" t="s">
        <v>42</v>
      </c>
      <c r="AF18" s="955" t="s">
        <v>43</v>
      </c>
      <c r="AG18" s="11" t="s">
        <v>42</v>
      </c>
      <c r="AH18" s="955" t="s">
        <v>43</v>
      </c>
      <c r="AI18" s="11" t="s">
        <v>42</v>
      </c>
      <c r="AJ18" s="955" t="s">
        <v>43</v>
      </c>
      <c r="AK18" s="11" t="s">
        <v>42</v>
      </c>
      <c r="AL18" s="955" t="s">
        <v>43</v>
      </c>
      <c r="AM18" s="11" t="s">
        <v>42</v>
      </c>
      <c r="AN18" s="955" t="s">
        <v>43</v>
      </c>
      <c r="AO18" s="14" t="s">
        <v>42</v>
      </c>
      <c r="AP18" s="15" t="s">
        <v>43</v>
      </c>
      <c r="AQ18" s="14" t="s">
        <v>42</v>
      </c>
      <c r="AR18" s="15" t="s">
        <v>43</v>
      </c>
      <c r="AS18" s="14" t="s">
        <v>42</v>
      </c>
      <c r="AT18" s="15" t="s">
        <v>43</v>
      </c>
      <c r="AU18" s="16" t="s">
        <v>42</v>
      </c>
      <c r="AV18" s="15" t="s">
        <v>43</v>
      </c>
      <c r="AW18" s="14" t="s">
        <v>42</v>
      </c>
      <c r="AX18" s="17" t="s">
        <v>43</v>
      </c>
      <c r="AY18" s="14" t="s">
        <v>42</v>
      </c>
      <c r="AZ18" s="15" t="s">
        <v>43</v>
      </c>
      <c r="BA18" s="8"/>
      <c r="BB18" s="4"/>
      <c r="BC18" s="4"/>
      <c r="BD18" s="4"/>
      <c r="BE18" s="4"/>
      <c r="BF18" s="4"/>
      <c r="BG18" s="4"/>
      <c r="BH18" s="4"/>
    </row>
    <row r="19" spans="1:90" x14ac:dyDescent="0.25">
      <c r="A19" s="7"/>
      <c r="B19" s="630">
        <v>1</v>
      </c>
      <c r="C19" s="630">
        <v>2</v>
      </c>
      <c r="D19" s="630">
        <v>3</v>
      </c>
      <c r="E19" s="18" t="s">
        <v>44</v>
      </c>
      <c r="F19" s="18" t="s">
        <v>45</v>
      </c>
      <c r="G19" s="18" t="s">
        <v>46</v>
      </c>
      <c r="H19" s="18" t="s">
        <v>47</v>
      </c>
      <c r="I19" s="18" t="s">
        <v>48</v>
      </c>
      <c r="J19" s="18" t="s">
        <v>49</v>
      </c>
      <c r="K19" s="18" t="s">
        <v>50</v>
      </c>
      <c r="L19" s="18" t="s">
        <v>51</v>
      </c>
      <c r="M19" s="18" t="s">
        <v>52</v>
      </c>
      <c r="N19" s="18" t="s">
        <v>53</v>
      </c>
      <c r="O19" s="18" t="s">
        <v>54</v>
      </c>
      <c r="P19" s="18" t="s">
        <v>55</v>
      </c>
      <c r="Q19" s="18" t="s">
        <v>56</v>
      </c>
      <c r="R19" s="18" t="s">
        <v>57</v>
      </c>
      <c r="S19" s="18" t="s">
        <v>58</v>
      </c>
      <c r="T19" s="18" t="s">
        <v>59</v>
      </c>
      <c r="U19" s="19" t="s">
        <v>60</v>
      </c>
      <c r="V19" s="19" t="s">
        <v>61</v>
      </c>
      <c r="W19" s="19" t="s">
        <v>62</v>
      </c>
      <c r="X19" s="19" t="s">
        <v>63</v>
      </c>
      <c r="Y19" s="19" t="s">
        <v>64</v>
      </c>
      <c r="Z19" s="19" t="s">
        <v>65</v>
      </c>
      <c r="AA19" s="19" t="s">
        <v>66</v>
      </c>
      <c r="AB19" s="19" t="s">
        <v>67</v>
      </c>
      <c r="AC19" s="19" t="s">
        <v>68</v>
      </c>
      <c r="AD19" s="19" t="s">
        <v>69</v>
      </c>
      <c r="AE19" s="19" t="s">
        <v>70</v>
      </c>
      <c r="AF19" s="19" t="s">
        <v>71</v>
      </c>
      <c r="AG19" s="19" t="s">
        <v>72</v>
      </c>
      <c r="AH19" s="19" t="s">
        <v>73</v>
      </c>
      <c r="AI19" s="19" t="s">
        <v>74</v>
      </c>
      <c r="AJ19" s="19" t="s">
        <v>75</v>
      </c>
      <c r="AK19" s="19" t="s">
        <v>76</v>
      </c>
      <c r="AL19" s="19" t="s">
        <v>77</v>
      </c>
      <c r="AM19" s="19" t="s">
        <v>78</v>
      </c>
      <c r="AN19" s="19" t="s">
        <v>79</v>
      </c>
      <c r="AO19" s="19" t="s">
        <v>80</v>
      </c>
      <c r="AP19" s="19" t="s">
        <v>81</v>
      </c>
      <c r="AQ19" s="19" t="s">
        <v>82</v>
      </c>
      <c r="AR19" s="19" t="s">
        <v>83</v>
      </c>
      <c r="AS19" s="19" t="s">
        <v>84</v>
      </c>
      <c r="AT19" s="19" t="s">
        <v>85</v>
      </c>
      <c r="AU19" s="19" t="s">
        <v>86</v>
      </c>
      <c r="AV19" s="19" t="s">
        <v>87</v>
      </c>
      <c r="AW19" s="19" t="s">
        <v>88</v>
      </c>
      <c r="AX19" s="19" t="s">
        <v>89</v>
      </c>
      <c r="AY19" s="20" t="s">
        <v>90</v>
      </c>
      <c r="AZ19" s="20" t="s">
        <v>91</v>
      </c>
      <c r="BA19" s="8"/>
    </row>
    <row r="20" spans="1:90" s="24" customFormat="1" ht="48" customHeight="1" x14ac:dyDescent="0.25">
      <c r="A20" s="21"/>
      <c r="B20" s="657">
        <v>0</v>
      </c>
      <c r="C20" s="657" t="s">
        <v>92</v>
      </c>
      <c r="D20" s="428" t="s">
        <v>93</v>
      </c>
      <c r="E20" s="445">
        <f>SUM(E21:E26)</f>
        <v>0</v>
      </c>
      <c r="F20" s="445">
        <f>SUM(F21:F26)</f>
        <v>0</v>
      </c>
      <c r="G20" s="393">
        <f t="shared" ref="G20:AZ20" si="0">SUM(G21:G26)</f>
        <v>0</v>
      </c>
      <c r="H20" s="393">
        <f t="shared" si="0"/>
        <v>0</v>
      </c>
      <c r="I20" s="393">
        <f t="shared" si="0"/>
        <v>0</v>
      </c>
      <c r="J20" s="393">
        <f t="shared" si="0"/>
        <v>0</v>
      </c>
      <c r="K20" s="445">
        <f t="shared" si="0"/>
        <v>0</v>
      </c>
      <c r="L20" s="445">
        <f t="shared" si="0"/>
        <v>0</v>
      </c>
      <c r="M20" s="445">
        <f t="shared" si="0"/>
        <v>0</v>
      </c>
      <c r="N20" s="445">
        <f t="shared" si="0"/>
        <v>0</v>
      </c>
      <c r="O20" s="445">
        <f t="shared" si="0"/>
        <v>0</v>
      </c>
      <c r="P20" s="445">
        <f t="shared" si="0"/>
        <v>0</v>
      </c>
      <c r="Q20" s="445">
        <f t="shared" si="0"/>
        <v>0</v>
      </c>
      <c r="R20" s="445">
        <f t="shared" si="0"/>
        <v>0</v>
      </c>
      <c r="S20" s="445">
        <f t="shared" si="0"/>
        <v>0</v>
      </c>
      <c r="T20" s="445">
        <f t="shared" si="0"/>
        <v>0</v>
      </c>
      <c r="U20" s="393">
        <f t="shared" si="0"/>
        <v>0</v>
      </c>
      <c r="V20" s="393">
        <f t="shared" si="0"/>
        <v>0</v>
      </c>
      <c r="W20" s="393">
        <f t="shared" si="0"/>
        <v>0</v>
      </c>
      <c r="X20" s="393">
        <f t="shared" si="0"/>
        <v>0</v>
      </c>
      <c r="Y20" s="393">
        <f t="shared" si="0"/>
        <v>0</v>
      </c>
      <c r="Z20" s="393">
        <f t="shared" si="0"/>
        <v>0</v>
      </c>
      <c r="AA20" s="445">
        <f t="shared" si="0"/>
        <v>0</v>
      </c>
      <c r="AB20" s="445">
        <f t="shared" si="0"/>
        <v>0</v>
      </c>
      <c r="AC20" s="445">
        <f t="shared" si="0"/>
        <v>0</v>
      </c>
      <c r="AD20" s="445">
        <f t="shared" si="0"/>
        <v>0</v>
      </c>
      <c r="AE20" s="445">
        <f t="shared" si="0"/>
        <v>0</v>
      </c>
      <c r="AF20" s="445">
        <f t="shared" si="0"/>
        <v>0</v>
      </c>
      <c r="AG20" s="445">
        <f t="shared" si="0"/>
        <v>0</v>
      </c>
      <c r="AH20" s="445">
        <f t="shared" si="0"/>
        <v>0</v>
      </c>
      <c r="AI20" s="445">
        <f t="shared" si="0"/>
        <v>0</v>
      </c>
      <c r="AJ20" s="445">
        <f t="shared" si="0"/>
        <v>0</v>
      </c>
      <c r="AK20" s="445">
        <f t="shared" si="0"/>
        <v>0</v>
      </c>
      <c r="AL20" s="445">
        <f t="shared" si="0"/>
        <v>0</v>
      </c>
      <c r="AM20" s="445">
        <f t="shared" si="0"/>
        <v>0</v>
      </c>
      <c r="AN20" s="445">
        <f t="shared" si="0"/>
        <v>0</v>
      </c>
      <c r="AO20" s="393">
        <f>SUM(AO21:AO26)</f>
        <v>0</v>
      </c>
      <c r="AP20" s="393">
        <f t="shared" si="0"/>
        <v>0</v>
      </c>
      <c r="AQ20" s="445">
        <f t="shared" si="0"/>
        <v>0</v>
      </c>
      <c r="AR20" s="445">
        <f t="shared" si="0"/>
        <v>0</v>
      </c>
      <c r="AS20" s="393">
        <f t="shared" si="0"/>
        <v>0</v>
      </c>
      <c r="AT20" s="393">
        <f t="shared" si="0"/>
        <v>0</v>
      </c>
      <c r="AU20" s="445">
        <f t="shared" si="0"/>
        <v>0</v>
      </c>
      <c r="AV20" s="445">
        <f t="shared" si="0"/>
        <v>0</v>
      </c>
      <c r="AW20" s="393">
        <f t="shared" si="0"/>
        <v>49.518000000000001</v>
      </c>
      <c r="AX20" s="393">
        <f t="shared" si="0"/>
        <v>0</v>
      </c>
      <c r="AY20" s="445">
        <f t="shared" si="0"/>
        <v>0</v>
      </c>
      <c r="AZ20" s="445">
        <f t="shared" si="0"/>
        <v>0</v>
      </c>
      <c r="BA20" s="22"/>
      <c r="BB20" s="23"/>
      <c r="BC20" s="22"/>
      <c r="BD20" s="22"/>
      <c r="BE20" s="22"/>
      <c r="BF20" s="22"/>
      <c r="BG20" s="22"/>
      <c r="BH20" s="22"/>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row>
    <row r="21" spans="1:90" s="24" customFormat="1" ht="47.25" customHeight="1" x14ac:dyDescent="0.25">
      <c r="A21" s="21"/>
      <c r="B21" s="430" t="s">
        <v>94</v>
      </c>
      <c r="C21" s="658" t="s">
        <v>95</v>
      </c>
      <c r="D21" s="431" t="s">
        <v>93</v>
      </c>
      <c r="E21" s="410">
        <f>E28</f>
        <v>0</v>
      </c>
      <c r="F21" s="410">
        <f>F28</f>
        <v>0</v>
      </c>
      <c r="G21" s="410">
        <f t="shared" ref="G21:AZ21" si="1">G28</f>
        <v>0</v>
      </c>
      <c r="H21" s="410">
        <f t="shared" si="1"/>
        <v>0</v>
      </c>
      <c r="I21" s="410">
        <f t="shared" si="1"/>
        <v>0</v>
      </c>
      <c r="J21" s="410">
        <f t="shared" si="1"/>
        <v>0</v>
      </c>
      <c r="K21" s="410">
        <f t="shared" si="1"/>
        <v>0</v>
      </c>
      <c r="L21" s="410">
        <f t="shared" si="1"/>
        <v>0</v>
      </c>
      <c r="M21" s="410">
        <f t="shared" si="1"/>
        <v>0</v>
      </c>
      <c r="N21" s="410">
        <f t="shared" si="1"/>
        <v>0</v>
      </c>
      <c r="O21" s="410">
        <f t="shared" si="1"/>
        <v>0</v>
      </c>
      <c r="P21" s="410">
        <f t="shared" si="1"/>
        <v>0</v>
      </c>
      <c r="Q21" s="410">
        <f t="shared" si="1"/>
        <v>0</v>
      </c>
      <c r="R21" s="410">
        <f t="shared" si="1"/>
        <v>0</v>
      </c>
      <c r="S21" s="410">
        <f t="shared" si="1"/>
        <v>0</v>
      </c>
      <c r="T21" s="410">
        <f t="shared" si="1"/>
        <v>0</v>
      </c>
      <c r="U21" s="410">
        <f>U28</f>
        <v>0</v>
      </c>
      <c r="V21" s="410">
        <f t="shared" si="1"/>
        <v>0</v>
      </c>
      <c r="W21" s="410">
        <f t="shared" si="1"/>
        <v>0</v>
      </c>
      <c r="X21" s="410">
        <f t="shared" si="1"/>
        <v>0</v>
      </c>
      <c r="Y21" s="410">
        <f t="shared" si="1"/>
        <v>0</v>
      </c>
      <c r="Z21" s="410">
        <f t="shared" si="1"/>
        <v>0</v>
      </c>
      <c r="AA21" s="410">
        <f t="shared" si="1"/>
        <v>0</v>
      </c>
      <c r="AB21" s="410">
        <f t="shared" si="1"/>
        <v>0</v>
      </c>
      <c r="AC21" s="410">
        <f t="shared" si="1"/>
        <v>0</v>
      </c>
      <c r="AD21" s="410">
        <f t="shared" si="1"/>
        <v>0</v>
      </c>
      <c r="AE21" s="410">
        <f t="shared" si="1"/>
        <v>0</v>
      </c>
      <c r="AF21" s="410">
        <f t="shared" si="1"/>
        <v>0</v>
      </c>
      <c r="AG21" s="410">
        <f t="shared" si="1"/>
        <v>0</v>
      </c>
      <c r="AH21" s="410">
        <f t="shared" si="1"/>
        <v>0</v>
      </c>
      <c r="AI21" s="410">
        <f t="shared" si="1"/>
        <v>0</v>
      </c>
      <c r="AJ21" s="410">
        <f t="shared" si="1"/>
        <v>0</v>
      </c>
      <c r="AK21" s="410">
        <f t="shared" si="1"/>
        <v>0</v>
      </c>
      <c r="AL21" s="410">
        <f t="shared" si="1"/>
        <v>0</v>
      </c>
      <c r="AM21" s="410">
        <f t="shared" si="1"/>
        <v>0</v>
      </c>
      <c r="AN21" s="410">
        <f t="shared" si="1"/>
        <v>0</v>
      </c>
      <c r="AO21" s="410">
        <f t="shared" si="1"/>
        <v>0</v>
      </c>
      <c r="AP21" s="410">
        <f t="shared" si="1"/>
        <v>0</v>
      </c>
      <c r="AQ21" s="410">
        <f t="shared" si="1"/>
        <v>0</v>
      </c>
      <c r="AR21" s="410">
        <f t="shared" si="1"/>
        <v>0</v>
      </c>
      <c r="AS21" s="410">
        <f t="shared" si="1"/>
        <v>0</v>
      </c>
      <c r="AT21" s="410">
        <f t="shared" si="1"/>
        <v>0</v>
      </c>
      <c r="AU21" s="410">
        <f t="shared" si="1"/>
        <v>0</v>
      </c>
      <c r="AV21" s="410">
        <f t="shared" si="1"/>
        <v>0</v>
      </c>
      <c r="AW21" s="410">
        <f t="shared" si="1"/>
        <v>0</v>
      </c>
      <c r="AX21" s="410">
        <f t="shared" si="1"/>
        <v>0</v>
      </c>
      <c r="AY21" s="410">
        <f t="shared" si="1"/>
        <v>0</v>
      </c>
      <c r="AZ21" s="410">
        <f t="shared" si="1"/>
        <v>0</v>
      </c>
      <c r="BA21" s="25">
        <f>AX21+AP21</f>
        <v>0</v>
      </c>
      <c r="BB21" s="22"/>
      <c r="BC21" s="22"/>
      <c r="BD21" s="22"/>
      <c r="BE21" s="22"/>
      <c r="BF21" s="22"/>
      <c r="BG21" s="22"/>
      <c r="BH21" s="22"/>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row>
    <row r="22" spans="1:90" s="24" customFormat="1" ht="47.25" customHeight="1" x14ac:dyDescent="0.25">
      <c r="A22" s="21"/>
      <c r="B22" s="430" t="s">
        <v>96</v>
      </c>
      <c r="C22" s="658" t="s">
        <v>97</v>
      </c>
      <c r="D22" s="431" t="s">
        <v>93</v>
      </c>
      <c r="E22" s="410">
        <f>E44</f>
        <v>0</v>
      </c>
      <c r="F22" s="410">
        <f>F44</f>
        <v>0</v>
      </c>
      <c r="G22" s="410">
        <f t="shared" ref="G22:AZ22" si="2">G44</f>
        <v>0</v>
      </c>
      <c r="H22" s="410">
        <f t="shared" si="2"/>
        <v>0</v>
      </c>
      <c r="I22" s="410">
        <f t="shared" si="2"/>
        <v>0</v>
      </c>
      <c r="J22" s="410">
        <f t="shared" si="2"/>
        <v>0</v>
      </c>
      <c r="K22" s="410">
        <f t="shared" si="2"/>
        <v>0</v>
      </c>
      <c r="L22" s="410">
        <f t="shared" si="2"/>
        <v>0</v>
      </c>
      <c r="M22" s="410">
        <f t="shared" si="2"/>
        <v>0</v>
      </c>
      <c r="N22" s="410">
        <f t="shared" si="2"/>
        <v>0</v>
      </c>
      <c r="O22" s="410">
        <f t="shared" si="2"/>
        <v>0</v>
      </c>
      <c r="P22" s="410">
        <f t="shared" si="2"/>
        <v>0</v>
      </c>
      <c r="Q22" s="410">
        <f t="shared" si="2"/>
        <v>0</v>
      </c>
      <c r="R22" s="410">
        <f t="shared" si="2"/>
        <v>0</v>
      </c>
      <c r="S22" s="410">
        <f t="shared" si="2"/>
        <v>0</v>
      </c>
      <c r="T22" s="410">
        <f t="shared" si="2"/>
        <v>0</v>
      </c>
      <c r="U22" s="410">
        <f t="shared" si="2"/>
        <v>0</v>
      </c>
      <c r="V22" s="410">
        <f t="shared" si="2"/>
        <v>0</v>
      </c>
      <c r="W22" s="410">
        <f t="shared" si="2"/>
        <v>0</v>
      </c>
      <c r="X22" s="410">
        <f t="shared" si="2"/>
        <v>0</v>
      </c>
      <c r="Y22" s="410">
        <f t="shared" si="2"/>
        <v>0</v>
      </c>
      <c r="Z22" s="410">
        <f t="shared" si="2"/>
        <v>0</v>
      </c>
      <c r="AA22" s="410">
        <f t="shared" si="2"/>
        <v>0</v>
      </c>
      <c r="AB22" s="410">
        <f t="shared" si="2"/>
        <v>0</v>
      </c>
      <c r="AC22" s="410">
        <f t="shared" si="2"/>
        <v>0</v>
      </c>
      <c r="AD22" s="410">
        <f t="shared" si="2"/>
        <v>0</v>
      </c>
      <c r="AE22" s="410">
        <f t="shared" si="2"/>
        <v>0</v>
      </c>
      <c r="AF22" s="410">
        <f t="shared" si="2"/>
        <v>0</v>
      </c>
      <c r="AG22" s="410">
        <f t="shared" si="2"/>
        <v>0</v>
      </c>
      <c r="AH22" s="410">
        <f t="shared" si="2"/>
        <v>0</v>
      </c>
      <c r="AI22" s="410">
        <f t="shared" si="2"/>
        <v>0</v>
      </c>
      <c r="AJ22" s="410">
        <f t="shared" si="2"/>
        <v>0</v>
      </c>
      <c r="AK22" s="410">
        <f t="shared" si="2"/>
        <v>0</v>
      </c>
      <c r="AL22" s="410">
        <f t="shared" si="2"/>
        <v>0</v>
      </c>
      <c r="AM22" s="410">
        <f t="shared" si="2"/>
        <v>0</v>
      </c>
      <c r="AN22" s="410">
        <f t="shared" si="2"/>
        <v>0</v>
      </c>
      <c r="AO22" s="410">
        <f t="shared" si="2"/>
        <v>0</v>
      </c>
      <c r="AP22" s="410">
        <f t="shared" si="2"/>
        <v>0</v>
      </c>
      <c r="AQ22" s="410">
        <f t="shared" si="2"/>
        <v>0</v>
      </c>
      <c r="AR22" s="410">
        <f t="shared" si="2"/>
        <v>0</v>
      </c>
      <c r="AS22" s="410">
        <f t="shared" si="2"/>
        <v>0</v>
      </c>
      <c r="AT22" s="410">
        <f t="shared" si="2"/>
        <v>0</v>
      </c>
      <c r="AU22" s="410">
        <f t="shared" si="2"/>
        <v>0</v>
      </c>
      <c r="AV22" s="410">
        <f t="shared" si="2"/>
        <v>0</v>
      </c>
      <c r="AW22" s="410">
        <f t="shared" si="2"/>
        <v>16.850000000000001</v>
      </c>
      <c r="AX22" s="410">
        <f t="shared" si="2"/>
        <v>0</v>
      </c>
      <c r="AY22" s="410">
        <f t="shared" si="2"/>
        <v>0</v>
      </c>
      <c r="AZ22" s="410">
        <f t="shared" si="2"/>
        <v>0</v>
      </c>
      <c r="BA22" s="25">
        <f t="shared" ref="BA22:BA87" si="3">AX22+AP22</f>
        <v>0</v>
      </c>
      <c r="BB22" s="22"/>
      <c r="BC22" s="22"/>
      <c r="BD22" s="22"/>
      <c r="BE22" s="22"/>
      <c r="BF22" s="22"/>
      <c r="BG22" s="22"/>
      <c r="BH22" s="22"/>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row>
    <row r="23" spans="1:90" s="24" customFormat="1" ht="47.25" customHeight="1" x14ac:dyDescent="0.25">
      <c r="A23" s="21"/>
      <c r="B23" s="430" t="s">
        <v>98</v>
      </c>
      <c r="C23" s="658" t="s">
        <v>99</v>
      </c>
      <c r="D23" s="431" t="s">
        <v>93</v>
      </c>
      <c r="E23" s="410">
        <f>E70</f>
        <v>0</v>
      </c>
      <c r="F23" s="410">
        <f>F70</f>
        <v>0</v>
      </c>
      <c r="G23" s="410">
        <f t="shared" ref="G23:AZ23" si="4">G70</f>
        <v>0</v>
      </c>
      <c r="H23" s="410">
        <f t="shared" si="4"/>
        <v>0</v>
      </c>
      <c r="I23" s="410">
        <f t="shared" si="4"/>
        <v>0</v>
      </c>
      <c r="J23" s="410">
        <f t="shared" si="4"/>
        <v>0</v>
      </c>
      <c r="K23" s="410">
        <f t="shared" si="4"/>
        <v>0</v>
      </c>
      <c r="L23" s="410">
        <f t="shared" si="4"/>
        <v>0</v>
      </c>
      <c r="M23" s="410">
        <f t="shared" si="4"/>
        <v>0</v>
      </c>
      <c r="N23" s="410">
        <f t="shared" si="4"/>
        <v>0</v>
      </c>
      <c r="O23" s="410">
        <f t="shared" si="4"/>
        <v>0</v>
      </c>
      <c r="P23" s="410">
        <f t="shared" si="4"/>
        <v>0</v>
      </c>
      <c r="Q23" s="410">
        <f t="shared" si="4"/>
        <v>0</v>
      </c>
      <c r="R23" s="410">
        <f t="shared" si="4"/>
        <v>0</v>
      </c>
      <c r="S23" s="410">
        <f t="shared" si="4"/>
        <v>0</v>
      </c>
      <c r="T23" s="410">
        <f t="shared" si="4"/>
        <v>0</v>
      </c>
      <c r="U23" s="410">
        <f t="shared" si="4"/>
        <v>0</v>
      </c>
      <c r="V23" s="410">
        <f t="shared" si="4"/>
        <v>0</v>
      </c>
      <c r="W23" s="410">
        <f t="shared" si="4"/>
        <v>0</v>
      </c>
      <c r="X23" s="410">
        <f t="shared" si="4"/>
        <v>0</v>
      </c>
      <c r="Y23" s="410">
        <f t="shared" si="4"/>
        <v>0</v>
      </c>
      <c r="Z23" s="410">
        <f t="shared" si="4"/>
        <v>0</v>
      </c>
      <c r="AA23" s="410">
        <f t="shared" si="4"/>
        <v>0</v>
      </c>
      <c r="AB23" s="410">
        <f t="shared" si="4"/>
        <v>0</v>
      </c>
      <c r="AC23" s="410">
        <f t="shared" si="4"/>
        <v>0</v>
      </c>
      <c r="AD23" s="410">
        <f t="shared" si="4"/>
        <v>0</v>
      </c>
      <c r="AE23" s="410">
        <f t="shared" si="4"/>
        <v>0</v>
      </c>
      <c r="AF23" s="410">
        <f t="shared" si="4"/>
        <v>0</v>
      </c>
      <c r="AG23" s="410">
        <f t="shared" si="4"/>
        <v>0</v>
      </c>
      <c r="AH23" s="410">
        <f t="shared" si="4"/>
        <v>0</v>
      </c>
      <c r="AI23" s="410">
        <f t="shared" si="4"/>
        <v>0</v>
      </c>
      <c r="AJ23" s="410">
        <f t="shared" si="4"/>
        <v>0</v>
      </c>
      <c r="AK23" s="410">
        <f t="shared" si="4"/>
        <v>0</v>
      </c>
      <c r="AL23" s="410">
        <f t="shared" si="4"/>
        <v>0</v>
      </c>
      <c r="AM23" s="410">
        <f t="shared" si="4"/>
        <v>0</v>
      </c>
      <c r="AN23" s="410">
        <f t="shared" si="4"/>
        <v>0</v>
      </c>
      <c r="AO23" s="410">
        <f t="shared" si="4"/>
        <v>0</v>
      </c>
      <c r="AP23" s="410">
        <f t="shared" si="4"/>
        <v>0</v>
      </c>
      <c r="AQ23" s="410">
        <f t="shared" si="4"/>
        <v>0</v>
      </c>
      <c r="AR23" s="410">
        <f t="shared" si="4"/>
        <v>0</v>
      </c>
      <c r="AS23" s="410">
        <f t="shared" si="4"/>
        <v>0</v>
      </c>
      <c r="AT23" s="410">
        <f t="shared" si="4"/>
        <v>0</v>
      </c>
      <c r="AU23" s="410">
        <f t="shared" si="4"/>
        <v>0</v>
      </c>
      <c r="AV23" s="410">
        <f t="shared" si="4"/>
        <v>0</v>
      </c>
      <c r="AW23" s="410">
        <f t="shared" si="4"/>
        <v>0</v>
      </c>
      <c r="AX23" s="410">
        <f t="shared" si="4"/>
        <v>0</v>
      </c>
      <c r="AY23" s="410">
        <f t="shared" si="4"/>
        <v>0</v>
      </c>
      <c r="AZ23" s="410">
        <f t="shared" si="4"/>
        <v>0</v>
      </c>
      <c r="BA23" s="25">
        <f t="shared" si="3"/>
        <v>0</v>
      </c>
      <c r="BB23" s="22"/>
      <c r="BC23" s="22"/>
      <c r="BD23" s="22"/>
      <c r="BE23" s="22"/>
      <c r="BF23" s="22"/>
      <c r="BG23" s="22"/>
      <c r="BH23" s="22"/>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row>
    <row r="24" spans="1:90" s="24" customFormat="1" ht="47.25" customHeight="1" x14ac:dyDescent="0.25">
      <c r="A24" s="21"/>
      <c r="B24" s="430" t="s">
        <v>100</v>
      </c>
      <c r="C24" s="658" t="s">
        <v>101</v>
      </c>
      <c r="D24" s="431" t="s">
        <v>93</v>
      </c>
      <c r="E24" s="410">
        <f t="shared" ref="E24:AZ24" si="5">E73</f>
        <v>0</v>
      </c>
      <c r="F24" s="410">
        <f t="shared" si="5"/>
        <v>0</v>
      </c>
      <c r="G24" s="410">
        <f t="shared" si="5"/>
        <v>0</v>
      </c>
      <c r="H24" s="410">
        <f t="shared" si="5"/>
        <v>0</v>
      </c>
      <c r="I24" s="410">
        <f t="shared" si="5"/>
        <v>0</v>
      </c>
      <c r="J24" s="410">
        <f t="shared" si="5"/>
        <v>0</v>
      </c>
      <c r="K24" s="410">
        <f t="shared" si="5"/>
        <v>0</v>
      </c>
      <c r="L24" s="410">
        <f t="shared" si="5"/>
        <v>0</v>
      </c>
      <c r="M24" s="410">
        <f t="shared" si="5"/>
        <v>0</v>
      </c>
      <c r="N24" s="410">
        <f t="shared" si="5"/>
        <v>0</v>
      </c>
      <c r="O24" s="410">
        <f t="shared" si="5"/>
        <v>0</v>
      </c>
      <c r="P24" s="410">
        <f t="shared" si="5"/>
        <v>0</v>
      </c>
      <c r="Q24" s="410">
        <f t="shared" si="5"/>
        <v>0</v>
      </c>
      <c r="R24" s="410">
        <f t="shared" si="5"/>
        <v>0</v>
      </c>
      <c r="S24" s="410">
        <f t="shared" si="5"/>
        <v>0</v>
      </c>
      <c r="T24" s="410">
        <f t="shared" si="5"/>
        <v>0</v>
      </c>
      <c r="U24" s="410">
        <f t="shared" si="5"/>
        <v>0</v>
      </c>
      <c r="V24" s="410">
        <f t="shared" si="5"/>
        <v>0</v>
      </c>
      <c r="W24" s="410">
        <f t="shared" si="5"/>
        <v>0</v>
      </c>
      <c r="X24" s="410">
        <f t="shared" si="5"/>
        <v>0</v>
      </c>
      <c r="Y24" s="410">
        <f t="shared" si="5"/>
        <v>0</v>
      </c>
      <c r="Z24" s="410">
        <f t="shared" si="5"/>
        <v>0</v>
      </c>
      <c r="AA24" s="410">
        <f t="shared" si="5"/>
        <v>0</v>
      </c>
      <c r="AB24" s="410">
        <f t="shared" si="5"/>
        <v>0</v>
      </c>
      <c r="AC24" s="410">
        <f t="shared" si="5"/>
        <v>0</v>
      </c>
      <c r="AD24" s="410">
        <f t="shared" si="5"/>
        <v>0</v>
      </c>
      <c r="AE24" s="410">
        <f t="shared" si="5"/>
        <v>0</v>
      </c>
      <c r="AF24" s="410">
        <f t="shared" si="5"/>
        <v>0</v>
      </c>
      <c r="AG24" s="410">
        <f t="shared" si="5"/>
        <v>0</v>
      </c>
      <c r="AH24" s="410">
        <f t="shared" si="5"/>
        <v>0</v>
      </c>
      <c r="AI24" s="410">
        <f t="shared" si="5"/>
        <v>0</v>
      </c>
      <c r="AJ24" s="410">
        <f t="shared" si="5"/>
        <v>0</v>
      </c>
      <c r="AK24" s="410">
        <f t="shared" si="5"/>
        <v>0</v>
      </c>
      <c r="AL24" s="410">
        <f t="shared" si="5"/>
        <v>0</v>
      </c>
      <c r="AM24" s="410">
        <f t="shared" si="5"/>
        <v>0</v>
      </c>
      <c r="AN24" s="410">
        <f t="shared" si="5"/>
        <v>0</v>
      </c>
      <c r="AO24" s="410">
        <f t="shared" si="5"/>
        <v>0</v>
      </c>
      <c r="AP24" s="410">
        <f t="shared" si="5"/>
        <v>0</v>
      </c>
      <c r="AQ24" s="410">
        <f t="shared" si="5"/>
        <v>0</v>
      </c>
      <c r="AR24" s="410">
        <f t="shared" si="5"/>
        <v>0</v>
      </c>
      <c r="AS24" s="410">
        <f t="shared" si="5"/>
        <v>0</v>
      </c>
      <c r="AT24" s="410">
        <f t="shared" si="5"/>
        <v>0</v>
      </c>
      <c r="AU24" s="410">
        <f t="shared" si="5"/>
        <v>0</v>
      </c>
      <c r="AV24" s="410">
        <f t="shared" si="5"/>
        <v>0</v>
      </c>
      <c r="AW24" s="410">
        <f t="shared" si="5"/>
        <v>28.771999999999998</v>
      </c>
      <c r="AX24" s="410">
        <f t="shared" si="5"/>
        <v>0</v>
      </c>
      <c r="AY24" s="410">
        <f t="shared" si="5"/>
        <v>0</v>
      </c>
      <c r="AZ24" s="410">
        <f t="shared" si="5"/>
        <v>0</v>
      </c>
      <c r="BA24" s="25">
        <f t="shared" si="3"/>
        <v>0</v>
      </c>
      <c r="BB24" s="22"/>
      <c r="BC24" s="22"/>
      <c r="BD24" s="22"/>
      <c r="BE24" s="22"/>
      <c r="BF24" s="22"/>
      <c r="BG24" s="22"/>
      <c r="BH24" s="22"/>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row>
    <row r="25" spans="1:90" s="24" customFormat="1" ht="47.25" customHeight="1" x14ac:dyDescent="0.25">
      <c r="A25" s="21"/>
      <c r="B25" s="430" t="s">
        <v>102</v>
      </c>
      <c r="C25" s="658" t="s">
        <v>103</v>
      </c>
      <c r="D25" s="431" t="s">
        <v>93</v>
      </c>
      <c r="E25" s="410">
        <f t="shared" ref="E25:AZ26" si="6">E80</f>
        <v>0</v>
      </c>
      <c r="F25" s="410">
        <f t="shared" si="6"/>
        <v>0</v>
      </c>
      <c r="G25" s="410">
        <f t="shared" si="6"/>
        <v>0</v>
      </c>
      <c r="H25" s="410">
        <f t="shared" si="6"/>
        <v>0</v>
      </c>
      <c r="I25" s="410">
        <f t="shared" si="6"/>
        <v>0</v>
      </c>
      <c r="J25" s="410">
        <f t="shared" si="6"/>
        <v>0</v>
      </c>
      <c r="K25" s="410">
        <f t="shared" si="6"/>
        <v>0</v>
      </c>
      <c r="L25" s="410">
        <f t="shared" si="6"/>
        <v>0</v>
      </c>
      <c r="M25" s="410">
        <f t="shared" si="6"/>
        <v>0</v>
      </c>
      <c r="N25" s="410">
        <f t="shared" si="6"/>
        <v>0</v>
      </c>
      <c r="O25" s="410">
        <f t="shared" si="6"/>
        <v>0</v>
      </c>
      <c r="P25" s="410">
        <f t="shared" si="6"/>
        <v>0</v>
      </c>
      <c r="Q25" s="410">
        <f t="shared" si="6"/>
        <v>0</v>
      </c>
      <c r="R25" s="410">
        <f t="shared" si="6"/>
        <v>0</v>
      </c>
      <c r="S25" s="410">
        <f t="shared" si="6"/>
        <v>0</v>
      </c>
      <c r="T25" s="410">
        <f t="shared" si="6"/>
        <v>0</v>
      </c>
      <c r="U25" s="410">
        <f t="shared" si="6"/>
        <v>0</v>
      </c>
      <c r="V25" s="410">
        <f t="shared" si="6"/>
        <v>0</v>
      </c>
      <c r="W25" s="410">
        <f t="shared" si="6"/>
        <v>0</v>
      </c>
      <c r="X25" s="410">
        <f t="shared" si="6"/>
        <v>0</v>
      </c>
      <c r="Y25" s="410">
        <f t="shared" si="6"/>
        <v>0</v>
      </c>
      <c r="Z25" s="410">
        <f t="shared" si="6"/>
        <v>0</v>
      </c>
      <c r="AA25" s="410">
        <f t="shared" si="6"/>
        <v>0</v>
      </c>
      <c r="AB25" s="410">
        <f t="shared" si="6"/>
        <v>0</v>
      </c>
      <c r="AC25" s="410">
        <f t="shared" si="6"/>
        <v>0</v>
      </c>
      <c r="AD25" s="410">
        <f t="shared" si="6"/>
        <v>0</v>
      </c>
      <c r="AE25" s="410">
        <f t="shared" si="6"/>
        <v>0</v>
      </c>
      <c r="AF25" s="410">
        <f t="shared" si="6"/>
        <v>0</v>
      </c>
      <c r="AG25" s="410">
        <f t="shared" si="6"/>
        <v>0</v>
      </c>
      <c r="AH25" s="410">
        <f t="shared" si="6"/>
        <v>0</v>
      </c>
      <c r="AI25" s="410">
        <f t="shared" si="6"/>
        <v>0</v>
      </c>
      <c r="AJ25" s="410">
        <f t="shared" si="6"/>
        <v>0</v>
      </c>
      <c r="AK25" s="410">
        <f t="shared" si="6"/>
        <v>0</v>
      </c>
      <c r="AL25" s="410">
        <f t="shared" si="6"/>
        <v>0</v>
      </c>
      <c r="AM25" s="410">
        <f t="shared" si="6"/>
        <v>0</v>
      </c>
      <c r="AN25" s="410">
        <f t="shared" si="6"/>
        <v>0</v>
      </c>
      <c r="AO25" s="410">
        <f t="shared" si="6"/>
        <v>0</v>
      </c>
      <c r="AP25" s="410">
        <f t="shared" si="6"/>
        <v>0</v>
      </c>
      <c r="AQ25" s="410">
        <f t="shared" si="6"/>
        <v>0</v>
      </c>
      <c r="AR25" s="410">
        <f t="shared" si="6"/>
        <v>0</v>
      </c>
      <c r="AS25" s="410">
        <f t="shared" si="6"/>
        <v>0</v>
      </c>
      <c r="AT25" s="410">
        <f t="shared" si="6"/>
        <v>0</v>
      </c>
      <c r="AU25" s="410">
        <f t="shared" si="6"/>
        <v>0</v>
      </c>
      <c r="AV25" s="410">
        <f t="shared" si="6"/>
        <v>0</v>
      </c>
      <c r="AW25" s="410">
        <f t="shared" si="6"/>
        <v>0</v>
      </c>
      <c r="AX25" s="410">
        <f t="shared" si="6"/>
        <v>0</v>
      </c>
      <c r="AY25" s="410">
        <f t="shared" si="6"/>
        <v>0</v>
      </c>
      <c r="AZ25" s="410">
        <f t="shared" si="6"/>
        <v>0</v>
      </c>
      <c r="BA25" s="25">
        <f t="shared" si="3"/>
        <v>0</v>
      </c>
      <c r="BB25" s="22"/>
      <c r="BC25" s="22"/>
      <c r="BD25" s="22"/>
      <c r="BE25" s="22"/>
      <c r="BF25" s="22"/>
      <c r="BG25" s="22"/>
      <c r="BH25" s="22"/>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row>
    <row r="26" spans="1:90" s="24" customFormat="1" ht="47.25" customHeight="1" x14ac:dyDescent="0.25">
      <c r="A26" s="21"/>
      <c r="B26" s="430" t="s">
        <v>104</v>
      </c>
      <c r="C26" s="658" t="s">
        <v>105</v>
      </c>
      <c r="D26" s="431" t="s">
        <v>93</v>
      </c>
      <c r="E26" s="410">
        <f t="shared" si="6"/>
        <v>0</v>
      </c>
      <c r="F26" s="410">
        <f t="shared" si="6"/>
        <v>0</v>
      </c>
      <c r="G26" s="410">
        <f t="shared" si="6"/>
        <v>0</v>
      </c>
      <c r="H26" s="410">
        <f t="shared" si="6"/>
        <v>0</v>
      </c>
      <c r="I26" s="410">
        <f t="shared" si="6"/>
        <v>0</v>
      </c>
      <c r="J26" s="410">
        <f t="shared" si="6"/>
        <v>0</v>
      </c>
      <c r="K26" s="410">
        <f t="shared" si="6"/>
        <v>0</v>
      </c>
      <c r="L26" s="410">
        <f t="shared" si="6"/>
        <v>0</v>
      </c>
      <c r="M26" s="410">
        <f t="shared" si="6"/>
        <v>0</v>
      </c>
      <c r="N26" s="410">
        <f t="shared" si="6"/>
        <v>0</v>
      </c>
      <c r="O26" s="410">
        <f t="shared" si="6"/>
        <v>0</v>
      </c>
      <c r="P26" s="410">
        <f t="shared" si="6"/>
        <v>0</v>
      </c>
      <c r="Q26" s="410">
        <f t="shared" si="6"/>
        <v>0</v>
      </c>
      <c r="R26" s="410">
        <f t="shared" si="6"/>
        <v>0</v>
      </c>
      <c r="S26" s="410">
        <f t="shared" si="6"/>
        <v>0</v>
      </c>
      <c r="T26" s="410">
        <f t="shared" si="6"/>
        <v>0</v>
      </c>
      <c r="U26" s="410">
        <f t="shared" si="6"/>
        <v>0</v>
      </c>
      <c r="V26" s="410">
        <f t="shared" si="6"/>
        <v>0</v>
      </c>
      <c r="W26" s="410">
        <f t="shared" si="6"/>
        <v>0</v>
      </c>
      <c r="X26" s="410">
        <f t="shared" si="6"/>
        <v>0</v>
      </c>
      <c r="Y26" s="410">
        <f t="shared" si="6"/>
        <v>0</v>
      </c>
      <c r="Z26" s="410">
        <f t="shared" si="6"/>
        <v>0</v>
      </c>
      <c r="AA26" s="410">
        <f t="shared" si="6"/>
        <v>0</v>
      </c>
      <c r="AB26" s="410">
        <f t="shared" si="6"/>
        <v>0</v>
      </c>
      <c r="AC26" s="410">
        <f t="shared" si="6"/>
        <v>0</v>
      </c>
      <c r="AD26" s="410">
        <f t="shared" si="6"/>
        <v>0</v>
      </c>
      <c r="AE26" s="410">
        <f t="shared" si="6"/>
        <v>0</v>
      </c>
      <c r="AF26" s="410">
        <f t="shared" si="6"/>
        <v>0</v>
      </c>
      <c r="AG26" s="410">
        <f t="shared" si="6"/>
        <v>0</v>
      </c>
      <c r="AH26" s="410">
        <f t="shared" si="6"/>
        <v>0</v>
      </c>
      <c r="AI26" s="410">
        <f t="shared" si="6"/>
        <v>0</v>
      </c>
      <c r="AJ26" s="410">
        <f t="shared" si="6"/>
        <v>0</v>
      </c>
      <c r="AK26" s="410">
        <f t="shared" si="6"/>
        <v>0</v>
      </c>
      <c r="AL26" s="410">
        <f t="shared" si="6"/>
        <v>0</v>
      </c>
      <c r="AM26" s="410">
        <f t="shared" si="6"/>
        <v>0</v>
      </c>
      <c r="AN26" s="410">
        <f t="shared" si="6"/>
        <v>0</v>
      </c>
      <c r="AO26" s="410">
        <f t="shared" si="6"/>
        <v>0</v>
      </c>
      <c r="AP26" s="410">
        <f t="shared" si="6"/>
        <v>0</v>
      </c>
      <c r="AQ26" s="410">
        <f t="shared" si="6"/>
        <v>0</v>
      </c>
      <c r="AR26" s="410">
        <f t="shared" si="6"/>
        <v>0</v>
      </c>
      <c r="AS26" s="410">
        <f t="shared" si="6"/>
        <v>0</v>
      </c>
      <c r="AT26" s="410">
        <f t="shared" si="6"/>
        <v>0</v>
      </c>
      <c r="AU26" s="410">
        <f t="shared" si="6"/>
        <v>0</v>
      </c>
      <c r="AV26" s="410">
        <f t="shared" si="6"/>
        <v>0</v>
      </c>
      <c r="AW26" s="410">
        <f t="shared" si="6"/>
        <v>3.8959999999999999</v>
      </c>
      <c r="AX26" s="410">
        <f t="shared" si="6"/>
        <v>0</v>
      </c>
      <c r="AY26" s="410">
        <f t="shared" si="6"/>
        <v>0</v>
      </c>
      <c r="AZ26" s="410">
        <f t="shared" si="6"/>
        <v>0</v>
      </c>
      <c r="BA26" s="25">
        <f t="shared" si="3"/>
        <v>0</v>
      </c>
      <c r="BB26" s="22"/>
      <c r="BC26" s="22"/>
      <c r="BD26" s="22"/>
      <c r="BE26" s="22"/>
      <c r="BF26" s="22"/>
      <c r="BG26" s="22"/>
      <c r="BH26" s="22"/>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row>
    <row r="27" spans="1:90" ht="48" customHeight="1" x14ac:dyDescent="0.25">
      <c r="A27" s="7"/>
      <c r="B27" s="657" t="s">
        <v>106</v>
      </c>
      <c r="C27" s="432" t="s">
        <v>107</v>
      </c>
      <c r="D27" s="428" t="s">
        <v>93</v>
      </c>
      <c r="E27" s="393">
        <f>E28+E44+E70+E73+E80+E81</f>
        <v>0</v>
      </c>
      <c r="F27" s="393">
        <f>F28+F44+F70+F73+F80+F81</f>
        <v>0</v>
      </c>
      <c r="G27" s="393">
        <f>G28+G44+G70+G73+G80+G81</f>
        <v>0</v>
      </c>
      <c r="H27" s="393">
        <f>H28+H44+H70+H73+H80+H81</f>
        <v>0</v>
      </c>
      <c r="I27" s="393">
        <v>0</v>
      </c>
      <c r="J27" s="393">
        <f t="shared" ref="J27:AZ27" si="7">J28+J44+J70+J73+J80+J81</f>
        <v>0</v>
      </c>
      <c r="K27" s="393">
        <f t="shared" si="7"/>
        <v>0</v>
      </c>
      <c r="L27" s="393">
        <f t="shared" si="7"/>
        <v>0</v>
      </c>
      <c r="M27" s="393">
        <f t="shared" si="7"/>
        <v>0</v>
      </c>
      <c r="N27" s="393">
        <f t="shared" si="7"/>
        <v>0</v>
      </c>
      <c r="O27" s="393">
        <f t="shared" si="7"/>
        <v>0</v>
      </c>
      <c r="P27" s="393">
        <f t="shared" si="7"/>
        <v>0</v>
      </c>
      <c r="Q27" s="393">
        <f t="shared" si="7"/>
        <v>0</v>
      </c>
      <c r="R27" s="393">
        <f t="shared" si="7"/>
        <v>0</v>
      </c>
      <c r="S27" s="393">
        <f t="shared" si="7"/>
        <v>0</v>
      </c>
      <c r="T27" s="393">
        <f t="shared" si="7"/>
        <v>0</v>
      </c>
      <c r="U27" s="393">
        <f t="shared" si="7"/>
        <v>0</v>
      </c>
      <c r="V27" s="393">
        <f t="shared" si="7"/>
        <v>0</v>
      </c>
      <c r="W27" s="393">
        <f t="shared" si="7"/>
        <v>0</v>
      </c>
      <c r="X27" s="393">
        <f t="shared" si="7"/>
        <v>0</v>
      </c>
      <c r="Y27" s="393">
        <f t="shared" si="7"/>
        <v>0</v>
      </c>
      <c r="Z27" s="393">
        <f t="shared" si="7"/>
        <v>0</v>
      </c>
      <c r="AA27" s="393">
        <f t="shared" si="7"/>
        <v>0</v>
      </c>
      <c r="AB27" s="393">
        <f t="shared" si="7"/>
        <v>0</v>
      </c>
      <c r="AC27" s="393">
        <f t="shared" si="7"/>
        <v>0</v>
      </c>
      <c r="AD27" s="393">
        <f t="shared" si="7"/>
        <v>0</v>
      </c>
      <c r="AE27" s="393">
        <f t="shared" si="7"/>
        <v>0</v>
      </c>
      <c r="AF27" s="393">
        <f t="shared" si="7"/>
        <v>0</v>
      </c>
      <c r="AG27" s="393">
        <f t="shared" si="7"/>
        <v>0</v>
      </c>
      <c r="AH27" s="393">
        <f t="shared" si="7"/>
        <v>0</v>
      </c>
      <c r="AI27" s="393">
        <f t="shared" si="7"/>
        <v>0</v>
      </c>
      <c r="AJ27" s="393">
        <f t="shared" si="7"/>
        <v>0</v>
      </c>
      <c r="AK27" s="393">
        <f t="shared" si="7"/>
        <v>0</v>
      </c>
      <c r="AL27" s="393">
        <f t="shared" si="7"/>
        <v>0</v>
      </c>
      <c r="AM27" s="393">
        <f t="shared" si="7"/>
        <v>0</v>
      </c>
      <c r="AN27" s="393">
        <f t="shared" si="7"/>
        <v>0</v>
      </c>
      <c r="AO27" s="393">
        <f t="shared" si="7"/>
        <v>0</v>
      </c>
      <c r="AP27" s="393">
        <f t="shared" si="7"/>
        <v>0</v>
      </c>
      <c r="AQ27" s="393">
        <f t="shared" si="7"/>
        <v>0</v>
      </c>
      <c r="AR27" s="393">
        <f t="shared" si="7"/>
        <v>0</v>
      </c>
      <c r="AS27" s="393">
        <f t="shared" si="7"/>
        <v>0</v>
      </c>
      <c r="AT27" s="393">
        <f t="shared" si="7"/>
        <v>0</v>
      </c>
      <c r="AU27" s="393">
        <f t="shared" si="7"/>
        <v>0</v>
      </c>
      <c r="AV27" s="393">
        <f t="shared" si="7"/>
        <v>0</v>
      </c>
      <c r="AW27" s="393">
        <f t="shared" si="7"/>
        <v>49.518000000000001</v>
      </c>
      <c r="AX27" s="393">
        <f t="shared" si="7"/>
        <v>0</v>
      </c>
      <c r="AY27" s="393">
        <f t="shared" si="7"/>
        <v>0</v>
      </c>
      <c r="AZ27" s="393">
        <f t="shared" si="7"/>
        <v>0</v>
      </c>
      <c r="BA27" s="25">
        <f t="shared" si="3"/>
        <v>0</v>
      </c>
      <c r="BB27" s="8"/>
      <c r="BC27" s="8"/>
      <c r="BD27" s="8"/>
      <c r="BE27" s="8"/>
      <c r="BF27" s="8"/>
      <c r="BG27" s="8"/>
      <c r="BH27" s="8"/>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row>
    <row r="28" spans="1:90" s="24" customFormat="1" ht="48" customHeight="1" x14ac:dyDescent="0.25">
      <c r="A28" s="21"/>
      <c r="B28" s="657" t="s">
        <v>108</v>
      </c>
      <c r="C28" s="432" t="s">
        <v>109</v>
      </c>
      <c r="D28" s="428" t="s">
        <v>93</v>
      </c>
      <c r="E28" s="393">
        <f>E29+E36+E39+E40</f>
        <v>0</v>
      </c>
      <c r="F28" s="393">
        <f>F29+F36+F39+F40</f>
        <v>0</v>
      </c>
      <c r="G28" s="393">
        <v>0</v>
      </c>
      <c r="H28" s="393">
        <f>H29+H36+H39+H40</f>
        <v>0</v>
      </c>
      <c r="I28" s="393">
        <v>0</v>
      </c>
      <c r="J28" s="393">
        <v>0</v>
      </c>
      <c r="K28" s="393">
        <f t="shared" ref="K28:AZ28" si="8">K29+K36+K39+K40</f>
        <v>0</v>
      </c>
      <c r="L28" s="393">
        <f t="shared" si="8"/>
        <v>0</v>
      </c>
      <c r="M28" s="393">
        <f t="shared" si="8"/>
        <v>0</v>
      </c>
      <c r="N28" s="393">
        <f t="shared" si="8"/>
        <v>0</v>
      </c>
      <c r="O28" s="393">
        <f t="shared" si="8"/>
        <v>0</v>
      </c>
      <c r="P28" s="393">
        <f t="shared" si="8"/>
        <v>0</v>
      </c>
      <c r="Q28" s="393">
        <f t="shared" si="8"/>
        <v>0</v>
      </c>
      <c r="R28" s="393">
        <f t="shared" si="8"/>
        <v>0</v>
      </c>
      <c r="S28" s="393">
        <f t="shared" si="8"/>
        <v>0</v>
      </c>
      <c r="T28" s="393">
        <f t="shared" si="8"/>
        <v>0</v>
      </c>
      <c r="U28" s="393">
        <f t="shared" si="8"/>
        <v>0</v>
      </c>
      <c r="V28" s="393">
        <f t="shared" si="8"/>
        <v>0</v>
      </c>
      <c r="W28" s="393">
        <f t="shared" si="8"/>
        <v>0</v>
      </c>
      <c r="X28" s="393">
        <f t="shared" si="8"/>
        <v>0</v>
      </c>
      <c r="Y28" s="393">
        <f t="shared" si="8"/>
        <v>0</v>
      </c>
      <c r="Z28" s="393">
        <f t="shared" si="8"/>
        <v>0</v>
      </c>
      <c r="AA28" s="393">
        <f t="shared" si="8"/>
        <v>0</v>
      </c>
      <c r="AB28" s="393">
        <f t="shared" si="8"/>
        <v>0</v>
      </c>
      <c r="AC28" s="393">
        <f t="shared" si="8"/>
        <v>0</v>
      </c>
      <c r="AD28" s="393">
        <f t="shared" si="8"/>
        <v>0</v>
      </c>
      <c r="AE28" s="393">
        <f t="shared" si="8"/>
        <v>0</v>
      </c>
      <c r="AF28" s="393">
        <f t="shared" si="8"/>
        <v>0</v>
      </c>
      <c r="AG28" s="393">
        <f t="shared" si="8"/>
        <v>0</v>
      </c>
      <c r="AH28" s="393">
        <f t="shared" si="8"/>
        <v>0</v>
      </c>
      <c r="AI28" s="393">
        <f t="shared" si="8"/>
        <v>0</v>
      </c>
      <c r="AJ28" s="393">
        <f t="shared" si="8"/>
        <v>0</v>
      </c>
      <c r="AK28" s="393">
        <f t="shared" si="8"/>
        <v>0</v>
      </c>
      <c r="AL28" s="393">
        <f t="shared" si="8"/>
        <v>0</v>
      </c>
      <c r="AM28" s="393">
        <f t="shared" si="8"/>
        <v>0</v>
      </c>
      <c r="AN28" s="393">
        <f t="shared" si="8"/>
        <v>0</v>
      </c>
      <c r="AO28" s="393">
        <f t="shared" si="8"/>
        <v>0</v>
      </c>
      <c r="AP28" s="393">
        <f t="shared" si="8"/>
        <v>0</v>
      </c>
      <c r="AQ28" s="393">
        <f t="shared" si="8"/>
        <v>0</v>
      </c>
      <c r="AR28" s="393">
        <f t="shared" si="8"/>
        <v>0</v>
      </c>
      <c r="AS28" s="393">
        <f t="shared" si="8"/>
        <v>0</v>
      </c>
      <c r="AT28" s="393">
        <f t="shared" si="8"/>
        <v>0</v>
      </c>
      <c r="AU28" s="393">
        <f t="shared" si="8"/>
        <v>0</v>
      </c>
      <c r="AV28" s="393">
        <f t="shared" si="8"/>
        <v>0</v>
      </c>
      <c r="AW28" s="393">
        <f t="shared" si="8"/>
        <v>0</v>
      </c>
      <c r="AX28" s="393">
        <f t="shared" si="8"/>
        <v>0</v>
      </c>
      <c r="AY28" s="393">
        <f t="shared" si="8"/>
        <v>0</v>
      </c>
      <c r="AZ28" s="393">
        <f t="shared" si="8"/>
        <v>0</v>
      </c>
      <c r="BA28" s="25">
        <f t="shared" si="3"/>
        <v>0</v>
      </c>
      <c r="BB28" s="22"/>
      <c r="BC28" s="22"/>
      <c r="BD28" s="22"/>
      <c r="BE28" s="22"/>
      <c r="BF28" s="22"/>
      <c r="BG28" s="22"/>
      <c r="BH28" s="22"/>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row>
    <row r="29" spans="1:90" ht="48" customHeight="1" x14ac:dyDescent="0.25">
      <c r="A29" s="7"/>
      <c r="B29" s="432" t="s">
        <v>110</v>
      </c>
      <c r="C29" s="432" t="s">
        <v>111</v>
      </c>
      <c r="D29" s="428" t="s">
        <v>93</v>
      </c>
      <c r="E29" s="445">
        <f t="shared" ref="E29:AZ29" si="9">E30+E32+E33</f>
        <v>0</v>
      </c>
      <c r="F29" s="445">
        <f t="shared" si="9"/>
        <v>0</v>
      </c>
      <c r="G29" s="445">
        <f t="shared" si="9"/>
        <v>0</v>
      </c>
      <c r="H29" s="445">
        <f t="shared" si="9"/>
        <v>0</v>
      </c>
      <c r="I29" s="445">
        <f t="shared" si="9"/>
        <v>0</v>
      </c>
      <c r="J29" s="445">
        <f t="shared" si="9"/>
        <v>0</v>
      </c>
      <c r="K29" s="445">
        <f t="shared" si="9"/>
        <v>0</v>
      </c>
      <c r="L29" s="445">
        <f t="shared" si="9"/>
        <v>0</v>
      </c>
      <c r="M29" s="445">
        <f t="shared" si="9"/>
        <v>0</v>
      </c>
      <c r="N29" s="445">
        <f t="shared" si="9"/>
        <v>0</v>
      </c>
      <c r="O29" s="445">
        <f t="shared" si="9"/>
        <v>0</v>
      </c>
      <c r="P29" s="445">
        <f t="shared" si="9"/>
        <v>0</v>
      </c>
      <c r="Q29" s="445">
        <f t="shared" si="9"/>
        <v>0</v>
      </c>
      <c r="R29" s="445">
        <f t="shared" si="9"/>
        <v>0</v>
      </c>
      <c r="S29" s="445">
        <f t="shared" si="9"/>
        <v>0</v>
      </c>
      <c r="T29" s="445">
        <f t="shared" si="9"/>
        <v>0</v>
      </c>
      <c r="U29" s="445">
        <f t="shared" si="9"/>
        <v>0</v>
      </c>
      <c r="V29" s="445">
        <f t="shared" si="9"/>
        <v>0</v>
      </c>
      <c r="W29" s="445">
        <f t="shared" si="9"/>
        <v>0</v>
      </c>
      <c r="X29" s="445">
        <f t="shared" si="9"/>
        <v>0</v>
      </c>
      <c r="Y29" s="445">
        <f t="shared" si="9"/>
        <v>0</v>
      </c>
      <c r="Z29" s="445">
        <f t="shared" si="9"/>
        <v>0</v>
      </c>
      <c r="AA29" s="445">
        <f t="shared" si="9"/>
        <v>0</v>
      </c>
      <c r="AB29" s="445">
        <f t="shared" si="9"/>
        <v>0</v>
      </c>
      <c r="AC29" s="445">
        <f t="shared" si="9"/>
        <v>0</v>
      </c>
      <c r="AD29" s="445">
        <f t="shared" si="9"/>
        <v>0</v>
      </c>
      <c r="AE29" s="445">
        <f t="shared" si="9"/>
        <v>0</v>
      </c>
      <c r="AF29" s="445">
        <f t="shared" si="9"/>
        <v>0</v>
      </c>
      <c r="AG29" s="445">
        <f t="shared" si="9"/>
        <v>0</v>
      </c>
      <c r="AH29" s="445">
        <f t="shared" si="9"/>
        <v>0</v>
      </c>
      <c r="AI29" s="445">
        <f t="shared" si="9"/>
        <v>0</v>
      </c>
      <c r="AJ29" s="445">
        <f t="shared" si="9"/>
        <v>0</v>
      </c>
      <c r="AK29" s="445">
        <f t="shared" si="9"/>
        <v>0</v>
      </c>
      <c r="AL29" s="445">
        <f t="shared" si="9"/>
        <v>0</v>
      </c>
      <c r="AM29" s="445">
        <f t="shared" si="9"/>
        <v>0</v>
      </c>
      <c r="AN29" s="445">
        <f t="shared" si="9"/>
        <v>0</v>
      </c>
      <c r="AO29" s="445">
        <f t="shared" si="9"/>
        <v>0</v>
      </c>
      <c r="AP29" s="445">
        <f t="shared" si="9"/>
        <v>0</v>
      </c>
      <c r="AQ29" s="445">
        <f t="shared" si="9"/>
        <v>0</v>
      </c>
      <c r="AR29" s="445">
        <f t="shared" si="9"/>
        <v>0</v>
      </c>
      <c r="AS29" s="445">
        <f t="shared" si="9"/>
        <v>0</v>
      </c>
      <c r="AT29" s="445">
        <f t="shared" si="9"/>
        <v>0</v>
      </c>
      <c r="AU29" s="445">
        <f t="shared" si="9"/>
        <v>0</v>
      </c>
      <c r="AV29" s="445">
        <f t="shared" si="9"/>
        <v>0</v>
      </c>
      <c r="AW29" s="445">
        <f t="shared" si="9"/>
        <v>0</v>
      </c>
      <c r="AX29" s="445">
        <f t="shared" si="9"/>
        <v>0</v>
      </c>
      <c r="AY29" s="445">
        <f t="shared" si="9"/>
        <v>0</v>
      </c>
      <c r="AZ29" s="445">
        <f t="shared" si="9"/>
        <v>0</v>
      </c>
      <c r="BA29" s="25">
        <f t="shared" si="3"/>
        <v>0</v>
      </c>
    </row>
    <row r="30" spans="1:90" ht="42" customHeight="1" x14ac:dyDescent="0.25">
      <c r="A30" s="7"/>
      <c r="B30" s="433" t="s">
        <v>112</v>
      </c>
      <c r="C30" s="434" t="s">
        <v>113</v>
      </c>
      <c r="D30" s="658" t="s">
        <v>93</v>
      </c>
      <c r="E30" s="410"/>
      <c r="F30" s="410"/>
      <c r="G30" s="410"/>
      <c r="H30" s="410"/>
      <c r="I30" s="410"/>
      <c r="J30" s="410"/>
      <c r="K30" s="410"/>
      <c r="L30" s="410"/>
      <c r="M30" s="410"/>
      <c r="N30" s="410"/>
      <c r="O30" s="410"/>
      <c r="P30" s="410"/>
      <c r="Q30" s="410"/>
      <c r="R30" s="410"/>
      <c r="S30" s="410"/>
      <c r="T30" s="410"/>
      <c r="U30" s="410"/>
      <c r="V30" s="410"/>
      <c r="W30" s="410"/>
      <c r="X30" s="410"/>
      <c r="Y30" s="410"/>
      <c r="Z30" s="410"/>
      <c r="AA30" s="410"/>
      <c r="AB30" s="410"/>
      <c r="AC30" s="410"/>
      <c r="AD30" s="410"/>
      <c r="AE30" s="410"/>
      <c r="AF30" s="410"/>
      <c r="AG30" s="410"/>
      <c r="AH30" s="410"/>
      <c r="AI30" s="410"/>
      <c r="AJ30" s="410"/>
      <c r="AK30" s="410"/>
      <c r="AL30" s="410"/>
      <c r="AM30" s="410"/>
      <c r="AN30" s="410"/>
      <c r="AO30" s="410"/>
      <c r="AP30" s="410"/>
      <c r="AQ30" s="410"/>
      <c r="AR30" s="410"/>
      <c r="AS30" s="410"/>
      <c r="AT30" s="410"/>
      <c r="AU30" s="410"/>
      <c r="AV30" s="410"/>
      <c r="AW30" s="410"/>
      <c r="AX30" s="410"/>
      <c r="AY30" s="410"/>
      <c r="AZ30" s="410"/>
      <c r="BA30" s="25">
        <f t="shared" si="3"/>
        <v>0</v>
      </c>
    </row>
    <row r="31" spans="1:90" ht="33" hidden="1" customHeight="1" x14ac:dyDescent="0.25">
      <c r="A31" s="7"/>
      <c r="B31" s="914"/>
      <c r="C31" s="930"/>
      <c r="D31" s="76"/>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0"/>
      <c r="AO31" s="390"/>
      <c r="AP31" s="390"/>
      <c r="AQ31" s="390"/>
      <c r="AR31" s="390"/>
      <c r="AS31" s="390"/>
      <c r="AT31" s="390"/>
      <c r="AU31" s="390"/>
      <c r="AV31" s="390"/>
      <c r="AW31" s="390"/>
      <c r="AX31" s="390"/>
      <c r="AY31" s="390"/>
      <c r="AZ31" s="390"/>
      <c r="BA31" s="25"/>
    </row>
    <row r="32" spans="1:90" ht="42" customHeight="1" x14ac:dyDescent="0.25">
      <c r="A32" s="7"/>
      <c r="B32" s="433" t="s">
        <v>114</v>
      </c>
      <c r="C32" s="434" t="s">
        <v>115</v>
      </c>
      <c r="D32" s="658" t="s">
        <v>93</v>
      </c>
      <c r="E32" s="410"/>
      <c r="F32" s="410"/>
      <c r="G32" s="410"/>
      <c r="H32" s="410"/>
      <c r="I32" s="410"/>
      <c r="J32" s="410"/>
      <c r="K32" s="410"/>
      <c r="L32" s="410"/>
      <c r="M32" s="410"/>
      <c r="N32" s="410"/>
      <c r="O32" s="410"/>
      <c r="P32" s="410"/>
      <c r="Q32" s="410"/>
      <c r="R32" s="410"/>
      <c r="S32" s="410"/>
      <c r="T32" s="410"/>
      <c r="U32" s="410"/>
      <c r="V32" s="410"/>
      <c r="W32" s="410"/>
      <c r="X32" s="410"/>
      <c r="Y32" s="410"/>
      <c r="Z32" s="410"/>
      <c r="AA32" s="410"/>
      <c r="AB32" s="410"/>
      <c r="AC32" s="410"/>
      <c r="AD32" s="410"/>
      <c r="AE32" s="410"/>
      <c r="AF32" s="410"/>
      <c r="AG32" s="410"/>
      <c r="AH32" s="410"/>
      <c r="AI32" s="410"/>
      <c r="AJ32" s="410"/>
      <c r="AK32" s="410"/>
      <c r="AL32" s="410"/>
      <c r="AM32" s="410"/>
      <c r="AN32" s="410"/>
      <c r="AO32" s="410"/>
      <c r="AP32" s="410"/>
      <c r="AQ32" s="410"/>
      <c r="AR32" s="410"/>
      <c r="AS32" s="410"/>
      <c r="AT32" s="410"/>
      <c r="AU32" s="410"/>
      <c r="AV32" s="410"/>
      <c r="AW32" s="410"/>
      <c r="AX32" s="410"/>
      <c r="AY32" s="410"/>
      <c r="AZ32" s="410"/>
      <c r="BA32" s="25">
        <f t="shared" si="3"/>
        <v>0</v>
      </c>
    </row>
    <row r="33" spans="1:72" ht="42" customHeight="1" x14ac:dyDescent="0.25">
      <c r="A33" s="7"/>
      <c r="B33" s="433" t="s">
        <v>116</v>
      </c>
      <c r="C33" s="434" t="s">
        <v>117</v>
      </c>
      <c r="D33" s="658" t="s">
        <v>93</v>
      </c>
      <c r="E33" s="410"/>
      <c r="F33" s="410"/>
      <c r="G33" s="410"/>
      <c r="H33" s="410"/>
      <c r="I33" s="410"/>
      <c r="J33" s="410"/>
      <c r="K33" s="410"/>
      <c r="L33" s="410"/>
      <c r="M33" s="410"/>
      <c r="N33" s="410"/>
      <c r="O33" s="410"/>
      <c r="P33" s="410"/>
      <c r="Q33" s="410"/>
      <c r="R33" s="410"/>
      <c r="S33" s="410"/>
      <c r="T33" s="410"/>
      <c r="U33" s="410"/>
      <c r="V33" s="410"/>
      <c r="W33" s="410"/>
      <c r="X33" s="410"/>
      <c r="Y33" s="410"/>
      <c r="Z33" s="410"/>
      <c r="AA33" s="410"/>
      <c r="AB33" s="410"/>
      <c r="AC33" s="410"/>
      <c r="AD33" s="410"/>
      <c r="AE33" s="410"/>
      <c r="AF33" s="410"/>
      <c r="AG33" s="410"/>
      <c r="AH33" s="410"/>
      <c r="AI33" s="410"/>
      <c r="AJ33" s="410"/>
      <c r="AK33" s="410"/>
      <c r="AL33" s="410"/>
      <c r="AM33" s="410"/>
      <c r="AN33" s="410"/>
      <c r="AO33" s="410"/>
      <c r="AP33" s="410"/>
      <c r="AQ33" s="410"/>
      <c r="AR33" s="410"/>
      <c r="AS33" s="410"/>
      <c r="AT33" s="410"/>
      <c r="AU33" s="410"/>
      <c r="AV33" s="410"/>
      <c r="AW33" s="410"/>
      <c r="AX33" s="410"/>
      <c r="AY33" s="410"/>
      <c r="AZ33" s="410"/>
      <c r="BA33" s="25">
        <f t="shared" si="3"/>
        <v>0</v>
      </c>
    </row>
    <row r="34" spans="1:72" ht="42" hidden="1" customHeight="1" x14ac:dyDescent="0.25">
      <c r="A34" s="7"/>
      <c r="B34" s="914"/>
      <c r="C34" s="387"/>
      <c r="D34" s="76"/>
      <c r="E34" s="390"/>
      <c r="F34" s="390"/>
      <c r="G34" s="390">
        <v>1E-4</v>
      </c>
      <c r="H34" s="390">
        <v>0.4</v>
      </c>
      <c r="I34" s="390"/>
      <c r="J34" s="390"/>
      <c r="K34" s="390">
        <v>1E-4</v>
      </c>
      <c r="L34" s="390">
        <v>0.63</v>
      </c>
      <c r="M34" s="390"/>
      <c r="N34" s="390"/>
      <c r="O34" s="390"/>
      <c r="P34" s="390"/>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25"/>
    </row>
    <row r="35" spans="1:72" ht="42" hidden="1" customHeight="1" x14ac:dyDescent="0.25">
      <c r="B35" s="914"/>
      <c r="C35" s="387"/>
      <c r="D35" s="76"/>
      <c r="E35" s="390"/>
      <c r="F35" s="390"/>
      <c r="G35" s="390">
        <v>1E-4</v>
      </c>
      <c r="H35" s="390">
        <v>0.16</v>
      </c>
      <c r="I35" s="390"/>
      <c r="J35" s="390"/>
      <c r="K35" s="390">
        <v>1E-4</v>
      </c>
      <c r="L35" s="390">
        <v>1.256</v>
      </c>
      <c r="M35" s="390"/>
      <c r="N35" s="390"/>
      <c r="O35" s="390"/>
      <c r="P35" s="390"/>
      <c r="Q35" s="390"/>
      <c r="R35" s="390"/>
      <c r="S35" s="390"/>
      <c r="T35" s="390"/>
      <c r="U35" s="390"/>
      <c r="V35" s="390"/>
      <c r="W35" s="390"/>
      <c r="X35" s="390"/>
      <c r="Y35" s="390"/>
      <c r="Z35" s="390"/>
      <c r="AA35" s="390"/>
      <c r="AB35" s="390"/>
      <c r="AC35" s="390"/>
      <c r="AD35" s="390"/>
      <c r="AE35" s="390"/>
      <c r="AF35" s="390"/>
      <c r="AG35" s="390"/>
      <c r="AH35" s="390"/>
      <c r="AI35" s="390"/>
      <c r="AJ35" s="390"/>
      <c r="AK35" s="390"/>
      <c r="AL35" s="390"/>
      <c r="AM35" s="390"/>
      <c r="AN35" s="390"/>
      <c r="AO35" s="390"/>
      <c r="AP35" s="390"/>
      <c r="AQ35" s="390"/>
      <c r="AR35" s="390"/>
      <c r="AS35" s="390"/>
      <c r="AT35" s="390"/>
      <c r="AU35" s="390"/>
      <c r="AV35" s="390"/>
      <c r="AW35" s="390"/>
      <c r="AX35" s="390"/>
      <c r="AY35" s="390"/>
      <c r="AZ35" s="390"/>
      <c r="BA35" s="27"/>
    </row>
    <row r="36" spans="1:72" ht="48" customHeight="1" x14ac:dyDescent="0.25">
      <c r="A36" s="7"/>
      <c r="B36" s="657" t="s">
        <v>118</v>
      </c>
      <c r="C36" s="432" t="s">
        <v>119</v>
      </c>
      <c r="D36" s="657" t="s">
        <v>93</v>
      </c>
      <c r="E36" s="445">
        <v>0</v>
      </c>
      <c r="F36" s="445"/>
      <c r="G36" s="445">
        <v>0</v>
      </c>
      <c r="H36" s="445"/>
      <c r="I36" s="445">
        <v>0</v>
      </c>
      <c r="J36" s="445"/>
      <c r="K36" s="445">
        <v>0</v>
      </c>
      <c r="L36" s="445"/>
      <c r="M36" s="445">
        <v>0</v>
      </c>
      <c r="N36" s="445"/>
      <c r="O36" s="445">
        <v>0</v>
      </c>
      <c r="P36" s="445"/>
      <c r="Q36" s="445">
        <v>0</v>
      </c>
      <c r="R36" s="445"/>
      <c r="S36" s="445">
        <v>0</v>
      </c>
      <c r="T36" s="445"/>
      <c r="U36" s="445">
        <v>0</v>
      </c>
      <c r="V36" s="445"/>
      <c r="W36" s="445">
        <v>0</v>
      </c>
      <c r="X36" s="445"/>
      <c r="Y36" s="445">
        <v>0</v>
      </c>
      <c r="Z36" s="445"/>
      <c r="AA36" s="445">
        <v>0</v>
      </c>
      <c r="AB36" s="445"/>
      <c r="AC36" s="445">
        <v>0</v>
      </c>
      <c r="AD36" s="445"/>
      <c r="AE36" s="445">
        <v>0</v>
      </c>
      <c r="AF36" s="445"/>
      <c r="AG36" s="445">
        <v>0</v>
      </c>
      <c r="AH36" s="445"/>
      <c r="AI36" s="445">
        <v>0</v>
      </c>
      <c r="AJ36" s="445"/>
      <c r="AK36" s="445">
        <v>0</v>
      </c>
      <c r="AL36" s="445"/>
      <c r="AM36" s="445">
        <v>0</v>
      </c>
      <c r="AN36" s="445"/>
      <c r="AO36" s="445">
        <v>0</v>
      </c>
      <c r="AP36" s="445"/>
      <c r="AQ36" s="445">
        <v>0</v>
      </c>
      <c r="AR36" s="445"/>
      <c r="AS36" s="445">
        <v>0</v>
      </c>
      <c r="AT36" s="445"/>
      <c r="AU36" s="445">
        <v>0</v>
      </c>
      <c r="AV36" s="445"/>
      <c r="AW36" s="445">
        <v>0</v>
      </c>
      <c r="AX36" s="445"/>
      <c r="AY36" s="445">
        <v>0</v>
      </c>
      <c r="AZ36" s="465"/>
      <c r="BA36" s="25">
        <f t="shared" si="3"/>
        <v>0</v>
      </c>
    </row>
    <row r="37" spans="1:72" ht="42" customHeight="1" x14ac:dyDescent="0.25">
      <c r="A37" s="7"/>
      <c r="B37" s="434" t="s">
        <v>120</v>
      </c>
      <c r="C37" s="434" t="s">
        <v>121</v>
      </c>
      <c r="D37" s="659" t="s">
        <v>93</v>
      </c>
      <c r="E37" s="410">
        <v>0</v>
      </c>
      <c r="F37" s="410">
        <v>0</v>
      </c>
      <c r="G37" s="410">
        <v>0</v>
      </c>
      <c r="H37" s="410">
        <v>0</v>
      </c>
      <c r="I37" s="410">
        <v>0</v>
      </c>
      <c r="J37" s="410">
        <v>0</v>
      </c>
      <c r="K37" s="410">
        <v>0</v>
      </c>
      <c r="L37" s="410">
        <v>0</v>
      </c>
      <c r="M37" s="410">
        <v>0</v>
      </c>
      <c r="N37" s="410">
        <v>0</v>
      </c>
      <c r="O37" s="410">
        <v>0</v>
      </c>
      <c r="P37" s="410">
        <v>0</v>
      </c>
      <c r="Q37" s="410">
        <v>0</v>
      </c>
      <c r="R37" s="410">
        <v>0</v>
      </c>
      <c r="S37" s="410">
        <v>0</v>
      </c>
      <c r="T37" s="410">
        <v>0</v>
      </c>
      <c r="U37" s="410">
        <v>0</v>
      </c>
      <c r="V37" s="410">
        <v>0</v>
      </c>
      <c r="W37" s="410">
        <v>0</v>
      </c>
      <c r="X37" s="410">
        <v>0</v>
      </c>
      <c r="Y37" s="410">
        <v>0</v>
      </c>
      <c r="Z37" s="410">
        <v>0</v>
      </c>
      <c r="AA37" s="410">
        <v>0</v>
      </c>
      <c r="AB37" s="410">
        <v>0</v>
      </c>
      <c r="AC37" s="410">
        <v>0</v>
      </c>
      <c r="AD37" s="410">
        <v>0</v>
      </c>
      <c r="AE37" s="410">
        <v>0</v>
      </c>
      <c r="AF37" s="410">
        <v>0</v>
      </c>
      <c r="AG37" s="410">
        <v>0</v>
      </c>
      <c r="AH37" s="410">
        <v>0</v>
      </c>
      <c r="AI37" s="410">
        <v>0</v>
      </c>
      <c r="AJ37" s="410">
        <v>0</v>
      </c>
      <c r="AK37" s="410">
        <v>0</v>
      </c>
      <c r="AL37" s="410">
        <v>0</v>
      </c>
      <c r="AM37" s="410">
        <v>0</v>
      </c>
      <c r="AN37" s="410">
        <v>0</v>
      </c>
      <c r="AO37" s="410">
        <v>0</v>
      </c>
      <c r="AP37" s="410">
        <v>0</v>
      </c>
      <c r="AQ37" s="410">
        <v>0</v>
      </c>
      <c r="AR37" s="410">
        <v>0</v>
      </c>
      <c r="AS37" s="410">
        <v>0</v>
      </c>
      <c r="AT37" s="410">
        <v>0</v>
      </c>
      <c r="AU37" s="410">
        <v>0</v>
      </c>
      <c r="AV37" s="410">
        <v>0</v>
      </c>
      <c r="AW37" s="410">
        <v>0</v>
      </c>
      <c r="AX37" s="410">
        <v>0</v>
      </c>
      <c r="AY37" s="410">
        <v>0</v>
      </c>
      <c r="AZ37" s="410">
        <v>0</v>
      </c>
      <c r="BA37" s="25">
        <f t="shared" si="3"/>
        <v>0</v>
      </c>
    </row>
    <row r="38" spans="1:72" ht="42" customHeight="1" x14ac:dyDescent="0.25">
      <c r="A38" s="7"/>
      <c r="B38" s="433" t="s">
        <v>122</v>
      </c>
      <c r="C38" s="434" t="s">
        <v>123</v>
      </c>
      <c r="D38" s="659" t="s">
        <v>93</v>
      </c>
      <c r="E38" s="410">
        <v>0</v>
      </c>
      <c r="F38" s="410">
        <v>0</v>
      </c>
      <c r="G38" s="410">
        <v>0</v>
      </c>
      <c r="H38" s="410">
        <v>0</v>
      </c>
      <c r="I38" s="410">
        <v>0</v>
      </c>
      <c r="J38" s="410">
        <v>0</v>
      </c>
      <c r="K38" s="410">
        <v>0</v>
      </c>
      <c r="L38" s="410">
        <v>0</v>
      </c>
      <c r="M38" s="410">
        <v>0</v>
      </c>
      <c r="N38" s="410">
        <v>0</v>
      </c>
      <c r="O38" s="410">
        <v>0</v>
      </c>
      <c r="P38" s="410">
        <v>0</v>
      </c>
      <c r="Q38" s="410">
        <v>0</v>
      </c>
      <c r="R38" s="410">
        <v>0</v>
      </c>
      <c r="S38" s="410">
        <v>0</v>
      </c>
      <c r="T38" s="410">
        <v>0</v>
      </c>
      <c r="U38" s="410">
        <v>0</v>
      </c>
      <c r="V38" s="410">
        <v>0</v>
      </c>
      <c r="W38" s="410">
        <v>0</v>
      </c>
      <c r="X38" s="410">
        <v>0</v>
      </c>
      <c r="Y38" s="410">
        <v>0</v>
      </c>
      <c r="Z38" s="410">
        <v>0</v>
      </c>
      <c r="AA38" s="410">
        <v>0</v>
      </c>
      <c r="AB38" s="410">
        <v>0</v>
      </c>
      <c r="AC38" s="410">
        <v>0</v>
      </c>
      <c r="AD38" s="410">
        <v>0</v>
      </c>
      <c r="AE38" s="410">
        <v>0</v>
      </c>
      <c r="AF38" s="410">
        <v>0</v>
      </c>
      <c r="AG38" s="410">
        <v>0</v>
      </c>
      <c r="AH38" s="410">
        <v>0</v>
      </c>
      <c r="AI38" s="410">
        <v>0</v>
      </c>
      <c r="AJ38" s="410">
        <v>0</v>
      </c>
      <c r="AK38" s="410">
        <v>0</v>
      </c>
      <c r="AL38" s="410">
        <v>0</v>
      </c>
      <c r="AM38" s="410">
        <v>0</v>
      </c>
      <c r="AN38" s="410">
        <v>0</v>
      </c>
      <c r="AO38" s="410">
        <v>0</v>
      </c>
      <c r="AP38" s="410">
        <v>0</v>
      </c>
      <c r="AQ38" s="410">
        <v>0</v>
      </c>
      <c r="AR38" s="410">
        <v>0</v>
      </c>
      <c r="AS38" s="410">
        <v>0</v>
      </c>
      <c r="AT38" s="410">
        <v>0</v>
      </c>
      <c r="AU38" s="410">
        <v>0</v>
      </c>
      <c r="AV38" s="410">
        <v>0</v>
      </c>
      <c r="AW38" s="410">
        <v>0</v>
      </c>
      <c r="AX38" s="410">
        <v>0</v>
      </c>
      <c r="AY38" s="410">
        <v>0</v>
      </c>
      <c r="AZ38" s="410">
        <v>0</v>
      </c>
      <c r="BA38" s="25">
        <f t="shared" si="3"/>
        <v>0</v>
      </c>
    </row>
    <row r="39" spans="1:72" ht="48" customHeight="1" x14ac:dyDescent="0.25">
      <c r="A39" s="7"/>
      <c r="B39" s="657" t="s">
        <v>124</v>
      </c>
      <c r="C39" s="657" t="s">
        <v>125</v>
      </c>
      <c r="D39" s="657" t="s">
        <v>93</v>
      </c>
      <c r="E39" s="384">
        <v>0</v>
      </c>
      <c r="F39" s="384">
        <v>0</v>
      </c>
      <c r="G39" s="384">
        <v>0</v>
      </c>
      <c r="H39" s="384">
        <v>0</v>
      </c>
      <c r="I39" s="384">
        <v>0</v>
      </c>
      <c r="J39" s="384">
        <v>0</v>
      </c>
      <c r="K39" s="384">
        <v>0</v>
      </c>
      <c r="L39" s="384">
        <v>0</v>
      </c>
      <c r="M39" s="384">
        <v>0</v>
      </c>
      <c r="N39" s="384">
        <v>0</v>
      </c>
      <c r="O39" s="384">
        <v>0</v>
      </c>
      <c r="P39" s="384">
        <v>0</v>
      </c>
      <c r="Q39" s="384">
        <v>0</v>
      </c>
      <c r="R39" s="384">
        <v>0</v>
      </c>
      <c r="S39" s="384">
        <v>0</v>
      </c>
      <c r="T39" s="384">
        <v>0</v>
      </c>
      <c r="U39" s="384">
        <v>0</v>
      </c>
      <c r="V39" s="384">
        <v>0</v>
      </c>
      <c r="W39" s="384">
        <v>0</v>
      </c>
      <c r="X39" s="384">
        <v>0</v>
      </c>
      <c r="Y39" s="384">
        <v>0</v>
      </c>
      <c r="Z39" s="384">
        <v>0</v>
      </c>
      <c r="AA39" s="384">
        <v>0</v>
      </c>
      <c r="AB39" s="384">
        <v>0</v>
      </c>
      <c r="AC39" s="384">
        <v>0</v>
      </c>
      <c r="AD39" s="384">
        <v>0</v>
      </c>
      <c r="AE39" s="384">
        <v>0</v>
      </c>
      <c r="AF39" s="384">
        <v>0</v>
      </c>
      <c r="AG39" s="384">
        <v>0</v>
      </c>
      <c r="AH39" s="384">
        <v>0</v>
      </c>
      <c r="AI39" s="384">
        <v>0</v>
      </c>
      <c r="AJ39" s="384">
        <v>0</v>
      </c>
      <c r="AK39" s="384">
        <v>0</v>
      </c>
      <c r="AL39" s="384">
        <v>0</v>
      </c>
      <c r="AM39" s="384">
        <v>0</v>
      </c>
      <c r="AN39" s="384">
        <v>0</v>
      </c>
      <c r="AO39" s="384">
        <v>0</v>
      </c>
      <c r="AP39" s="384">
        <v>0</v>
      </c>
      <c r="AQ39" s="384">
        <v>0</v>
      </c>
      <c r="AR39" s="384">
        <v>0</v>
      </c>
      <c r="AS39" s="384">
        <v>0</v>
      </c>
      <c r="AT39" s="384">
        <v>0</v>
      </c>
      <c r="AU39" s="384">
        <v>0</v>
      </c>
      <c r="AV39" s="384">
        <v>0</v>
      </c>
      <c r="AW39" s="384">
        <v>0</v>
      </c>
      <c r="AX39" s="384">
        <v>0</v>
      </c>
      <c r="AY39" s="384">
        <v>0</v>
      </c>
      <c r="AZ39" s="384">
        <v>0</v>
      </c>
      <c r="BA39" s="25">
        <f t="shared" si="3"/>
        <v>0</v>
      </c>
    </row>
    <row r="40" spans="1:72" ht="48" customHeight="1" x14ac:dyDescent="0.25">
      <c r="A40" s="7"/>
      <c r="B40" s="660" t="s">
        <v>126</v>
      </c>
      <c r="C40" s="657" t="s">
        <v>127</v>
      </c>
      <c r="D40" s="657" t="s">
        <v>93</v>
      </c>
      <c r="E40" s="384">
        <v>0</v>
      </c>
      <c r="F40" s="384">
        <v>0</v>
      </c>
      <c r="G40" s="384">
        <v>0</v>
      </c>
      <c r="H40" s="384">
        <v>0</v>
      </c>
      <c r="I40" s="384">
        <v>0</v>
      </c>
      <c r="J40" s="384">
        <v>0</v>
      </c>
      <c r="K40" s="384">
        <v>0</v>
      </c>
      <c r="L40" s="384">
        <v>0</v>
      </c>
      <c r="M40" s="384">
        <v>0</v>
      </c>
      <c r="N40" s="384">
        <v>0</v>
      </c>
      <c r="O40" s="384">
        <v>0</v>
      </c>
      <c r="P40" s="384">
        <v>0</v>
      </c>
      <c r="Q40" s="384">
        <v>0</v>
      </c>
      <c r="R40" s="384">
        <v>0</v>
      </c>
      <c r="S40" s="384">
        <v>0</v>
      </c>
      <c r="T40" s="384">
        <v>0</v>
      </c>
      <c r="U40" s="384">
        <v>0</v>
      </c>
      <c r="V40" s="384">
        <v>0</v>
      </c>
      <c r="W40" s="384">
        <v>0</v>
      </c>
      <c r="X40" s="384">
        <v>0</v>
      </c>
      <c r="Y40" s="384">
        <v>0</v>
      </c>
      <c r="Z40" s="384">
        <v>0</v>
      </c>
      <c r="AA40" s="384">
        <v>0</v>
      </c>
      <c r="AB40" s="384">
        <v>0</v>
      </c>
      <c r="AC40" s="384">
        <v>0</v>
      </c>
      <c r="AD40" s="384">
        <v>0</v>
      </c>
      <c r="AE40" s="384">
        <v>0</v>
      </c>
      <c r="AF40" s="384">
        <v>0</v>
      </c>
      <c r="AG40" s="384">
        <v>0</v>
      </c>
      <c r="AH40" s="384">
        <v>0</v>
      </c>
      <c r="AI40" s="384">
        <v>0</v>
      </c>
      <c r="AJ40" s="384">
        <v>0</v>
      </c>
      <c r="AK40" s="384">
        <v>0</v>
      </c>
      <c r="AL40" s="384">
        <v>0</v>
      </c>
      <c r="AM40" s="384">
        <v>0</v>
      </c>
      <c r="AN40" s="384">
        <v>0</v>
      </c>
      <c r="AO40" s="384">
        <v>0</v>
      </c>
      <c r="AP40" s="384">
        <v>0</v>
      </c>
      <c r="AQ40" s="384">
        <v>0</v>
      </c>
      <c r="AR40" s="384">
        <v>0</v>
      </c>
      <c r="AS40" s="384">
        <v>0</v>
      </c>
      <c r="AT40" s="384">
        <v>0</v>
      </c>
      <c r="AU40" s="384">
        <v>0</v>
      </c>
      <c r="AV40" s="384">
        <v>0</v>
      </c>
      <c r="AW40" s="384">
        <v>0</v>
      </c>
      <c r="AX40" s="384">
        <v>0</v>
      </c>
      <c r="AY40" s="384">
        <v>0</v>
      </c>
      <c r="AZ40" s="384">
        <v>0</v>
      </c>
      <c r="BA40" s="25">
        <f t="shared" si="3"/>
        <v>0</v>
      </c>
    </row>
    <row r="41" spans="1:72" ht="48" customHeight="1" x14ac:dyDescent="0.25">
      <c r="A41" s="7"/>
      <c r="B41" s="667" t="s">
        <v>277</v>
      </c>
      <c r="C41" s="669" t="s">
        <v>278</v>
      </c>
      <c r="D41" s="431" t="s">
        <v>93</v>
      </c>
      <c r="E41" s="668"/>
      <c r="F41" s="668"/>
      <c r="G41" s="668"/>
      <c r="H41" s="668"/>
      <c r="I41" s="668"/>
      <c r="J41" s="668"/>
      <c r="K41" s="668"/>
      <c r="L41" s="668"/>
      <c r="M41" s="668"/>
      <c r="N41" s="668"/>
      <c r="O41" s="668"/>
      <c r="P41" s="668"/>
      <c r="Q41" s="668"/>
      <c r="R41" s="668"/>
      <c r="S41" s="668"/>
      <c r="T41" s="668"/>
      <c r="U41" s="668"/>
      <c r="V41" s="668"/>
      <c r="W41" s="668"/>
      <c r="X41" s="668"/>
      <c r="Y41" s="668"/>
      <c r="Z41" s="668"/>
      <c r="AA41" s="668"/>
      <c r="AB41" s="668"/>
      <c r="AC41" s="668"/>
      <c r="AD41" s="668"/>
      <c r="AE41" s="668"/>
      <c r="AF41" s="668"/>
      <c r="AG41" s="668"/>
      <c r="AH41" s="668"/>
      <c r="AI41" s="668"/>
      <c r="AJ41" s="668"/>
      <c r="AK41" s="668"/>
      <c r="AL41" s="668"/>
      <c r="AM41" s="668"/>
      <c r="AN41" s="668"/>
      <c r="AO41" s="668"/>
      <c r="AP41" s="668"/>
      <c r="AQ41" s="668"/>
      <c r="AR41" s="668"/>
      <c r="AS41" s="668"/>
      <c r="AT41" s="668"/>
      <c r="AU41" s="668"/>
      <c r="AV41" s="668"/>
      <c r="AW41" s="668"/>
      <c r="AX41" s="668"/>
      <c r="AY41" s="668"/>
      <c r="AZ41" s="668"/>
      <c r="BA41" s="25"/>
    </row>
    <row r="42" spans="1:72" ht="33" hidden="1" customHeight="1" x14ac:dyDescent="0.25">
      <c r="A42" s="7"/>
      <c r="B42" s="932"/>
      <c r="C42" s="933"/>
      <c r="D42" s="368"/>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25"/>
    </row>
    <row r="43" spans="1:72" s="26" customFormat="1" ht="42" customHeight="1" x14ac:dyDescent="0.25">
      <c r="A43" s="7"/>
      <c r="B43" s="408" t="s">
        <v>128</v>
      </c>
      <c r="C43" s="409" t="s">
        <v>129</v>
      </c>
      <c r="D43" s="431" t="s">
        <v>93</v>
      </c>
      <c r="E43" s="410">
        <v>0</v>
      </c>
      <c r="F43" s="410">
        <v>0</v>
      </c>
      <c r="G43" s="410">
        <v>0</v>
      </c>
      <c r="H43" s="410">
        <v>0</v>
      </c>
      <c r="I43" s="410">
        <v>0</v>
      </c>
      <c r="J43" s="410">
        <v>0</v>
      </c>
      <c r="K43" s="410">
        <v>0</v>
      </c>
      <c r="L43" s="410">
        <v>0</v>
      </c>
      <c r="M43" s="410">
        <v>0</v>
      </c>
      <c r="N43" s="410">
        <v>0</v>
      </c>
      <c r="O43" s="410">
        <v>0</v>
      </c>
      <c r="P43" s="410">
        <v>0</v>
      </c>
      <c r="Q43" s="410">
        <v>0</v>
      </c>
      <c r="R43" s="410">
        <v>0</v>
      </c>
      <c r="S43" s="410">
        <v>0</v>
      </c>
      <c r="T43" s="410">
        <v>0</v>
      </c>
      <c r="U43" s="410">
        <v>0</v>
      </c>
      <c r="V43" s="410">
        <v>0</v>
      </c>
      <c r="W43" s="410">
        <v>0</v>
      </c>
      <c r="X43" s="410">
        <v>0</v>
      </c>
      <c r="Y43" s="410">
        <v>0</v>
      </c>
      <c r="Z43" s="410">
        <v>0</v>
      </c>
      <c r="AA43" s="410">
        <v>0</v>
      </c>
      <c r="AB43" s="410">
        <v>0</v>
      </c>
      <c r="AC43" s="410">
        <v>0</v>
      </c>
      <c r="AD43" s="410">
        <v>0</v>
      </c>
      <c r="AE43" s="410">
        <v>0</v>
      </c>
      <c r="AF43" s="410">
        <v>0</v>
      </c>
      <c r="AG43" s="410">
        <v>0</v>
      </c>
      <c r="AH43" s="410">
        <v>0</v>
      </c>
      <c r="AI43" s="410">
        <v>0</v>
      </c>
      <c r="AJ43" s="410">
        <v>0</v>
      </c>
      <c r="AK43" s="410">
        <v>0</v>
      </c>
      <c r="AL43" s="410">
        <v>0</v>
      </c>
      <c r="AM43" s="410">
        <v>0</v>
      </c>
      <c r="AN43" s="410">
        <v>0</v>
      </c>
      <c r="AO43" s="410">
        <v>0</v>
      </c>
      <c r="AP43" s="410">
        <v>0</v>
      </c>
      <c r="AQ43" s="410">
        <v>0</v>
      </c>
      <c r="AR43" s="410">
        <v>0</v>
      </c>
      <c r="AS43" s="410">
        <v>0</v>
      </c>
      <c r="AT43" s="410">
        <v>0</v>
      </c>
      <c r="AU43" s="410">
        <v>0</v>
      </c>
      <c r="AV43" s="410">
        <v>0</v>
      </c>
      <c r="AW43" s="410">
        <v>0</v>
      </c>
      <c r="AX43" s="410">
        <v>0</v>
      </c>
      <c r="AY43" s="410">
        <v>0</v>
      </c>
      <c r="AZ43" s="410">
        <v>0</v>
      </c>
      <c r="BA43" s="25">
        <f t="shared" si="3"/>
        <v>0</v>
      </c>
      <c r="BB43" s="8"/>
      <c r="BC43" s="8"/>
      <c r="BD43" s="8"/>
      <c r="BE43" s="8"/>
      <c r="BF43" s="8"/>
      <c r="BG43" s="8"/>
      <c r="BH43" s="8"/>
      <c r="BI43" s="7"/>
      <c r="BJ43" s="7"/>
      <c r="BK43" s="7"/>
      <c r="BL43" s="7"/>
      <c r="BM43" s="7"/>
      <c r="BN43" s="7"/>
      <c r="BO43" s="7"/>
      <c r="BP43" s="7"/>
      <c r="BQ43" s="7"/>
      <c r="BR43" s="7"/>
      <c r="BS43" s="7"/>
      <c r="BT43" s="7"/>
    </row>
    <row r="44" spans="1:72" s="26" customFormat="1" ht="48" customHeight="1" x14ac:dyDescent="0.25">
      <c r="A44" s="7"/>
      <c r="B44" s="382" t="s">
        <v>130</v>
      </c>
      <c r="C44" s="383" t="s">
        <v>131</v>
      </c>
      <c r="D44" s="428" t="s">
        <v>93</v>
      </c>
      <c r="E44" s="445">
        <f t="shared" ref="E44:AZ44" si="10">E45+E54+E57</f>
        <v>0</v>
      </c>
      <c r="F44" s="445">
        <f t="shared" si="10"/>
        <v>0</v>
      </c>
      <c r="G44" s="445">
        <f t="shared" si="10"/>
        <v>0</v>
      </c>
      <c r="H44" s="445">
        <f t="shared" si="10"/>
        <v>0</v>
      </c>
      <c r="I44" s="445">
        <f t="shared" si="10"/>
        <v>0</v>
      </c>
      <c r="J44" s="445">
        <f t="shared" si="10"/>
        <v>0</v>
      </c>
      <c r="K44" s="445">
        <f t="shared" si="10"/>
        <v>0</v>
      </c>
      <c r="L44" s="445">
        <f t="shared" si="10"/>
        <v>0</v>
      </c>
      <c r="M44" s="445">
        <f t="shared" si="10"/>
        <v>0</v>
      </c>
      <c r="N44" s="445">
        <f t="shared" si="10"/>
        <v>0</v>
      </c>
      <c r="O44" s="445">
        <f t="shared" si="10"/>
        <v>0</v>
      </c>
      <c r="P44" s="445">
        <f t="shared" si="10"/>
        <v>0</v>
      </c>
      <c r="Q44" s="445">
        <f t="shared" si="10"/>
        <v>0</v>
      </c>
      <c r="R44" s="445">
        <f t="shared" si="10"/>
        <v>0</v>
      </c>
      <c r="S44" s="445">
        <f t="shared" si="10"/>
        <v>0</v>
      </c>
      <c r="T44" s="445">
        <f t="shared" si="10"/>
        <v>0</v>
      </c>
      <c r="U44" s="393">
        <f t="shared" si="10"/>
        <v>0</v>
      </c>
      <c r="V44" s="445">
        <f t="shared" si="10"/>
        <v>0</v>
      </c>
      <c r="W44" s="445">
        <f t="shared" si="10"/>
        <v>0</v>
      </c>
      <c r="X44" s="445">
        <f t="shared" si="10"/>
        <v>0</v>
      </c>
      <c r="Y44" s="393">
        <f t="shared" si="10"/>
        <v>0</v>
      </c>
      <c r="Z44" s="393">
        <f t="shared" si="10"/>
        <v>0</v>
      </c>
      <c r="AA44" s="445">
        <f t="shared" si="10"/>
        <v>0</v>
      </c>
      <c r="AB44" s="445">
        <f t="shared" si="10"/>
        <v>0</v>
      </c>
      <c r="AC44" s="445">
        <f t="shared" si="10"/>
        <v>0</v>
      </c>
      <c r="AD44" s="445">
        <f t="shared" si="10"/>
        <v>0</v>
      </c>
      <c r="AE44" s="445">
        <f t="shared" si="10"/>
        <v>0</v>
      </c>
      <c r="AF44" s="445">
        <f t="shared" si="10"/>
        <v>0</v>
      </c>
      <c r="AG44" s="445">
        <f t="shared" si="10"/>
        <v>0</v>
      </c>
      <c r="AH44" s="445">
        <f t="shared" si="10"/>
        <v>0</v>
      </c>
      <c r="AI44" s="445">
        <f t="shared" si="10"/>
        <v>0</v>
      </c>
      <c r="AJ44" s="445">
        <f t="shared" si="10"/>
        <v>0</v>
      </c>
      <c r="AK44" s="445">
        <f t="shared" si="10"/>
        <v>0</v>
      </c>
      <c r="AL44" s="445">
        <f t="shared" si="10"/>
        <v>0</v>
      </c>
      <c r="AM44" s="445">
        <f t="shared" si="10"/>
        <v>0</v>
      </c>
      <c r="AN44" s="445">
        <f t="shared" si="10"/>
        <v>0</v>
      </c>
      <c r="AO44" s="393">
        <f t="shared" si="10"/>
        <v>0</v>
      </c>
      <c r="AP44" s="393">
        <f t="shared" si="10"/>
        <v>0</v>
      </c>
      <c r="AQ44" s="445">
        <f t="shared" si="10"/>
        <v>0</v>
      </c>
      <c r="AR44" s="445">
        <f t="shared" si="10"/>
        <v>0</v>
      </c>
      <c r="AS44" s="393">
        <f t="shared" si="10"/>
        <v>0</v>
      </c>
      <c r="AT44" s="393">
        <f t="shared" si="10"/>
        <v>0</v>
      </c>
      <c r="AU44" s="445">
        <f t="shared" si="10"/>
        <v>0</v>
      </c>
      <c r="AV44" s="445">
        <f t="shared" si="10"/>
        <v>0</v>
      </c>
      <c r="AW44" s="445">
        <f t="shared" si="10"/>
        <v>16.850000000000001</v>
      </c>
      <c r="AX44" s="445">
        <f t="shared" si="10"/>
        <v>0</v>
      </c>
      <c r="AY44" s="445">
        <f t="shared" si="10"/>
        <v>0</v>
      </c>
      <c r="AZ44" s="445">
        <f t="shared" si="10"/>
        <v>0</v>
      </c>
      <c r="BA44" s="25">
        <f t="shared" si="3"/>
        <v>0</v>
      </c>
      <c r="BB44" s="8"/>
      <c r="BC44" s="8"/>
      <c r="BD44" s="8"/>
      <c r="BE44" s="8"/>
      <c r="BF44" s="8"/>
      <c r="BG44" s="8"/>
      <c r="BH44" s="8"/>
      <c r="BI44" s="7"/>
      <c r="BJ44" s="7"/>
      <c r="BK44" s="7"/>
      <c r="BL44" s="7"/>
      <c r="BM44" s="7"/>
      <c r="BN44" s="7"/>
      <c r="BO44" s="7"/>
      <c r="BP44" s="7"/>
      <c r="BQ44" s="7"/>
      <c r="BR44" s="7"/>
      <c r="BS44" s="7"/>
      <c r="BT44" s="7"/>
    </row>
    <row r="45" spans="1:72" s="26" customFormat="1" ht="48" customHeight="1" x14ac:dyDescent="0.25">
      <c r="A45" s="7"/>
      <c r="B45" s="382" t="s">
        <v>132</v>
      </c>
      <c r="C45" s="383" t="s">
        <v>133</v>
      </c>
      <c r="D45" s="382" t="s">
        <v>93</v>
      </c>
      <c r="E45" s="445">
        <f t="shared" ref="E45:AZ45" si="11">E46+E48</f>
        <v>0</v>
      </c>
      <c r="F45" s="445">
        <f t="shared" si="11"/>
        <v>0</v>
      </c>
      <c r="G45" s="445">
        <f t="shared" si="11"/>
        <v>0</v>
      </c>
      <c r="H45" s="445">
        <f t="shared" si="11"/>
        <v>0</v>
      </c>
      <c r="I45" s="445">
        <f t="shared" si="11"/>
        <v>0</v>
      </c>
      <c r="J45" s="445">
        <f t="shared" si="11"/>
        <v>0</v>
      </c>
      <c r="K45" s="445">
        <f t="shared" si="11"/>
        <v>0</v>
      </c>
      <c r="L45" s="445">
        <f t="shared" si="11"/>
        <v>0</v>
      </c>
      <c r="M45" s="445">
        <f t="shared" si="11"/>
        <v>0</v>
      </c>
      <c r="N45" s="445">
        <f t="shared" si="11"/>
        <v>0</v>
      </c>
      <c r="O45" s="445">
        <f t="shared" si="11"/>
        <v>0</v>
      </c>
      <c r="P45" s="445">
        <f t="shared" si="11"/>
        <v>0</v>
      </c>
      <c r="Q45" s="445">
        <f t="shared" si="11"/>
        <v>0</v>
      </c>
      <c r="R45" s="445">
        <f t="shared" si="11"/>
        <v>0</v>
      </c>
      <c r="S45" s="445">
        <f t="shared" si="11"/>
        <v>0</v>
      </c>
      <c r="T45" s="445">
        <f t="shared" si="11"/>
        <v>0</v>
      </c>
      <c r="U45" s="393">
        <f t="shared" si="11"/>
        <v>0</v>
      </c>
      <c r="V45" s="445">
        <f t="shared" si="11"/>
        <v>0</v>
      </c>
      <c r="W45" s="445">
        <f t="shared" si="11"/>
        <v>0</v>
      </c>
      <c r="X45" s="445">
        <f t="shared" si="11"/>
        <v>0</v>
      </c>
      <c r="Y45" s="393">
        <f t="shared" si="11"/>
        <v>0</v>
      </c>
      <c r="Z45" s="393">
        <f t="shared" si="11"/>
        <v>0</v>
      </c>
      <c r="AA45" s="445">
        <f t="shared" si="11"/>
        <v>0</v>
      </c>
      <c r="AB45" s="445">
        <f t="shared" si="11"/>
        <v>0</v>
      </c>
      <c r="AC45" s="445">
        <f t="shared" si="11"/>
        <v>0</v>
      </c>
      <c r="AD45" s="445">
        <f t="shared" si="11"/>
        <v>0</v>
      </c>
      <c r="AE45" s="445">
        <f t="shared" si="11"/>
        <v>0</v>
      </c>
      <c r="AF45" s="445">
        <f t="shared" si="11"/>
        <v>0</v>
      </c>
      <c r="AG45" s="445">
        <f t="shared" si="11"/>
        <v>0</v>
      </c>
      <c r="AH45" s="445">
        <f t="shared" si="11"/>
        <v>0</v>
      </c>
      <c r="AI45" s="445">
        <f t="shared" si="11"/>
        <v>0</v>
      </c>
      <c r="AJ45" s="445">
        <f t="shared" si="11"/>
        <v>0</v>
      </c>
      <c r="AK45" s="445">
        <f t="shared" si="11"/>
        <v>0</v>
      </c>
      <c r="AL45" s="445">
        <f t="shared" si="11"/>
        <v>0</v>
      </c>
      <c r="AM45" s="445">
        <f t="shared" si="11"/>
        <v>0</v>
      </c>
      <c r="AN45" s="445">
        <f t="shared" si="11"/>
        <v>0</v>
      </c>
      <c r="AO45" s="393">
        <f t="shared" si="11"/>
        <v>0</v>
      </c>
      <c r="AP45" s="393">
        <f t="shared" si="11"/>
        <v>0</v>
      </c>
      <c r="AQ45" s="445">
        <f t="shared" si="11"/>
        <v>0</v>
      </c>
      <c r="AR45" s="445">
        <f t="shared" si="11"/>
        <v>0</v>
      </c>
      <c r="AS45" s="393">
        <f t="shared" si="11"/>
        <v>0</v>
      </c>
      <c r="AT45" s="393">
        <f t="shared" si="11"/>
        <v>0</v>
      </c>
      <c r="AU45" s="445">
        <f t="shared" si="11"/>
        <v>0</v>
      </c>
      <c r="AV45" s="445">
        <f t="shared" si="11"/>
        <v>0</v>
      </c>
      <c r="AW45" s="445">
        <f t="shared" si="11"/>
        <v>16.850000000000001</v>
      </c>
      <c r="AX45" s="445">
        <f t="shared" si="11"/>
        <v>0</v>
      </c>
      <c r="AY45" s="445">
        <f t="shared" si="11"/>
        <v>0</v>
      </c>
      <c r="AZ45" s="445">
        <f t="shared" si="11"/>
        <v>0</v>
      </c>
      <c r="BA45" s="25">
        <f t="shared" si="3"/>
        <v>0</v>
      </c>
      <c r="BB45" s="8"/>
      <c r="BC45" s="8"/>
      <c r="BD45" s="8"/>
      <c r="BE45" s="8"/>
      <c r="BF45" s="8"/>
      <c r="BG45" s="8"/>
      <c r="BH45" s="8"/>
      <c r="BI45" s="7"/>
      <c r="BJ45" s="7"/>
      <c r="BK45" s="7"/>
      <c r="BL45" s="7"/>
      <c r="BM45" s="7"/>
      <c r="BN45" s="7"/>
      <c r="BO45" s="7"/>
      <c r="BP45" s="7"/>
      <c r="BQ45" s="7"/>
      <c r="BR45" s="7"/>
      <c r="BS45" s="7"/>
      <c r="BT45" s="7"/>
    </row>
    <row r="46" spans="1:72" ht="42" customHeight="1" x14ac:dyDescent="0.25">
      <c r="A46" s="7"/>
      <c r="B46" s="411" t="s">
        <v>134</v>
      </c>
      <c r="C46" s="412" t="s">
        <v>135</v>
      </c>
      <c r="D46" s="411" t="s">
        <v>93</v>
      </c>
      <c r="E46" s="414">
        <f t="shared" ref="E46:AZ46" si="12">SUM(E47:E47)</f>
        <v>0</v>
      </c>
      <c r="F46" s="414">
        <f t="shared" si="12"/>
        <v>0</v>
      </c>
      <c r="G46" s="414">
        <f t="shared" si="12"/>
        <v>0</v>
      </c>
      <c r="H46" s="414">
        <f t="shared" si="12"/>
        <v>0</v>
      </c>
      <c r="I46" s="414">
        <f t="shared" si="12"/>
        <v>0</v>
      </c>
      <c r="J46" s="414">
        <f t="shared" si="12"/>
        <v>0</v>
      </c>
      <c r="K46" s="414">
        <f t="shared" si="12"/>
        <v>0</v>
      </c>
      <c r="L46" s="414">
        <f t="shared" si="12"/>
        <v>0</v>
      </c>
      <c r="M46" s="414">
        <f t="shared" si="12"/>
        <v>0</v>
      </c>
      <c r="N46" s="414">
        <f t="shared" si="12"/>
        <v>0</v>
      </c>
      <c r="O46" s="414">
        <f t="shared" si="12"/>
        <v>0</v>
      </c>
      <c r="P46" s="414">
        <f t="shared" si="12"/>
        <v>0</v>
      </c>
      <c r="Q46" s="414">
        <f t="shared" si="12"/>
        <v>0</v>
      </c>
      <c r="R46" s="414">
        <f t="shared" si="12"/>
        <v>0</v>
      </c>
      <c r="S46" s="414">
        <f t="shared" si="12"/>
        <v>0</v>
      </c>
      <c r="T46" s="414">
        <f t="shared" si="12"/>
        <v>0</v>
      </c>
      <c r="U46" s="414">
        <f t="shared" si="12"/>
        <v>0</v>
      </c>
      <c r="V46" s="414">
        <f t="shared" si="12"/>
        <v>0</v>
      </c>
      <c r="W46" s="414">
        <f t="shared" si="12"/>
        <v>0</v>
      </c>
      <c r="X46" s="414">
        <f t="shared" si="12"/>
        <v>0</v>
      </c>
      <c r="Y46" s="414">
        <f t="shared" si="12"/>
        <v>0</v>
      </c>
      <c r="Z46" s="414">
        <f t="shared" si="12"/>
        <v>0</v>
      </c>
      <c r="AA46" s="414">
        <f t="shared" si="12"/>
        <v>0</v>
      </c>
      <c r="AB46" s="414">
        <f t="shared" si="12"/>
        <v>0</v>
      </c>
      <c r="AC46" s="414">
        <f t="shared" si="12"/>
        <v>0</v>
      </c>
      <c r="AD46" s="414">
        <f t="shared" si="12"/>
        <v>0</v>
      </c>
      <c r="AE46" s="414">
        <f t="shared" si="12"/>
        <v>0</v>
      </c>
      <c r="AF46" s="414">
        <f t="shared" si="12"/>
        <v>0</v>
      </c>
      <c r="AG46" s="414">
        <f t="shared" si="12"/>
        <v>0</v>
      </c>
      <c r="AH46" s="414">
        <f t="shared" si="12"/>
        <v>0</v>
      </c>
      <c r="AI46" s="414">
        <f t="shared" si="12"/>
        <v>0</v>
      </c>
      <c r="AJ46" s="414">
        <f t="shared" si="12"/>
        <v>0</v>
      </c>
      <c r="AK46" s="414">
        <f t="shared" si="12"/>
        <v>0</v>
      </c>
      <c r="AL46" s="414">
        <f t="shared" si="12"/>
        <v>0</v>
      </c>
      <c r="AM46" s="414">
        <f t="shared" si="12"/>
        <v>0</v>
      </c>
      <c r="AN46" s="414">
        <f t="shared" si="12"/>
        <v>0</v>
      </c>
      <c r="AO46" s="414">
        <f t="shared" si="12"/>
        <v>0</v>
      </c>
      <c r="AP46" s="414">
        <f t="shared" si="12"/>
        <v>0</v>
      </c>
      <c r="AQ46" s="414">
        <f t="shared" si="12"/>
        <v>0</v>
      </c>
      <c r="AR46" s="414">
        <f t="shared" si="12"/>
        <v>0</v>
      </c>
      <c r="AS46" s="414">
        <f t="shared" si="12"/>
        <v>0</v>
      </c>
      <c r="AT46" s="414">
        <f t="shared" si="12"/>
        <v>0</v>
      </c>
      <c r="AU46" s="414">
        <f t="shared" si="12"/>
        <v>0</v>
      </c>
      <c r="AV46" s="414">
        <f t="shared" si="12"/>
        <v>0</v>
      </c>
      <c r="AW46" s="414">
        <f t="shared" si="12"/>
        <v>0</v>
      </c>
      <c r="AX46" s="414">
        <f t="shared" si="12"/>
        <v>0</v>
      </c>
      <c r="AY46" s="414">
        <f t="shared" si="12"/>
        <v>0</v>
      </c>
      <c r="AZ46" s="414">
        <f t="shared" si="12"/>
        <v>0</v>
      </c>
      <c r="BA46" s="25">
        <f t="shared" si="3"/>
        <v>0</v>
      </c>
      <c r="BB46" s="8"/>
      <c r="BC46" s="8"/>
      <c r="BD46" s="8"/>
      <c r="BE46" s="8"/>
      <c r="BF46" s="8"/>
      <c r="BG46" s="8"/>
      <c r="BH46" s="8"/>
      <c r="BI46" s="7"/>
      <c r="BJ46" s="7"/>
      <c r="BK46" s="7"/>
      <c r="BL46" s="7"/>
      <c r="BM46" s="7"/>
      <c r="BN46" s="7"/>
      <c r="BO46" s="7"/>
      <c r="BP46" s="7"/>
      <c r="BQ46" s="7"/>
      <c r="BR46" s="7"/>
      <c r="BS46" s="7"/>
      <c r="BT46" s="7"/>
    </row>
    <row r="47" spans="1:72" ht="42" hidden="1" customHeight="1" x14ac:dyDescent="0.25">
      <c r="B47" s="76" t="s">
        <v>191</v>
      </c>
      <c r="C47" s="670"/>
      <c r="D47" s="368"/>
      <c r="E47" s="671">
        <v>0</v>
      </c>
      <c r="F47" s="671">
        <v>0</v>
      </c>
      <c r="G47" s="671">
        <v>0</v>
      </c>
      <c r="H47" s="671">
        <v>0</v>
      </c>
      <c r="I47" s="671">
        <v>0</v>
      </c>
      <c r="J47" s="671">
        <v>0</v>
      </c>
      <c r="K47" s="671">
        <v>0</v>
      </c>
      <c r="L47" s="671">
        <v>0</v>
      </c>
      <c r="M47" s="671">
        <v>0</v>
      </c>
      <c r="N47" s="671">
        <v>0</v>
      </c>
      <c r="O47" s="671">
        <v>0</v>
      </c>
      <c r="P47" s="671">
        <v>0</v>
      </c>
      <c r="Q47" s="671">
        <v>0</v>
      </c>
      <c r="R47" s="671">
        <v>0</v>
      </c>
      <c r="S47" s="671">
        <v>0</v>
      </c>
      <c r="T47" s="671">
        <v>0</v>
      </c>
      <c r="U47" s="671">
        <v>0</v>
      </c>
      <c r="V47" s="671">
        <v>0</v>
      </c>
      <c r="W47" s="671">
        <v>0</v>
      </c>
      <c r="X47" s="671">
        <v>0</v>
      </c>
      <c r="Y47" s="671">
        <v>0</v>
      </c>
      <c r="Z47" s="671">
        <v>0</v>
      </c>
      <c r="AA47" s="671">
        <v>0</v>
      </c>
      <c r="AB47" s="671">
        <v>0</v>
      </c>
      <c r="AC47" s="671">
        <v>0</v>
      </c>
      <c r="AD47" s="671">
        <v>0</v>
      </c>
      <c r="AE47" s="671">
        <v>0</v>
      </c>
      <c r="AF47" s="671">
        <v>0</v>
      </c>
      <c r="AG47" s="671">
        <v>0</v>
      </c>
      <c r="AH47" s="671">
        <v>0</v>
      </c>
      <c r="AI47" s="671">
        <v>0</v>
      </c>
      <c r="AJ47" s="671">
        <v>0</v>
      </c>
      <c r="AK47" s="671">
        <v>0</v>
      </c>
      <c r="AL47" s="671">
        <v>0</v>
      </c>
      <c r="AM47" s="671">
        <v>0</v>
      </c>
      <c r="AN47" s="671">
        <v>0</v>
      </c>
      <c r="AO47" s="671">
        <v>0</v>
      </c>
      <c r="AP47" s="671">
        <v>0</v>
      </c>
      <c r="AQ47" s="671">
        <v>0</v>
      </c>
      <c r="AR47" s="671">
        <v>0</v>
      </c>
      <c r="AS47" s="671">
        <v>0</v>
      </c>
      <c r="AT47" s="671">
        <v>0</v>
      </c>
      <c r="AU47" s="671">
        <v>0</v>
      </c>
      <c r="AV47" s="671">
        <v>0</v>
      </c>
      <c r="AW47" s="671">
        <v>0</v>
      </c>
      <c r="AX47" s="671">
        <v>0</v>
      </c>
      <c r="AY47" s="671">
        <v>0</v>
      </c>
      <c r="AZ47" s="671">
        <v>0</v>
      </c>
      <c r="BA47" s="27">
        <f t="shared" si="3"/>
        <v>0</v>
      </c>
      <c r="BB47" s="4">
        <f>BA47/1.18</f>
        <v>0</v>
      </c>
    </row>
    <row r="48" spans="1:72" ht="42" customHeight="1" x14ac:dyDescent="0.25">
      <c r="A48" s="7"/>
      <c r="B48" s="411" t="s">
        <v>139</v>
      </c>
      <c r="C48" s="412" t="s">
        <v>140</v>
      </c>
      <c r="D48" s="411" t="s">
        <v>93</v>
      </c>
      <c r="E48" s="414">
        <f>SUBTOTAL(9,E49:E50)</f>
        <v>0</v>
      </c>
      <c r="F48" s="414">
        <f t="shared" ref="F48:AZ48" si="13">SUBTOTAL(9,F49:F50)</f>
        <v>0</v>
      </c>
      <c r="G48" s="414">
        <f t="shared" si="13"/>
        <v>0</v>
      </c>
      <c r="H48" s="414">
        <f t="shared" si="13"/>
        <v>0</v>
      </c>
      <c r="I48" s="414">
        <f t="shared" si="13"/>
        <v>0</v>
      </c>
      <c r="J48" s="414">
        <f t="shared" si="13"/>
        <v>0</v>
      </c>
      <c r="K48" s="414">
        <f t="shared" si="13"/>
        <v>0</v>
      </c>
      <c r="L48" s="414">
        <f t="shared" si="13"/>
        <v>0</v>
      </c>
      <c r="M48" s="414">
        <f t="shared" si="13"/>
        <v>0</v>
      </c>
      <c r="N48" s="414">
        <f t="shared" si="13"/>
        <v>0</v>
      </c>
      <c r="O48" s="414">
        <f t="shared" si="13"/>
        <v>0</v>
      </c>
      <c r="P48" s="414">
        <f t="shared" si="13"/>
        <v>0</v>
      </c>
      <c r="Q48" s="414">
        <f t="shared" si="13"/>
        <v>0</v>
      </c>
      <c r="R48" s="414">
        <f t="shared" si="13"/>
        <v>0</v>
      </c>
      <c r="S48" s="414">
        <f t="shared" si="13"/>
        <v>0</v>
      </c>
      <c r="T48" s="414">
        <f t="shared" si="13"/>
        <v>0</v>
      </c>
      <c r="U48" s="414">
        <f t="shared" si="13"/>
        <v>0</v>
      </c>
      <c r="V48" s="414">
        <f t="shared" si="13"/>
        <v>0</v>
      </c>
      <c r="W48" s="414">
        <f t="shared" si="13"/>
        <v>0</v>
      </c>
      <c r="X48" s="414">
        <f t="shared" si="13"/>
        <v>0</v>
      </c>
      <c r="Y48" s="414">
        <f t="shared" si="13"/>
        <v>0</v>
      </c>
      <c r="Z48" s="414">
        <f t="shared" si="13"/>
        <v>0</v>
      </c>
      <c r="AA48" s="414">
        <f t="shared" si="13"/>
        <v>0</v>
      </c>
      <c r="AB48" s="414">
        <f t="shared" si="13"/>
        <v>0</v>
      </c>
      <c r="AC48" s="414">
        <f t="shared" si="13"/>
        <v>0</v>
      </c>
      <c r="AD48" s="414">
        <f t="shared" si="13"/>
        <v>0</v>
      </c>
      <c r="AE48" s="414">
        <f t="shared" si="13"/>
        <v>0</v>
      </c>
      <c r="AF48" s="414">
        <f t="shared" si="13"/>
        <v>0</v>
      </c>
      <c r="AG48" s="414">
        <f t="shared" si="13"/>
        <v>0</v>
      </c>
      <c r="AH48" s="414">
        <f t="shared" si="13"/>
        <v>0</v>
      </c>
      <c r="AI48" s="414">
        <f t="shared" si="13"/>
        <v>0</v>
      </c>
      <c r="AJ48" s="414">
        <f t="shared" si="13"/>
        <v>0</v>
      </c>
      <c r="AK48" s="414">
        <f t="shared" si="13"/>
        <v>0</v>
      </c>
      <c r="AL48" s="414">
        <f t="shared" si="13"/>
        <v>0</v>
      </c>
      <c r="AM48" s="414">
        <f t="shared" si="13"/>
        <v>0</v>
      </c>
      <c r="AN48" s="414">
        <f t="shared" si="13"/>
        <v>0</v>
      </c>
      <c r="AO48" s="414">
        <f t="shared" si="13"/>
        <v>0</v>
      </c>
      <c r="AP48" s="414">
        <f t="shared" si="13"/>
        <v>0</v>
      </c>
      <c r="AQ48" s="414">
        <f t="shared" si="13"/>
        <v>0</v>
      </c>
      <c r="AR48" s="414">
        <f t="shared" si="13"/>
        <v>0</v>
      </c>
      <c r="AS48" s="414">
        <f t="shared" si="13"/>
        <v>0</v>
      </c>
      <c r="AT48" s="414">
        <f t="shared" si="13"/>
        <v>0</v>
      </c>
      <c r="AU48" s="414">
        <f t="shared" si="13"/>
        <v>0</v>
      </c>
      <c r="AV48" s="414">
        <f t="shared" si="13"/>
        <v>0</v>
      </c>
      <c r="AW48" s="414">
        <f>SUBTOTAL(9,AW49:AW53)</f>
        <v>16.850000000000001</v>
      </c>
      <c r="AX48" s="414">
        <f>SUBTOTAL(9,AX49:AX53)</f>
        <v>0</v>
      </c>
      <c r="AY48" s="414">
        <f t="shared" si="13"/>
        <v>0</v>
      </c>
      <c r="AZ48" s="414">
        <f t="shared" si="13"/>
        <v>0</v>
      </c>
      <c r="BA48" s="25">
        <f t="shared" si="3"/>
        <v>0</v>
      </c>
    </row>
    <row r="49" spans="1:53" ht="33" customHeight="1" x14ac:dyDescent="0.25">
      <c r="A49" s="7"/>
      <c r="B49" s="76" t="s">
        <v>139</v>
      </c>
      <c r="C49" s="387" t="s">
        <v>1557</v>
      </c>
      <c r="D49" s="76" t="s">
        <v>1637</v>
      </c>
      <c r="E49" s="389"/>
      <c r="F49" s="389"/>
      <c r="G49" s="389"/>
      <c r="H49" s="389"/>
      <c r="I49" s="389"/>
      <c r="J49" s="389"/>
      <c r="K49" s="389"/>
      <c r="L49" s="389"/>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389"/>
      <c r="AJ49" s="389"/>
      <c r="AK49" s="389"/>
      <c r="AL49" s="389"/>
      <c r="AM49" s="389"/>
      <c r="AN49" s="389"/>
      <c r="AO49" s="389"/>
      <c r="AP49" s="389"/>
      <c r="AQ49" s="389"/>
      <c r="AR49" s="389"/>
      <c r="AS49" s="389"/>
      <c r="AT49" s="389"/>
      <c r="AU49" s="389"/>
      <c r="AV49" s="389"/>
      <c r="AW49" s="390">
        <v>8</v>
      </c>
      <c r="AX49" s="390"/>
      <c r="AY49" s="389"/>
      <c r="AZ49" s="389"/>
      <c r="BA49" s="25"/>
    </row>
    <row r="50" spans="1:53" ht="33" customHeight="1" x14ac:dyDescent="0.25">
      <c r="A50" s="7"/>
      <c r="B50" s="76" t="s">
        <v>139</v>
      </c>
      <c r="C50" s="387" t="s">
        <v>1558</v>
      </c>
      <c r="D50" s="76" t="s">
        <v>1638</v>
      </c>
      <c r="E50" s="389"/>
      <c r="F50" s="389"/>
      <c r="G50" s="389"/>
      <c r="H50" s="389"/>
      <c r="I50" s="389"/>
      <c r="J50" s="389"/>
      <c r="K50" s="389"/>
      <c r="L50" s="389"/>
      <c r="M50" s="389"/>
      <c r="N50" s="389"/>
      <c r="O50" s="389"/>
      <c r="P50" s="389"/>
      <c r="Q50" s="389"/>
      <c r="R50" s="389"/>
      <c r="S50" s="389"/>
      <c r="T50" s="389"/>
      <c r="U50" s="389"/>
      <c r="V50" s="389"/>
      <c r="W50" s="389"/>
      <c r="X50" s="389"/>
      <c r="Y50" s="389"/>
      <c r="Z50" s="389"/>
      <c r="AA50" s="389"/>
      <c r="AB50" s="389"/>
      <c r="AC50" s="389"/>
      <c r="AD50" s="389"/>
      <c r="AE50" s="389"/>
      <c r="AF50" s="389"/>
      <c r="AG50" s="389"/>
      <c r="AH50" s="389"/>
      <c r="AI50" s="389"/>
      <c r="AJ50" s="389"/>
      <c r="AK50" s="389"/>
      <c r="AL50" s="389"/>
      <c r="AM50" s="389"/>
      <c r="AN50" s="389"/>
      <c r="AO50" s="389"/>
      <c r="AP50" s="389"/>
      <c r="AQ50" s="389"/>
      <c r="AR50" s="389"/>
      <c r="AS50" s="389"/>
      <c r="AT50" s="389"/>
      <c r="AU50" s="389"/>
      <c r="AV50" s="389"/>
      <c r="AW50" s="390">
        <v>8</v>
      </c>
      <c r="AX50" s="390"/>
      <c r="AY50" s="389"/>
      <c r="AZ50" s="389"/>
      <c r="BA50" s="25"/>
    </row>
    <row r="51" spans="1:53" ht="33" customHeight="1" x14ac:dyDescent="0.25">
      <c r="A51" s="7"/>
      <c r="B51" s="76" t="s">
        <v>139</v>
      </c>
      <c r="C51" s="387" t="s">
        <v>1559</v>
      </c>
      <c r="D51" s="76" t="s">
        <v>1639</v>
      </c>
      <c r="E51" s="389"/>
      <c r="F51" s="389"/>
      <c r="G51" s="389"/>
      <c r="H51" s="389"/>
      <c r="I51" s="389"/>
      <c r="J51" s="389"/>
      <c r="K51" s="389"/>
      <c r="L51" s="389"/>
      <c r="M51" s="389"/>
      <c r="N51" s="389"/>
      <c r="O51" s="389"/>
      <c r="P51" s="389"/>
      <c r="Q51" s="389"/>
      <c r="R51" s="389"/>
      <c r="S51" s="389"/>
      <c r="T51" s="389"/>
      <c r="U51" s="389"/>
      <c r="V51" s="389"/>
      <c r="W51" s="389"/>
      <c r="X51" s="389"/>
      <c r="Y51" s="389"/>
      <c r="Z51" s="389"/>
      <c r="AA51" s="389"/>
      <c r="AB51" s="389"/>
      <c r="AC51" s="389"/>
      <c r="AD51" s="389"/>
      <c r="AE51" s="389"/>
      <c r="AF51" s="389"/>
      <c r="AG51" s="389"/>
      <c r="AH51" s="389"/>
      <c r="AI51" s="389"/>
      <c r="AJ51" s="389"/>
      <c r="AK51" s="389"/>
      <c r="AL51" s="389"/>
      <c r="AM51" s="389"/>
      <c r="AN51" s="389"/>
      <c r="AO51" s="389"/>
      <c r="AP51" s="389"/>
      <c r="AQ51" s="389"/>
      <c r="AR51" s="389"/>
      <c r="AS51" s="389"/>
      <c r="AT51" s="389"/>
      <c r="AU51" s="389"/>
      <c r="AV51" s="389"/>
      <c r="AW51" s="390">
        <v>0.85</v>
      </c>
      <c r="AX51" s="390"/>
      <c r="AY51" s="389"/>
      <c r="AZ51" s="389"/>
      <c r="BA51" s="25"/>
    </row>
    <row r="52" spans="1:53" ht="33" hidden="1" customHeight="1" x14ac:dyDescent="0.25">
      <c r="A52" s="7"/>
      <c r="B52" s="76" t="s">
        <v>139</v>
      </c>
      <c r="C52" s="387"/>
      <c r="D52" s="76"/>
      <c r="E52" s="389"/>
      <c r="F52" s="389"/>
      <c r="G52" s="389"/>
      <c r="H52" s="389"/>
      <c r="I52" s="389"/>
      <c r="J52" s="389"/>
      <c r="K52" s="389"/>
      <c r="L52" s="389"/>
      <c r="M52" s="389"/>
      <c r="N52" s="389"/>
      <c r="O52" s="389"/>
      <c r="P52" s="389"/>
      <c r="Q52" s="389"/>
      <c r="R52" s="389"/>
      <c r="S52" s="389"/>
      <c r="T52" s="389"/>
      <c r="U52" s="389"/>
      <c r="V52" s="389"/>
      <c r="W52" s="389"/>
      <c r="X52" s="389"/>
      <c r="Y52" s="389"/>
      <c r="Z52" s="389"/>
      <c r="AA52" s="389"/>
      <c r="AB52" s="389"/>
      <c r="AC52" s="389"/>
      <c r="AD52" s="389"/>
      <c r="AE52" s="389"/>
      <c r="AF52" s="389"/>
      <c r="AG52" s="389"/>
      <c r="AH52" s="389"/>
      <c r="AI52" s="389"/>
      <c r="AJ52" s="389"/>
      <c r="AK52" s="389"/>
      <c r="AL52" s="389"/>
      <c r="AM52" s="389"/>
      <c r="AN52" s="389"/>
      <c r="AO52" s="389"/>
      <c r="AP52" s="389"/>
      <c r="AQ52" s="389"/>
      <c r="AR52" s="389"/>
      <c r="AS52" s="389"/>
      <c r="AT52" s="389"/>
      <c r="AU52" s="389"/>
      <c r="AV52" s="389"/>
      <c r="AW52" s="390"/>
      <c r="AX52" s="390"/>
      <c r="AY52" s="389"/>
      <c r="AZ52" s="389"/>
      <c r="BA52" s="25"/>
    </row>
    <row r="53" spans="1:53" ht="33" hidden="1" customHeight="1" x14ac:dyDescent="0.25">
      <c r="A53" s="7"/>
      <c r="B53" s="76" t="s">
        <v>139</v>
      </c>
      <c r="C53" s="387"/>
      <c r="D53" s="76"/>
      <c r="E53" s="389"/>
      <c r="F53" s="389"/>
      <c r="G53" s="389"/>
      <c r="H53" s="389"/>
      <c r="I53" s="389"/>
      <c r="J53" s="389"/>
      <c r="K53" s="389"/>
      <c r="L53" s="389"/>
      <c r="M53" s="389"/>
      <c r="N53" s="389"/>
      <c r="O53" s="389"/>
      <c r="P53" s="389"/>
      <c r="Q53" s="389"/>
      <c r="R53" s="389"/>
      <c r="S53" s="389"/>
      <c r="T53" s="389"/>
      <c r="U53" s="389"/>
      <c r="V53" s="389"/>
      <c r="W53" s="389"/>
      <c r="X53" s="389"/>
      <c r="Y53" s="389"/>
      <c r="Z53" s="389"/>
      <c r="AA53" s="389"/>
      <c r="AB53" s="389"/>
      <c r="AC53" s="389"/>
      <c r="AD53" s="389"/>
      <c r="AE53" s="389"/>
      <c r="AF53" s="389"/>
      <c r="AG53" s="389"/>
      <c r="AH53" s="389"/>
      <c r="AI53" s="389"/>
      <c r="AJ53" s="389"/>
      <c r="AK53" s="389"/>
      <c r="AL53" s="389"/>
      <c r="AM53" s="389"/>
      <c r="AN53" s="389"/>
      <c r="AO53" s="389"/>
      <c r="AP53" s="389"/>
      <c r="AQ53" s="389"/>
      <c r="AR53" s="389"/>
      <c r="AS53" s="389"/>
      <c r="AT53" s="389"/>
      <c r="AU53" s="389"/>
      <c r="AV53" s="389"/>
      <c r="AW53" s="390"/>
      <c r="AX53" s="390"/>
      <c r="AY53" s="389"/>
      <c r="AZ53" s="389"/>
      <c r="BA53" s="25"/>
    </row>
    <row r="54" spans="1:53" ht="48" customHeight="1" x14ac:dyDescent="0.25">
      <c r="A54" s="7"/>
      <c r="B54" s="382" t="s">
        <v>141</v>
      </c>
      <c r="C54" s="383" t="s">
        <v>142</v>
      </c>
      <c r="D54" s="382" t="s">
        <v>93</v>
      </c>
      <c r="E54" s="445">
        <f t="shared" ref="E54:AZ54" si="14">E55+E56</f>
        <v>0</v>
      </c>
      <c r="F54" s="445">
        <f t="shared" si="14"/>
        <v>0</v>
      </c>
      <c r="G54" s="445">
        <f t="shared" si="14"/>
        <v>0</v>
      </c>
      <c r="H54" s="445">
        <f t="shared" si="14"/>
        <v>0</v>
      </c>
      <c r="I54" s="445">
        <f t="shared" si="14"/>
        <v>0</v>
      </c>
      <c r="J54" s="445">
        <f t="shared" si="14"/>
        <v>0</v>
      </c>
      <c r="K54" s="445">
        <f t="shared" si="14"/>
        <v>0</v>
      </c>
      <c r="L54" s="445">
        <f t="shared" si="14"/>
        <v>0</v>
      </c>
      <c r="M54" s="445">
        <f t="shared" si="14"/>
        <v>0</v>
      </c>
      <c r="N54" s="445">
        <f t="shared" si="14"/>
        <v>0</v>
      </c>
      <c r="O54" s="445">
        <f t="shared" si="14"/>
        <v>0</v>
      </c>
      <c r="P54" s="445">
        <f t="shared" si="14"/>
        <v>0</v>
      </c>
      <c r="Q54" s="445">
        <f t="shared" si="14"/>
        <v>0</v>
      </c>
      <c r="R54" s="445">
        <f t="shared" si="14"/>
        <v>0</v>
      </c>
      <c r="S54" s="445">
        <f t="shared" si="14"/>
        <v>0</v>
      </c>
      <c r="T54" s="445">
        <f t="shared" si="14"/>
        <v>0</v>
      </c>
      <c r="U54" s="445">
        <f t="shared" si="14"/>
        <v>0</v>
      </c>
      <c r="V54" s="445">
        <f t="shared" si="14"/>
        <v>0</v>
      </c>
      <c r="W54" s="393">
        <f t="shared" si="14"/>
        <v>0</v>
      </c>
      <c r="X54" s="393">
        <f t="shared" si="14"/>
        <v>0</v>
      </c>
      <c r="Y54" s="445">
        <f t="shared" si="14"/>
        <v>0</v>
      </c>
      <c r="Z54" s="445">
        <f t="shared" si="14"/>
        <v>0</v>
      </c>
      <c r="AA54" s="445">
        <f t="shared" si="14"/>
        <v>0</v>
      </c>
      <c r="AB54" s="445">
        <f t="shared" si="14"/>
        <v>0</v>
      </c>
      <c r="AC54" s="445">
        <f t="shared" si="14"/>
        <v>0</v>
      </c>
      <c r="AD54" s="445">
        <f t="shared" si="14"/>
        <v>0</v>
      </c>
      <c r="AE54" s="445">
        <f t="shared" si="14"/>
        <v>0</v>
      </c>
      <c r="AF54" s="445">
        <f t="shared" si="14"/>
        <v>0</v>
      </c>
      <c r="AG54" s="445">
        <f t="shared" si="14"/>
        <v>0</v>
      </c>
      <c r="AH54" s="445">
        <f t="shared" si="14"/>
        <v>0</v>
      </c>
      <c r="AI54" s="445">
        <f t="shared" si="14"/>
        <v>0</v>
      </c>
      <c r="AJ54" s="445">
        <f t="shared" si="14"/>
        <v>0</v>
      </c>
      <c r="AK54" s="445">
        <f t="shared" si="14"/>
        <v>0</v>
      </c>
      <c r="AL54" s="445">
        <f t="shared" si="14"/>
        <v>0</v>
      </c>
      <c r="AM54" s="445">
        <f t="shared" si="14"/>
        <v>0</v>
      </c>
      <c r="AN54" s="445">
        <f t="shared" si="14"/>
        <v>0</v>
      </c>
      <c r="AO54" s="393">
        <f t="shared" si="14"/>
        <v>0</v>
      </c>
      <c r="AP54" s="393">
        <f t="shared" si="14"/>
        <v>0</v>
      </c>
      <c r="AQ54" s="393">
        <f t="shared" si="14"/>
        <v>0</v>
      </c>
      <c r="AR54" s="393">
        <f t="shared" si="14"/>
        <v>0</v>
      </c>
      <c r="AS54" s="393">
        <f t="shared" si="14"/>
        <v>0</v>
      </c>
      <c r="AT54" s="393">
        <f t="shared" si="14"/>
        <v>0</v>
      </c>
      <c r="AU54" s="393">
        <f t="shared" si="14"/>
        <v>0</v>
      </c>
      <c r="AV54" s="393">
        <f t="shared" si="14"/>
        <v>0</v>
      </c>
      <c r="AW54" s="393">
        <f t="shared" si="14"/>
        <v>0</v>
      </c>
      <c r="AX54" s="393">
        <f t="shared" si="14"/>
        <v>0</v>
      </c>
      <c r="AY54" s="393">
        <f t="shared" si="14"/>
        <v>0</v>
      </c>
      <c r="AZ54" s="393">
        <f t="shared" si="14"/>
        <v>0</v>
      </c>
      <c r="BA54" s="25">
        <f t="shared" si="3"/>
        <v>0</v>
      </c>
    </row>
    <row r="55" spans="1:53" ht="42" customHeight="1" x14ac:dyDescent="0.25">
      <c r="A55" s="7"/>
      <c r="B55" s="411" t="s">
        <v>143</v>
      </c>
      <c r="C55" s="412" t="s">
        <v>144</v>
      </c>
      <c r="D55" s="411" t="s">
        <v>93</v>
      </c>
      <c r="E55" s="414">
        <v>0</v>
      </c>
      <c r="F55" s="414">
        <v>0</v>
      </c>
      <c r="G55" s="414">
        <v>0</v>
      </c>
      <c r="H55" s="414">
        <v>0</v>
      </c>
      <c r="I55" s="414">
        <v>0</v>
      </c>
      <c r="J55" s="414">
        <v>0</v>
      </c>
      <c r="K55" s="414">
        <v>0</v>
      </c>
      <c r="L55" s="414">
        <v>0</v>
      </c>
      <c r="M55" s="414">
        <v>0</v>
      </c>
      <c r="N55" s="414">
        <v>0</v>
      </c>
      <c r="O55" s="414">
        <v>0</v>
      </c>
      <c r="P55" s="414">
        <v>0</v>
      </c>
      <c r="Q55" s="414">
        <v>0</v>
      </c>
      <c r="R55" s="414">
        <v>0</v>
      </c>
      <c r="S55" s="414">
        <v>0</v>
      </c>
      <c r="T55" s="414">
        <v>0</v>
      </c>
      <c r="U55" s="414">
        <v>0</v>
      </c>
      <c r="V55" s="414">
        <v>0</v>
      </c>
      <c r="W55" s="414">
        <v>0</v>
      </c>
      <c r="X55" s="414">
        <v>0</v>
      </c>
      <c r="Y55" s="414">
        <v>0</v>
      </c>
      <c r="Z55" s="414">
        <v>0</v>
      </c>
      <c r="AA55" s="414">
        <v>0</v>
      </c>
      <c r="AB55" s="414">
        <v>0</v>
      </c>
      <c r="AC55" s="414">
        <v>0</v>
      </c>
      <c r="AD55" s="414">
        <v>0</v>
      </c>
      <c r="AE55" s="414">
        <v>0</v>
      </c>
      <c r="AF55" s="414">
        <v>0</v>
      </c>
      <c r="AG55" s="414">
        <v>0</v>
      </c>
      <c r="AH55" s="414">
        <v>0</v>
      </c>
      <c r="AI55" s="414">
        <v>0</v>
      </c>
      <c r="AJ55" s="414">
        <v>0</v>
      </c>
      <c r="AK55" s="414">
        <v>0</v>
      </c>
      <c r="AL55" s="414">
        <v>0</v>
      </c>
      <c r="AM55" s="414">
        <v>0</v>
      </c>
      <c r="AN55" s="414">
        <v>0</v>
      </c>
      <c r="AO55" s="414">
        <v>0</v>
      </c>
      <c r="AP55" s="414">
        <v>0</v>
      </c>
      <c r="AQ55" s="414">
        <v>0</v>
      </c>
      <c r="AR55" s="414">
        <v>0</v>
      </c>
      <c r="AS55" s="414">
        <v>0</v>
      </c>
      <c r="AT55" s="414">
        <v>0</v>
      </c>
      <c r="AU55" s="414">
        <v>0</v>
      </c>
      <c r="AV55" s="414">
        <v>0</v>
      </c>
      <c r="AW55" s="414">
        <v>0</v>
      </c>
      <c r="AX55" s="414">
        <v>0</v>
      </c>
      <c r="AY55" s="414">
        <v>0</v>
      </c>
      <c r="AZ55" s="414">
        <v>0</v>
      </c>
      <c r="BA55" s="25">
        <v>0</v>
      </c>
    </row>
    <row r="56" spans="1:53" ht="42" customHeight="1" x14ac:dyDescent="0.25">
      <c r="A56" s="7"/>
      <c r="B56" s="411" t="s">
        <v>148</v>
      </c>
      <c r="C56" s="412" t="s">
        <v>149</v>
      </c>
      <c r="D56" s="411" t="s">
        <v>93</v>
      </c>
      <c r="E56" s="414">
        <v>0</v>
      </c>
      <c r="F56" s="414">
        <v>0</v>
      </c>
      <c r="G56" s="414">
        <v>0</v>
      </c>
      <c r="H56" s="414">
        <v>0</v>
      </c>
      <c r="I56" s="414">
        <v>0</v>
      </c>
      <c r="J56" s="414">
        <v>0</v>
      </c>
      <c r="K56" s="414">
        <v>0</v>
      </c>
      <c r="L56" s="414">
        <v>0</v>
      </c>
      <c r="M56" s="414">
        <v>0</v>
      </c>
      <c r="N56" s="414">
        <v>0</v>
      </c>
      <c r="O56" s="414">
        <v>0</v>
      </c>
      <c r="P56" s="414">
        <v>0</v>
      </c>
      <c r="Q56" s="414">
        <v>0</v>
      </c>
      <c r="R56" s="414">
        <v>0</v>
      </c>
      <c r="S56" s="414">
        <v>0</v>
      </c>
      <c r="T56" s="414">
        <v>0</v>
      </c>
      <c r="U56" s="414">
        <v>0</v>
      </c>
      <c r="V56" s="414">
        <v>0</v>
      </c>
      <c r="W56" s="414">
        <v>0</v>
      </c>
      <c r="X56" s="414">
        <v>0</v>
      </c>
      <c r="Y56" s="414">
        <v>0</v>
      </c>
      <c r="Z56" s="414">
        <v>0</v>
      </c>
      <c r="AA56" s="414">
        <v>0</v>
      </c>
      <c r="AB56" s="414">
        <v>0</v>
      </c>
      <c r="AC56" s="414">
        <v>0</v>
      </c>
      <c r="AD56" s="414">
        <v>0</v>
      </c>
      <c r="AE56" s="414">
        <v>0</v>
      </c>
      <c r="AF56" s="414">
        <v>0</v>
      </c>
      <c r="AG56" s="414">
        <v>0</v>
      </c>
      <c r="AH56" s="414">
        <v>0</v>
      </c>
      <c r="AI56" s="414">
        <v>0</v>
      </c>
      <c r="AJ56" s="414">
        <v>0</v>
      </c>
      <c r="AK56" s="414">
        <v>0</v>
      </c>
      <c r="AL56" s="414">
        <v>0</v>
      </c>
      <c r="AM56" s="414">
        <v>0</v>
      </c>
      <c r="AN56" s="414">
        <v>0</v>
      </c>
      <c r="AO56" s="414">
        <v>0</v>
      </c>
      <c r="AP56" s="414">
        <v>0</v>
      </c>
      <c r="AQ56" s="414">
        <v>0</v>
      </c>
      <c r="AR56" s="414">
        <v>0</v>
      </c>
      <c r="AS56" s="414">
        <v>0</v>
      </c>
      <c r="AT56" s="414">
        <v>0</v>
      </c>
      <c r="AU56" s="414">
        <v>0</v>
      </c>
      <c r="AV56" s="414">
        <v>0</v>
      </c>
      <c r="AW56" s="414">
        <v>0</v>
      </c>
      <c r="AX56" s="414">
        <v>0</v>
      </c>
      <c r="AY56" s="414">
        <v>0</v>
      </c>
      <c r="AZ56" s="414">
        <v>0</v>
      </c>
      <c r="BA56" s="25">
        <f t="shared" si="3"/>
        <v>0</v>
      </c>
    </row>
    <row r="57" spans="1:53" ht="48" customHeight="1" x14ac:dyDescent="0.25">
      <c r="A57" s="7"/>
      <c r="B57" s="382" t="s">
        <v>150</v>
      </c>
      <c r="C57" s="383" t="s">
        <v>151</v>
      </c>
      <c r="D57" s="382" t="s">
        <v>93</v>
      </c>
      <c r="E57" s="445">
        <f>SUBTOTAL(9,E58:E66)</f>
        <v>0</v>
      </c>
      <c r="F57" s="445">
        <f t="shared" ref="F57:AZ57" si="15">SUBTOTAL(9,F58:F66)</f>
        <v>0</v>
      </c>
      <c r="G57" s="445">
        <f t="shared" si="15"/>
        <v>0</v>
      </c>
      <c r="H57" s="445">
        <f t="shared" si="15"/>
        <v>0</v>
      </c>
      <c r="I57" s="445">
        <f t="shared" si="15"/>
        <v>0</v>
      </c>
      <c r="J57" s="445">
        <f t="shared" si="15"/>
        <v>0</v>
      </c>
      <c r="K57" s="445">
        <f t="shared" si="15"/>
        <v>0</v>
      </c>
      <c r="L57" s="445">
        <f t="shared" si="15"/>
        <v>0</v>
      </c>
      <c r="M57" s="445">
        <f t="shared" si="15"/>
        <v>0</v>
      </c>
      <c r="N57" s="445">
        <f t="shared" si="15"/>
        <v>0</v>
      </c>
      <c r="O57" s="445">
        <f t="shared" si="15"/>
        <v>0</v>
      </c>
      <c r="P57" s="445">
        <f t="shared" si="15"/>
        <v>0</v>
      </c>
      <c r="Q57" s="445">
        <f t="shared" si="15"/>
        <v>0</v>
      </c>
      <c r="R57" s="445">
        <f t="shared" si="15"/>
        <v>0</v>
      </c>
      <c r="S57" s="445">
        <f t="shared" si="15"/>
        <v>0</v>
      </c>
      <c r="T57" s="445">
        <f t="shared" si="15"/>
        <v>0</v>
      </c>
      <c r="U57" s="445">
        <f t="shared" si="15"/>
        <v>0</v>
      </c>
      <c r="V57" s="445">
        <f t="shared" si="15"/>
        <v>0</v>
      </c>
      <c r="W57" s="445">
        <f t="shared" si="15"/>
        <v>0</v>
      </c>
      <c r="X57" s="445">
        <f t="shared" si="15"/>
        <v>0</v>
      </c>
      <c r="Y57" s="445">
        <f t="shared" si="15"/>
        <v>0</v>
      </c>
      <c r="Z57" s="445">
        <f t="shared" si="15"/>
        <v>0</v>
      </c>
      <c r="AA57" s="445">
        <f t="shared" si="15"/>
        <v>0</v>
      </c>
      <c r="AB57" s="445">
        <f t="shared" si="15"/>
        <v>0</v>
      </c>
      <c r="AC57" s="445">
        <f t="shared" si="15"/>
        <v>0</v>
      </c>
      <c r="AD57" s="445">
        <f t="shared" si="15"/>
        <v>0</v>
      </c>
      <c r="AE57" s="445">
        <f t="shared" si="15"/>
        <v>0</v>
      </c>
      <c r="AF57" s="445">
        <f t="shared" si="15"/>
        <v>0</v>
      </c>
      <c r="AG57" s="445">
        <f t="shared" si="15"/>
        <v>0</v>
      </c>
      <c r="AH57" s="445">
        <f t="shared" si="15"/>
        <v>0</v>
      </c>
      <c r="AI57" s="445">
        <f t="shared" si="15"/>
        <v>0</v>
      </c>
      <c r="AJ57" s="445">
        <f t="shared" si="15"/>
        <v>0</v>
      </c>
      <c r="AK57" s="445">
        <f t="shared" si="15"/>
        <v>0</v>
      </c>
      <c r="AL57" s="445">
        <f t="shared" si="15"/>
        <v>0</v>
      </c>
      <c r="AM57" s="445">
        <f t="shared" si="15"/>
        <v>0</v>
      </c>
      <c r="AN57" s="445">
        <f t="shared" si="15"/>
        <v>0</v>
      </c>
      <c r="AO57" s="445">
        <f t="shared" si="15"/>
        <v>0</v>
      </c>
      <c r="AP57" s="445">
        <f t="shared" si="15"/>
        <v>0</v>
      </c>
      <c r="AQ57" s="445">
        <f t="shared" si="15"/>
        <v>0</v>
      </c>
      <c r="AR57" s="445">
        <f t="shared" si="15"/>
        <v>0</v>
      </c>
      <c r="AS57" s="445">
        <f t="shared" si="15"/>
        <v>0</v>
      </c>
      <c r="AT57" s="445">
        <f t="shared" si="15"/>
        <v>0</v>
      </c>
      <c r="AU57" s="445">
        <f t="shared" si="15"/>
        <v>0</v>
      </c>
      <c r="AV57" s="445">
        <f t="shared" si="15"/>
        <v>0</v>
      </c>
      <c r="AW57" s="445">
        <f t="shared" si="15"/>
        <v>0</v>
      </c>
      <c r="AX57" s="445">
        <f t="shared" si="15"/>
        <v>0</v>
      </c>
      <c r="AY57" s="445">
        <f t="shared" si="15"/>
        <v>0</v>
      </c>
      <c r="AZ57" s="445">
        <f t="shared" si="15"/>
        <v>0</v>
      </c>
      <c r="BA57" s="25">
        <f t="shared" si="3"/>
        <v>0</v>
      </c>
    </row>
    <row r="58" spans="1:53" ht="42" customHeight="1" x14ac:dyDescent="0.25">
      <c r="A58" s="7"/>
      <c r="B58" s="663" t="s">
        <v>152</v>
      </c>
      <c r="C58" s="664" t="s">
        <v>153</v>
      </c>
      <c r="D58" s="408" t="s">
        <v>93</v>
      </c>
      <c r="E58" s="410">
        <v>0</v>
      </c>
      <c r="F58" s="410">
        <v>0</v>
      </c>
      <c r="G58" s="410">
        <v>0</v>
      </c>
      <c r="H58" s="410">
        <v>0</v>
      </c>
      <c r="I58" s="410">
        <v>0</v>
      </c>
      <c r="J58" s="410">
        <v>0</v>
      </c>
      <c r="K58" s="410">
        <v>0</v>
      </c>
      <c r="L58" s="410">
        <v>0</v>
      </c>
      <c r="M58" s="410">
        <v>0</v>
      </c>
      <c r="N58" s="410">
        <v>0</v>
      </c>
      <c r="O58" s="410">
        <v>0</v>
      </c>
      <c r="P58" s="410">
        <v>0</v>
      </c>
      <c r="Q58" s="410">
        <v>0</v>
      </c>
      <c r="R58" s="410">
        <v>0</v>
      </c>
      <c r="S58" s="410">
        <v>0</v>
      </c>
      <c r="T58" s="410">
        <v>0</v>
      </c>
      <c r="U58" s="410">
        <v>0</v>
      </c>
      <c r="V58" s="410">
        <v>0</v>
      </c>
      <c r="W58" s="410">
        <v>0</v>
      </c>
      <c r="X58" s="410">
        <v>0</v>
      </c>
      <c r="Y58" s="410">
        <v>0</v>
      </c>
      <c r="Z58" s="410">
        <v>0</v>
      </c>
      <c r="AA58" s="410">
        <v>0</v>
      </c>
      <c r="AB58" s="410">
        <v>0</v>
      </c>
      <c r="AC58" s="410">
        <v>0</v>
      </c>
      <c r="AD58" s="410">
        <v>0</v>
      </c>
      <c r="AE58" s="410">
        <v>0</v>
      </c>
      <c r="AF58" s="410">
        <v>0</v>
      </c>
      <c r="AG58" s="410">
        <v>0</v>
      </c>
      <c r="AH58" s="410">
        <v>0</v>
      </c>
      <c r="AI58" s="410">
        <v>0</v>
      </c>
      <c r="AJ58" s="410">
        <v>0</v>
      </c>
      <c r="AK58" s="410">
        <v>0</v>
      </c>
      <c r="AL58" s="410">
        <v>0</v>
      </c>
      <c r="AM58" s="410">
        <v>0</v>
      </c>
      <c r="AN58" s="410">
        <v>0</v>
      </c>
      <c r="AO58" s="410">
        <v>0</v>
      </c>
      <c r="AP58" s="410">
        <v>0</v>
      </c>
      <c r="AQ58" s="410">
        <v>0</v>
      </c>
      <c r="AR58" s="410">
        <v>0</v>
      </c>
      <c r="AS58" s="410">
        <v>0</v>
      </c>
      <c r="AT58" s="410">
        <v>0</v>
      </c>
      <c r="AU58" s="410">
        <v>0</v>
      </c>
      <c r="AV58" s="410">
        <v>0</v>
      </c>
      <c r="AW58" s="410">
        <v>0</v>
      </c>
      <c r="AX58" s="410">
        <v>0</v>
      </c>
      <c r="AY58" s="410">
        <v>0</v>
      </c>
      <c r="AZ58" s="410">
        <v>0</v>
      </c>
      <c r="BA58" s="25">
        <f t="shared" si="3"/>
        <v>0</v>
      </c>
    </row>
    <row r="59" spans="1:53" ht="42" customHeight="1" x14ac:dyDescent="0.25">
      <c r="A59" s="7"/>
      <c r="B59" s="663" t="s">
        <v>154</v>
      </c>
      <c r="C59" s="664" t="s">
        <v>155</v>
      </c>
      <c r="D59" s="408" t="s">
        <v>93</v>
      </c>
      <c r="E59" s="410">
        <v>0</v>
      </c>
      <c r="F59" s="410">
        <v>0</v>
      </c>
      <c r="G59" s="410">
        <v>0</v>
      </c>
      <c r="H59" s="410">
        <v>0</v>
      </c>
      <c r="I59" s="410">
        <v>0</v>
      </c>
      <c r="J59" s="410">
        <v>0</v>
      </c>
      <c r="K59" s="410">
        <v>0</v>
      </c>
      <c r="L59" s="410">
        <v>0</v>
      </c>
      <c r="M59" s="410">
        <v>0</v>
      </c>
      <c r="N59" s="410">
        <v>0</v>
      </c>
      <c r="O59" s="410">
        <v>0</v>
      </c>
      <c r="P59" s="410">
        <v>0</v>
      </c>
      <c r="Q59" s="410">
        <v>0</v>
      </c>
      <c r="R59" s="410">
        <v>0</v>
      </c>
      <c r="S59" s="410">
        <v>0</v>
      </c>
      <c r="T59" s="410">
        <v>0</v>
      </c>
      <c r="U59" s="410">
        <v>0</v>
      </c>
      <c r="V59" s="410">
        <v>0</v>
      </c>
      <c r="W59" s="410">
        <v>0</v>
      </c>
      <c r="X59" s="410">
        <v>0</v>
      </c>
      <c r="Y59" s="410">
        <v>0</v>
      </c>
      <c r="Z59" s="410">
        <v>0</v>
      </c>
      <c r="AA59" s="410">
        <v>0</v>
      </c>
      <c r="AB59" s="410">
        <v>0</v>
      </c>
      <c r="AC59" s="410">
        <v>0</v>
      </c>
      <c r="AD59" s="410">
        <v>0</v>
      </c>
      <c r="AE59" s="410">
        <v>0</v>
      </c>
      <c r="AF59" s="410">
        <v>0</v>
      </c>
      <c r="AG59" s="410">
        <v>0</v>
      </c>
      <c r="AH59" s="410">
        <v>0</v>
      </c>
      <c r="AI59" s="410">
        <v>0</v>
      </c>
      <c r="AJ59" s="410">
        <v>0</v>
      </c>
      <c r="AK59" s="410">
        <v>0</v>
      </c>
      <c r="AL59" s="410">
        <v>0</v>
      </c>
      <c r="AM59" s="410">
        <v>0</v>
      </c>
      <c r="AN59" s="410">
        <v>0</v>
      </c>
      <c r="AO59" s="410">
        <v>0</v>
      </c>
      <c r="AP59" s="410">
        <v>0</v>
      </c>
      <c r="AQ59" s="410">
        <v>0</v>
      </c>
      <c r="AR59" s="410">
        <v>0</v>
      </c>
      <c r="AS59" s="410">
        <v>0</v>
      </c>
      <c r="AT59" s="410">
        <v>0</v>
      </c>
      <c r="AU59" s="410">
        <v>0</v>
      </c>
      <c r="AV59" s="410">
        <v>0</v>
      </c>
      <c r="AW59" s="410">
        <v>0</v>
      </c>
      <c r="AX59" s="410">
        <v>0</v>
      </c>
      <c r="AY59" s="410">
        <v>0</v>
      </c>
      <c r="AZ59" s="410">
        <v>0</v>
      </c>
      <c r="BA59" s="25">
        <f t="shared" si="3"/>
        <v>0</v>
      </c>
    </row>
    <row r="60" spans="1:53" ht="47.25" hidden="1" customHeight="1" x14ac:dyDescent="0.25">
      <c r="A60" s="7"/>
      <c r="B60" s="374" t="s">
        <v>154</v>
      </c>
      <c r="C60" s="375" t="s">
        <v>691</v>
      </c>
      <c r="D60" s="376" t="s">
        <v>693</v>
      </c>
      <c r="E60" s="390"/>
      <c r="F60" s="390"/>
      <c r="G60" s="390"/>
      <c r="H60" s="390"/>
      <c r="I60" s="390"/>
      <c r="J60" s="390"/>
      <c r="K60" s="390"/>
      <c r="L60" s="390"/>
      <c r="M60" s="390"/>
      <c r="N60" s="390"/>
      <c r="O60" s="390"/>
      <c r="P60" s="390"/>
      <c r="Q60" s="390"/>
      <c r="R60" s="390"/>
      <c r="S60" s="390"/>
      <c r="T60" s="390"/>
      <c r="U60" s="390"/>
      <c r="V60" s="390"/>
      <c r="W60" s="390"/>
      <c r="X60" s="390"/>
      <c r="Y60" s="390"/>
      <c r="Z60" s="390"/>
      <c r="AA60" s="390"/>
      <c r="AB60" s="390"/>
      <c r="AC60" s="390"/>
      <c r="AD60" s="390"/>
      <c r="AE60" s="390"/>
      <c r="AF60" s="390"/>
      <c r="AG60" s="390"/>
      <c r="AH60" s="390"/>
      <c r="AI60" s="390"/>
      <c r="AJ60" s="390"/>
      <c r="AK60" s="390"/>
      <c r="AL60" s="390"/>
      <c r="AM60" s="390"/>
      <c r="AN60" s="390"/>
      <c r="AO60" s="390"/>
      <c r="AP60" s="390"/>
      <c r="AQ60" s="390"/>
      <c r="AR60" s="390"/>
      <c r="AS60" s="390"/>
      <c r="AT60" s="390"/>
      <c r="AU60" s="390"/>
      <c r="AV60" s="390"/>
      <c r="AW60" s="390"/>
      <c r="AX60" s="390"/>
      <c r="AY60" s="390"/>
      <c r="AZ60" s="390"/>
      <c r="BA60" s="25"/>
    </row>
    <row r="61" spans="1:53" ht="42" customHeight="1" x14ac:dyDescent="0.25">
      <c r="A61" s="7"/>
      <c r="B61" s="408" t="s">
        <v>156</v>
      </c>
      <c r="C61" s="409" t="s">
        <v>157</v>
      </c>
      <c r="D61" s="408" t="s">
        <v>93</v>
      </c>
      <c r="E61" s="410">
        <v>0</v>
      </c>
      <c r="F61" s="410">
        <v>0</v>
      </c>
      <c r="G61" s="410">
        <v>0</v>
      </c>
      <c r="H61" s="410">
        <v>0</v>
      </c>
      <c r="I61" s="410">
        <v>0</v>
      </c>
      <c r="J61" s="410">
        <v>0</v>
      </c>
      <c r="K61" s="410">
        <v>0</v>
      </c>
      <c r="L61" s="410">
        <v>0</v>
      </c>
      <c r="M61" s="410">
        <v>0</v>
      </c>
      <c r="N61" s="410">
        <v>0</v>
      </c>
      <c r="O61" s="410">
        <v>0</v>
      </c>
      <c r="P61" s="410">
        <v>0</v>
      </c>
      <c r="Q61" s="410">
        <v>0</v>
      </c>
      <c r="R61" s="410">
        <v>0</v>
      </c>
      <c r="S61" s="410">
        <v>0</v>
      </c>
      <c r="T61" s="410">
        <v>0</v>
      </c>
      <c r="U61" s="410">
        <v>0</v>
      </c>
      <c r="V61" s="410">
        <v>0</v>
      </c>
      <c r="W61" s="410">
        <v>0</v>
      </c>
      <c r="X61" s="410">
        <v>0</v>
      </c>
      <c r="Y61" s="410">
        <v>0</v>
      </c>
      <c r="Z61" s="410">
        <v>0</v>
      </c>
      <c r="AA61" s="410">
        <v>0</v>
      </c>
      <c r="AB61" s="410">
        <v>0</v>
      </c>
      <c r="AC61" s="410">
        <v>0</v>
      </c>
      <c r="AD61" s="410">
        <v>0</v>
      </c>
      <c r="AE61" s="410">
        <v>0</v>
      </c>
      <c r="AF61" s="410">
        <v>0</v>
      </c>
      <c r="AG61" s="410">
        <v>0</v>
      </c>
      <c r="AH61" s="410">
        <v>0</v>
      </c>
      <c r="AI61" s="410">
        <v>0</v>
      </c>
      <c r="AJ61" s="410">
        <v>0</v>
      </c>
      <c r="AK61" s="410">
        <v>0</v>
      </c>
      <c r="AL61" s="410">
        <v>0</v>
      </c>
      <c r="AM61" s="410">
        <v>0</v>
      </c>
      <c r="AN61" s="410">
        <v>0</v>
      </c>
      <c r="AO61" s="410">
        <v>0</v>
      </c>
      <c r="AP61" s="410">
        <v>0</v>
      </c>
      <c r="AQ61" s="410">
        <v>0</v>
      </c>
      <c r="AR61" s="410">
        <v>0</v>
      </c>
      <c r="AS61" s="410">
        <v>0</v>
      </c>
      <c r="AT61" s="410">
        <v>0</v>
      </c>
      <c r="AU61" s="410">
        <v>0</v>
      </c>
      <c r="AV61" s="410">
        <v>0</v>
      </c>
      <c r="AW61" s="410">
        <v>0</v>
      </c>
      <c r="AX61" s="410">
        <v>0</v>
      </c>
      <c r="AY61" s="410">
        <v>0</v>
      </c>
      <c r="AZ61" s="410">
        <v>0</v>
      </c>
      <c r="BA61" s="25">
        <f t="shared" si="3"/>
        <v>0</v>
      </c>
    </row>
    <row r="62" spans="1:53" ht="42" customHeight="1" x14ac:dyDescent="0.25">
      <c r="A62" s="7"/>
      <c r="B62" s="408" t="s">
        <v>158</v>
      </c>
      <c r="C62" s="409" t="s">
        <v>159</v>
      </c>
      <c r="D62" s="408" t="s">
        <v>93</v>
      </c>
      <c r="E62" s="410">
        <v>0</v>
      </c>
      <c r="F62" s="410">
        <v>0</v>
      </c>
      <c r="G62" s="410">
        <v>0</v>
      </c>
      <c r="H62" s="410">
        <v>0</v>
      </c>
      <c r="I62" s="410">
        <v>0</v>
      </c>
      <c r="J62" s="410">
        <v>0</v>
      </c>
      <c r="K62" s="410">
        <v>0</v>
      </c>
      <c r="L62" s="410">
        <v>0</v>
      </c>
      <c r="M62" s="410">
        <v>0</v>
      </c>
      <c r="N62" s="410">
        <v>0</v>
      </c>
      <c r="O62" s="410">
        <v>0</v>
      </c>
      <c r="P62" s="410">
        <v>0</v>
      </c>
      <c r="Q62" s="410">
        <v>0</v>
      </c>
      <c r="R62" s="410">
        <v>0</v>
      </c>
      <c r="S62" s="410">
        <v>0</v>
      </c>
      <c r="T62" s="410">
        <v>0</v>
      </c>
      <c r="U62" s="410">
        <v>0</v>
      </c>
      <c r="V62" s="410">
        <v>0</v>
      </c>
      <c r="W62" s="410">
        <v>0</v>
      </c>
      <c r="X62" s="410">
        <v>0</v>
      </c>
      <c r="Y62" s="410">
        <v>0</v>
      </c>
      <c r="Z62" s="410">
        <v>0</v>
      </c>
      <c r="AA62" s="410">
        <v>0</v>
      </c>
      <c r="AB62" s="410">
        <v>0</v>
      </c>
      <c r="AC62" s="410">
        <v>0</v>
      </c>
      <c r="AD62" s="410">
        <v>0</v>
      </c>
      <c r="AE62" s="410">
        <v>0</v>
      </c>
      <c r="AF62" s="410">
        <v>0</v>
      </c>
      <c r="AG62" s="410">
        <v>0</v>
      </c>
      <c r="AH62" s="410">
        <v>0</v>
      </c>
      <c r="AI62" s="410">
        <v>0</v>
      </c>
      <c r="AJ62" s="410">
        <v>0</v>
      </c>
      <c r="AK62" s="410">
        <v>0</v>
      </c>
      <c r="AL62" s="410">
        <v>0</v>
      </c>
      <c r="AM62" s="410">
        <v>0</v>
      </c>
      <c r="AN62" s="410">
        <v>0</v>
      </c>
      <c r="AO62" s="410">
        <v>0</v>
      </c>
      <c r="AP62" s="410">
        <v>0</v>
      </c>
      <c r="AQ62" s="410">
        <v>0</v>
      </c>
      <c r="AR62" s="410">
        <v>0</v>
      </c>
      <c r="AS62" s="410">
        <v>0</v>
      </c>
      <c r="AT62" s="410">
        <v>0</v>
      </c>
      <c r="AU62" s="410">
        <v>0</v>
      </c>
      <c r="AV62" s="410">
        <v>0</v>
      </c>
      <c r="AW62" s="410">
        <v>0</v>
      </c>
      <c r="AX62" s="410">
        <v>0</v>
      </c>
      <c r="AY62" s="410">
        <v>0</v>
      </c>
      <c r="AZ62" s="410">
        <v>0</v>
      </c>
      <c r="BA62" s="25">
        <f t="shared" si="3"/>
        <v>0</v>
      </c>
    </row>
    <row r="63" spans="1:53" ht="42" customHeight="1" x14ac:dyDescent="0.25">
      <c r="A63" s="7"/>
      <c r="B63" s="408" t="s">
        <v>160</v>
      </c>
      <c r="C63" s="409" t="s">
        <v>161</v>
      </c>
      <c r="D63" s="408" t="s">
        <v>93</v>
      </c>
      <c r="E63" s="410">
        <v>0</v>
      </c>
      <c r="F63" s="410">
        <v>0</v>
      </c>
      <c r="G63" s="410">
        <v>0</v>
      </c>
      <c r="H63" s="410">
        <v>0</v>
      </c>
      <c r="I63" s="410">
        <v>0</v>
      </c>
      <c r="J63" s="410">
        <v>0</v>
      </c>
      <c r="K63" s="410">
        <v>0</v>
      </c>
      <c r="L63" s="410">
        <v>0</v>
      </c>
      <c r="M63" s="410">
        <v>0</v>
      </c>
      <c r="N63" s="410">
        <v>0</v>
      </c>
      <c r="O63" s="410">
        <v>0</v>
      </c>
      <c r="P63" s="410">
        <v>0</v>
      </c>
      <c r="Q63" s="410">
        <v>0</v>
      </c>
      <c r="R63" s="410">
        <v>0</v>
      </c>
      <c r="S63" s="410">
        <v>0</v>
      </c>
      <c r="T63" s="410">
        <v>0</v>
      </c>
      <c r="U63" s="410">
        <v>0</v>
      </c>
      <c r="V63" s="410">
        <v>0</v>
      </c>
      <c r="W63" s="410">
        <v>0</v>
      </c>
      <c r="X63" s="410">
        <v>0</v>
      </c>
      <c r="Y63" s="410">
        <v>0</v>
      </c>
      <c r="Z63" s="410">
        <v>0</v>
      </c>
      <c r="AA63" s="410">
        <v>0</v>
      </c>
      <c r="AB63" s="410">
        <v>0</v>
      </c>
      <c r="AC63" s="410">
        <v>0</v>
      </c>
      <c r="AD63" s="410">
        <v>0</v>
      </c>
      <c r="AE63" s="410">
        <v>0</v>
      </c>
      <c r="AF63" s="410">
        <v>0</v>
      </c>
      <c r="AG63" s="410">
        <v>0</v>
      </c>
      <c r="AH63" s="410">
        <v>0</v>
      </c>
      <c r="AI63" s="410">
        <v>0</v>
      </c>
      <c r="AJ63" s="410">
        <v>0</v>
      </c>
      <c r="AK63" s="410">
        <v>0</v>
      </c>
      <c r="AL63" s="410">
        <v>0</v>
      </c>
      <c r="AM63" s="410">
        <v>0</v>
      </c>
      <c r="AN63" s="410">
        <v>0</v>
      </c>
      <c r="AO63" s="410">
        <v>0</v>
      </c>
      <c r="AP63" s="410">
        <v>0</v>
      </c>
      <c r="AQ63" s="410">
        <v>0</v>
      </c>
      <c r="AR63" s="410">
        <v>0</v>
      </c>
      <c r="AS63" s="410">
        <v>0</v>
      </c>
      <c r="AT63" s="410">
        <v>0</v>
      </c>
      <c r="AU63" s="410">
        <v>0</v>
      </c>
      <c r="AV63" s="410">
        <v>0</v>
      </c>
      <c r="AW63" s="410">
        <v>0</v>
      </c>
      <c r="AX63" s="410">
        <v>0</v>
      </c>
      <c r="AY63" s="410">
        <v>0</v>
      </c>
      <c r="AZ63" s="410">
        <v>0</v>
      </c>
      <c r="BA63" s="25">
        <f t="shared" si="3"/>
        <v>0</v>
      </c>
    </row>
    <row r="64" spans="1:53" ht="42" customHeight="1" x14ac:dyDescent="0.25">
      <c r="A64" s="7"/>
      <c r="B64" s="408" t="s">
        <v>165</v>
      </c>
      <c r="C64" s="409" t="s">
        <v>166</v>
      </c>
      <c r="D64" s="408" t="s">
        <v>93</v>
      </c>
      <c r="E64" s="410">
        <v>0</v>
      </c>
      <c r="F64" s="410">
        <v>0</v>
      </c>
      <c r="G64" s="410">
        <v>0</v>
      </c>
      <c r="H64" s="410">
        <v>0</v>
      </c>
      <c r="I64" s="410">
        <v>0</v>
      </c>
      <c r="J64" s="410">
        <v>0</v>
      </c>
      <c r="K64" s="410">
        <v>0</v>
      </c>
      <c r="L64" s="410">
        <v>0</v>
      </c>
      <c r="M64" s="410">
        <v>0</v>
      </c>
      <c r="N64" s="410">
        <v>0</v>
      </c>
      <c r="O64" s="410">
        <v>0</v>
      </c>
      <c r="P64" s="410">
        <v>0</v>
      </c>
      <c r="Q64" s="410">
        <v>0</v>
      </c>
      <c r="R64" s="410">
        <v>0</v>
      </c>
      <c r="S64" s="410">
        <v>0</v>
      </c>
      <c r="T64" s="410">
        <v>0</v>
      </c>
      <c r="U64" s="410">
        <v>0</v>
      </c>
      <c r="V64" s="410">
        <v>0</v>
      </c>
      <c r="W64" s="410">
        <v>0</v>
      </c>
      <c r="X64" s="410">
        <v>0</v>
      </c>
      <c r="Y64" s="410">
        <v>0</v>
      </c>
      <c r="Z64" s="410">
        <v>0</v>
      </c>
      <c r="AA64" s="410">
        <v>0</v>
      </c>
      <c r="AB64" s="410">
        <v>0</v>
      </c>
      <c r="AC64" s="410">
        <v>0</v>
      </c>
      <c r="AD64" s="410">
        <v>0</v>
      </c>
      <c r="AE64" s="410">
        <v>0</v>
      </c>
      <c r="AF64" s="410">
        <v>0</v>
      </c>
      <c r="AG64" s="410">
        <v>0</v>
      </c>
      <c r="AH64" s="410">
        <v>0</v>
      </c>
      <c r="AI64" s="410">
        <v>0</v>
      </c>
      <c r="AJ64" s="410">
        <v>0</v>
      </c>
      <c r="AK64" s="410">
        <v>0</v>
      </c>
      <c r="AL64" s="410">
        <v>0</v>
      </c>
      <c r="AM64" s="410">
        <v>0</v>
      </c>
      <c r="AN64" s="410">
        <v>0</v>
      </c>
      <c r="AO64" s="410">
        <v>0</v>
      </c>
      <c r="AP64" s="410">
        <v>0</v>
      </c>
      <c r="AQ64" s="410">
        <v>0</v>
      </c>
      <c r="AR64" s="410">
        <v>0</v>
      </c>
      <c r="AS64" s="410">
        <v>0</v>
      </c>
      <c r="AT64" s="410">
        <v>0</v>
      </c>
      <c r="AU64" s="410">
        <v>0</v>
      </c>
      <c r="AV64" s="410">
        <v>0</v>
      </c>
      <c r="AW64" s="410">
        <v>0</v>
      </c>
      <c r="AX64" s="410">
        <v>0</v>
      </c>
      <c r="AY64" s="410">
        <v>0</v>
      </c>
      <c r="AZ64" s="410">
        <v>0</v>
      </c>
      <c r="BA64" s="25">
        <f t="shared" si="3"/>
        <v>0</v>
      </c>
    </row>
    <row r="65" spans="1:53" ht="42" customHeight="1" x14ac:dyDescent="0.25">
      <c r="A65" s="7"/>
      <c r="B65" s="663" t="s">
        <v>167</v>
      </c>
      <c r="C65" s="664" t="s">
        <v>168</v>
      </c>
      <c r="D65" s="408" t="s">
        <v>93</v>
      </c>
      <c r="E65" s="410">
        <v>0</v>
      </c>
      <c r="F65" s="410">
        <v>0</v>
      </c>
      <c r="G65" s="410">
        <v>0</v>
      </c>
      <c r="H65" s="410">
        <v>0</v>
      </c>
      <c r="I65" s="410">
        <v>0</v>
      </c>
      <c r="J65" s="410">
        <v>0</v>
      </c>
      <c r="K65" s="410">
        <v>0</v>
      </c>
      <c r="L65" s="410">
        <v>0</v>
      </c>
      <c r="M65" s="410">
        <v>0</v>
      </c>
      <c r="N65" s="410">
        <v>0</v>
      </c>
      <c r="O65" s="410">
        <v>0</v>
      </c>
      <c r="P65" s="410">
        <v>0</v>
      </c>
      <c r="Q65" s="410">
        <v>0</v>
      </c>
      <c r="R65" s="410">
        <v>0</v>
      </c>
      <c r="S65" s="410">
        <v>0</v>
      </c>
      <c r="T65" s="410">
        <v>0</v>
      </c>
      <c r="U65" s="410">
        <v>0</v>
      </c>
      <c r="V65" s="410">
        <v>0</v>
      </c>
      <c r="W65" s="410">
        <v>0</v>
      </c>
      <c r="X65" s="410">
        <v>0</v>
      </c>
      <c r="Y65" s="410">
        <v>0</v>
      </c>
      <c r="Z65" s="410">
        <v>0</v>
      </c>
      <c r="AA65" s="410">
        <v>0</v>
      </c>
      <c r="AB65" s="410">
        <v>0</v>
      </c>
      <c r="AC65" s="410">
        <v>0</v>
      </c>
      <c r="AD65" s="410">
        <v>0</v>
      </c>
      <c r="AE65" s="410">
        <v>0</v>
      </c>
      <c r="AF65" s="410">
        <v>0</v>
      </c>
      <c r="AG65" s="410">
        <v>0</v>
      </c>
      <c r="AH65" s="410">
        <v>0</v>
      </c>
      <c r="AI65" s="410">
        <v>0</v>
      </c>
      <c r="AJ65" s="410">
        <v>0</v>
      </c>
      <c r="AK65" s="410">
        <v>0</v>
      </c>
      <c r="AL65" s="410">
        <v>0</v>
      </c>
      <c r="AM65" s="410">
        <v>0</v>
      </c>
      <c r="AN65" s="410">
        <v>0</v>
      </c>
      <c r="AO65" s="410">
        <v>0</v>
      </c>
      <c r="AP65" s="410">
        <v>0</v>
      </c>
      <c r="AQ65" s="410">
        <v>0</v>
      </c>
      <c r="AR65" s="410">
        <v>0</v>
      </c>
      <c r="AS65" s="410">
        <v>0</v>
      </c>
      <c r="AT65" s="410">
        <v>0</v>
      </c>
      <c r="AU65" s="410">
        <v>0</v>
      </c>
      <c r="AV65" s="410">
        <v>0</v>
      </c>
      <c r="AW65" s="410">
        <v>0</v>
      </c>
      <c r="AX65" s="410">
        <v>0</v>
      </c>
      <c r="AY65" s="410">
        <v>0</v>
      </c>
      <c r="AZ65" s="410">
        <v>0</v>
      </c>
      <c r="BA65" s="25">
        <f t="shared" si="3"/>
        <v>0</v>
      </c>
    </row>
    <row r="66" spans="1:53" ht="42" customHeight="1" x14ac:dyDescent="0.25">
      <c r="A66" s="7"/>
      <c r="B66" s="663" t="s">
        <v>169</v>
      </c>
      <c r="C66" s="664" t="s">
        <v>170</v>
      </c>
      <c r="D66" s="408" t="s">
        <v>93</v>
      </c>
      <c r="E66" s="410">
        <v>0</v>
      </c>
      <c r="F66" s="410">
        <v>0</v>
      </c>
      <c r="G66" s="410">
        <v>0</v>
      </c>
      <c r="H66" s="410">
        <v>0</v>
      </c>
      <c r="I66" s="410">
        <v>0</v>
      </c>
      <c r="J66" s="410">
        <v>0</v>
      </c>
      <c r="K66" s="410">
        <v>0</v>
      </c>
      <c r="L66" s="410">
        <v>0</v>
      </c>
      <c r="M66" s="410">
        <v>0</v>
      </c>
      <c r="N66" s="410">
        <v>0</v>
      </c>
      <c r="O66" s="410">
        <v>0</v>
      </c>
      <c r="P66" s="410">
        <v>0</v>
      </c>
      <c r="Q66" s="410">
        <v>0</v>
      </c>
      <c r="R66" s="410">
        <v>0</v>
      </c>
      <c r="S66" s="410">
        <v>0</v>
      </c>
      <c r="T66" s="410">
        <v>0</v>
      </c>
      <c r="U66" s="410">
        <v>0</v>
      </c>
      <c r="V66" s="410">
        <v>0</v>
      </c>
      <c r="W66" s="410">
        <v>0</v>
      </c>
      <c r="X66" s="410">
        <v>0</v>
      </c>
      <c r="Y66" s="410">
        <v>0</v>
      </c>
      <c r="Z66" s="410">
        <v>0</v>
      </c>
      <c r="AA66" s="410">
        <v>0</v>
      </c>
      <c r="AB66" s="410">
        <v>0</v>
      </c>
      <c r="AC66" s="410">
        <v>0</v>
      </c>
      <c r="AD66" s="410">
        <v>0</v>
      </c>
      <c r="AE66" s="410">
        <v>0</v>
      </c>
      <c r="AF66" s="410">
        <v>0</v>
      </c>
      <c r="AG66" s="410">
        <v>0</v>
      </c>
      <c r="AH66" s="410">
        <v>0</v>
      </c>
      <c r="AI66" s="410">
        <v>0</v>
      </c>
      <c r="AJ66" s="410">
        <v>0</v>
      </c>
      <c r="AK66" s="410">
        <v>0</v>
      </c>
      <c r="AL66" s="410">
        <v>0</v>
      </c>
      <c r="AM66" s="410">
        <v>0</v>
      </c>
      <c r="AN66" s="410">
        <v>0</v>
      </c>
      <c r="AO66" s="410">
        <v>0</v>
      </c>
      <c r="AP66" s="410">
        <v>0</v>
      </c>
      <c r="AQ66" s="410">
        <v>0</v>
      </c>
      <c r="AR66" s="410">
        <v>0</v>
      </c>
      <c r="AS66" s="410">
        <v>0</v>
      </c>
      <c r="AT66" s="410">
        <v>0</v>
      </c>
      <c r="AU66" s="410">
        <v>0</v>
      </c>
      <c r="AV66" s="410">
        <v>0</v>
      </c>
      <c r="AW66" s="410">
        <v>0</v>
      </c>
      <c r="AX66" s="410">
        <v>0</v>
      </c>
      <c r="AY66" s="410">
        <v>0</v>
      </c>
      <c r="AZ66" s="410">
        <v>0</v>
      </c>
      <c r="BA66" s="25">
        <f t="shared" si="3"/>
        <v>0</v>
      </c>
    </row>
    <row r="67" spans="1:53" ht="48" customHeight="1" x14ac:dyDescent="0.25">
      <c r="A67" s="7"/>
      <c r="B67" s="382" t="s">
        <v>171</v>
      </c>
      <c r="C67" s="383" t="s">
        <v>172</v>
      </c>
      <c r="D67" s="382" t="s">
        <v>93</v>
      </c>
      <c r="E67" s="445">
        <f>E68+E69</f>
        <v>0</v>
      </c>
      <c r="F67" s="445">
        <f>F68+F69</f>
        <v>0</v>
      </c>
      <c r="G67" s="445">
        <f t="shared" ref="G67:AZ67" si="16">G68+G69</f>
        <v>0</v>
      </c>
      <c r="H67" s="445">
        <f t="shared" si="16"/>
        <v>0</v>
      </c>
      <c r="I67" s="445">
        <f t="shared" si="16"/>
        <v>0</v>
      </c>
      <c r="J67" s="445">
        <f t="shared" si="16"/>
        <v>0</v>
      </c>
      <c r="K67" s="445">
        <f t="shared" si="16"/>
        <v>0</v>
      </c>
      <c r="L67" s="445">
        <f t="shared" si="16"/>
        <v>0</v>
      </c>
      <c r="M67" s="445">
        <f t="shared" si="16"/>
        <v>0</v>
      </c>
      <c r="N67" s="445">
        <f t="shared" si="16"/>
        <v>0</v>
      </c>
      <c r="O67" s="445">
        <f t="shared" si="16"/>
        <v>0</v>
      </c>
      <c r="P67" s="445">
        <f t="shared" si="16"/>
        <v>0</v>
      </c>
      <c r="Q67" s="445">
        <f t="shared" si="16"/>
        <v>0</v>
      </c>
      <c r="R67" s="445">
        <f t="shared" si="16"/>
        <v>0</v>
      </c>
      <c r="S67" s="445">
        <f t="shared" si="16"/>
        <v>0</v>
      </c>
      <c r="T67" s="445">
        <f t="shared" si="16"/>
        <v>0</v>
      </c>
      <c r="U67" s="445">
        <f t="shared" si="16"/>
        <v>0</v>
      </c>
      <c r="V67" s="445">
        <f t="shared" si="16"/>
        <v>0</v>
      </c>
      <c r="W67" s="445">
        <f t="shared" si="16"/>
        <v>0</v>
      </c>
      <c r="X67" s="445">
        <f t="shared" si="16"/>
        <v>0</v>
      </c>
      <c r="Y67" s="445">
        <f t="shared" si="16"/>
        <v>0</v>
      </c>
      <c r="Z67" s="445">
        <f t="shared" si="16"/>
        <v>0</v>
      </c>
      <c r="AA67" s="445">
        <f t="shared" si="16"/>
        <v>0</v>
      </c>
      <c r="AB67" s="445">
        <f t="shared" si="16"/>
        <v>0</v>
      </c>
      <c r="AC67" s="445">
        <f t="shared" si="16"/>
        <v>0</v>
      </c>
      <c r="AD67" s="445">
        <f t="shared" si="16"/>
        <v>0</v>
      </c>
      <c r="AE67" s="445">
        <f t="shared" si="16"/>
        <v>0</v>
      </c>
      <c r="AF67" s="445">
        <f t="shared" si="16"/>
        <v>0</v>
      </c>
      <c r="AG67" s="445">
        <f t="shared" si="16"/>
        <v>0</v>
      </c>
      <c r="AH67" s="445">
        <f t="shared" si="16"/>
        <v>0</v>
      </c>
      <c r="AI67" s="445">
        <f t="shared" si="16"/>
        <v>0</v>
      </c>
      <c r="AJ67" s="445">
        <f t="shared" si="16"/>
        <v>0</v>
      </c>
      <c r="AK67" s="445">
        <f t="shared" si="16"/>
        <v>0</v>
      </c>
      <c r="AL67" s="445">
        <f t="shared" si="16"/>
        <v>0</v>
      </c>
      <c r="AM67" s="445">
        <f t="shared" si="16"/>
        <v>0</v>
      </c>
      <c r="AN67" s="445">
        <f t="shared" si="16"/>
        <v>0</v>
      </c>
      <c r="AO67" s="445">
        <f t="shared" si="16"/>
        <v>0</v>
      </c>
      <c r="AP67" s="445">
        <f t="shared" si="16"/>
        <v>0</v>
      </c>
      <c r="AQ67" s="445">
        <f t="shared" si="16"/>
        <v>0</v>
      </c>
      <c r="AR67" s="445">
        <f t="shared" si="16"/>
        <v>0</v>
      </c>
      <c r="AS67" s="445">
        <f t="shared" si="16"/>
        <v>0</v>
      </c>
      <c r="AT67" s="445">
        <f t="shared" si="16"/>
        <v>0</v>
      </c>
      <c r="AU67" s="445">
        <f t="shared" si="16"/>
        <v>0</v>
      </c>
      <c r="AV67" s="445">
        <f t="shared" si="16"/>
        <v>0</v>
      </c>
      <c r="AW67" s="445">
        <f t="shared" si="16"/>
        <v>0</v>
      </c>
      <c r="AX67" s="445">
        <f t="shared" si="16"/>
        <v>0</v>
      </c>
      <c r="AY67" s="445">
        <f t="shared" si="16"/>
        <v>0</v>
      </c>
      <c r="AZ67" s="445">
        <f t="shared" si="16"/>
        <v>0</v>
      </c>
      <c r="BA67" s="25">
        <f t="shared" si="3"/>
        <v>0</v>
      </c>
    </row>
    <row r="68" spans="1:53" ht="42" customHeight="1" x14ac:dyDescent="0.25">
      <c r="A68" s="7"/>
      <c r="B68" s="408" t="s">
        <v>173</v>
      </c>
      <c r="C68" s="409" t="s">
        <v>174</v>
      </c>
      <c r="D68" s="408" t="s">
        <v>93</v>
      </c>
      <c r="E68" s="410">
        <v>0</v>
      </c>
      <c r="F68" s="410">
        <v>0</v>
      </c>
      <c r="G68" s="410">
        <v>0</v>
      </c>
      <c r="H68" s="410">
        <v>0</v>
      </c>
      <c r="I68" s="410">
        <v>0</v>
      </c>
      <c r="J68" s="410">
        <v>0</v>
      </c>
      <c r="K68" s="410">
        <v>0</v>
      </c>
      <c r="L68" s="410">
        <v>0</v>
      </c>
      <c r="M68" s="410">
        <v>0</v>
      </c>
      <c r="N68" s="410">
        <v>0</v>
      </c>
      <c r="O68" s="410">
        <v>0</v>
      </c>
      <c r="P68" s="410">
        <v>0</v>
      </c>
      <c r="Q68" s="410">
        <v>0</v>
      </c>
      <c r="R68" s="410">
        <v>0</v>
      </c>
      <c r="S68" s="410">
        <v>0</v>
      </c>
      <c r="T68" s="410">
        <v>0</v>
      </c>
      <c r="U68" s="410">
        <v>0</v>
      </c>
      <c r="V68" s="410">
        <v>0</v>
      </c>
      <c r="W68" s="410">
        <v>0</v>
      </c>
      <c r="X68" s="410">
        <v>0</v>
      </c>
      <c r="Y68" s="410">
        <v>0</v>
      </c>
      <c r="Z68" s="410">
        <v>0</v>
      </c>
      <c r="AA68" s="410">
        <v>0</v>
      </c>
      <c r="AB68" s="410">
        <v>0</v>
      </c>
      <c r="AC68" s="410">
        <v>0</v>
      </c>
      <c r="AD68" s="410">
        <v>0</v>
      </c>
      <c r="AE68" s="410">
        <v>0</v>
      </c>
      <c r="AF68" s="410">
        <v>0</v>
      </c>
      <c r="AG68" s="410">
        <v>0</v>
      </c>
      <c r="AH68" s="410">
        <v>0</v>
      </c>
      <c r="AI68" s="410">
        <v>0</v>
      </c>
      <c r="AJ68" s="410">
        <v>0</v>
      </c>
      <c r="AK68" s="410">
        <v>0</v>
      </c>
      <c r="AL68" s="410">
        <v>0</v>
      </c>
      <c r="AM68" s="410">
        <v>0</v>
      </c>
      <c r="AN68" s="410">
        <v>0</v>
      </c>
      <c r="AO68" s="410">
        <v>0</v>
      </c>
      <c r="AP68" s="410">
        <v>0</v>
      </c>
      <c r="AQ68" s="410">
        <v>0</v>
      </c>
      <c r="AR68" s="410">
        <v>0</v>
      </c>
      <c r="AS68" s="410">
        <v>0</v>
      </c>
      <c r="AT68" s="410">
        <v>0</v>
      </c>
      <c r="AU68" s="410">
        <v>0</v>
      </c>
      <c r="AV68" s="410">
        <v>0</v>
      </c>
      <c r="AW68" s="410">
        <v>0</v>
      </c>
      <c r="AX68" s="410">
        <v>0</v>
      </c>
      <c r="AY68" s="410">
        <v>0</v>
      </c>
      <c r="AZ68" s="410">
        <v>0</v>
      </c>
      <c r="BA68" s="25">
        <f t="shared" si="3"/>
        <v>0</v>
      </c>
    </row>
    <row r="69" spans="1:53" ht="42" customHeight="1" x14ac:dyDescent="0.25">
      <c r="A69" s="7"/>
      <c r="B69" s="408" t="s">
        <v>175</v>
      </c>
      <c r="C69" s="409" t="s">
        <v>176</v>
      </c>
      <c r="D69" s="408" t="s">
        <v>93</v>
      </c>
      <c r="E69" s="410">
        <v>0</v>
      </c>
      <c r="F69" s="410">
        <v>0</v>
      </c>
      <c r="G69" s="410">
        <v>0</v>
      </c>
      <c r="H69" s="410">
        <v>0</v>
      </c>
      <c r="I69" s="410">
        <v>0</v>
      </c>
      <c r="J69" s="410">
        <v>0</v>
      </c>
      <c r="K69" s="410">
        <v>0</v>
      </c>
      <c r="L69" s="410">
        <v>0</v>
      </c>
      <c r="M69" s="410">
        <v>0</v>
      </c>
      <c r="N69" s="410">
        <v>0</v>
      </c>
      <c r="O69" s="410">
        <v>0</v>
      </c>
      <c r="P69" s="410">
        <v>0</v>
      </c>
      <c r="Q69" s="410">
        <v>0</v>
      </c>
      <c r="R69" s="410">
        <v>0</v>
      </c>
      <c r="S69" s="410">
        <v>0</v>
      </c>
      <c r="T69" s="410">
        <v>0</v>
      </c>
      <c r="U69" s="410">
        <v>0</v>
      </c>
      <c r="V69" s="410">
        <v>0</v>
      </c>
      <c r="W69" s="410">
        <v>0</v>
      </c>
      <c r="X69" s="410">
        <v>0</v>
      </c>
      <c r="Y69" s="410">
        <v>0</v>
      </c>
      <c r="Z69" s="410">
        <v>0</v>
      </c>
      <c r="AA69" s="410">
        <v>0</v>
      </c>
      <c r="AB69" s="410">
        <v>0</v>
      </c>
      <c r="AC69" s="410">
        <v>0</v>
      </c>
      <c r="AD69" s="410">
        <v>0</v>
      </c>
      <c r="AE69" s="410">
        <v>0</v>
      </c>
      <c r="AF69" s="410">
        <v>0</v>
      </c>
      <c r="AG69" s="410">
        <v>0</v>
      </c>
      <c r="AH69" s="410">
        <v>0</v>
      </c>
      <c r="AI69" s="410">
        <v>0</v>
      </c>
      <c r="AJ69" s="410">
        <v>0</v>
      </c>
      <c r="AK69" s="410">
        <v>0</v>
      </c>
      <c r="AL69" s="410">
        <v>0</v>
      </c>
      <c r="AM69" s="410">
        <v>0</v>
      </c>
      <c r="AN69" s="410">
        <v>0</v>
      </c>
      <c r="AO69" s="410">
        <v>0</v>
      </c>
      <c r="AP69" s="410">
        <v>0</v>
      </c>
      <c r="AQ69" s="410">
        <v>0</v>
      </c>
      <c r="AR69" s="410">
        <v>0</v>
      </c>
      <c r="AS69" s="410">
        <v>0</v>
      </c>
      <c r="AT69" s="410">
        <v>0</v>
      </c>
      <c r="AU69" s="410">
        <v>0</v>
      </c>
      <c r="AV69" s="410">
        <v>0</v>
      </c>
      <c r="AW69" s="410">
        <v>0</v>
      </c>
      <c r="AX69" s="410">
        <v>0</v>
      </c>
      <c r="AY69" s="410">
        <v>0</v>
      </c>
      <c r="AZ69" s="410">
        <v>0</v>
      </c>
      <c r="BA69" s="25">
        <f t="shared" si="3"/>
        <v>0</v>
      </c>
    </row>
    <row r="70" spans="1:53" ht="48" customHeight="1" x14ac:dyDescent="0.25">
      <c r="A70" s="7"/>
      <c r="B70" s="382" t="s">
        <v>177</v>
      </c>
      <c r="C70" s="383" t="s">
        <v>178</v>
      </c>
      <c r="D70" s="657" t="s">
        <v>93</v>
      </c>
      <c r="E70" s="445">
        <f t="shared" ref="E70:AN70" si="17">SUM(E71:E72)</f>
        <v>0</v>
      </c>
      <c r="F70" s="445">
        <f t="shared" si="17"/>
        <v>0</v>
      </c>
      <c r="G70" s="445">
        <f t="shared" si="17"/>
        <v>0</v>
      </c>
      <c r="H70" s="445">
        <f t="shared" si="17"/>
        <v>0</v>
      </c>
      <c r="I70" s="445">
        <f t="shared" si="17"/>
        <v>0</v>
      </c>
      <c r="J70" s="445">
        <f t="shared" si="17"/>
        <v>0</v>
      </c>
      <c r="K70" s="445">
        <f t="shared" si="17"/>
        <v>0</v>
      </c>
      <c r="L70" s="445">
        <f t="shared" si="17"/>
        <v>0</v>
      </c>
      <c r="M70" s="445">
        <f t="shared" si="17"/>
        <v>0</v>
      </c>
      <c r="N70" s="445">
        <f t="shared" si="17"/>
        <v>0</v>
      </c>
      <c r="O70" s="445">
        <f t="shared" si="17"/>
        <v>0</v>
      </c>
      <c r="P70" s="445">
        <f t="shared" si="17"/>
        <v>0</v>
      </c>
      <c r="Q70" s="445">
        <f t="shared" si="17"/>
        <v>0</v>
      </c>
      <c r="R70" s="445">
        <f t="shared" si="17"/>
        <v>0</v>
      </c>
      <c r="S70" s="445">
        <f t="shared" si="17"/>
        <v>0</v>
      </c>
      <c r="T70" s="445">
        <f t="shared" si="17"/>
        <v>0</v>
      </c>
      <c r="U70" s="445">
        <f t="shared" si="17"/>
        <v>0</v>
      </c>
      <c r="V70" s="445">
        <f t="shared" si="17"/>
        <v>0</v>
      </c>
      <c r="W70" s="445">
        <f t="shared" si="17"/>
        <v>0</v>
      </c>
      <c r="X70" s="445">
        <f t="shared" si="17"/>
        <v>0</v>
      </c>
      <c r="Y70" s="445">
        <f t="shared" si="17"/>
        <v>0</v>
      </c>
      <c r="Z70" s="445">
        <f t="shared" si="17"/>
        <v>0</v>
      </c>
      <c r="AA70" s="445">
        <f t="shared" si="17"/>
        <v>0</v>
      </c>
      <c r="AB70" s="445">
        <f t="shared" si="17"/>
        <v>0</v>
      </c>
      <c r="AC70" s="445">
        <f t="shared" si="17"/>
        <v>0</v>
      </c>
      <c r="AD70" s="445">
        <f t="shared" si="17"/>
        <v>0</v>
      </c>
      <c r="AE70" s="445">
        <f t="shared" si="17"/>
        <v>0</v>
      </c>
      <c r="AF70" s="445">
        <f t="shared" si="17"/>
        <v>0</v>
      </c>
      <c r="AG70" s="445">
        <f t="shared" si="17"/>
        <v>0</v>
      </c>
      <c r="AH70" s="445">
        <f t="shared" si="17"/>
        <v>0</v>
      </c>
      <c r="AI70" s="445">
        <f t="shared" si="17"/>
        <v>0</v>
      </c>
      <c r="AJ70" s="445">
        <f t="shared" si="17"/>
        <v>0</v>
      </c>
      <c r="AK70" s="445">
        <f t="shared" si="17"/>
        <v>0</v>
      </c>
      <c r="AL70" s="445">
        <f t="shared" si="17"/>
        <v>0</v>
      </c>
      <c r="AM70" s="445">
        <f t="shared" si="17"/>
        <v>0</v>
      </c>
      <c r="AN70" s="445">
        <f t="shared" si="17"/>
        <v>0</v>
      </c>
      <c r="AO70" s="445">
        <f>SUM(AO71:AO72)</f>
        <v>0</v>
      </c>
      <c r="AP70" s="445">
        <f>SUM(AP71:AP72)</f>
        <v>0</v>
      </c>
      <c r="AQ70" s="445">
        <f t="shared" ref="AQ70:AZ70" si="18">SUM(AQ71:AQ72)</f>
        <v>0</v>
      </c>
      <c r="AR70" s="445">
        <f t="shared" si="18"/>
        <v>0</v>
      </c>
      <c r="AS70" s="445">
        <f t="shared" si="18"/>
        <v>0</v>
      </c>
      <c r="AT70" s="445">
        <f t="shared" si="18"/>
        <v>0</v>
      </c>
      <c r="AU70" s="445">
        <f t="shared" si="18"/>
        <v>0</v>
      </c>
      <c r="AV70" s="445">
        <f t="shared" si="18"/>
        <v>0</v>
      </c>
      <c r="AW70" s="445">
        <f t="shared" si="18"/>
        <v>0</v>
      </c>
      <c r="AX70" s="445">
        <f t="shared" si="18"/>
        <v>0</v>
      </c>
      <c r="AY70" s="445">
        <f t="shared" si="18"/>
        <v>0</v>
      </c>
      <c r="AZ70" s="445">
        <f t="shared" si="18"/>
        <v>0</v>
      </c>
      <c r="BA70" s="25">
        <f t="shared" si="3"/>
        <v>0</v>
      </c>
    </row>
    <row r="71" spans="1:53" ht="42" customHeight="1" x14ac:dyDescent="0.25">
      <c r="A71" s="7"/>
      <c r="B71" s="408" t="s">
        <v>179</v>
      </c>
      <c r="C71" s="409" t="s">
        <v>180</v>
      </c>
      <c r="D71" s="408" t="s">
        <v>93</v>
      </c>
      <c r="E71" s="410">
        <v>0</v>
      </c>
      <c r="F71" s="410">
        <v>0</v>
      </c>
      <c r="G71" s="410">
        <v>0</v>
      </c>
      <c r="H71" s="410">
        <v>0</v>
      </c>
      <c r="I71" s="410">
        <v>0</v>
      </c>
      <c r="J71" s="410">
        <v>0</v>
      </c>
      <c r="K71" s="410">
        <v>0</v>
      </c>
      <c r="L71" s="410">
        <v>0</v>
      </c>
      <c r="M71" s="410">
        <v>0</v>
      </c>
      <c r="N71" s="410">
        <v>0</v>
      </c>
      <c r="O71" s="410">
        <v>0</v>
      </c>
      <c r="P71" s="410">
        <v>0</v>
      </c>
      <c r="Q71" s="410">
        <v>0</v>
      </c>
      <c r="R71" s="410">
        <v>0</v>
      </c>
      <c r="S71" s="410">
        <v>0</v>
      </c>
      <c r="T71" s="410">
        <v>0</v>
      </c>
      <c r="U71" s="410">
        <v>0</v>
      </c>
      <c r="V71" s="410">
        <v>0</v>
      </c>
      <c r="W71" s="410">
        <v>0</v>
      </c>
      <c r="X71" s="410">
        <v>0</v>
      </c>
      <c r="Y71" s="410">
        <v>0</v>
      </c>
      <c r="Z71" s="410">
        <v>0</v>
      </c>
      <c r="AA71" s="410">
        <v>0</v>
      </c>
      <c r="AB71" s="410">
        <v>0</v>
      </c>
      <c r="AC71" s="410">
        <v>0</v>
      </c>
      <c r="AD71" s="410">
        <v>0</v>
      </c>
      <c r="AE71" s="410">
        <v>0</v>
      </c>
      <c r="AF71" s="410">
        <v>0</v>
      </c>
      <c r="AG71" s="410">
        <v>0</v>
      </c>
      <c r="AH71" s="410">
        <v>0</v>
      </c>
      <c r="AI71" s="410">
        <v>0</v>
      </c>
      <c r="AJ71" s="410">
        <v>0</v>
      </c>
      <c r="AK71" s="410">
        <v>0</v>
      </c>
      <c r="AL71" s="410">
        <v>0</v>
      </c>
      <c r="AM71" s="410">
        <v>0</v>
      </c>
      <c r="AN71" s="410">
        <v>0</v>
      </c>
      <c r="AO71" s="410">
        <v>0</v>
      </c>
      <c r="AP71" s="410">
        <v>0</v>
      </c>
      <c r="AQ71" s="410">
        <v>0</v>
      </c>
      <c r="AR71" s="410">
        <v>0</v>
      </c>
      <c r="AS71" s="410">
        <v>0</v>
      </c>
      <c r="AT71" s="410">
        <v>0</v>
      </c>
      <c r="AU71" s="410">
        <v>0</v>
      </c>
      <c r="AV71" s="410">
        <v>0</v>
      </c>
      <c r="AW71" s="410">
        <v>0</v>
      </c>
      <c r="AX71" s="410">
        <v>0</v>
      </c>
      <c r="AY71" s="410">
        <v>0</v>
      </c>
      <c r="AZ71" s="410">
        <v>0</v>
      </c>
      <c r="BA71" s="25">
        <f t="shared" si="3"/>
        <v>0</v>
      </c>
    </row>
    <row r="72" spans="1:53" ht="42" customHeight="1" x14ac:dyDescent="0.25">
      <c r="A72" s="7"/>
      <c r="B72" s="408" t="s">
        <v>181</v>
      </c>
      <c r="C72" s="409" t="s">
        <v>182</v>
      </c>
      <c r="D72" s="408" t="s">
        <v>93</v>
      </c>
      <c r="E72" s="410">
        <v>0</v>
      </c>
      <c r="F72" s="410">
        <v>0</v>
      </c>
      <c r="G72" s="410">
        <v>0</v>
      </c>
      <c r="H72" s="410">
        <v>0</v>
      </c>
      <c r="I72" s="410">
        <v>0</v>
      </c>
      <c r="J72" s="410">
        <v>0</v>
      </c>
      <c r="K72" s="410">
        <v>0</v>
      </c>
      <c r="L72" s="410">
        <v>0</v>
      </c>
      <c r="M72" s="410">
        <v>0</v>
      </c>
      <c r="N72" s="410">
        <v>0</v>
      </c>
      <c r="O72" s="410">
        <v>0</v>
      </c>
      <c r="P72" s="410">
        <v>0</v>
      </c>
      <c r="Q72" s="410">
        <v>0</v>
      </c>
      <c r="R72" s="410">
        <v>0</v>
      </c>
      <c r="S72" s="410">
        <v>0</v>
      </c>
      <c r="T72" s="410">
        <v>0</v>
      </c>
      <c r="U72" s="410">
        <v>0</v>
      </c>
      <c r="V72" s="410">
        <v>0</v>
      </c>
      <c r="W72" s="410">
        <v>0</v>
      </c>
      <c r="X72" s="410">
        <v>0</v>
      </c>
      <c r="Y72" s="410">
        <v>0</v>
      </c>
      <c r="Z72" s="410">
        <v>0</v>
      </c>
      <c r="AA72" s="410">
        <v>0</v>
      </c>
      <c r="AB72" s="410">
        <v>0</v>
      </c>
      <c r="AC72" s="410">
        <v>0</v>
      </c>
      <c r="AD72" s="410">
        <v>0</v>
      </c>
      <c r="AE72" s="410">
        <v>0</v>
      </c>
      <c r="AF72" s="410">
        <v>0</v>
      </c>
      <c r="AG72" s="410">
        <v>0</v>
      </c>
      <c r="AH72" s="410">
        <v>0</v>
      </c>
      <c r="AI72" s="410">
        <v>0</v>
      </c>
      <c r="AJ72" s="410">
        <v>0</v>
      </c>
      <c r="AK72" s="410">
        <v>0</v>
      </c>
      <c r="AL72" s="410">
        <v>0</v>
      </c>
      <c r="AM72" s="410">
        <v>0</v>
      </c>
      <c r="AN72" s="410">
        <v>0</v>
      </c>
      <c r="AO72" s="410">
        <v>0</v>
      </c>
      <c r="AP72" s="410">
        <v>0</v>
      </c>
      <c r="AQ72" s="410">
        <v>0</v>
      </c>
      <c r="AR72" s="410">
        <v>0</v>
      </c>
      <c r="AS72" s="410">
        <v>0</v>
      </c>
      <c r="AT72" s="410">
        <v>0</v>
      </c>
      <c r="AU72" s="410">
        <v>0</v>
      </c>
      <c r="AV72" s="410">
        <v>0</v>
      </c>
      <c r="AW72" s="410">
        <v>0</v>
      </c>
      <c r="AX72" s="410">
        <v>0</v>
      </c>
      <c r="AY72" s="410">
        <v>0</v>
      </c>
      <c r="AZ72" s="410">
        <v>0</v>
      </c>
      <c r="BA72" s="25">
        <f t="shared" si="3"/>
        <v>0</v>
      </c>
    </row>
    <row r="73" spans="1:53" ht="48" customHeight="1" x14ac:dyDescent="0.25">
      <c r="A73" s="7"/>
      <c r="B73" s="382" t="s">
        <v>183</v>
      </c>
      <c r="C73" s="383" t="s">
        <v>184</v>
      </c>
      <c r="D73" s="382" t="s">
        <v>93</v>
      </c>
      <c r="E73" s="384">
        <f>SUBTOTAL(9,E74:E75)</f>
        <v>0</v>
      </c>
      <c r="F73" s="384">
        <f t="shared" ref="F73:AZ73" si="19">SUBTOTAL(9,F74:F75)</f>
        <v>0</v>
      </c>
      <c r="G73" s="384">
        <f t="shared" si="19"/>
        <v>0</v>
      </c>
      <c r="H73" s="384">
        <f t="shared" si="19"/>
        <v>0</v>
      </c>
      <c r="I73" s="384">
        <f t="shared" si="19"/>
        <v>0</v>
      </c>
      <c r="J73" s="384">
        <f t="shared" si="19"/>
        <v>0</v>
      </c>
      <c r="K73" s="384">
        <f t="shared" si="19"/>
        <v>0</v>
      </c>
      <c r="L73" s="384">
        <f t="shared" si="19"/>
        <v>0</v>
      </c>
      <c r="M73" s="384">
        <f t="shared" si="19"/>
        <v>0</v>
      </c>
      <c r="N73" s="384">
        <f t="shared" si="19"/>
        <v>0</v>
      </c>
      <c r="O73" s="384">
        <f t="shared" si="19"/>
        <v>0</v>
      </c>
      <c r="P73" s="384">
        <f t="shared" si="19"/>
        <v>0</v>
      </c>
      <c r="Q73" s="384">
        <f t="shared" si="19"/>
        <v>0</v>
      </c>
      <c r="R73" s="384">
        <f t="shared" si="19"/>
        <v>0</v>
      </c>
      <c r="S73" s="384">
        <f t="shared" si="19"/>
        <v>0</v>
      </c>
      <c r="T73" s="384">
        <f t="shared" si="19"/>
        <v>0</v>
      </c>
      <c r="U73" s="384">
        <f t="shared" si="19"/>
        <v>0</v>
      </c>
      <c r="V73" s="384">
        <f t="shared" si="19"/>
        <v>0</v>
      </c>
      <c r="W73" s="384">
        <f t="shared" si="19"/>
        <v>0</v>
      </c>
      <c r="X73" s="384">
        <f t="shared" si="19"/>
        <v>0</v>
      </c>
      <c r="Y73" s="384">
        <f t="shared" si="19"/>
        <v>0</v>
      </c>
      <c r="Z73" s="384">
        <f t="shared" si="19"/>
        <v>0</v>
      </c>
      <c r="AA73" s="384">
        <f t="shared" si="19"/>
        <v>0</v>
      </c>
      <c r="AB73" s="384">
        <f t="shared" si="19"/>
        <v>0</v>
      </c>
      <c r="AC73" s="384">
        <f t="shared" si="19"/>
        <v>0</v>
      </c>
      <c r="AD73" s="384">
        <f t="shared" si="19"/>
        <v>0</v>
      </c>
      <c r="AE73" s="384">
        <f t="shared" si="19"/>
        <v>0</v>
      </c>
      <c r="AF73" s="384">
        <f t="shared" si="19"/>
        <v>0</v>
      </c>
      <c r="AG73" s="384">
        <f t="shared" si="19"/>
        <v>0</v>
      </c>
      <c r="AH73" s="384">
        <f t="shared" si="19"/>
        <v>0</v>
      </c>
      <c r="AI73" s="384">
        <f t="shared" si="19"/>
        <v>0</v>
      </c>
      <c r="AJ73" s="384">
        <f t="shared" si="19"/>
        <v>0</v>
      </c>
      <c r="AK73" s="384">
        <f t="shared" si="19"/>
        <v>0</v>
      </c>
      <c r="AL73" s="384">
        <f t="shared" si="19"/>
        <v>0</v>
      </c>
      <c r="AM73" s="384">
        <f t="shared" si="19"/>
        <v>0</v>
      </c>
      <c r="AN73" s="384">
        <f t="shared" si="19"/>
        <v>0</v>
      </c>
      <c r="AO73" s="384">
        <f t="shared" si="19"/>
        <v>0</v>
      </c>
      <c r="AP73" s="384">
        <f t="shared" si="19"/>
        <v>0</v>
      </c>
      <c r="AQ73" s="384">
        <f t="shared" si="19"/>
        <v>0</v>
      </c>
      <c r="AR73" s="384">
        <f t="shared" si="19"/>
        <v>0</v>
      </c>
      <c r="AS73" s="384">
        <f t="shared" si="19"/>
        <v>0</v>
      </c>
      <c r="AT73" s="384">
        <f t="shared" si="19"/>
        <v>0</v>
      </c>
      <c r="AU73" s="384">
        <f t="shared" si="19"/>
        <v>0</v>
      </c>
      <c r="AV73" s="384">
        <f t="shared" si="19"/>
        <v>0</v>
      </c>
      <c r="AW73" s="384">
        <f>SUBTOTAL(9,AW74:AW79)</f>
        <v>28.771999999999998</v>
      </c>
      <c r="AX73" s="384">
        <f>SUBTOTAL(9,AX74:AX79)</f>
        <v>0</v>
      </c>
      <c r="AY73" s="384">
        <f t="shared" si="19"/>
        <v>0</v>
      </c>
      <c r="AZ73" s="384">
        <f t="shared" si="19"/>
        <v>0</v>
      </c>
      <c r="BA73" s="25">
        <f t="shared" si="3"/>
        <v>0</v>
      </c>
    </row>
    <row r="74" spans="1:53" ht="33" customHeight="1" x14ac:dyDescent="0.25">
      <c r="A74" s="7"/>
      <c r="B74" s="76" t="s">
        <v>183</v>
      </c>
      <c r="C74" s="394" t="s">
        <v>1590</v>
      </c>
      <c r="D74" s="76" t="s">
        <v>1640</v>
      </c>
      <c r="E74" s="373"/>
      <c r="F74" s="373"/>
      <c r="G74" s="373"/>
      <c r="H74" s="373"/>
      <c r="I74" s="373"/>
      <c r="J74" s="373"/>
      <c r="K74" s="373"/>
      <c r="L74" s="373"/>
      <c r="M74" s="373"/>
      <c r="N74" s="373"/>
      <c r="O74" s="373"/>
      <c r="P74" s="373"/>
      <c r="Q74" s="373"/>
      <c r="R74" s="373"/>
      <c r="S74" s="373"/>
      <c r="T74" s="373"/>
      <c r="U74" s="373"/>
      <c r="V74" s="373"/>
      <c r="W74" s="77"/>
      <c r="X74" s="77"/>
      <c r="Y74" s="373"/>
      <c r="Z74" s="373"/>
      <c r="AA74" s="373"/>
      <c r="AB74" s="373"/>
      <c r="AC74" s="373"/>
      <c r="AD74" s="373"/>
      <c r="AE74" s="373"/>
      <c r="AF74" s="373"/>
      <c r="AG74" s="373"/>
      <c r="AH74" s="373"/>
      <c r="AI74" s="373"/>
      <c r="AJ74" s="373"/>
      <c r="AK74" s="373"/>
      <c r="AL74" s="373"/>
      <c r="AM74" s="373"/>
      <c r="AN74" s="373"/>
      <c r="AO74" s="373"/>
      <c r="AP74" s="373"/>
      <c r="AQ74" s="373"/>
      <c r="AR74" s="373"/>
      <c r="AS74" s="373"/>
      <c r="AT74" s="373"/>
      <c r="AU74" s="373"/>
      <c r="AV74" s="373"/>
      <c r="AW74" s="77">
        <v>9</v>
      </c>
      <c r="AX74" s="77"/>
      <c r="AY74" s="373"/>
      <c r="AZ74" s="373"/>
      <c r="BA74" s="25"/>
    </row>
    <row r="75" spans="1:53" ht="33" customHeight="1" x14ac:dyDescent="0.25">
      <c r="A75" s="7"/>
      <c r="B75" s="76" t="s">
        <v>183</v>
      </c>
      <c r="C75" s="387" t="s">
        <v>1560</v>
      </c>
      <c r="D75" s="76" t="s">
        <v>1641</v>
      </c>
      <c r="E75" s="77"/>
      <c r="F75" s="77"/>
      <c r="G75" s="373"/>
      <c r="H75" s="373"/>
      <c r="I75" s="77"/>
      <c r="J75" s="77"/>
      <c r="K75" s="373"/>
      <c r="L75" s="373"/>
      <c r="M75" s="373"/>
      <c r="N75" s="373"/>
      <c r="O75" s="373"/>
      <c r="P75" s="373"/>
      <c r="Q75" s="373"/>
      <c r="R75" s="373"/>
      <c r="S75" s="373"/>
      <c r="T75" s="373"/>
      <c r="U75" s="373"/>
      <c r="V75" s="373"/>
      <c r="W75" s="373"/>
      <c r="X75" s="77"/>
      <c r="Y75" s="373"/>
      <c r="Z75" s="373"/>
      <c r="AA75" s="373"/>
      <c r="AB75" s="373"/>
      <c r="AC75" s="373"/>
      <c r="AD75" s="373"/>
      <c r="AE75" s="373"/>
      <c r="AF75" s="373"/>
      <c r="AG75" s="373"/>
      <c r="AH75" s="373"/>
      <c r="AI75" s="373"/>
      <c r="AJ75" s="373"/>
      <c r="AK75" s="373"/>
      <c r="AL75" s="373"/>
      <c r="AM75" s="373"/>
      <c r="AN75" s="373"/>
      <c r="AO75" s="373"/>
      <c r="AP75" s="373"/>
      <c r="AQ75" s="373"/>
      <c r="AR75" s="373"/>
      <c r="AS75" s="373"/>
      <c r="AT75" s="373"/>
      <c r="AU75" s="373"/>
      <c r="AV75" s="373"/>
      <c r="AW75" s="77">
        <v>12.772</v>
      </c>
      <c r="AX75" s="77"/>
      <c r="AY75" s="373"/>
      <c r="AZ75" s="373"/>
      <c r="BA75" s="25"/>
    </row>
    <row r="76" spans="1:53" ht="33" customHeight="1" x14ac:dyDescent="0.25">
      <c r="A76" s="7"/>
      <c r="B76" s="76" t="s">
        <v>183</v>
      </c>
      <c r="C76" s="387" t="s">
        <v>1579</v>
      </c>
      <c r="D76" s="76" t="s">
        <v>1642</v>
      </c>
      <c r="E76" s="77"/>
      <c r="F76" s="77"/>
      <c r="G76" s="373"/>
      <c r="H76" s="373"/>
      <c r="I76" s="77"/>
      <c r="J76" s="77"/>
      <c r="K76" s="373"/>
      <c r="L76" s="373"/>
      <c r="M76" s="373"/>
      <c r="N76" s="373"/>
      <c r="O76" s="373"/>
      <c r="P76" s="373"/>
      <c r="Q76" s="373"/>
      <c r="R76" s="373"/>
      <c r="S76" s="373"/>
      <c r="T76" s="373"/>
      <c r="U76" s="373"/>
      <c r="V76" s="373"/>
      <c r="W76" s="373"/>
      <c r="X76" s="77"/>
      <c r="Y76" s="373"/>
      <c r="Z76" s="373"/>
      <c r="AA76" s="373"/>
      <c r="AB76" s="373"/>
      <c r="AC76" s="373"/>
      <c r="AD76" s="373"/>
      <c r="AE76" s="373"/>
      <c r="AF76" s="373"/>
      <c r="AG76" s="373"/>
      <c r="AH76" s="373"/>
      <c r="AI76" s="373"/>
      <c r="AJ76" s="373"/>
      <c r="AK76" s="373"/>
      <c r="AL76" s="373"/>
      <c r="AM76" s="373"/>
      <c r="AN76" s="373"/>
      <c r="AO76" s="373"/>
      <c r="AP76" s="373"/>
      <c r="AQ76" s="373"/>
      <c r="AR76" s="373"/>
      <c r="AS76" s="373"/>
      <c r="AT76" s="373"/>
      <c r="AU76" s="373"/>
      <c r="AV76" s="373"/>
      <c r="AW76" s="77">
        <v>4</v>
      </c>
      <c r="AX76" s="77"/>
      <c r="AY76" s="373"/>
      <c r="AZ76" s="373"/>
      <c r="BA76" s="25"/>
    </row>
    <row r="77" spans="1:53" ht="33" customHeight="1" x14ac:dyDescent="0.25">
      <c r="A77" s="7"/>
      <c r="B77" s="76" t="s">
        <v>183</v>
      </c>
      <c r="C77" s="920" t="s">
        <v>1580</v>
      </c>
      <c r="D77" s="76" t="s">
        <v>1643</v>
      </c>
      <c r="E77" s="77"/>
      <c r="F77" s="77"/>
      <c r="G77" s="373"/>
      <c r="H77" s="373"/>
      <c r="I77" s="77"/>
      <c r="J77" s="77"/>
      <c r="K77" s="373"/>
      <c r="L77" s="373"/>
      <c r="M77" s="373"/>
      <c r="N77" s="373"/>
      <c r="O77" s="373"/>
      <c r="P77" s="373"/>
      <c r="Q77" s="373"/>
      <c r="R77" s="373"/>
      <c r="S77" s="373"/>
      <c r="T77" s="373"/>
      <c r="U77" s="373"/>
      <c r="V77" s="373"/>
      <c r="W77" s="373"/>
      <c r="X77" s="77"/>
      <c r="Y77" s="373"/>
      <c r="Z77" s="373"/>
      <c r="AA77" s="373"/>
      <c r="AB77" s="373"/>
      <c r="AC77" s="373"/>
      <c r="AD77" s="373"/>
      <c r="AE77" s="373"/>
      <c r="AF77" s="373"/>
      <c r="AG77" s="373"/>
      <c r="AH77" s="373"/>
      <c r="AI77" s="373"/>
      <c r="AJ77" s="373"/>
      <c r="AK77" s="373"/>
      <c r="AL77" s="373"/>
      <c r="AM77" s="373"/>
      <c r="AN77" s="373"/>
      <c r="AO77" s="373"/>
      <c r="AP77" s="373"/>
      <c r="AQ77" s="373"/>
      <c r="AR77" s="373"/>
      <c r="AS77" s="373"/>
      <c r="AT77" s="373"/>
      <c r="AU77" s="373"/>
      <c r="AV77" s="373"/>
      <c r="AW77" s="77">
        <v>1.5</v>
      </c>
      <c r="AX77" s="77"/>
      <c r="AY77" s="373"/>
      <c r="AZ77" s="373"/>
      <c r="BA77" s="25"/>
    </row>
    <row r="78" spans="1:53" ht="33" customHeight="1" x14ac:dyDescent="0.25">
      <c r="A78" s="7"/>
      <c r="B78" s="76" t="s">
        <v>183</v>
      </c>
      <c r="C78" s="920" t="s">
        <v>1581</v>
      </c>
      <c r="D78" s="76" t="s">
        <v>1644</v>
      </c>
      <c r="E78" s="77"/>
      <c r="F78" s="77"/>
      <c r="G78" s="373"/>
      <c r="H78" s="373"/>
      <c r="I78" s="77"/>
      <c r="J78" s="77"/>
      <c r="K78" s="373"/>
      <c r="L78" s="373"/>
      <c r="M78" s="373"/>
      <c r="N78" s="373"/>
      <c r="O78" s="373"/>
      <c r="P78" s="373"/>
      <c r="Q78" s="373"/>
      <c r="R78" s="373"/>
      <c r="S78" s="373"/>
      <c r="T78" s="373"/>
      <c r="U78" s="373"/>
      <c r="V78" s="373"/>
      <c r="W78" s="373"/>
      <c r="X78" s="77"/>
      <c r="Y78" s="373"/>
      <c r="Z78" s="373"/>
      <c r="AA78" s="373"/>
      <c r="AB78" s="373"/>
      <c r="AC78" s="373"/>
      <c r="AD78" s="373"/>
      <c r="AE78" s="373"/>
      <c r="AF78" s="373"/>
      <c r="AG78" s="373"/>
      <c r="AH78" s="373"/>
      <c r="AI78" s="373"/>
      <c r="AJ78" s="373"/>
      <c r="AK78" s="373"/>
      <c r="AL78" s="373"/>
      <c r="AM78" s="373"/>
      <c r="AN78" s="373"/>
      <c r="AO78" s="373"/>
      <c r="AP78" s="373"/>
      <c r="AQ78" s="373"/>
      <c r="AR78" s="373"/>
      <c r="AS78" s="373"/>
      <c r="AT78" s="373"/>
      <c r="AU78" s="373"/>
      <c r="AV78" s="373"/>
      <c r="AW78" s="77">
        <v>1.5</v>
      </c>
      <c r="AX78" s="77"/>
      <c r="AY78" s="373"/>
      <c r="AZ78" s="373"/>
      <c r="BA78" s="25"/>
    </row>
    <row r="79" spans="1:53" ht="33" hidden="1" customHeight="1" x14ac:dyDescent="0.25">
      <c r="A79" s="7"/>
      <c r="B79" s="76" t="s">
        <v>183</v>
      </c>
      <c r="C79" s="387"/>
      <c r="D79" s="76" t="s">
        <v>1544</v>
      </c>
      <c r="E79" s="373"/>
      <c r="F79" s="373"/>
      <c r="G79" s="373"/>
      <c r="H79" s="373"/>
      <c r="I79" s="373"/>
      <c r="J79" s="373"/>
      <c r="K79" s="373"/>
      <c r="L79" s="373"/>
      <c r="M79" s="373"/>
      <c r="N79" s="373"/>
      <c r="O79" s="373"/>
      <c r="P79" s="373"/>
      <c r="Q79" s="373"/>
      <c r="R79" s="373"/>
      <c r="S79" s="373"/>
      <c r="T79" s="373"/>
      <c r="U79" s="77">
        <v>0.25</v>
      </c>
      <c r="V79" s="77">
        <v>0.25</v>
      </c>
      <c r="W79" s="77">
        <v>1.1000000000000001</v>
      </c>
      <c r="X79" s="77">
        <v>1.1000000000000001</v>
      </c>
      <c r="Y79" s="373"/>
      <c r="Z79" s="373"/>
      <c r="AA79" s="373"/>
      <c r="AB79" s="373"/>
      <c r="AC79" s="373"/>
      <c r="AD79" s="373"/>
      <c r="AE79" s="373"/>
      <c r="AF79" s="373"/>
      <c r="AG79" s="373"/>
      <c r="AH79" s="373"/>
      <c r="AI79" s="373"/>
      <c r="AJ79" s="373"/>
      <c r="AK79" s="373"/>
      <c r="AL79" s="373"/>
      <c r="AM79" s="373"/>
      <c r="AN79" s="373"/>
      <c r="AO79" s="373"/>
      <c r="AP79" s="373"/>
      <c r="AQ79" s="373"/>
      <c r="AR79" s="373"/>
      <c r="AS79" s="373"/>
      <c r="AT79" s="373"/>
      <c r="AU79" s="373"/>
      <c r="AV79" s="373"/>
      <c r="AW79" s="77"/>
      <c r="AX79" s="77"/>
      <c r="AY79" s="373"/>
      <c r="AZ79" s="373"/>
      <c r="BA79" s="25"/>
    </row>
    <row r="80" spans="1:53" ht="48" customHeight="1" x14ac:dyDescent="0.25">
      <c r="A80" s="7"/>
      <c r="B80" s="382" t="s">
        <v>185</v>
      </c>
      <c r="C80" s="383" t="s">
        <v>186</v>
      </c>
      <c r="D80" s="382" t="s">
        <v>93</v>
      </c>
      <c r="E80" s="384">
        <v>0</v>
      </c>
      <c r="F80" s="384">
        <v>0</v>
      </c>
      <c r="G80" s="384">
        <v>0</v>
      </c>
      <c r="H80" s="384">
        <v>0</v>
      </c>
      <c r="I80" s="384">
        <v>0</v>
      </c>
      <c r="J80" s="384">
        <v>0</v>
      </c>
      <c r="K80" s="384">
        <v>0</v>
      </c>
      <c r="L80" s="384">
        <v>0</v>
      </c>
      <c r="M80" s="384">
        <v>0</v>
      </c>
      <c r="N80" s="384">
        <v>0</v>
      </c>
      <c r="O80" s="384">
        <v>0</v>
      </c>
      <c r="P80" s="384">
        <v>0</v>
      </c>
      <c r="Q80" s="384">
        <v>0</v>
      </c>
      <c r="R80" s="384">
        <v>0</v>
      </c>
      <c r="S80" s="384">
        <v>0</v>
      </c>
      <c r="T80" s="384">
        <v>0</v>
      </c>
      <c r="U80" s="384">
        <v>0</v>
      </c>
      <c r="V80" s="384">
        <v>0</v>
      </c>
      <c r="W80" s="384">
        <v>0</v>
      </c>
      <c r="X80" s="384">
        <v>0</v>
      </c>
      <c r="Y80" s="384">
        <v>0</v>
      </c>
      <c r="Z80" s="384">
        <v>0</v>
      </c>
      <c r="AA80" s="384">
        <v>0</v>
      </c>
      <c r="AB80" s="384">
        <v>0</v>
      </c>
      <c r="AC80" s="384">
        <v>0</v>
      </c>
      <c r="AD80" s="384">
        <v>0</v>
      </c>
      <c r="AE80" s="384">
        <v>0</v>
      </c>
      <c r="AF80" s="384">
        <v>0</v>
      </c>
      <c r="AG80" s="384">
        <v>0</v>
      </c>
      <c r="AH80" s="384">
        <v>0</v>
      </c>
      <c r="AI80" s="384">
        <v>0</v>
      </c>
      <c r="AJ80" s="384">
        <v>0</v>
      </c>
      <c r="AK80" s="384">
        <v>0</v>
      </c>
      <c r="AL80" s="384">
        <v>0</v>
      </c>
      <c r="AM80" s="384">
        <v>0</v>
      </c>
      <c r="AN80" s="384">
        <v>0</v>
      </c>
      <c r="AO80" s="384">
        <v>0</v>
      </c>
      <c r="AP80" s="384">
        <v>0</v>
      </c>
      <c r="AQ80" s="384">
        <v>0</v>
      </c>
      <c r="AR80" s="384">
        <v>0</v>
      </c>
      <c r="AS80" s="384">
        <v>0</v>
      </c>
      <c r="AT80" s="384">
        <v>0</v>
      </c>
      <c r="AU80" s="384">
        <v>0</v>
      </c>
      <c r="AV80" s="384">
        <v>0</v>
      </c>
      <c r="AW80" s="384">
        <v>0</v>
      </c>
      <c r="AX80" s="384">
        <v>0</v>
      </c>
      <c r="AY80" s="384">
        <v>0</v>
      </c>
      <c r="AZ80" s="384">
        <v>0</v>
      </c>
      <c r="BA80" s="25">
        <f t="shared" si="3"/>
        <v>0</v>
      </c>
    </row>
    <row r="81" spans="1:53" ht="48" customHeight="1" x14ac:dyDescent="0.25">
      <c r="A81" s="7"/>
      <c r="B81" s="382" t="s">
        <v>187</v>
      </c>
      <c r="C81" s="383" t="s">
        <v>188</v>
      </c>
      <c r="D81" s="382" t="s">
        <v>93</v>
      </c>
      <c r="E81" s="393">
        <f t="shared" ref="E81:AV81" si="20">SUM(E87:E87)</f>
        <v>0</v>
      </c>
      <c r="F81" s="393">
        <f t="shared" si="20"/>
        <v>0</v>
      </c>
      <c r="G81" s="393">
        <f t="shared" si="20"/>
        <v>0</v>
      </c>
      <c r="H81" s="393">
        <f t="shared" si="20"/>
        <v>0</v>
      </c>
      <c r="I81" s="393">
        <f t="shared" si="20"/>
        <v>0</v>
      </c>
      <c r="J81" s="393">
        <f t="shared" si="20"/>
        <v>0</v>
      </c>
      <c r="K81" s="393">
        <f t="shared" si="20"/>
        <v>0</v>
      </c>
      <c r="L81" s="393">
        <f t="shared" si="20"/>
        <v>0</v>
      </c>
      <c r="M81" s="393">
        <f t="shared" si="20"/>
        <v>0</v>
      </c>
      <c r="N81" s="393">
        <f t="shared" si="20"/>
        <v>0</v>
      </c>
      <c r="O81" s="393">
        <f t="shared" si="20"/>
        <v>0</v>
      </c>
      <c r="P81" s="393">
        <f t="shared" si="20"/>
        <v>0</v>
      </c>
      <c r="Q81" s="393">
        <f t="shared" si="20"/>
        <v>0</v>
      </c>
      <c r="R81" s="393">
        <f t="shared" si="20"/>
        <v>0</v>
      </c>
      <c r="S81" s="393">
        <f t="shared" si="20"/>
        <v>0</v>
      </c>
      <c r="T81" s="393">
        <f t="shared" si="20"/>
        <v>0</v>
      </c>
      <c r="U81" s="393">
        <f t="shared" si="20"/>
        <v>0</v>
      </c>
      <c r="V81" s="393">
        <f t="shared" si="20"/>
        <v>0</v>
      </c>
      <c r="W81" s="393">
        <f t="shared" si="20"/>
        <v>0</v>
      </c>
      <c r="X81" s="393">
        <f t="shared" si="20"/>
        <v>0</v>
      </c>
      <c r="Y81" s="393">
        <f t="shared" si="20"/>
        <v>0</v>
      </c>
      <c r="Z81" s="393">
        <f t="shared" si="20"/>
        <v>0</v>
      </c>
      <c r="AA81" s="393">
        <f t="shared" si="20"/>
        <v>0</v>
      </c>
      <c r="AB81" s="393">
        <f t="shared" si="20"/>
        <v>0</v>
      </c>
      <c r="AC81" s="393">
        <f t="shared" si="20"/>
        <v>0</v>
      </c>
      <c r="AD81" s="393">
        <f t="shared" si="20"/>
        <v>0</v>
      </c>
      <c r="AE81" s="393">
        <f t="shared" si="20"/>
        <v>0</v>
      </c>
      <c r="AF81" s="393">
        <f t="shared" si="20"/>
        <v>0</v>
      </c>
      <c r="AG81" s="393">
        <f t="shared" si="20"/>
        <v>0</v>
      </c>
      <c r="AH81" s="393">
        <f t="shared" si="20"/>
        <v>0</v>
      </c>
      <c r="AI81" s="393">
        <f t="shared" si="20"/>
        <v>0</v>
      </c>
      <c r="AJ81" s="393">
        <f t="shared" si="20"/>
        <v>0</v>
      </c>
      <c r="AK81" s="393">
        <f t="shared" si="20"/>
        <v>0</v>
      </c>
      <c r="AL81" s="393">
        <f t="shared" si="20"/>
        <v>0</v>
      </c>
      <c r="AM81" s="393">
        <f t="shared" si="20"/>
        <v>0</v>
      </c>
      <c r="AN81" s="393">
        <f t="shared" si="20"/>
        <v>0</v>
      </c>
      <c r="AO81" s="393">
        <f t="shared" si="20"/>
        <v>0</v>
      </c>
      <c r="AP81" s="393">
        <f t="shared" si="20"/>
        <v>0</v>
      </c>
      <c r="AQ81" s="393">
        <f t="shared" si="20"/>
        <v>0</v>
      </c>
      <c r="AR81" s="393">
        <f t="shared" si="20"/>
        <v>0</v>
      </c>
      <c r="AS81" s="393">
        <f t="shared" si="20"/>
        <v>0</v>
      </c>
      <c r="AT81" s="393">
        <f t="shared" si="20"/>
        <v>0</v>
      </c>
      <c r="AU81" s="393">
        <f t="shared" si="20"/>
        <v>0</v>
      </c>
      <c r="AV81" s="393">
        <f t="shared" si="20"/>
        <v>0</v>
      </c>
      <c r="AW81" s="393">
        <f>SUM(AW82:AW87)</f>
        <v>3.8959999999999999</v>
      </c>
      <c r="AX81" s="393">
        <f>SUM(AX82:AX87)</f>
        <v>0</v>
      </c>
      <c r="AY81" s="393">
        <f>SUM(AY87:AY87)</f>
        <v>0</v>
      </c>
      <c r="AZ81" s="393">
        <f>SUM(AZ87:AZ87)</f>
        <v>0</v>
      </c>
      <c r="BA81" s="25">
        <f t="shared" si="3"/>
        <v>0</v>
      </c>
    </row>
    <row r="82" spans="1:53" ht="33" customHeight="1" x14ac:dyDescent="0.25">
      <c r="A82" s="7"/>
      <c r="B82" s="76" t="s">
        <v>187</v>
      </c>
      <c r="C82" s="387" t="s">
        <v>684</v>
      </c>
      <c r="D82" s="76" t="s">
        <v>1645</v>
      </c>
      <c r="E82" s="390"/>
      <c r="F82" s="390"/>
      <c r="G82" s="390"/>
      <c r="H82" s="390"/>
      <c r="I82" s="390"/>
      <c r="J82" s="390"/>
      <c r="K82" s="390"/>
      <c r="L82" s="390"/>
      <c r="M82" s="390"/>
      <c r="N82" s="390"/>
      <c r="O82" s="390"/>
      <c r="P82" s="390"/>
      <c r="Q82" s="390"/>
      <c r="R82" s="390"/>
      <c r="S82" s="390"/>
      <c r="T82" s="390"/>
      <c r="U82" s="390"/>
      <c r="V82" s="390"/>
      <c r="W82" s="390"/>
      <c r="X82" s="390"/>
      <c r="Y82" s="390"/>
      <c r="Z82" s="390"/>
      <c r="AA82" s="390"/>
      <c r="AB82" s="390"/>
      <c r="AC82" s="390"/>
      <c r="AD82" s="390"/>
      <c r="AE82" s="390"/>
      <c r="AF82" s="390"/>
      <c r="AG82" s="390"/>
      <c r="AH82" s="390"/>
      <c r="AI82" s="390"/>
      <c r="AJ82" s="390"/>
      <c r="AK82" s="390"/>
      <c r="AL82" s="390"/>
      <c r="AM82" s="390"/>
      <c r="AN82" s="390"/>
      <c r="AO82" s="390"/>
      <c r="AP82" s="390"/>
      <c r="AQ82" s="390"/>
      <c r="AR82" s="390"/>
      <c r="AS82" s="390"/>
      <c r="AT82" s="390"/>
      <c r="AU82" s="390"/>
      <c r="AV82" s="390"/>
      <c r="AW82" s="390">
        <v>0.2</v>
      </c>
      <c r="AX82" s="390"/>
      <c r="AY82" s="390"/>
      <c r="AZ82" s="390"/>
      <c r="BA82" s="25"/>
    </row>
    <row r="83" spans="1:53" ht="33" customHeight="1" x14ac:dyDescent="0.25">
      <c r="A83" s="7"/>
      <c r="B83" s="76" t="s">
        <v>187</v>
      </c>
      <c r="C83" s="920" t="s">
        <v>1586</v>
      </c>
      <c r="D83" s="76" t="s">
        <v>1646</v>
      </c>
      <c r="E83" s="390"/>
      <c r="F83" s="390"/>
      <c r="G83" s="390"/>
      <c r="H83" s="390"/>
      <c r="I83" s="390"/>
      <c r="J83" s="390"/>
      <c r="K83" s="390"/>
      <c r="L83" s="390"/>
      <c r="M83" s="390"/>
      <c r="N83" s="390"/>
      <c r="O83" s="390"/>
      <c r="P83" s="390"/>
      <c r="Q83" s="390"/>
      <c r="R83" s="390"/>
      <c r="S83" s="390"/>
      <c r="T83" s="390"/>
      <c r="U83" s="390"/>
      <c r="V83" s="390"/>
      <c r="W83" s="390"/>
      <c r="X83" s="390"/>
      <c r="Y83" s="390"/>
      <c r="Z83" s="390"/>
      <c r="AA83" s="390"/>
      <c r="AB83" s="390"/>
      <c r="AC83" s="390"/>
      <c r="AD83" s="390"/>
      <c r="AE83" s="390"/>
      <c r="AF83" s="390"/>
      <c r="AG83" s="390"/>
      <c r="AH83" s="390"/>
      <c r="AI83" s="390"/>
      <c r="AJ83" s="390"/>
      <c r="AK83" s="390"/>
      <c r="AL83" s="390"/>
      <c r="AM83" s="390"/>
      <c r="AN83" s="390"/>
      <c r="AO83" s="390"/>
      <c r="AP83" s="390"/>
      <c r="AQ83" s="390"/>
      <c r="AR83" s="390"/>
      <c r="AS83" s="390"/>
      <c r="AT83" s="390"/>
      <c r="AU83" s="390"/>
      <c r="AV83" s="390"/>
      <c r="AW83" s="390">
        <v>1.752</v>
      </c>
      <c r="AX83" s="390"/>
      <c r="AY83" s="390"/>
      <c r="AZ83" s="390"/>
      <c r="BA83" s="25"/>
    </row>
    <row r="84" spans="1:53" ht="33" customHeight="1" x14ac:dyDescent="0.25">
      <c r="A84" s="7"/>
      <c r="B84" s="76" t="s">
        <v>187</v>
      </c>
      <c r="C84" s="920" t="s">
        <v>1587</v>
      </c>
      <c r="D84" s="76" t="s">
        <v>1647</v>
      </c>
      <c r="E84" s="390"/>
      <c r="F84" s="390"/>
      <c r="G84" s="390"/>
      <c r="H84" s="390"/>
      <c r="I84" s="390"/>
      <c r="J84" s="390"/>
      <c r="K84" s="390"/>
      <c r="L84" s="390"/>
      <c r="M84" s="390"/>
      <c r="N84" s="390"/>
      <c r="O84" s="390"/>
      <c r="P84" s="390"/>
      <c r="Q84" s="390"/>
      <c r="R84" s="390"/>
      <c r="S84" s="390"/>
      <c r="T84" s="390"/>
      <c r="U84" s="390"/>
      <c r="V84" s="390"/>
      <c r="W84" s="390"/>
      <c r="X84" s="390"/>
      <c r="Y84" s="390"/>
      <c r="Z84" s="390"/>
      <c r="AA84" s="390"/>
      <c r="AB84" s="390"/>
      <c r="AC84" s="390"/>
      <c r="AD84" s="390"/>
      <c r="AE84" s="390"/>
      <c r="AF84" s="390"/>
      <c r="AG84" s="390"/>
      <c r="AH84" s="390"/>
      <c r="AI84" s="390"/>
      <c r="AJ84" s="390"/>
      <c r="AK84" s="390"/>
      <c r="AL84" s="390"/>
      <c r="AM84" s="390"/>
      <c r="AN84" s="390"/>
      <c r="AO84" s="390"/>
      <c r="AP84" s="390"/>
      <c r="AQ84" s="390"/>
      <c r="AR84" s="390"/>
      <c r="AS84" s="390"/>
      <c r="AT84" s="390"/>
      <c r="AU84" s="390"/>
      <c r="AV84" s="390"/>
      <c r="AW84" s="390">
        <v>0.32</v>
      </c>
      <c r="AX84" s="390"/>
      <c r="AY84" s="390"/>
      <c r="AZ84" s="390"/>
      <c r="BA84" s="25"/>
    </row>
    <row r="85" spans="1:53" ht="33" customHeight="1" x14ac:dyDescent="0.25">
      <c r="A85" s="7"/>
      <c r="B85" s="76" t="s">
        <v>187</v>
      </c>
      <c r="C85" s="920" t="s">
        <v>1589</v>
      </c>
      <c r="D85" s="76" t="s">
        <v>1648</v>
      </c>
      <c r="E85" s="390"/>
      <c r="F85" s="390"/>
      <c r="G85" s="390"/>
      <c r="H85" s="390"/>
      <c r="I85" s="390"/>
      <c r="J85" s="390"/>
      <c r="K85" s="390"/>
      <c r="L85" s="390"/>
      <c r="M85" s="390"/>
      <c r="N85" s="390"/>
      <c r="O85" s="390"/>
      <c r="P85" s="390"/>
      <c r="Q85" s="390"/>
      <c r="R85" s="390"/>
      <c r="S85" s="390"/>
      <c r="T85" s="390"/>
      <c r="U85" s="390"/>
      <c r="V85" s="390"/>
      <c r="W85" s="390"/>
      <c r="X85" s="390"/>
      <c r="Y85" s="390"/>
      <c r="Z85" s="390"/>
      <c r="AA85" s="390"/>
      <c r="AB85" s="390"/>
      <c r="AC85" s="390"/>
      <c r="AD85" s="390"/>
      <c r="AE85" s="390"/>
      <c r="AF85" s="390"/>
      <c r="AG85" s="390"/>
      <c r="AH85" s="390"/>
      <c r="AI85" s="390"/>
      <c r="AJ85" s="390"/>
      <c r="AK85" s="390"/>
      <c r="AL85" s="390"/>
      <c r="AM85" s="390"/>
      <c r="AN85" s="390"/>
      <c r="AO85" s="390"/>
      <c r="AP85" s="390"/>
      <c r="AQ85" s="390"/>
      <c r="AR85" s="390"/>
      <c r="AS85" s="390"/>
      <c r="AT85" s="390"/>
      <c r="AU85" s="390"/>
      <c r="AV85" s="390"/>
      <c r="AW85" s="390">
        <v>1.6240000000000001</v>
      </c>
      <c r="AX85" s="390"/>
      <c r="AY85" s="390"/>
      <c r="AZ85" s="390"/>
      <c r="BA85" s="25"/>
    </row>
    <row r="86" spans="1:53" ht="33" hidden="1" customHeight="1" x14ac:dyDescent="0.25">
      <c r="A86" s="7"/>
      <c r="B86" s="76" t="s">
        <v>187</v>
      </c>
      <c r="C86" s="920"/>
      <c r="D86" s="76"/>
      <c r="E86" s="390"/>
      <c r="F86" s="390"/>
      <c r="G86" s="390"/>
      <c r="H86" s="390"/>
      <c r="I86" s="390"/>
      <c r="J86" s="390"/>
      <c r="K86" s="390"/>
      <c r="L86" s="390"/>
      <c r="M86" s="390"/>
      <c r="N86" s="390"/>
      <c r="O86" s="390"/>
      <c r="P86" s="390"/>
      <c r="Q86" s="390"/>
      <c r="R86" s="390"/>
      <c r="S86" s="390"/>
      <c r="T86" s="390"/>
      <c r="U86" s="390"/>
      <c r="V86" s="390"/>
      <c r="W86" s="390"/>
      <c r="X86" s="390"/>
      <c r="Y86" s="390"/>
      <c r="Z86" s="390"/>
      <c r="AA86" s="390"/>
      <c r="AB86" s="390"/>
      <c r="AC86" s="390"/>
      <c r="AD86" s="390"/>
      <c r="AE86" s="390"/>
      <c r="AF86" s="390"/>
      <c r="AG86" s="390"/>
      <c r="AH86" s="390"/>
      <c r="AI86" s="390"/>
      <c r="AJ86" s="390"/>
      <c r="AK86" s="390"/>
      <c r="AL86" s="390"/>
      <c r="AM86" s="390"/>
      <c r="AN86" s="390"/>
      <c r="AO86" s="390"/>
      <c r="AP86" s="390"/>
      <c r="AQ86" s="390"/>
      <c r="AR86" s="390"/>
      <c r="AS86" s="390"/>
      <c r="AT86" s="390"/>
      <c r="AU86" s="390"/>
      <c r="AV86" s="390"/>
      <c r="AW86" s="390"/>
      <c r="AX86" s="390"/>
      <c r="AY86" s="390"/>
      <c r="AZ86" s="390"/>
      <c r="BA86" s="25"/>
    </row>
    <row r="87" spans="1:53" ht="33" hidden="1" customHeight="1" x14ac:dyDescent="0.25">
      <c r="A87" s="7"/>
      <c r="B87" s="76" t="s">
        <v>187</v>
      </c>
      <c r="C87" s="392"/>
      <c r="D87" s="368"/>
      <c r="E87" s="391">
        <v>0</v>
      </c>
      <c r="F87" s="391">
        <v>0</v>
      </c>
      <c r="G87" s="391">
        <v>0</v>
      </c>
      <c r="H87" s="391">
        <v>0</v>
      </c>
      <c r="I87" s="391">
        <v>0</v>
      </c>
      <c r="J87" s="391">
        <v>0</v>
      </c>
      <c r="K87" s="391">
        <v>0</v>
      </c>
      <c r="L87" s="391">
        <v>0</v>
      </c>
      <c r="M87" s="391">
        <v>0</v>
      </c>
      <c r="N87" s="391">
        <v>0</v>
      </c>
      <c r="O87" s="391">
        <v>0</v>
      </c>
      <c r="P87" s="391">
        <v>0</v>
      </c>
      <c r="Q87" s="391">
        <v>0</v>
      </c>
      <c r="R87" s="391">
        <v>0</v>
      </c>
      <c r="S87" s="391">
        <v>0</v>
      </c>
      <c r="T87" s="391">
        <v>0</v>
      </c>
      <c r="U87" s="391">
        <v>0</v>
      </c>
      <c r="V87" s="391">
        <v>0</v>
      </c>
      <c r="W87" s="391">
        <v>0</v>
      </c>
      <c r="X87" s="391">
        <v>0</v>
      </c>
      <c r="Y87" s="391">
        <v>0</v>
      </c>
      <c r="Z87" s="391">
        <v>0</v>
      </c>
      <c r="AA87" s="391">
        <v>0</v>
      </c>
      <c r="AB87" s="391">
        <v>0</v>
      </c>
      <c r="AC87" s="391">
        <v>0</v>
      </c>
      <c r="AD87" s="391">
        <v>0</v>
      </c>
      <c r="AE87" s="391">
        <v>0</v>
      </c>
      <c r="AF87" s="391">
        <v>0</v>
      </c>
      <c r="AG87" s="391">
        <v>0</v>
      </c>
      <c r="AH87" s="391">
        <v>0</v>
      </c>
      <c r="AI87" s="391">
        <v>0</v>
      </c>
      <c r="AJ87" s="391">
        <v>0</v>
      </c>
      <c r="AK87" s="391">
        <v>0</v>
      </c>
      <c r="AL87" s="391">
        <v>0</v>
      </c>
      <c r="AM87" s="391">
        <v>0</v>
      </c>
      <c r="AN87" s="391">
        <v>0</v>
      </c>
      <c r="AO87" s="391">
        <v>0</v>
      </c>
      <c r="AP87" s="391">
        <v>0</v>
      </c>
      <c r="AQ87" s="391">
        <v>0</v>
      </c>
      <c r="AR87" s="391">
        <v>0</v>
      </c>
      <c r="AS87" s="391">
        <v>0</v>
      </c>
      <c r="AT87" s="391">
        <v>0</v>
      </c>
      <c r="AU87" s="391">
        <v>0</v>
      </c>
      <c r="AV87" s="391">
        <v>0</v>
      </c>
      <c r="AW87" s="391"/>
      <c r="AX87" s="391"/>
      <c r="AY87" s="391">
        <v>0</v>
      </c>
      <c r="AZ87" s="391">
        <v>0</v>
      </c>
      <c r="BA87" s="25">
        <f t="shared" si="3"/>
        <v>0</v>
      </c>
    </row>
    <row r="88" spans="1:53"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8"/>
    </row>
    <row r="89" spans="1:53" x14ac:dyDescent="0.25">
      <c r="AW89" s="7"/>
      <c r="AX89" s="7"/>
    </row>
    <row r="90" spans="1:53" x14ac:dyDescent="0.25">
      <c r="C90" s="967" t="s">
        <v>1690</v>
      </c>
      <c r="AW90" s="7"/>
      <c r="AX90" s="7"/>
    </row>
    <row r="91" spans="1:53" x14ac:dyDescent="0.25">
      <c r="AW91" s="7"/>
      <c r="AX91" s="7"/>
    </row>
  </sheetData>
  <sheetProtection formatCells="0" formatColumns="0" formatRows="0" insertColumns="0" insertRows="0" insertHyperlinks="0" deleteColumns="0" deleteRows="0" sort="0" autoFilter="0" pivotTables="0"/>
  <autoFilter ref="A19:CL91" xr:uid="{00000000-0009-0000-0000-000002000000}"/>
  <mergeCells count="44">
    <mergeCell ref="B9:AY9"/>
    <mergeCell ref="B4:AY4"/>
    <mergeCell ref="B5:AY5"/>
    <mergeCell ref="B6:AY6"/>
    <mergeCell ref="B7:AY7"/>
    <mergeCell ref="B8:AY8"/>
    <mergeCell ref="O17:P17"/>
    <mergeCell ref="B10:AY10"/>
    <mergeCell ref="B12:AY12"/>
    <mergeCell ref="B13:AY13"/>
    <mergeCell ref="B15:B18"/>
    <mergeCell ref="C15:C18"/>
    <mergeCell ref="D15:D18"/>
    <mergeCell ref="E15:AZ15"/>
    <mergeCell ref="E16:T16"/>
    <mergeCell ref="U16:AD16"/>
    <mergeCell ref="AE16:AJ16"/>
    <mergeCell ref="E17:F17"/>
    <mergeCell ref="G17:H17"/>
    <mergeCell ref="I17:J17"/>
    <mergeCell ref="K17:L17"/>
    <mergeCell ref="M17:N17"/>
    <mergeCell ref="AK16:AN16"/>
    <mergeCell ref="AO16:AT16"/>
    <mergeCell ref="AU16:AX16"/>
    <mergeCell ref="AY16:AZ16"/>
    <mergeCell ref="AY17:AZ17"/>
    <mergeCell ref="AK17:AL17"/>
    <mergeCell ref="AM17:AN17"/>
    <mergeCell ref="AO17:AP17"/>
    <mergeCell ref="AQ17:AR17"/>
    <mergeCell ref="AS17:AT17"/>
    <mergeCell ref="AU17:AV17"/>
    <mergeCell ref="AW17:AX17"/>
    <mergeCell ref="Q17:R17"/>
    <mergeCell ref="S17:T17"/>
    <mergeCell ref="U17:V17"/>
    <mergeCell ref="W17:X17"/>
    <mergeCell ref="Y17:Z17"/>
    <mergeCell ref="AA17:AB17"/>
    <mergeCell ref="AC17:AD17"/>
    <mergeCell ref="AE17:AF17"/>
    <mergeCell ref="AG17:AH17"/>
    <mergeCell ref="AI17:AJ17"/>
  </mergeCells>
  <phoneticPr fontId="69" type="noConversion"/>
  <conditionalFormatting sqref="B8 AZ4:AZ8 B10 AZ10 B13 AZ13 A88:AZ1048576 A9:AZ9 B1:AV3 A11:AZ12 A14:AZ14 A19:AZ19 B4:AY4 B7:AY7 D15:E15 D47 E67:AZ67 E36:AZ36 E27:AZ29 E54:AZ55 E57:AZ57 E44:AZ47 B43:B53 B79:D82 B71:D74 E73:AZ86 BE1:XFD1048576 E31:AZ32 B83:B86 D75:D78 D83:D87">
    <cfRule type="containsText" dxfId="4054" priority="192" operator="containsText" text="Наименование инвестиционного проекта">
      <formula>NOT(ISERROR(SEARCH("Наименование инвестиционного проекта",A1)))</formula>
    </cfRule>
  </conditionalFormatting>
  <conditionalFormatting sqref="AW1:AX3 AZ1:AZ3 E36:AY36 E27:AZ29 E44:AZ47 B47 B79:D82 B71:D74 E73:AZ80 E31:AZ32 B83:B86 B30:B35 D30:D35 B48:D57 D75:D78 D83:D86">
    <cfRule type="cellIs" dxfId="4053" priority="191" operator="equal">
      <formula>0</formula>
    </cfRule>
  </conditionalFormatting>
  <conditionalFormatting sqref="B8 AZ4:AZ8 B10 AZ10 B13 AZ13 B1:AV3 A88:AZ1048576 A9:AZ9 A11:AZ12 A14:AZ14 A19:AZ19 E67:AZ67 E36:AZ36 E54:AZ55 E27:AZ29 E57:AZ57 E44:AZ47 E73:AZ86 BE1:XFD1048576 E31:AZ32">
    <cfRule type="cellIs" dxfId="4052" priority="190" operator="equal">
      <formula>0</formula>
    </cfRule>
  </conditionalFormatting>
  <conditionalFormatting sqref="E36:AY36 E27:AZ29 E44:AZ46">
    <cfRule type="cellIs" dxfId="4051" priority="187" operator="equal">
      <formula>0</formula>
    </cfRule>
    <cfRule type="cellIs" dxfId="4050" priority="189" operator="equal">
      <formula>0</formula>
    </cfRule>
  </conditionalFormatting>
  <conditionalFormatting sqref="B5:B6">
    <cfRule type="containsText" dxfId="4049" priority="188" operator="containsText" text="Наименование инвестиционного проекта">
      <formula>NOT(ISERROR(SEARCH("Наименование инвестиционного проекта",B5)))</formula>
    </cfRule>
  </conditionalFormatting>
  <conditionalFormatting sqref="E18:F18">
    <cfRule type="containsText" dxfId="4048" priority="172" operator="containsText" text="Наименование инвестиционного проекта">
      <formula>NOT(ISERROR(SEARCH("Наименование инвестиционного проекта",E18)))</formula>
    </cfRule>
  </conditionalFormatting>
  <conditionalFormatting sqref="D70">
    <cfRule type="cellIs" dxfId="4047" priority="176" operator="equal">
      <formula>0</formula>
    </cfRule>
  </conditionalFormatting>
  <conditionalFormatting sqref="G18:H18">
    <cfRule type="containsText" dxfId="4046" priority="170" operator="containsText" text="Наименование инвестиционного проекта">
      <formula>NOT(ISERROR(SEARCH("Наименование инвестиционного проекта",G18)))</formula>
    </cfRule>
  </conditionalFormatting>
  <conditionalFormatting sqref="K17">
    <cfRule type="containsText" dxfId="4045" priority="167" operator="containsText" text="Наименование инвестиционного проекта">
      <formula>NOT(ISERROR(SEARCH("Наименование инвестиционного проекта",K17)))</formula>
    </cfRule>
  </conditionalFormatting>
  <conditionalFormatting sqref="B65:C65">
    <cfRule type="cellIs" dxfId="4044" priority="178" operator="equal">
      <formula>0</formula>
    </cfRule>
  </conditionalFormatting>
  <conditionalFormatting sqref="M17">
    <cfRule type="containsText" dxfId="4043" priority="166" operator="containsText" text="Наименование инвестиционного проекта">
      <formula>NOT(ISERROR(SEARCH("Наименование инвестиционного проекта",M17)))</formula>
    </cfRule>
  </conditionalFormatting>
  <conditionalFormatting sqref="B66:C66">
    <cfRule type="cellIs" dxfId="4042" priority="177" operator="equal">
      <formula>0</formula>
    </cfRule>
  </conditionalFormatting>
  <conditionalFormatting sqref="I17">
    <cfRule type="containsText" dxfId="4041" priority="168" operator="containsText" text="Наименование инвестиционного проекта">
      <formula>NOT(ISERROR(SEARCH("Наименование инвестиционного проекта",I17)))</formula>
    </cfRule>
  </conditionalFormatting>
  <conditionalFormatting sqref="S17">
    <cfRule type="containsText" dxfId="4040" priority="163" operator="containsText" text="Наименование инвестиционного проекта">
      <formula>NOT(ISERROR(SEARCH("Наименование инвестиционного проекта",S17)))</formula>
    </cfRule>
  </conditionalFormatting>
  <conditionalFormatting sqref="C30 C32:C33">
    <cfRule type="cellIs" dxfId="4039" priority="175" operator="equal">
      <formula>0</formula>
    </cfRule>
  </conditionalFormatting>
  <conditionalFormatting sqref="B15 AK16 AY16 E16:E17 G17 U16:U17 AE16:AE17 AO16:AO17 AQ17 AU16:AU17 AW17">
    <cfRule type="containsText" dxfId="4038" priority="186" operator="containsText" text="Наименование инвестиционного проекта">
      <formula>NOT(ISERROR(SEARCH("Наименование инвестиционного проекта",B15)))</formula>
    </cfRule>
  </conditionalFormatting>
  <conditionalFormatting sqref="C27:C28">
    <cfRule type="cellIs" dxfId="4037" priority="173" operator="equal">
      <formula>0</formula>
    </cfRule>
  </conditionalFormatting>
  <conditionalFormatting sqref="I18:T18">
    <cfRule type="containsText" dxfId="4036" priority="162" operator="containsText" text="Наименование инвестиционного проекта">
      <formula>NOT(ISERROR(SEARCH("Наименование инвестиционного проекта",I18)))</formula>
    </cfRule>
  </conditionalFormatting>
  <conditionalFormatting sqref="Y17">
    <cfRule type="containsText" dxfId="4035" priority="159" operator="containsText" text="Наименование инвестиционного проекта">
      <formula>NOT(ISERROR(SEARCH("Наименование инвестиционного проекта",Y17)))</formula>
    </cfRule>
  </conditionalFormatting>
  <conditionalFormatting sqref="D20:D29 D58:D60 B70:C70 B54:D57 B67:D69 D65:D66 C43:D46 B61:D64 C48:D53">
    <cfRule type="containsText" dxfId="4034" priority="185" operator="containsText" text="Наименование инвестиционного проекта">
      <formula>NOT(ISERROR(SEARCH("Наименование инвестиционного проекта",B20)))</formula>
    </cfRule>
  </conditionalFormatting>
  <conditionalFormatting sqref="D58:D60 B70:C70 D20:D29 B67:D69 B43:D46 D65:D66 B61:D64">
    <cfRule type="cellIs" dxfId="4033" priority="184" operator="equal">
      <formula>0</formula>
    </cfRule>
  </conditionalFormatting>
  <conditionalFormatting sqref="D47 D87">
    <cfRule type="cellIs" dxfId="4032" priority="183" operator="equal">
      <formula>0</formula>
    </cfRule>
  </conditionalFormatting>
  <conditionalFormatting sqref="B20:C20 B29:C29 B28">
    <cfRule type="cellIs" dxfId="4031" priority="182" operator="equal">
      <formula>0</formula>
    </cfRule>
  </conditionalFormatting>
  <conditionalFormatting sqref="B36 D36 B37:D40">
    <cfRule type="cellIs" dxfId="4030" priority="181" operator="equal">
      <formula>0</formula>
    </cfRule>
  </conditionalFormatting>
  <conditionalFormatting sqref="B58:C58">
    <cfRule type="cellIs" dxfId="4029" priority="180" operator="equal">
      <formula>0</formula>
    </cfRule>
  </conditionalFormatting>
  <conditionalFormatting sqref="B59:C60">
    <cfRule type="cellIs" dxfId="4028" priority="179" operator="equal">
      <formula>0</formula>
    </cfRule>
  </conditionalFormatting>
  <conditionalFormatting sqref="C36">
    <cfRule type="cellIs" dxfId="4027" priority="174" operator="equal">
      <formula>0</formula>
    </cfRule>
  </conditionalFormatting>
  <conditionalFormatting sqref="E18:F18">
    <cfRule type="cellIs" dxfId="4026" priority="171" operator="equal">
      <formula>0</formula>
    </cfRule>
  </conditionalFormatting>
  <conditionalFormatting sqref="Q17">
    <cfRule type="containsText" dxfId="4025" priority="164" operator="containsText" text="Наименование инвестиционного проекта">
      <formula>NOT(ISERROR(SEARCH("Наименование инвестиционного проекта",Q17)))</formula>
    </cfRule>
  </conditionalFormatting>
  <conditionalFormatting sqref="G18:H18">
    <cfRule type="cellIs" dxfId="4024" priority="169" operator="equal">
      <formula>0</formula>
    </cfRule>
  </conditionalFormatting>
  <conditionalFormatting sqref="I18:T18">
    <cfRule type="cellIs" dxfId="4023" priority="161" operator="equal">
      <formula>0</formula>
    </cfRule>
  </conditionalFormatting>
  <conditionalFormatting sqref="O17">
    <cfRule type="containsText" dxfId="4022" priority="165" operator="containsText" text="Наименование инвестиционного проекта">
      <formula>NOT(ISERROR(SEARCH("Наименование инвестиционного проекта",O17)))</formula>
    </cfRule>
  </conditionalFormatting>
  <conditionalFormatting sqref="W17">
    <cfRule type="containsText" dxfId="4021" priority="160" operator="containsText" text="Наименование инвестиционного проекта">
      <formula>NOT(ISERROR(SEARCH("Наименование инвестиционного проекта",W17)))</formula>
    </cfRule>
  </conditionalFormatting>
  <conditionalFormatting sqref="AC17">
    <cfRule type="containsText" dxfId="4020" priority="157" operator="containsText" text="Наименование инвестиционного проекта">
      <formula>NOT(ISERROR(SEARCH("Наименование инвестиционного проекта",AC17)))</formula>
    </cfRule>
  </conditionalFormatting>
  <conditionalFormatting sqref="AI17">
    <cfRule type="containsText" dxfId="4019" priority="153" operator="containsText" text="Наименование инвестиционного проекта">
      <formula>NOT(ISERROR(SEARCH("Наименование инвестиционного проекта",AI17)))</formula>
    </cfRule>
  </conditionalFormatting>
  <conditionalFormatting sqref="AA17">
    <cfRule type="containsText" dxfId="4018" priority="158" operator="containsText" text="Наименование инвестиционного проекта">
      <formula>NOT(ISERROR(SEARCH("Наименование инвестиционного проекта",AA17)))</formula>
    </cfRule>
  </conditionalFormatting>
  <conditionalFormatting sqref="AM17">
    <cfRule type="containsText" dxfId="4017" priority="149" operator="containsText" text="Наименование инвестиционного проекта">
      <formula>NOT(ISERROR(SEARCH("Наименование инвестиционного проекта",AM17)))</formula>
    </cfRule>
  </conditionalFormatting>
  <conditionalFormatting sqref="U18:AD18">
    <cfRule type="containsText" dxfId="4016" priority="156" operator="containsText" text="Наименование инвестиционного проекта">
      <formula>NOT(ISERROR(SEARCH("Наименование инвестиционного проекта",U18)))</formula>
    </cfRule>
  </conditionalFormatting>
  <conditionalFormatting sqref="U18:AD18">
    <cfRule type="cellIs" dxfId="4015" priority="155" operator="equal">
      <formula>0</formula>
    </cfRule>
  </conditionalFormatting>
  <conditionalFormatting sqref="AG17">
    <cfRule type="containsText" dxfId="4014" priority="154" operator="containsText" text="Наименование инвестиционного проекта">
      <formula>NOT(ISERROR(SEARCH("Наименование инвестиционного проекта",AG17)))</formula>
    </cfRule>
  </conditionalFormatting>
  <conditionalFormatting sqref="AE18:AJ18">
    <cfRule type="cellIs" dxfId="4013" priority="151" operator="equal">
      <formula>0</formula>
    </cfRule>
  </conditionalFormatting>
  <conditionalFormatting sqref="AK18:AN18">
    <cfRule type="cellIs" dxfId="4012" priority="147" operator="equal">
      <formula>0</formula>
    </cfRule>
  </conditionalFormatting>
  <conditionalFormatting sqref="AK17">
    <cfRule type="containsText" dxfId="4011" priority="150" operator="containsText" text="Наименование инвестиционного проекта">
      <formula>NOT(ISERROR(SEARCH("Наименование инвестиционного проекта",AK17)))</formula>
    </cfRule>
  </conditionalFormatting>
  <conditionalFormatting sqref="AQ18:AR18">
    <cfRule type="containsText" dxfId="4010" priority="145" operator="containsText" text="Наименование инвестиционного проекта">
      <formula>NOT(ISERROR(SEARCH("Наименование инвестиционного проекта",AQ18)))</formula>
    </cfRule>
  </conditionalFormatting>
  <conditionalFormatting sqref="AO18:AX18">
    <cfRule type="cellIs" dxfId="4009" priority="141" operator="equal">
      <formula>0</formula>
    </cfRule>
  </conditionalFormatting>
  <conditionalFormatting sqref="AY18:AZ18">
    <cfRule type="cellIs" dxfId="4008" priority="139" operator="equal">
      <formula>0</formula>
    </cfRule>
  </conditionalFormatting>
  <conditionalFormatting sqref="AE18:AJ18">
    <cfRule type="containsText" dxfId="4007" priority="152" operator="containsText" text="Наименование инвестиционного проекта">
      <formula>NOT(ISERROR(SEARCH("Наименование инвестиционного проекта",AE18)))</formula>
    </cfRule>
  </conditionalFormatting>
  <conditionalFormatting sqref="AK18:AN18">
    <cfRule type="containsText" dxfId="4006" priority="148" operator="containsText" text="Наименование инвестиционного проекта">
      <formula>NOT(ISERROR(SEARCH("Наименование инвестиционного проекта",AK18)))</formula>
    </cfRule>
  </conditionalFormatting>
  <conditionalFormatting sqref="AU18:AV18">
    <cfRule type="containsText" dxfId="4005" priority="143" operator="containsText" text="Наименование инвестиционного проекта">
      <formula>NOT(ISERROR(SEARCH("Наименование инвестиционного проекта",AU18)))</formula>
    </cfRule>
  </conditionalFormatting>
  <conditionalFormatting sqref="AW18:AX18">
    <cfRule type="containsText" dxfId="4004" priority="142" operator="containsText" text="Наименование инвестиционного проекта">
      <formula>NOT(ISERROR(SEARCH("Наименование инвестиционного проекта",AW18)))</formula>
    </cfRule>
  </conditionalFormatting>
  <conditionalFormatting sqref="AY18:AZ18">
    <cfRule type="containsText" dxfId="4003" priority="140" operator="containsText" text="Наименование инвестиционного проекта">
      <formula>NOT(ISERROR(SEARCH("Наименование инвестиционного проекта",AY18)))</formula>
    </cfRule>
  </conditionalFormatting>
  <conditionalFormatting sqref="AO18:AP18">
    <cfRule type="containsText" dxfId="4002" priority="146" operator="containsText" text="Наименование инвестиционного проекта">
      <formula>NOT(ISERROR(SEARCH("Наименование инвестиционного проекта",AO18)))</formula>
    </cfRule>
  </conditionalFormatting>
  <conditionalFormatting sqref="AS18:AT18">
    <cfRule type="containsText" dxfId="4001" priority="144" operator="containsText" text="Наименование инвестиционного проекта">
      <formula>NOT(ISERROR(SEARCH("Наименование инвестиционного проекта",AS18)))</formula>
    </cfRule>
  </conditionalFormatting>
  <conditionalFormatting sqref="E87:F87">
    <cfRule type="cellIs" dxfId="4000" priority="133" operator="equal">
      <formula>0</formula>
    </cfRule>
  </conditionalFormatting>
  <conditionalFormatting sqref="E87:F87">
    <cfRule type="cellIs" dxfId="3999" priority="135" operator="equal">
      <formula>0</formula>
    </cfRule>
  </conditionalFormatting>
  <conditionalFormatting sqref="E87:F87 E47:AZ47 E73:AZ80 E31:AZ32">
    <cfRule type="cellIs" dxfId="3998" priority="134" operator="equal">
      <formula>0</formula>
    </cfRule>
  </conditionalFormatting>
  <conditionalFormatting sqref="E87:F87">
    <cfRule type="containsText" dxfId="3997" priority="138" operator="containsText" text="Наименование инвестиционного проекта">
      <formula>NOT(ISERROR(SEARCH("Наименование инвестиционного проекта",E87)))</formula>
    </cfRule>
  </conditionalFormatting>
  <conditionalFormatting sqref="E87:F87 E47:AZ47">
    <cfRule type="cellIs" dxfId="3996" priority="136" operator="equal">
      <formula>0</formula>
    </cfRule>
    <cfRule type="cellIs" dxfId="3995" priority="137" operator="equal">
      <formula>0</formula>
    </cfRule>
  </conditionalFormatting>
  <conditionalFormatting sqref="G87:AZ87">
    <cfRule type="cellIs" dxfId="3994" priority="127" operator="equal">
      <formula>0</formula>
    </cfRule>
  </conditionalFormatting>
  <conditionalFormatting sqref="G87:AZ87">
    <cfRule type="cellIs" dxfId="3993" priority="129" operator="equal">
      <formula>0</formula>
    </cfRule>
  </conditionalFormatting>
  <conditionalFormatting sqref="G87:AZ87">
    <cfRule type="cellIs" dxfId="3992" priority="128" operator="equal">
      <formula>0</formula>
    </cfRule>
  </conditionalFormatting>
  <conditionalFormatting sqref="G87:AZ87">
    <cfRule type="containsText" dxfId="3991" priority="132" operator="containsText" text="Наименование инвестиционного проекта">
      <formula>NOT(ISERROR(SEARCH("Наименование инвестиционного проекта",G87)))</formula>
    </cfRule>
  </conditionalFormatting>
  <conditionalFormatting sqref="G87:AZ87">
    <cfRule type="cellIs" dxfId="3990" priority="130" operator="equal">
      <formula>0</formula>
    </cfRule>
    <cfRule type="cellIs" dxfId="3989" priority="131" operator="equal">
      <formula>0</formula>
    </cfRule>
  </conditionalFormatting>
  <conditionalFormatting sqref="AO70:AZ70">
    <cfRule type="containsText" dxfId="3988" priority="126" operator="containsText" text="Наименование инвестиционного проекта">
      <formula>NOT(ISERROR(SEARCH("Наименование инвестиционного проекта",AO70)))</formula>
    </cfRule>
  </conditionalFormatting>
  <conditionalFormatting sqref="AO70:AZ70">
    <cfRule type="cellIs" dxfId="3987" priority="125" operator="equal">
      <formula>0</formula>
    </cfRule>
  </conditionalFormatting>
  <conditionalFormatting sqref="AO71:AZ72">
    <cfRule type="containsText" dxfId="3986" priority="124" operator="containsText" text="Наименование инвестиционного проекта">
      <formula>NOT(ISERROR(SEARCH("Наименование инвестиционного проекта",AO71)))</formula>
    </cfRule>
  </conditionalFormatting>
  <conditionalFormatting sqref="AO71:AZ72">
    <cfRule type="cellIs" dxfId="3985" priority="123" operator="equal">
      <formula>0</formula>
    </cfRule>
  </conditionalFormatting>
  <conditionalFormatting sqref="AO71:AZ72">
    <cfRule type="cellIs" dxfId="3984" priority="122" operator="equal">
      <formula>0</formula>
    </cfRule>
  </conditionalFormatting>
  <conditionalFormatting sqref="AO71:AZ72">
    <cfRule type="cellIs" dxfId="3983" priority="121" operator="equal">
      <formula>0</formula>
    </cfRule>
  </conditionalFormatting>
  <conditionalFormatting sqref="E70:AN70">
    <cfRule type="containsText" dxfId="3982" priority="120" operator="containsText" text="Наименование инвестиционного проекта">
      <formula>NOT(ISERROR(SEARCH("Наименование инвестиционного проекта",E70)))</formula>
    </cfRule>
  </conditionalFormatting>
  <conditionalFormatting sqref="E70:AN70">
    <cfRule type="cellIs" dxfId="3981" priority="119" operator="equal">
      <formula>0</formula>
    </cfRule>
  </conditionalFormatting>
  <conditionalFormatting sqref="E71:AN72">
    <cfRule type="containsText" dxfId="3980" priority="118" operator="containsText" text="Наименование инвестиционного проекта">
      <formula>NOT(ISERROR(SEARCH("Наименование инвестиционного проекта",E71)))</formula>
    </cfRule>
  </conditionalFormatting>
  <conditionalFormatting sqref="E71:AN72">
    <cfRule type="cellIs" dxfId="3979" priority="117" operator="equal">
      <formula>0</formula>
    </cfRule>
  </conditionalFormatting>
  <conditionalFormatting sqref="E71:AN72">
    <cfRule type="cellIs" dxfId="3978" priority="116" operator="equal">
      <formula>0</formula>
    </cfRule>
  </conditionalFormatting>
  <conditionalFormatting sqref="E71:AN72">
    <cfRule type="cellIs" dxfId="3977" priority="115" operator="equal">
      <formula>0</formula>
    </cfRule>
  </conditionalFormatting>
  <conditionalFormatting sqref="AO69:AZ69">
    <cfRule type="cellIs" dxfId="3976" priority="113" operator="equal">
      <formula>0</formula>
    </cfRule>
  </conditionalFormatting>
  <conditionalFormatting sqref="AO69:AZ69">
    <cfRule type="containsText" dxfId="3975" priority="114" operator="containsText" text="Наименование инвестиционного проекта">
      <formula>NOT(ISERROR(SEARCH("Наименование инвестиционного проекта",AO69)))</formula>
    </cfRule>
  </conditionalFormatting>
  <conditionalFormatting sqref="AO69:AZ69">
    <cfRule type="cellIs" dxfId="3974" priority="112" operator="equal">
      <formula>0</formula>
    </cfRule>
  </conditionalFormatting>
  <conditionalFormatting sqref="AO69:AZ69">
    <cfRule type="cellIs" dxfId="3973" priority="111" operator="equal">
      <formula>0</formula>
    </cfRule>
  </conditionalFormatting>
  <conditionalFormatting sqref="E69:AN69">
    <cfRule type="containsText" dxfId="3972" priority="110" operator="containsText" text="Наименование инвестиционного проекта">
      <formula>NOT(ISERROR(SEARCH("Наименование инвестиционного проекта",E69)))</formula>
    </cfRule>
  </conditionalFormatting>
  <conditionalFormatting sqref="E69:AN69">
    <cfRule type="cellIs" dxfId="3971" priority="109" operator="equal">
      <formula>0</formula>
    </cfRule>
  </conditionalFormatting>
  <conditionalFormatting sqref="E69:AN69">
    <cfRule type="cellIs" dxfId="3970" priority="108" operator="equal">
      <formula>0</formula>
    </cfRule>
  </conditionalFormatting>
  <conditionalFormatting sqref="E69:AN69">
    <cfRule type="cellIs" dxfId="3969" priority="107" operator="equal">
      <formula>0</formula>
    </cfRule>
  </conditionalFormatting>
  <conditionalFormatting sqref="AO68:AZ68">
    <cfRule type="cellIs" dxfId="3968" priority="105" operator="equal">
      <formula>0</formula>
    </cfRule>
  </conditionalFormatting>
  <conditionalFormatting sqref="AO68:AZ68">
    <cfRule type="containsText" dxfId="3967" priority="106" operator="containsText" text="Наименование инвестиционного проекта">
      <formula>NOT(ISERROR(SEARCH("Наименование инвестиционного проекта",AO68)))</formula>
    </cfRule>
  </conditionalFormatting>
  <conditionalFormatting sqref="AO68:AZ68">
    <cfRule type="cellIs" dxfId="3966" priority="104" operator="equal">
      <formula>0</formula>
    </cfRule>
  </conditionalFormatting>
  <conditionalFormatting sqref="AO68:AZ68">
    <cfRule type="cellIs" dxfId="3965" priority="103" operator="equal">
      <formula>0</formula>
    </cfRule>
  </conditionalFormatting>
  <conditionalFormatting sqref="E68:AN68">
    <cfRule type="containsText" dxfId="3964" priority="102" operator="containsText" text="Наименование инвестиционного проекта">
      <formula>NOT(ISERROR(SEARCH("Наименование инвестиционного проекта",E68)))</formula>
    </cfRule>
  </conditionalFormatting>
  <conditionalFormatting sqref="E68:AN68">
    <cfRule type="cellIs" dxfId="3963" priority="101" operator="equal">
      <formula>0</formula>
    </cfRule>
  </conditionalFormatting>
  <conditionalFormatting sqref="E68:AN68">
    <cfRule type="cellIs" dxfId="3962" priority="100" operator="equal">
      <formula>0</formula>
    </cfRule>
  </conditionalFormatting>
  <conditionalFormatting sqref="E68:AN68">
    <cfRule type="cellIs" dxfId="3961" priority="99" operator="equal">
      <formula>0</formula>
    </cfRule>
  </conditionalFormatting>
  <conditionalFormatting sqref="AO58:AZ66">
    <cfRule type="containsText" dxfId="3960" priority="98" operator="containsText" text="Наименование инвестиционного проекта">
      <formula>NOT(ISERROR(SEARCH("Наименование инвестиционного проекта",AO58)))</formula>
    </cfRule>
  </conditionalFormatting>
  <conditionalFormatting sqref="AO58:AZ66">
    <cfRule type="cellIs" dxfId="3959" priority="97" operator="equal">
      <formula>0</formula>
    </cfRule>
  </conditionalFormatting>
  <conditionalFormatting sqref="AO58:AZ66">
    <cfRule type="cellIs" dxfId="3958" priority="96" operator="equal">
      <formula>0</formula>
    </cfRule>
  </conditionalFormatting>
  <conditionalFormatting sqref="AO58:AZ66">
    <cfRule type="cellIs" dxfId="3957" priority="95" operator="equal">
      <formula>0</formula>
    </cfRule>
  </conditionalFormatting>
  <conditionalFormatting sqref="E58:AN66">
    <cfRule type="containsText" dxfId="3956" priority="94" operator="containsText" text="Наименование инвестиционного проекта">
      <formula>NOT(ISERROR(SEARCH("Наименование инвестиционного проекта",E58)))</formula>
    </cfRule>
  </conditionalFormatting>
  <conditionalFormatting sqref="E58:AN66">
    <cfRule type="cellIs" dxfId="3955" priority="93" operator="equal">
      <formula>0</formula>
    </cfRule>
  </conditionalFormatting>
  <conditionalFormatting sqref="E58:AN66">
    <cfRule type="cellIs" dxfId="3954" priority="92" operator="equal">
      <formula>0</formula>
    </cfRule>
  </conditionalFormatting>
  <conditionalFormatting sqref="E58:AN66">
    <cfRule type="cellIs" dxfId="3953" priority="91" operator="equal">
      <formula>0</formula>
    </cfRule>
  </conditionalFormatting>
  <conditionalFormatting sqref="AO56:AZ56">
    <cfRule type="containsText" dxfId="3952" priority="90" operator="containsText" text="Наименование инвестиционного проекта">
      <formula>NOT(ISERROR(SEARCH("Наименование инвестиционного проекта",AO56)))</formula>
    </cfRule>
  </conditionalFormatting>
  <conditionalFormatting sqref="AO56:AZ56">
    <cfRule type="cellIs" dxfId="3951" priority="89" operator="equal">
      <formula>0</formula>
    </cfRule>
  </conditionalFormatting>
  <conditionalFormatting sqref="AO56:AZ56">
    <cfRule type="cellIs" dxfId="3950" priority="88" operator="equal">
      <formula>0</formula>
    </cfRule>
  </conditionalFormatting>
  <conditionalFormatting sqref="AO56:AZ56">
    <cfRule type="cellIs" dxfId="3949" priority="87" operator="equal">
      <formula>0</formula>
    </cfRule>
  </conditionalFormatting>
  <conditionalFormatting sqref="E56:AN56">
    <cfRule type="containsText" dxfId="3948" priority="86" operator="containsText" text="Наименование инвестиционного проекта">
      <formula>NOT(ISERROR(SEARCH("Наименование инвестиционного проекта",E56)))</formula>
    </cfRule>
  </conditionalFormatting>
  <conditionalFormatting sqref="E56:AN56">
    <cfRule type="cellIs" dxfId="3947" priority="85" operator="equal">
      <formula>0</formula>
    </cfRule>
  </conditionalFormatting>
  <conditionalFormatting sqref="E56:AN56">
    <cfRule type="cellIs" dxfId="3946" priority="84" operator="equal">
      <formula>0</formula>
    </cfRule>
  </conditionalFormatting>
  <conditionalFormatting sqref="E56:AN56">
    <cfRule type="cellIs" dxfId="3945" priority="83" operator="equal">
      <formula>0</formula>
    </cfRule>
  </conditionalFormatting>
  <conditionalFormatting sqref="AO49:AZ53">
    <cfRule type="containsText" dxfId="3944" priority="82" operator="containsText" text="Наименование инвестиционного проекта">
      <formula>NOT(ISERROR(SEARCH("Наименование инвестиционного проекта",AO49)))</formula>
    </cfRule>
  </conditionalFormatting>
  <conditionalFormatting sqref="AO49:AZ53">
    <cfRule type="cellIs" dxfId="3943" priority="81" operator="equal">
      <formula>0</formula>
    </cfRule>
  </conditionalFormatting>
  <conditionalFormatting sqref="AO49:AZ53">
    <cfRule type="cellIs" dxfId="3942" priority="80" operator="equal">
      <formula>0</formula>
    </cfRule>
  </conditionalFormatting>
  <conditionalFormatting sqref="AO49:AZ53">
    <cfRule type="cellIs" dxfId="3941" priority="79" operator="equal">
      <formula>0</formula>
    </cfRule>
  </conditionalFormatting>
  <conditionalFormatting sqref="E49:AN53 E48:AZ48">
    <cfRule type="containsText" dxfId="3940" priority="78" operator="containsText" text="Наименование инвестиционного проекта">
      <formula>NOT(ISERROR(SEARCH("Наименование инвестиционного проекта",E48)))</formula>
    </cfRule>
  </conditionalFormatting>
  <conditionalFormatting sqref="E49:AN53 E48:AZ48">
    <cfRule type="cellIs" dxfId="3939" priority="77" operator="equal">
      <formula>0</formula>
    </cfRule>
  </conditionalFormatting>
  <conditionalFormatting sqref="E49:AN53 E48:AZ48">
    <cfRule type="cellIs" dxfId="3938" priority="76" operator="equal">
      <formula>0</formula>
    </cfRule>
  </conditionalFormatting>
  <conditionalFormatting sqref="E49:AN53 E48:AZ48">
    <cfRule type="cellIs" dxfId="3937" priority="75" operator="equal">
      <formula>0</formula>
    </cfRule>
  </conditionalFormatting>
  <conditionalFormatting sqref="AO43:AZ43">
    <cfRule type="containsText" dxfId="3936" priority="74" operator="containsText" text="Наименование инвестиционного проекта">
      <formula>NOT(ISERROR(SEARCH("Наименование инвестиционного проекта",AO43)))</formula>
    </cfRule>
  </conditionalFormatting>
  <conditionalFormatting sqref="AO43:AZ43">
    <cfRule type="cellIs" dxfId="3935" priority="73" operator="equal">
      <formula>0</formula>
    </cfRule>
  </conditionalFormatting>
  <conditionalFormatting sqref="AO43:AZ43">
    <cfRule type="cellIs" dxfId="3934" priority="72" operator="equal">
      <formula>0</formula>
    </cfRule>
  </conditionalFormatting>
  <conditionalFormatting sqref="AO43:AZ43">
    <cfRule type="cellIs" dxfId="3933" priority="71" operator="equal">
      <formula>0</formula>
    </cfRule>
  </conditionalFormatting>
  <conditionalFormatting sqref="E43:AN43">
    <cfRule type="containsText" dxfId="3932" priority="70" operator="containsText" text="Наименование инвестиционного проекта">
      <formula>NOT(ISERROR(SEARCH("Наименование инвестиционного проекта",E43)))</formula>
    </cfRule>
  </conditionalFormatting>
  <conditionalFormatting sqref="E43:AN43">
    <cfRule type="cellIs" dxfId="3931" priority="69" operator="equal">
      <formula>0</formula>
    </cfRule>
  </conditionalFormatting>
  <conditionalFormatting sqref="E43:AN43">
    <cfRule type="cellIs" dxfId="3930" priority="68" operator="equal">
      <formula>0</formula>
    </cfRule>
  </conditionalFormatting>
  <conditionalFormatting sqref="E43:AN43">
    <cfRule type="cellIs" dxfId="3929" priority="67" operator="equal">
      <formula>0</formula>
    </cfRule>
  </conditionalFormatting>
  <conditionalFormatting sqref="E39:E40">
    <cfRule type="containsText" dxfId="3928" priority="66" operator="containsText" text="Наименование инвестиционного проекта">
      <formula>NOT(ISERROR(SEARCH("Наименование инвестиционного проекта",E39)))</formula>
    </cfRule>
  </conditionalFormatting>
  <conditionalFormatting sqref="E39:E40">
    <cfRule type="cellIs" dxfId="3927" priority="65" operator="equal">
      <formula>0</formula>
    </cfRule>
  </conditionalFormatting>
  <conditionalFormatting sqref="E39:E40">
    <cfRule type="cellIs" dxfId="3926" priority="64" operator="equal">
      <formula>0</formula>
    </cfRule>
  </conditionalFormatting>
  <conditionalFormatting sqref="E39:E40">
    <cfRule type="cellIs" dxfId="3925" priority="63" operator="equal">
      <formula>0</formula>
    </cfRule>
  </conditionalFormatting>
  <conditionalFormatting sqref="F39:F40">
    <cfRule type="containsText" dxfId="3924" priority="62" operator="containsText" text="Наименование инвестиционного проекта">
      <formula>NOT(ISERROR(SEARCH("Наименование инвестиционного проекта",F39)))</formula>
    </cfRule>
  </conditionalFormatting>
  <conditionalFormatting sqref="F39:F40">
    <cfRule type="cellIs" dxfId="3923" priority="61" operator="equal">
      <formula>0</formula>
    </cfRule>
  </conditionalFormatting>
  <conditionalFormatting sqref="F39:F40">
    <cfRule type="cellIs" dxfId="3922" priority="60" operator="equal">
      <formula>0</formula>
    </cfRule>
  </conditionalFormatting>
  <conditionalFormatting sqref="F39:F40">
    <cfRule type="cellIs" dxfId="3921" priority="59" operator="equal">
      <formula>0</formula>
    </cfRule>
  </conditionalFormatting>
  <conditionalFormatting sqref="G39:G40 I39:I40 K39:K40 M39:M40 O39:O40 Q39:Q40 S39:S40 U39:U40 W39:W40 Y39:Y40 AA39:AA40 AC39:AC40 X40 AE39:AE40 AG39:AG40 AI39:AI40 AK39:AK40 AM39:AM40 AO39:AO40 AQ39:AQ40 AS39:AS40 AU39:AU40 AW39:AW40 AY39:AY40">
    <cfRule type="containsText" dxfId="3920" priority="58" operator="containsText" text="Наименование инвестиционного проекта">
      <formula>NOT(ISERROR(SEARCH("Наименование инвестиционного проекта",G39)))</formula>
    </cfRule>
  </conditionalFormatting>
  <conditionalFormatting sqref="G39:G40 I39:I40 K39:K40 M39:M40 O39:O40 Q39:Q40 S39:S40 U39:U40 W39:W40 Y39:Y40 AA39:AA40 AC39:AC40 X40 AE39:AE40 AG39:AG40 AI39:AI40 AK39:AK40 AM39:AM40 AO39:AO40 AQ39:AQ40 AS39:AS40 AU39:AU40 AW39:AW40 AY39:AY40">
    <cfRule type="cellIs" dxfId="3919" priority="57" operator="equal">
      <formula>0</formula>
    </cfRule>
  </conditionalFormatting>
  <conditionalFormatting sqref="G39:G40 I39:I40 K39:K40 M39:M40 O39:O40 Q39:Q40 S39:S40 U39:U40 W39:W40 Y39:Y40 AA39:AA40 AC39:AC40 X40 AE39:AE40 AG39:AG40 AI39:AI40 AK39:AK40 AM39:AM40 AO39:AO40 AQ39:AQ40 AS39:AS40 AU39:AU40 AW39:AW40 AY39:AY40">
    <cfRule type="cellIs" dxfId="3918" priority="56" operator="equal">
      <formula>0</formula>
    </cfRule>
  </conditionalFormatting>
  <conditionalFormatting sqref="G39:G40 I39:I40 K39:K40 M39:M40 O39:O40 Q39:Q40 S39:S40 U39:U40 W39:W40 Y39:Y40 AA39:AA40 AC39:AC40 X40 AE39:AE40 AG39:AG40 AI39:AI40 AK39:AK40 AM39:AM40 AO39:AO40 AQ39:AQ40 AS39:AS40 AU39:AU40 AW39:AW40 AY39:AY40">
    <cfRule type="cellIs" dxfId="3917" priority="55" operator="equal">
      <formula>0</formula>
    </cfRule>
  </conditionalFormatting>
  <conditionalFormatting sqref="H39:H40 J39:J40 L39:L40 N39:N40 P39:P40 R39:R40 T39:T40 V39:V40 X39 Z39:Z40 AB39:AB40 AD39:AD40 AF39:AF40 AH39:AH40 AJ39:AJ40 AL39:AL40 AN39:AN40 AP39:AP40 AR39:AR40 AT39:AT40 AV39:AV40 AX39:AX40 AZ39:AZ40">
    <cfRule type="containsText" dxfId="3916" priority="54" operator="containsText" text="Наименование инвестиционного проекта">
      <formula>NOT(ISERROR(SEARCH("Наименование инвестиционного проекта",H39)))</formula>
    </cfRule>
  </conditionalFormatting>
  <conditionalFormatting sqref="H39:H40 J39:J40 L39:L40 N39:N40 P39:P40 R39:R40 T39:T40 V39:V40 X39 Z39:Z40 AB39:AB40 AD39:AD40 AF39:AF40 AH39:AH40 AJ39:AJ40 AL39:AL40 AN39:AN40 AP39:AP40 AR39:AR40 AT39:AT40 AV39:AV40 AX39:AX40 AZ39:AZ40">
    <cfRule type="cellIs" dxfId="3915" priority="53" operator="equal">
      <formula>0</formula>
    </cfRule>
  </conditionalFormatting>
  <conditionalFormatting sqref="H39:H40 J39:J40 L39:L40 N39:N40 P39:P40 R39:R40 T39:T40 V39:V40 X39 Z39:Z40 AB39:AB40 AD39:AD40 AF39:AF40 AH39:AH40 AJ39:AJ40 AL39:AL40 AN39:AN40 AP39:AP40 AR39:AR40 AT39:AT40 AV39:AV40 AX39:AX40 AZ39:AZ40">
    <cfRule type="cellIs" dxfId="3914" priority="52" operator="equal">
      <formula>0</formula>
    </cfRule>
  </conditionalFormatting>
  <conditionalFormatting sqref="H39:H40 J39:J40 L39:L40 N39:N40 P39:P40 R39:R40 T39:T40 V39:V40 X39 Z39:Z40 AB39:AB40 AD39:AD40 AF39:AF40 AH39:AH40 AJ39:AJ40 AL39:AL40 AN39:AN40 AP39:AP40 AR39:AR40 AT39:AT40 AV39:AV40 AX39:AX40 AZ39:AZ40">
    <cfRule type="cellIs" dxfId="3913" priority="51" operator="equal">
      <formula>0</formula>
    </cfRule>
  </conditionalFormatting>
  <conditionalFormatting sqref="AO37:AZ38">
    <cfRule type="containsText" dxfId="3912" priority="50" operator="containsText" text="Наименование инвестиционного проекта">
      <formula>NOT(ISERROR(SEARCH("Наименование инвестиционного проекта",AO37)))</formula>
    </cfRule>
  </conditionalFormatting>
  <conditionalFormatting sqref="AO37:AZ38">
    <cfRule type="cellIs" dxfId="3911" priority="49" operator="equal">
      <formula>0</formula>
    </cfRule>
  </conditionalFormatting>
  <conditionalFormatting sqref="AO37:AZ38">
    <cfRule type="cellIs" dxfId="3910" priority="48" operator="equal">
      <formula>0</formula>
    </cfRule>
  </conditionalFormatting>
  <conditionalFormatting sqref="AO37:AZ38">
    <cfRule type="cellIs" dxfId="3909" priority="47" operator="equal">
      <formula>0</formula>
    </cfRule>
  </conditionalFormatting>
  <conditionalFormatting sqref="E37:AN38">
    <cfRule type="containsText" dxfId="3908" priority="46" operator="containsText" text="Наименование инвестиционного проекта">
      <formula>NOT(ISERROR(SEARCH("Наименование инвестиционного проекта",E37)))</formula>
    </cfRule>
  </conditionalFormatting>
  <conditionalFormatting sqref="E37:AN38">
    <cfRule type="cellIs" dxfId="3907" priority="45" operator="equal">
      <formula>0</formula>
    </cfRule>
  </conditionalFormatting>
  <conditionalFormatting sqref="E37:AN38">
    <cfRule type="cellIs" dxfId="3906" priority="44" operator="equal">
      <formula>0</formula>
    </cfRule>
  </conditionalFormatting>
  <conditionalFormatting sqref="E37:AN38">
    <cfRule type="cellIs" dxfId="3905" priority="43" operator="equal">
      <formula>0</formula>
    </cfRule>
  </conditionalFormatting>
  <conditionalFormatting sqref="AO34:AZ35">
    <cfRule type="containsText" dxfId="3904" priority="42" operator="containsText" text="Наименование инвестиционного проекта">
      <formula>NOT(ISERROR(SEARCH("Наименование инвестиционного проекта",AO34)))</formula>
    </cfRule>
  </conditionalFormatting>
  <conditionalFormatting sqref="AO34:AZ35">
    <cfRule type="cellIs" dxfId="3903" priority="41" operator="equal">
      <formula>0</formula>
    </cfRule>
  </conditionalFormatting>
  <conditionalFormatting sqref="AO34:AZ35">
    <cfRule type="cellIs" dxfId="3902" priority="40" operator="equal">
      <formula>0</formula>
    </cfRule>
  </conditionalFormatting>
  <conditionalFormatting sqref="AO34:AZ35">
    <cfRule type="cellIs" dxfId="3901" priority="39" operator="equal">
      <formula>0</formula>
    </cfRule>
  </conditionalFormatting>
  <conditionalFormatting sqref="E34:AN35 E33:AZ33 E30:AZ30">
    <cfRule type="containsText" dxfId="3900" priority="38" operator="containsText" text="Наименование инвестиционного проекта">
      <formula>NOT(ISERROR(SEARCH("Наименование инвестиционного проекта",E30)))</formula>
    </cfRule>
  </conditionalFormatting>
  <conditionalFormatting sqref="E34:AN35 E33:AZ33 E30:AZ30">
    <cfRule type="cellIs" dxfId="3899" priority="37" operator="equal">
      <formula>0</formula>
    </cfRule>
  </conditionalFormatting>
  <conditionalFormatting sqref="E34:AN35 E33:AZ33 E30:AZ30">
    <cfRule type="cellIs" dxfId="3898" priority="36" operator="equal">
      <formula>0</formula>
    </cfRule>
  </conditionalFormatting>
  <conditionalFormatting sqref="E34:AN35 E33:AZ33 E30:AZ30">
    <cfRule type="cellIs" dxfId="3897" priority="35" operator="equal">
      <formula>0</formula>
    </cfRule>
  </conditionalFormatting>
  <conditionalFormatting sqref="E20:F26">
    <cfRule type="containsText" dxfId="3896" priority="34" operator="containsText" text="Наименование инвестиционного проекта">
      <formula>NOT(ISERROR(SEARCH("Наименование инвестиционного проекта",E20)))</formula>
    </cfRule>
  </conditionalFormatting>
  <conditionalFormatting sqref="E20:F26">
    <cfRule type="cellIs" dxfId="3895" priority="33" operator="equal">
      <formula>0</formula>
    </cfRule>
  </conditionalFormatting>
  <conditionalFormatting sqref="E20:F26">
    <cfRule type="cellIs" dxfId="3894" priority="32" operator="equal">
      <formula>0</formula>
    </cfRule>
  </conditionalFormatting>
  <conditionalFormatting sqref="E20:F26">
    <cfRule type="cellIs" dxfId="3893" priority="30" operator="equal">
      <formula>0</formula>
    </cfRule>
    <cfRule type="cellIs" dxfId="3892" priority="31" operator="equal">
      <formula>0</formula>
    </cfRule>
  </conditionalFormatting>
  <conditionalFormatting sqref="G20:AZ26">
    <cfRule type="containsText" dxfId="3891" priority="29" operator="containsText" text="Наименование инвестиционного проекта">
      <formula>NOT(ISERROR(SEARCH("Наименование инвестиционного проекта",G20)))</formula>
    </cfRule>
  </conditionalFormatting>
  <conditionalFormatting sqref="G20:AZ26">
    <cfRule type="cellIs" dxfId="3890" priority="28" operator="equal">
      <formula>0</formula>
    </cfRule>
  </conditionalFormatting>
  <conditionalFormatting sqref="G20:AZ26">
    <cfRule type="cellIs" dxfId="3889" priority="27" operator="equal">
      <formula>0</formula>
    </cfRule>
  </conditionalFormatting>
  <conditionalFormatting sqref="G20:AZ26">
    <cfRule type="cellIs" dxfId="3888" priority="25" operator="equal">
      <formula>0</formula>
    </cfRule>
    <cfRule type="cellIs" dxfId="3887" priority="26" operator="equal">
      <formula>0</formula>
    </cfRule>
  </conditionalFormatting>
  <conditionalFormatting sqref="C47">
    <cfRule type="cellIs" dxfId="3886" priority="24" operator="equal">
      <formula>0</formula>
    </cfRule>
  </conditionalFormatting>
  <conditionalFormatting sqref="B87">
    <cfRule type="containsText" dxfId="3885" priority="23" operator="containsText" text="Наименование инвестиционного проекта">
      <formula>NOT(ISERROR(SEARCH("Наименование инвестиционного проекта",B87)))</formula>
    </cfRule>
  </conditionalFormatting>
  <conditionalFormatting sqref="B87">
    <cfRule type="cellIs" dxfId="3884" priority="22" operator="equal">
      <formula>0</formula>
    </cfRule>
  </conditionalFormatting>
  <conditionalFormatting sqref="C87">
    <cfRule type="cellIs" dxfId="3883" priority="21" operator="equal">
      <formula>0</formula>
    </cfRule>
  </conditionalFormatting>
  <conditionalFormatting sqref="E41:E42">
    <cfRule type="containsText" dxfId="3882" priority="20" operator="containsText" text="Наименование инвестиционного проекта">
      <formula>NOT(ISERROR(SEARCH("Наименование инвестиционного проекта",E41)))</formula>
    </cfRule>
  </conditionalFormatting>
  <conditionalFormatting sqref="E41:E42 B41:C42">
    <cfRule type="cellIs" dxfId="3881" priority="19" operator="equal">
      <formula>0</formula>
    </cfRule>
  </conditionalFormatting>
  <conditionalFormatting sqref="E41:E42">
    <cfRule type="cellIs" dxfId="3880" priority="18" operator="equal">
      <formula>0</formula>
    </cfRule>
  </conditionalFormatting>
  <conditionalFormatting sqref="D41:D42">
    <cfRule type="containsText" dxfId="3879" priority="17" operator="containsText" text="Наименование инвестиционного проекта">
      <formula>NOT(ISERROR(SEARCH("Наименование инвестиционного проекта",D41)))</formula>
    </cfRule>
  </conditionalFormatting>
  <conditionalFormatting sqref="D41:D42">
    <cfRule type="cellIs" dxfId="3878" priority="16" operator="equal">
      <formula>0</formula>
    </cfRule>
  </conditionalFormatting>
  <conditionalFormatting sqref="E41:E42">
    <cfRule type="cellIs" dxfId="3877" priority="15" operator="equal">
      <formula>0</formula>
    </cfRule>
  </conditionalFormatting>
  <conditionalFormatting sqref="F41:AZ42">
    <cfRule type="containsText" dxfId="3876" priority="14" operator="containsText" text="Наименование инвестиционного проекта">
      <formula>NOT(ISERROR(SEARCH("Наименование инвестиционного проекта",F41)))</formula>
    </cfRule>
  </conditionalFormatting>
  <conditionalFormatting sqref="F41:AZ42">
    <cfRule type="cellIs" dxfId="3875" priority="13" operator="equal">
      <formula>0</formula>
    </cfRule>
  </conditionalFormatting>
  <conditionalFormatting sqref="F41:AZ42">
    <cfRule type="cellIs" dxfId="3874" priority="12" operator="equal">
      <formula>0</formula>
    </cfRule>
  </conditionalFormatting>
  <conditionalFormatting sqref="F41:AZ42">
    <cfRule type="cellIs" dxfId="3873" priority="11" operator="equal">
      <formula>0</formula>
    </cfRule>
  </conditionalFormatting>
  <conditionalFormatting sqref="B75:C75 B76:B78">
    <cfRule type="containsText" dxfId="3872" priority="10" operator="containsText" text="Наименование инвестиционного проекта">
      <formula>NOT(ISERROR(SEARCH("Наименование инвестиционного проекта",B75)))</formula>
    </cfRule>
  </conditionalFormatting>
  <conditionalFormatting sqref="B75:C75 B76:B78">
    <cfRule type="cellIs" dxfId="3871" priority="9" operator="equal">
      <formula>0</formula>
    </cfRule>
  </conditionalFormatting>
  <conditionalFormatting sqref="C34">
    <cfRule type="cellIs" dxfId="3870" priority="7" operator="equal">
      <formula>0</formula>
    </cfRule>
  </conditionalFormatting>
  <conditionalFormatting sqref="C34">
    <cfRule type="containsText" dxfId="3869" priority="8" operator="containsText" text="Наименование инвестиционного проекта">
      <formula>NOT(ISERROR(SEARCH("Наименование инвестиционного проекта",C34)))</formula>
    </cfRule>
  </conditionalFormatting>
  <conditionalFormatting sqref="C35">
    <cfRule type="cellIs" dxfId="3868" priority="5" operator="equal">
      <formula>0</formula>
    </cfRule>
  </conditionalFormatting>
  <conditionalFormatting sqref="C35">
    <cfRule type="containsText" dxfId="3867" priority="6" operator="containsText" text="Наименование инвестиционного проекта">
      <formula>NOT(ISERROR(SEARCH("Наименование инвестиционного проекта",C35)))</formula>
    </cfRule>
  </conditionalFormatting>
  <conditionalFormatting sqref="C76">
    <cfRule type="cellIs" dxfId="3866" priority="3" operator="equal">
      <formula>0</formula>
    </cfRule>
  </conditionalFormatting>
  <conditionalFormatting sqref="C76">
    <cfRule type="containsText" dxfId="3865" priority="4" operator="containsText" text="Наименование инвестиционного проекта">
      <formula>NOT(ISERROR(SEARCH("Наименование инвестиционного проекта",C76)))</formula>
    </cfRule>
  </conditionalFormatting>
  <conditionalFormatting sqref="D31">
    <cfRule type="containsText" dxfId="3864" priority="2" operator="containsText" text="Наименование инвестиционного проекта">
      <formula>NOT(ISERROR(SEARCH("Наименование инвестиционного проекта",D31)))</formula>
    </cfRule>
  </conditionalFormatting>
  <conditionalFormatting sqref="D34:D35">
    <cfRule type="containsText" dxfId="3863" priority="1" operator="containsText" text="Наименование инвестиционного проекта">
      <formula>NOT(ISERROR(SEARCH("Наименование инвестиционного проекта",D34)))</formula>
    </cfRule>
  </conditionalFormatting>
  <pageMargins left="0.70866141732283472" right="0.70866141732283472" top="0.74803149606299213" bottom="0.74803149606299213" header="0.31496062992125984" footer="0.31496062992125984"/>
  <pageSetup paperSize="9" scale="1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86137-55DE-4587-B4F0-B0ADEA90D8E8}">
  <sheetPr>
    <tabColor rgb="FF92D050"/>
    <pageSetUpPr fitToPage="1"/>
  </sheetPr>
  <dimension ref="A1:CL84"/>
  <sheetViews>
    <sheetView view="pageBreakPreview" zoomScale="85" zoomScaleNormal="55" zoomScaleSheetLayoutView="85" workbookViewId="0">
      <pane xSplit="4" ySplit="20" topLeftCell="P73" activePane="bottomRight" state="frozen"/>
      <selection pane="topRight" activeCell="E1" sqref="E1"/>
      <selection pane="bottomLeft" activeCell="A21" sqref="A21"/>
      <selection pane="bottomRight" activeCell="D15" sqref="D15:D18"/>
    </sheetView>
  </sheetViews>
  <sheetFormatPr defaultRowHeight="15.75" outlineLevelRow="1" x14ac:dyDescent="0.25"/>
  <cols>
    <col min="1" max="1" width="7.140625" style="939" customWidth="1"/>
    <col min="2" max="2" width="13.28515625" style="939" customWidth="1"/>
    <col min="3" max="3" width="105.85546875" style="939" customWidth="1"/>
    <col min="4" max="4" width="28.5703125" style="939" customWidth="1"/>
    <col min="5" max="5" width="9.5703125" style="939" customWidth="1"/>
    <col min="6" max="6" width="20.140625" style="939" customWidth="1"/>
    <col min="7" max="7" width="9.5703125" style="939" customWidth="1"/>
    <col min="8" max="8" width="19.42578125" style="939" customWidth="1"/>
    <col min="9" max="9" width="9.5703125" style="939" customWidth="1"/>
    <col min="10" max="10" width="20" style="939" customWidth="1"/>
    <col min="11" max="11" width="9.5703125" style="939" customWidth="1"/>
    <col min="12" max="12" width="20.140625" style="939" customWidth="1"/>
    <col min="13" max="13" width="9.5703125" style="939" customWidth="1"/>
    <col min="14" max="14" width="18" style="939" customWidth="1"/>
    <col min="15" max="15" width="10.7109375" style="939" customWidth="1"/>
    <col min="16" max="16" width="19.5703125" style="939" customWidth="1"/>
    <col min="17" max="17" width="10.7109375" style="939" customWidth="1"/>
    <col min="18" max="18" width="22" style="939" customWidth="1"/>
    <col min="19" max="19" width="9.5703125" style="939" customWidth="1"/>
    <col min="20" max="20" width="19.28515625" style="939" customWidth="1"/>
    <col min="21" max="21" width="9.5703125" style="939" customWidth="1"/>
    <col min="22" max="22" width="19.5703125" style="939" customWidth="1"/>
    <col min="23" max="23" width="11.140625" style="939" customWidth="1"/>
    <col min="24" max="24" width="18.5703125" style="939" customWidth="1"/>
    <col min="25" max="25" width="9.5703125" style="939" customWidth="1"/>
    <col min="26" max="26" width="18.5703125" style="939" customWidth="1"/>
    <col min="27" max="27" width="9.5703125" style="939" customWidth="1"/>
    <col min="28" max="28" width="19" style="939" customWidth="1"/>
    <col min="29" max="29" width="9.5703125" style="939" customWidth="1"/>
    <col min="30" max="30" width="21.28515625" style="939" customWidth="1"/>
    <col min="31" max="31" width="9.5703125" style="939" customWidth="1"/>
    <col min="32" max="32" width="23.140625" style="939" customWidth="1"/>
    <col min="33" max="33" width="9.5703125" style="939" customWidth="1"/>
    <col min="34" max="34" width="21.140625" style="939" customWidth="1"/>
    <col min="35" max="35" width="9.5703125" style="939" customWidth="1"/>
    <col min="36" max="36" width="19.140625" style="939" customWidth="1"/>
    <col min="37" max="37" width="9.5703125" style="939" customWidth="1"/>
    <col min="38" max="38" width="26.7109375" style="939" customWidth="1"/>
    <col min="39" max="39" width="9.5703125" style="939" customWidth="1"/>
    <col min="40" max="40" width="24.85546875" style="939" customWidth="1"/>
    <col min="41" max="41" width="10.5703125" style="939" customWidth="1"/>
    <col min="42" max="42" width="22.42578125" style="939" customWidth="1"/>
    <col min="43" max="43" width="9.5703125" style="939" customWidth="1"/>
    <col min="44" max="44" width="23.28515625" style="939" customWidth="1"/>
    <col min="45" max="45" width="9.5703125" style="939" customWidth="1"/>
    <col min="46" max="46" width="21.7109375" style="939" customWidth="1"/>
    <col min="47" max="47" width="9.5703125" style="939" customWidth="1"/>
    <col min="48" max="48" width="21" style="939" customWidth="1"/>
    <col min="49" max="49" width="9.5703125" style="939" customWidth="1"/>
    <col min="50" max="50" width="23.28515625" style="939" customWidth="1"/>
    <col min="51" max="51" width="16.42578125" style="939" customWidth="1"/>
    <col min="52" max="52" width="18.42578125" style="939" customWidth="1"/>
    <col min="53" max="53" width="8" style="4" customWidth="1"/>
    <col min="54" max="60" width="9.140625" style="4"/>
    <col min="61" max="16384" width="9.140625" style="939"/>
  </cols>
  <sheetData>
    <row r="1" spans="1:53" outlineLevel="1" x14ac:dyDescent="0.25">
      <c r="AW1" s="2"/>
      <c r="AX1" s="2"/>
      <c r="AZ1" s="3" t="s">
        <v>0</v>
      </c>
    </row>
    <row r="2" spans="1:53" outlineLevel="1" x14ac:dyDescent="0.25">
      <c r="AC2" s="5"/>
      <c r="AD2" s="5"/>
      <c r="AW2" s="2"/>
      <c r="AX2" s="2"/>
      <c r="AZ2" s="2" t="s">
        <v>1</v>
      </c>
    </row>
    <row r="3" spans="1:53" outlineLevel="1" x14ac:dyDescent="0.25">
      <c r="AC3" s="6"/>
      <c r="AD3" s="6"/>
      <c r="AW3" s="2"/>
      <c r="AX3" s="2"/>
      <c r="AZ3" s="2" t="s">
        <v>2</v>
      </c>
    </row>
    <row r="4" spans="1:53" outlineLevel="1" x14ac:dyDescent="0.25">
      <c r="B4" s="1036" t="s">
        <v>3</v>
      </c>
      <c r="C4" s="1036"/>
      <c r="D4" s="1036"/>
      <c r="E4" s="1036"/>
      <c r="F4" s="1036"/>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c r="AI4" s="1036"/>
      <c r="AJ4" s="1036"/>
      <c r="AK4" s="1036"/>
      <c r="AL4" s="1036"/>
      <c r="AM4" s="1036"/>
      <c r="AN4" s="1036"/>
      <c r="AO4" s="1036"/>
      <c r="AP4" s="1036"/>
      <c r="AQ4" s="1036"/>
      <c r="AR4" s="1036"/>
      <c r="AS4" s="1036"/>
      <c r="AT4" s="1036"/>
      <c r="AU4" s="1036"/>
      <c r="AV4" s="1036"/>
      <c r="AW4" s="1036"/>
      <c r="AX4" s="1036"/>
      <c r="AY4" s="1036"/>
    </row>
    <row r="5" spans="1:53" outlineLevel="1" x14ac:dyDescent="0.25">
      <c r="B5" s="1036" t="s">
        <v>1787</v>
      </c>
      <c r="C5" s="1037"/>
      <c r="D5" s="1037"/>
      <c r="E5" s="1037"/>
      <c r="F5" s="1037"/>
      <c r="G5" s="1037"/>
      <c r="H5" s="1037"/>
      <c r="I5" s="1037"/>
      <c r="J5" s="1037"/>
      <c r="K5" s="1037"/>
      <c r="L5" s="1037"/>
      <c r="M5" s="1037"/>
      <c r="N5" s="1037"/>
      <c r="O5" s="1037"/>
      <c r="P5" s="1037"/>
      <c r="Q5" s="1037"/>
      <c r="R5" s="1037"/>
      <c r="S5" s="1037"/>
      <c r="T5" s="1037"/>
      <c r="U5" s="1037"/>
      <c r="V5" s="1037"/>
      <c r="W5" s="1037"/>
      <c r="X5" s="1037"/>
      <c r="Y5" s="1037"/>
      <c r="Z5" s="1037"/>
      <c r="AA5" s="1037"/>
      <c r="AB5" s="1037"/>
      <c r="AC5" s="1037"/>
      <c r="AD5" s="1037"/>
      <c r="AE5" s="1037"/>
      <c r="AF5" s="1037"/>
      <c r="AG5" s="1037"/>
      <c r="AH5" s="1037"/>
      <c r="AI5" s="1037"/>
      <c r="AJ5" s="1037"/>
      <c r="AK5" s="1037"/>
      <c r="AL5" s="1037"/>
      <c r="AM5" s="1037"/>
      <c r="AN5" s="1037"/>
      <c r="AO5" s="1037"/>
      <c r="AP5" s="1037"/>
      <c r="AQ5" s="1037"/>
      <c r="AR5" s="1037"/>
      <c r="AS5" s="1037"/>
      <c r="AT5" s="1037"/>
      <c r="AU5" s="1037"/>
      <c r="AV5" s="1037"/>
      <c r="AW5" s="1037"/>
      <c r="AX5" s="1037"/>
      <c r="AY5" s="1037"/>
    </row>
    <row r="6" spans="1:53" outlineLevel="1" x14ac:dyDescent="0.25">
      <c r="B6" s="1036"/>
      <c r="C6" s="1036"/>
      <c r="D6" s="1036"/>
      <c r="E6" s="1036"/>
      <c r="F6" s="1036"/>
      <c r="G6" s="1036"/>
      <c r="H6" s="1036"/>
      <c r="I6" s="1036"/>
      <c r="J6" s="1036"/>
      <c r="K6" s="1036"/>
      <c r="L6" s="1036"/>
      <c r="M6" s="1036"/>
      <c r="N6" s="1036"/>
      <c r="O6" s="1036"/>
      <c r="P6" s="1036"/>
      <c r="Q6" s="1036"/>
      <c r="R6" s="1036"/>
      <c r="S6" s="1036"/>
      <c r="T6" s="1036"/>
      <c r="U6" s="1036"/>
      <c r="V6" s="1036"/>
      <c r="W6" s="1036"/>
      <c r="X6" s="1036"/>
      <c r="Y6" s="1036"/>
      <c r="Z6" s="1036"/>
      <c r="AA6" s="1036"/>
      <c r="AB6" s="1036"/>
      <c r="AC6" s="1036"/>
      <c r="AD6" s="1036"/>
      <c r="AE6" s="1036"/>
      <c r="AF6" s="1036"/>
      <c r="AG6" s="1036"/>
      <c r="AH6" s="1036"/>
      <c r="AI6" s="1036"/>
      <c r="AJ6" s="1036"/>
      <c r="AK6" s="1036"/>
      <c r="AL6" s="1036"/>
      <c r="AM6" s="1036"/>
      <c r="AN6" s="1036"/>
      <c r="AO6" s="1036"/>
      <c r="AP6" s="1036"/>
      <c r="AQ6" s="1036"/>
      <c r="AR6" s="1036"/>
      <c r="AS6" s="1036"/>
      <c r="AT6" s="1036"/>
      <c r="AU6" s="1036"/>
      <c r="AV6" s="1036"/>
      <c r="AW6" s="1036"/>
      <c r="AX6" s="1036"/>
      <c r="AY6" s="1036"/>
    </row>
    <row r="7" spans="1:53" outlineLevel="1" x14ac:dyDescent="0.25">
      <c r="B7" s="1036" t="str">
        <f>'С № 1 (2023)'!B7:AY7</f>
        <v>Инвестиционная программа  ГУП НАО "Нарьян-Марская электростанция"</v>
      </c>
      <c r="C7" s="1036"/>
      <c r="D7" s="1036"/>
      <c r="E7" s="1036"/>
      <c r="F7" s="1036"/>
      <c r="G7" s="1036"/>
      <c r="H7" s="1036"/>
      <c r="I7" s="1036"/>
      <c r="J7" s="1036"/>
      <c r="K7" s="1036"/>
      <c r="L7" s="1036"/>
      <c r="M7" s="1036"/>
      <c r="N7" s="1036"/>
      <c r="O7" s="1036"/>
      <c r="P7" s="1036"/>
      <c r="Q7" s="1036"/>
      <c r="R7" s="1036"/>
      <c r="S7" s="1036"/>
      <c r="T7" s="1036"/>
      <c r="U7" s="1036"/>
      <c r="V7" s="1036"/>
      <c r="W7" s="1036"/>
      <c r="X7" s="1036"/>
      <c r="Y7" s="1036"/>
      <c r="Z7" s="1036"/>
      <c r="AA7" s="1036"/>
      <c r="AB7" s="1036"/>
      <c r="AC7" s="1036"/>
      <c r="AD7" s="1036"/>
      <c r="AE7" s="1036"/>
      <c r="AF7" s="1036"/>
      <c r="AG7" s="1036"/>
      <c r="AH7" s="1036"/>
      <c r="AI7" s="1036"/>
      <c r="AJ7" s="1036"/>
      <c r="AK7" s="1036"/>
      <c r="AL7" s="1036"/>
      <c r="AM7" s="1036"/>
      <c r="AN7" s="1036"/>
      <c r="AO7" s="1036"/>
      <c r="AP7" s="1036"/>
      <c r="AQ7" s="1036"/>
      <c r="AR7" s="1036"/>
      <c r="AS7" s="1036"/>
      <c r="AT7" s="1036"/>
      <c r="AU7" s="1036"/>
      <c r="AV7" s="1036"/>
      <c r="AW7" s="1036"/>
      <c r="AX7" s="1036"/>
      <c r="AY7" s="1036"/>
    </row>
    <row r="8" spans="1:53" outlineLevel="1" x14ac:dyDescent="0.25">
      <c r="B8" s="1038" t="s">
        <v>4</v>
      </c>
      <c r="C8" s="1038"/>
      <c r="D8" s="1038"/>
      <c r="E8" s="1038"/>
      <c r="F8" s="1038"/>
      <c r="G8" s="1038"/>
      <c r="H8" s="1038"/>
      <c r="I8" s="1038"/>
      <c r="J8" s="1038"/>
      <c r="K8" s="1038"/>
      <c r="L8" s="1038"/>
      <c r="M8" s="1038"/>
      <c r="N8" s="1038"/>
      <c r="O8" s="1038"/>
      <c r="P8" s="1038"/>
      <c r="Q8" s="1038"/>
      <c r="R8" s="1038"/>
      <c r="S8" s="1038"/>
      <c r="T8" s="1038"/>
      <c r="U8" s="1038"/>
      <c r="V8" s="1038"/>
      <c r="W8" s="1038"/>
      <c r="X8" s="1038"/>
      <c r="Y8" s="1038"/>
      <c r="Z8" s="1038"/>
      <c r="AA8" s="1038"/>
      <c r="AB8" s="1038"/>
      <c r="AC8" s="1038"/>
      <c r="AD8" s="1038"/>
      <c r="AE8" s="1038"/>
      <c r="AF8" s="1038"/>
      <c r="AG8" s="1038"/>
      <c r="AH8" s="1038"/>
      <c r="AI8" s="1038"/>
      <c r="AJ8" s="1038"/>
      <c r="AK8" s="1038"/>
      <c r="AL8" s="1038"/>
      <c r="AM8" s="1038"/>
      <c r="AN8" s="1038"/>
      <c r="AO8" s="1038"/>
      <c r="AP8" s="1038"/>
      <c r="AQ8" s="1038"/>
      <c r="AR8" s="1038"/>
      <c r="AS8" s="1038"/>
      <c r="AT8" s="1038"/>
      <c r="AU8" s="1038"/>
      <c r="AV8" s="1038"/>
      <c r="AW8" s="1038"/>
      <c r="AX8" s="1038"/>
      <c r="AY8" s="1038"/>
    </row>
    <row r="9" spans="1:53" outlineLevel="1" x14ac:dyDescent="0.25">
      <c r="B9" s="1035"/>
      <c r="C9" s="1035"/>
      <c r="D9" s="1035"/>
      <c r="E9" s="1035"/>
      <c r="F9" s="1035"/>
      <c r="G9" s="1035"/>
      <c r="H9" s="1035"/>
      <c r="I9" s="1035"/>
      <c r="J9" s="1035"/>
      <c r="K9" s="1035"/>
      <c r="L9" s="1035"/>
      <c r="M9" s="1035"/>
      <c r="N9" s="1035"/>
      <c r="O9" s="1035"/>
      <c r="P9" s="1035"/>
      <c r="Q9" s="1035"/>
      <c r="R9" s="1035"/>
      <c r="S9" s="1035"/>
      <c r="T9" s="1035"/>
      <c r="U9" s="1035"/>
      <c r="V9" s="1035"/>
      <c r="W9" s="1035"/>
      <c r="X9" s="1035"/>
      <c r="Y9" s="1035"/>
      <c r="Z9" s="1035"/>
      <c r="AA9" s="1035"/>
      <c r="AB9" s="1035"/>
      <c r="AC9" s="1035"/>
      <c r="AD9" s="1035"/>
      <c r="AE9" s="1035"/>
      <c r="AF9" s="1035"/>
      <c r="AG9" s="1035"/>
      <c r="AH9" s="1035"/>
      <c r="AI9" s="1035"/>
      <c r="AJ9" s="1035"/>
      <c r="AK9" s="1035"/>
      <c r="AL9" s="1035"/>
      <c r="AM9" s="1035"/>
      <c r="AN9" s="1035"/>
      <c r="AO9" s="1035"/>
      <c r="AP9" s="1035"/>
      <c r="AQ9" s="1035"/>
      <c r="AR9" s="1035"/>
      <c r="AS9" s="1035"/>
      <c r="AT9" s="1035"/>
      <c r="AU9" s="1035"/>
      <c r="AV9" s="1035"/>
      <c r="AW9" s="1035"/>
      <c r="AX9" s="1035"/>
      <c r="AY9" s="1035"/>
    </row>
    <row r="10" spans="1:53" outlineLevel="1" x14ac:dyDescent="0.25">
      <c r="B10" s="1036" t="s">
        <v>1594</v>
      </c>
      <c r="C10" s="1036"/>
      <c r="D10" s="1036"/>
      <c r="E10" s="1036"/>
      <c r="F10" s="1036"/>
      <c r="G10" s="1036"/>
      <c r="H10" s="1036"/>
      <c r="I10" s="1036"/>
      <c r="J10" s="1036"/>
      <c r="K10" s="1036"/>
      <c r="L10" s="1036"/>
      <c r="M10" s="1036"/>
      <c r="N10" s="1036"/>
      <c r="O10" s="1036"/>
      <c r="P10" s="1036"/>
      <c r="Q10" s="1036"/>
      <c r="R10" s="1036"/>
      <c r="S10" s="1036"/>
      <c r="T10" s="1036"/>
      <c r="U10" s="1036"/>
      <c r="V10" s="1036"/>
      <c r="W10" s="1036"/>
      <c r="X10" s="1036"/>
      <c r="Y10" s="1036"/>
      <c r="Z10" s="1036"/>
      <c r="AA10" s="1036"/>
      <c r="AB10" s="1036"/>
      <c r="AC10" s="1036"/>
      <c r="AD10" s="1036"/>
      <c r="AE10" s="1036"/>
      <c r="AF10" s="1036"/>
      <c r="AG10" s="1036"/>
      <c r="AH10" s="1036"/>
      <c r="AI10" s="1036"/>
      <c r="AJ10" s="1036"/>
      <c r="AK10" s="1036"/>
      <c r="AL10" s="1036"/>
      <c r="AM10" s="1036"/>
      <c r="AN10" s="1036"/>
      <c r="AO10" s="1036"/>
      <c r="AP10" s="1036"/>
      <c r="AQ10" s="1036"/>
      <c r="AR10" s="1036"/>
      <c r="AS10" s="1036"/>
      <c r="AT10" s="1036"/>
      <c r="AU10" s="1036"/>
      <c r="AV10" s="1036"/>
      <c r="AW10" s="1036"/>
      <c r="AX10" s="1036"/>
      <c r="AY10" s="1036"/>
    </row>
    <row r="11" spans="1:53" outlineLevel="1" x14ac:dyDescent="0.25"/>
    <row r="12" spans="1:53" outlineLevel="1" x14ac:dyDescent="0.25">
      <c r="B12" s="1035" t="str">
        <f>'С № 1 (2023)'!B12:AY12</f>
        <v>Утвержденные плановые значения показателей приведены в соответствии с:  "решение об утверждении инвестиционной программы отсутствует"</v>
      </c>
      <c r="C12" s="1035"/>
      <c r="D12" s="1035"/>
      <c r="E12" s="1035"/>
      <c r="F12" s="1035"/>
      <c r="G12" s="1035"/>
      <c r="H12" s="1035"/>
      <c r="I12" s="1035"/>
      <c r="J12" s="1035"/>
      <c r="K12" s="1035"/>
      <c r="L12" s="1035"/>
      <c r="M12" s="1035"/>
      <c r="N12" s="1035"/>
      <c r="O12" s="1035"/>
      <c r="P12" s="1035"/>
      <c r="Q12" s="1035"/>
      <c r="R12" s="1035"/>
      <c r="S12" s="1035"/>
      <c r="T12" s="1035"/>
      <c r="U12" s="1035"/>
      <c r="V12" s="1035"/>
      <c r="W12" s="1035"/>
      <c r="X12" s="1035"/>
      <c r="Y12" s="1035"/>
      <c r="Z12" s="1035"/>
      <c r="AA12" s="1035"/>
      <c r="AB12" s="1035"/>
      <c r="AC12" s="1035"/>
      <c r="AD12" s="1035"/>
      <c r="AE12" s="1035"/>
      <c r="AF12" s="1035"/>
      <c r="AG12" s="1035"/>
      <c r="AH12" s="1035"/>
      <c r="AI12" s="1035"/>
      <c r="AJ12" s="1035"/>
      <c r="AK12" s="1035"/>
      <c r="AL12" s="1035"/>
      <c r="AM12" s="1035"/>
      <c r="AN12" s="1035"/>
      <c r="AO12" s="1035"/>
      <c r="AP12" s="1035"/>
      <c r="AQ12" s="1035"/>
      <c r="AR12" s="1035"/>
      <c r="AS12" s="1035"/>
      <c r="AT12" s="1035"/>
      <c r="AU12" s="1035"/>
      <c r="AV12" s="1035"/>
      <c r="AW12" s="1035"/>
      <c r="AX12" s="1035"/>
      <c r="AY12" s="1035"/>
    </row>
    <row r="13" spans="1:53" outlineLevel="1" x14ac:dyDescent="0.25">
      <c r="B13" s="1038" t="s">
        <v>6</v>
      </c>
      <c r="C13" s="1038"/>
      <c r="D13" s="1038"/>
      <c r="E13" s="1038"/>
      <c r="F13" s="1038"/>
      <c r="G13" s="1038"/>
      <c r="H13" s="1038"/>
      <c r="I13" s="1038"/>
      <c r="J13" s="1038"/>
      <c r="K13" s="1038"/>
      <c r="L13" s="1038"/>
      <c r="M13" s="1038"/>
      <c r="N13" s="1038"/>
      <c r="O13" s="1038"/>
      <c r="P13" s="1038"/>
      <c r="Q13" s="1038"/>
      <c r="R13" s="1038"/>
      <c r="S13" s="1038"/>
      <c r="T13" s="1038"/>
      <c r="U13" s="1038"/>
      <c r="V13" s="1038"/>
      <c r="W13" s="1038"/>
      <c r="X13" s="1038"/>
      <c r="Y13" s="1038"/>
      <c r="Z13" s="1038"/>
      <c r="AA13" s="1038"/>
      <c r="AB13" s="1038"/>
      <c r="AC13" s="1038"/>
      <c r="AD13" s="1038"/>
      <c r="AE13" s="1038"/>
      <c r="AF13" s="1038"/>
      <c r="AG13" s="1038"/>
      <c r="AH13" s="1038"/>
      <c r="AI13" s="1038"/>
      <c r="AJ13" s="1038"/>
      <c r="AK13" s="1038"/>
      <c r="AL13" s="1038"/>
      <c r="AM13" s="1038"/>
      <c r="AN13" s="1038"/>
      <c r="AO13" s="1038"/>
      <c r="AP13" s="1038"/>
      <c r="AQ13" s="1038"/>
      <c r="AR13" s="1038"/>
      <c r="AS13" s="1038"/>
      <c r="AT13" s="1038"/>
      <c r="AU13" s="1038"/>
      <c r="AV13" s="1038"/>
      <c r="AW13" s="1038"/>
      <c r="AX13" s="1038"/>
      <c r="AY13" s="1038"/>
    </row>
    <row r="14" spans="1:53" ht="16.5" outlineLevel="1" thickBot="1" x14ac:dyDescent="0.3"/>
    <row r="15" spans="1:53" ht="33.75" customHeight="1" thickBot="1" x14ac:dyDescent="0.3">
      <c r="A15" s="7"/>
      <c r="B15" s="1041" t="s">
        <v>7</v>
      </c>
      <c r="C15" s="1041" t="s">
        <v>8</v>
      </c>
      <c r="D15" s="1041" t="s">
        <v>9</v>
      </c>
      <c r="E15" s="1039" t="s">
        <v>10</v>
      </c>
      <c r="F15" s="1046"/>
      <c r="G15" s="1046"/>
      <c r="H15" s="1046"/>
      <c r="I15" s="1046"/>
      <c r="J15" s="1046"/>
      <c r="K15" s="1046"/>
      <c r="L15" s="1046"/>
      <c r="M15" s="1046"/>
      <c r="N15" s="1046"/>
      <c r="O15" s="1046"/>
      <c r="P15" s="1046"/>
      <c r="Q15" s="1046"/>
      <c r="R15" s="1046"/>
      <c r="S15" s="1046"/>
      <c r="T15" s="1046"/>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c r="AT15" s="1046"/>
      <c r="AU15" s="1046"/>
      <c r="AV15" s="1046"/>
      <c r="AW15" s="1046"/>
      <c r="AX15" s="1046"/>
      <c r="AY15" s="1046"/>
      <c r="AZ15" s="1040"/>
      <c r="BA15" s="8"/>
    </row>
    <row r="16" spans="1:53" ht="47.25" customHeight="1" thickBot="1" x14ac:dyDescent="0.3">
      <c r="A16" s="7"/>
      <c r="B16" s="1042"/>
      <c r="C16" s="1042"/>
      <c r="D16" s="1044"/>
      <c r="E16" s="1047" t="s">
        <v>11</v>
      </c>
      <c r="F16" s="1048"/>
      <c r="G16" s="1048"/>
      <c r="H16" s="1048"/>
      <c r="I16" s="1048"/>
      <c r="J16" s="1048"/>
      <c r="K16" s="1048"/>
      <c r="L16" s="1048"/>
      <c r="M16" s="1046"/>
      <c r="N16" s="1046"/>
      <c r="O16" s="1046"/>
      <c r="P16" s="1046"/>
      <c r="Q16" s="1046"/>
      <c r="R16" s="1046"/>
      <c r="S16" s="1046"/>
      <c r="T16" s="1040"/>
      <c r="U16" s="1048" t="s">
        <v>12</v>
      </c>
      <c r="V16" s="1048"/>
      <c r="W16" s="1048"/>
      <c r="X16" s="1048"/>
      <c r="Y16" s="1046"/>
      <c r="Z16" s="1046"/>
      <c r="AA16" s="1046"/>
      <c r="AB16" s="1046"/>
      <c r="AC16" s="1046"/>
      <c r="AD16" s="1040"/>
      <c r="AE16" s="1039" t="s">
        <v>13</v>
      </c>
      <c r="AF16" s="1046"/>
      <c r="AG16" s="1046"/>
      <c r="AH16" s="1046"/>
      <c r="AI16" s="1046"/>
      <c r="AJ16" s="1040"/>
      <c r="AK16" s="1039" t="s">
        <v>14</v>
      </c>
      <c r="AL16" s="1046"/>
      <c r="AM16" s="1046"/>
      <c r="AN16" s="1040"/>
      <c r="AO16" s="1039" t="s">
        <v>15</v>
      </c>
      <c r="AP16" s="1046"/>
      <c r="AQ16" s="1046"/>
      <c r="AR16" s="1046"/>
      <c r="AS16" s="1046"/>
      <c r="AT16" s="1040"/>
      <c r="AU16" s="1046" t="s">
        <v>16</v>
      </c>
      <c r="AV16" s="1046"/>
      <c r="AW16" s="1046"/>
      <c r="AX16" s="1040"/>
      <c r="AY16" s="1046" t="s">
        <v>17</v>
      </c>
      <c r="AZ16" s="1040"/>
      <c r="BA16" s="8"/>
    </row>
    <row r="17" spans="1:90" s="10" customFormat="1" ht="179.25" customHeight="1" thickBot="1" x14ac:dyDescent="0.3">
      <c r="A17" s="9"/>
      <c r="B17" s="1042"/>
      <c r="C17" s="1042"/>
      <c r="D17" s="1044"/>
      <c r="E17" s="1039" t="s">
        <v>18</v>
      </c>
      <c r="F17" s="1040"/>
      <c r="G17" s="1039" t="s">
        <v>19</v>
      </c>
      <c r="H17" s="1040"/>
      <c r="I17" s="1039" t="s">
        <v>20</v>
      </c>
      <c r="J17" s="1040"/>
      <c r="K17" s="1039" t="s">
        <v>21</v>
      </c>
      <c r="L17" s="1040"/>
      <c r="M17" s="1046" t="s">
        <v>22</v>
      </c>
      <c r="N17" s="1040"/>
      <c r="O17" s="1039" t="s">
        <v>23</v>
      </c>
      <c r="P17" s="1040"/>
      <c r="Q17" s="1039" t="s">
        <v>24</v>
      </c>
      <c r="R17" s="1040"/>
      <c r="S17" s="1039" t="s">
        <v>25</v>
      </c>
      <c r="T17" s="1040"/>
      <c r="U17" s="1039" t="s">
        <v>26</v>
      </c>
      <c r="V17" s="1040"/>
      <c r="W17" s="1039" t="s">
        <v>27</v>
      </c>
      <c r="X17" s="1040"/>
      <c r="Y17" s="1053" t="s">
        <v>28</v>
      </c>
      <c r="Z17" s="1054"/>
      <c r="AA17" s="1045" t="s">
        <v>29</v>
      </c>
      <c r="AB17" s="1054"/>
      <c r="AC17" s="1045" t="s">
        <v>30</v>
      </c>
      <c r="AD17" s="1054"/>
      <c r="AE17" s="1039" t="s">
        <v>31</v>
      </c>
      <c r="AF17" s="1040"/>
      <c r="AG17" s="1039" t="s">
        <v>32</v>
      </c>
      <c r="AH17" s="1040"/>
      <c r="AI17" s="1039" t="s">
        <v>33</v>
      </c>
      <c r="AJ17" s="1040"/>
      <c r="AK17" s="1039" t="s">
        <v>34</v>
      </c>
      <c r="AL17" s="1040"/>
      <c r="AM17" s="1039" t="s">
        <v>35</v>
      </c>
      <c r="AN17" s="1040"/>
      <c r="AO17" s="1051" t="s">
        <v>36</v>
      </c>
      <c r="AP17" s="1052"/>
      <c r="AQ17" s="1039" t="s">
        <v>37</v>
      </c>
      <c r="AR17" s="1040"/>
      <c r="AS17" s="1039" t="s">
        <v>38</v>
      </c>
      <c r="AT17" s="1040"/>
      <c r="AU17" s="1046" t="s">
        <v>39</v>
      </c>
      <c r="AV17" s="1040"/>
      <c r="AW17" s="1051" t="s">
        <v>40</v>
      </c>
      <c r="AX17" s="1052"/>
      <c r="AY17" s="1049" t="s">
        <v>41</v>
      </c>
      <c r="AZ17" s="1050"/>
      <c r="BA17" s="8"/>
      <c r="BB17" s="4"/>
      <c r="BC17" s="4"/>
      <c r="BD17" s="4"/>
      <c r="BE17" s="4"/>
      <c r="BF17" s="4"/>
      <c r="BG17" s="4"/>
      <c r="BH17" s="4"/>
    </row>
    <row r="18" spans="1:90" s="10" customFormat="1" ht="81" customHeight="1" thickBot="1" x14ac:dyDescent="0.3">
      <c r="A18" s="9"/>
      <c r="B18" s="1043"/>
      <c r="C18" s="1043"/>
      <c r="D18" s="1045"/>
      <c r="E18" s="11" t="s">
        <v>42</v>
      </c>
      <c r="F18" s="955" t="s">
        <v>43</v>
      </c>
      <c r="G18" s="11" t="s">
        <v>42</v>
      </c>
      <c r="H18" s="955" t="s">
        <v>43</v>
      </c>
      <c r="I18" s="11" t="s">
        <v>42</v>
      </c>
      <c r="J18" s="955" t="s">
        <v>43</v>
      </c>
      <c r="K18" s="11" t="s">
        <v>42</v>
      </c>
      <c r="L18" s="955" t="s">
        <v>43</v>
      </c>
      <c r="M18" s="954" t="s">
        <v>42</v>
      </c>
      <c r="N18" s="955" t="s">
        <v>43</v>
      </c>
      <c r="O18" s="11" t="s">
        <v>42</v>
      </c>
      <c r="P18" s="955" t="s">
        <v>43</v>
      </c>
      <c r="Q18" s="11" t="s">
        <v>42</v>
      </c>
      <c r="R18" s="955" t="s">
        <v>43</v>
      </c>
      <c r="S18" s="11" t="s">
        <v>42</v>
      </c>
      <c r="T18" s="955" t="s">
        <v>43</v>
      </c>
      <c r="U18" s="11" t="s">
        <v>42</v>
      </c>
      <c r="V18" s="955" t="s">
        <v>43</v>
      </c>
      <c r="W18" s="11" t="s">
        <v>42</v>
      </c>
      <c r="X18" s="955" t="s">
        <v>43</v>
      </c>
      <c r="Y18" s="954" t="s">
        <v>42</v>
      </c>
      <c r="Z18" s="955" t="s">
        <v>43</v>
      </c>
      <c r="AA18" s="11" t="s">
        <v>42</v>
      </c>
      <c r="AB18" s="955" t="s">
        <v>43</v>
      </c>
      <c r="AC18" s="11" t="s">
        <v>42</v>
      </c>
      <c r="AD18" s="955" t="s">
        <v>43</v>
      </c>
      <c r="AE18" s="11" t="s">
        <v>42</v>
      </c>
      <c r="AF18" s="955" t="s">
        <v>43</v>
      </c>
      <c r="AG18" s="11" t="s">
        <v>42</v>
      </c>
      <c r="AH18" s="955" t="s">
        <v>43</v>
      </c>
      <c r="AI18" s="11" t="s">
        <v>42</v>
      </c>
      <c r="AJ18" s="955" t="s">
        <v>43</v>
      </c>
      <c r="AK18" s="11" t="s">
        <v>42</v>
      </c>
      <c r="AL18" s="955" t="s">
        <v>43</v>
      </c>
      <c r="AM18" s="11" t="s">
        <v>42</v>
      </c>
      <c r="AN18" s="955" t="s">
        <v>43</v>
      </c>
      <c r="AO18" s="14" t="s">
        <v>42</v>
      </c>
      <c r="AP18" s="15" t="s">
        <v>43</v>
      </c>
      <c r="AQ18" s="14" t="s">
        <v>42</v>
      </c>
      <c r="AR18" s="15" t="s">
        <v>43</v>
      </c>
      <c r="AS18" s="14" t="s">
        <v>42</v>
      </c>
      <c r="AT18" s="15" t="s">
        <v>43</v>
      </c>
      <c r="AU18" s="16" t="s">
        <v>42</v>
      </c>
      <c r="AV18" s="15" t="s">
        <v>43</v>
      </c>
      <c r="AW18" s="14" t="s">
        <v>42</v>
      </c>
      <c r="AX18" s="17" t="s">
        <v>43</v>
      </c>
      <c r="AY18" s="14" t="s">
        <v>42</v>
      </c>
      <c r="AZ18" s="15" t="s">
        <v>43</v>
      </c>
      <c r="BA18" s="8"/>
      <c r="BB18" s="4"/>
      <c r="BC18" s="4"/>
      <c r="BD18" s="4"/>
      <c r="BE18" s="4"/>
      <c r="BF18" s="4"/>
      <c r="BG18" s="4"/>
      <c r="BH18" s="4"/>
    </row>
    <row r="19" spans="1:90" x14ac:dyDescent="0.25">
      <c r="A19" s="7"/>
      <c r="B19" s="630">
        <v>1</v>
      </c>
      <c r="C19" s="630">
        <v>2</v>
      </c>
      <c r="D19" s="630">
        <v>3</v>
      </c>
      <c r="E19" s="18" t="s">
        <v>44</v>
      </c>
      <c r="F19" s="18" t="s">
        <v>45</v>
      </c>
      <c r="G19" s="18" t="s">
        <v>46</v>
      </c>
      <c r="H19" s="18" t="s">
        <v>47</v>
      </c>
      <c r="I19" s="18" t="s">
        <v>48</v>
      </c>
      <c r="J19" s="18" t="s">
        <v>49</v>
      </c>
      <c r="K19" s="18" t="s">
        <v>50</v>
      </c>
      <c r="L19" s="18" t="s">
        <v>51</v>
      </c>
      <c r="M19" s="18" t="s">
        <v>52</v>
      </c>
      <c r="N19" s="18" t="s">
        <v>53</v>
      </c>
      <c r="O19" s="18" t="s">
        <v>54</v>
      </c>
      <c r="P19" s="18" t="s">
        <v>55</v>
      </c>
      <c r="Q19" s="18" t="s">
        <v>56</v>
      </c>
      <c r="R19" s="18" t="s">
        <v>57</v>
      </c>
      <c r="S19" s="18" t="s">
        <v>58</v>
      </c>
      <c r="T19" s="18" t="s">
        <v>59</v>
      </c>
      <c r="U19" s="19" t="s">
        <v>60</v>
      </c>
      <c r="V19" s="19" t="s">
        <v>61</v>
      </c>
      <c r="W19" s="19" t="s">
        <v>62</v>
      </c>
      <c r="X19" s="19" t="s">
        <v>63</v>
      </c>
      <c r="Y19" s="19" t="s">
        <v>64</v>
      </c>
      <c r="Z19" s="19" t="s">
        <v>65</v>
      </c>
      <c r="AA19" s="19" t="s">
        <v>66</v>
      </c>
      <c r="AB19" s="19" t="s">
        <v>67</v>
      </c>
      <c r="AC19" s="19" t="s">
        <v>68</v>
      </c>
      <c r="AD19" s="19" t="s">
        <v>69</v>
      </c>
      <c r="AE19" s="19" t="s">
        <v>70</v>
      </c>
      <c r="AF19" s="19" t="s">
        <v>71</v>
      </c>
      <c r="AG19" s="19" t="s">
        <v>72</v>
      </c>
      <c r="AH19" s="19" t="s">
        <v>73</v>
      </c>
      <c r="AI19" s="19" t="s">
        <v>74</v>
      </c>
      <c r="AJ19" s="19" t="s">
        <v>75</v>
      </c>
      <c r="AK19" s="19" t="s">
        <v>76</v>
      </c>
      <c r="AL19" s="19" t="s">
        <v>77</v>
      </c>
      <c r="AM19" s="19" t="s">
        <v>78</v>
      </c>
      <c r="AN19" s="19" t="s">
        <v>79</v>
      </c>
      <c r="AO19" s="19" t="s">
        <v>80</v>
      </c>
      <c r="AP19" s="19" t="s">
        <v>81</v>
      </c>
      <c r="AQ19" s="19" t="s">
        <v>82</v>
      </c>
      <c r="AR19" s="19" t="s">
        <v>83</v>
      </c>
      <c r="AS19" s="19" t="s">
        <v>84</v>
      </c>
      <c r="AT19" s="19" t="s">
        <v>85</v>
      </c>
      <c r="AU19" s="19" t="s">
        <v>86</v>
      </c>
      <c r="AV19" s="19" t="s">
        <v>87</v>
      </c>
      <c r="AW19" s="19" t="s">
        <v>88</v>
      </c>
      <c r="AX19" s="19" t="s">
        <v>89</v>
      </c>
      <c r="AY19" s="20" t="s">
        <v>90</v>
      </c>
      <c r="AZ19" s="20" t="s">
        <v>91</v>
      </c>
      <c r="BA19" s="8"/>
    </row>
    <row r="20" spans="1:90" s="24" customFormat="1" ht="48" customHeight="1" x14ac:dyDescent="0.25">
      <c r="A20" s="21"/>
      <c r="B20" s="657">
        <v>0</v>
      </c>
      <c r="C20" s="657" t="s">
        <v>92</v>
      </c>
      <c r="D20" s="428" t="s">
        <v>93</v>
      </c>
      <c r="E20" s="445">
        <f>SUM(E21:E26)</f>
        <v>2</v>
      </c>
      <c r="F20" s="445">
        <f>SUM(F21:F26)</f>
        <v>0</v>
      </c>
      <c r="G20" s="393">
        <f t="shared" ref="G20:AZ20" si="0">SUM(G21:G26)</f>
        <v>0</v>
      </c>
      <c r="H20" s="393">
        <f t="shared" si="0"/>
        <v>0</v>
      </c>
      <c r="I20" s="393">
        <f t="shared" si="0"/>
        <v>5.4509999999999996</v>
      </c>
      <c r="J20" s="393">
        <f t="shared" si="0"/>
        <v>0</v>
      </c>
      <c r="K20" s="445">
        <f t="shared" si="0"/>
        <v>0</v>
      </c>
      <c r="L20" s="445">
        <f t="shared" si="0"/>
        <v>0</v>
      </c>
      <c r="M20" s="445">
        <f t="shared" si="0"/>
        <v>0</v>
      </c>
      <c r="N20" s="445">
        <f t="shared" si="0"/>
        <v>0</v>
      </c>
      <c r="O20" s="445">
        <f t="shared" si="0"/>
        <v>0</v>
      </c>
      <c r="P20" s="445">
        <f t="shared" si="0"/>
        <v>0</v>
      </c>
      <c r="Q20" s="445">
        <f t="shared" si="0"/>
        <v>0</v>
      </c>
      <c r="R20" s="445">
        <f t="shared" si="0"/>
        <v>0</v>
      </c>
      <c r="S20" s="445">
        <f t="shared" si="0"/>
        <v>0</v>
      </c>
      <c r="T20" s="445">
        <f t="shared" si="0"/>
        <v>0</v>
      </c>
      <c r="U20" s="393">
        <f t="shared" si="0"/>
        <v>0</v>
      </c>
      <c r="V20" s="393">
        <f t="shared" si="0"/>
        <v>0</v>
      </c>
      <c r="W20" s="393">
        <f t="shared" si="0"/>
        <v>0</v>
      </c>
      <c r="X20" s="393">
        <f t="shared" si="0"/>
        <v>0</v>
      </c>
      <c r="Y20" s="393">
        <f t="shared" si="0"/>
        <v>0</v>
      </c>
      <c r="Z20" s="393">
        <f t="shared" si="0"/>
        <v>0</v>
      </c>
      <c r="AA20" s="445">
        <f t="shared" si="0"/>
        <v>0</v>
      </c>
      <c r="AB20" s="445">
        <f t="shared" si="0"/>
        <v>0</v>
      </c>
      <c r="AC20" s="445">
        <f t="shared" si="0"/>
        <v>0</v>
      </c>
      <c r="AD20" s="445">
        <f t="shared" si="0"/>
        <v>0</v>
      </c>
      <c r="AE20" s="445">
        <f t="shared" si="0"/>
        <v>0</v>
      </c>
      <c r="AF20" s="445">
        <f t="shared" si="0"/>
        <v>0</v>
      </c>
      <c r="AG20" s="445">
        <f t="shared" si="0"/>
        <v>0</v>
      </c>
      <c r="AH20" s="445">
        <f t="shared" si="0"/>
        <v>0</v>
      </c>
      <c r="AI20" s="445">
        <f t="shared" si="0"/>
        <v>0</v>
      </c>
      <c r="AJ20" s="445">
        <f t="shared" si="0"/>
        <v>0</v>
      </c>
      <c r="AK20" s="445">
        <f t="shared" si="0"/>
        <v>0</v>
      </c>
      <c r="AL20" s="445">
        <f t="shared" si="0"/>
        <v>0</v>
      </c>
      <c r="AM20" s="445">
        <f t="shared" si="0"/>
        <v>0</v>
      </c>
      <c r="AN20" s="445">
        <f t="shared" si="0"/>
        <v>0</v>
      </c>
      <c r="AO20" s="393">
        <f>SUM(AO21:AO26)</f>
        <v>0</v>
      </c>
      <c r="AP20" s="393">
        <f t="shared" si="0"/>
        <v>0</v>
      </c>
      <c r="AQ20" s="445">
        <f t="shared" si="0"/>
        <v>0</v>
      </c>
      <c r="AR20" s="445">
        <f t="shared" si="0"/>
        <v>0</v>
      </c>
      <c r="AS20" s="393">
        <f t="shared" si="0"/>
        <v>0</v>
      </c>
      <c r="AT20" s="393">
        <f t="shared" si="0"/>
        <v>0</v>
      </c>
      <c r="AU20" s="445">
        <f t="shared" si="0"/>
        <v>0</v>
      </c>
      <c r="AV20" s="445">
        <f t="shared" si="0"/>
        <v>0</v>
      </c>
      <c r="AW20" s="393">
        <f t="shared" si="0"/>
        <v>73.822000000000003</v>
      </c>
      <c r="AX20" s="393">
        <f t="shared" si="0"/>
        <v>0</v>
      </c>
      <c r="AY20" s="445">
        <f t="shared" si="0"/>
        <v>0</v>
      </c>
      <c r="AZ20" s="445">
        <f t="shared" si="0"/>
        <v>0</v>
      </c>
      <c r="BA20" s="22"/>
      <c r="BB20" s="23"/>
      <c r="BC20" s="22"/>
      <c r="BD20" s="22"/>
      <c r="BE20" s="22"/>
      <c r="BF20" s="22"/>
      <c r="BG20" s="22"/>
      <c r="BH20" s="22"/>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row>
    <row r="21" spans="1:90" s="24" customFormat="1" ht="47.25" customHeight="1" x14ac:dyDescent="0.25">
      <c r="A21" s="21"/>
      <c r="B21" s="430" t="s">
        <v>94</v>
      </c>
      <c r="C21" s="658" t="s">
        <v>95</v>
      </c>
      <c r="D21" s="431" t="s">
        <v>93</v>
      </c>
      <c r="E21" s="410">
        <f>E28</f>
        <v>0</v>
      </c>
      <c r="F21" s="410">
        <f>F28</f>
        <v>0</v>
      </c>
      <c r="G21" s="410">
        <f t="shared" ref="G21:AZ21" si="1">G28</f>
        <v>0</v>
      </c>
      <c r="H21" s="410">
        <f t="shared" si="1"/>
        <v>0</v>
      </c>
      <c r="I21" s="410">
        <f t="shared" si="1"/>
        <v>0</v>
      </c>
      <c r="J21" s="410">
        <f t="shared" si="1"/>
        <v>0</v>
      </c>
      <c r="K21" s="410">
        <f t="shared" si="1"/>
        <v>0</v>
      </c>
      <c r="L21" s="410">
        <f t="shared" si="1"/>
        <v>0</v>
      </c>
      <c r="M21" s="410">
        <f t="shared" si="1"/>
        <v>0</v>
      </c>
      <c r="N21" s="410">
        <f t="shared" si="1"/>
        <v>0</v>
      </c>
      <c r="O21" s="410">
        <f t="shared" si="1"/>
        <v>0</v>
      </c>
      <c r="P21" s="410">
        <f t="shared" si="1"/>
        <v>0</v>
      </c>
      <c r="Q21" s="410">
        <f t="shared" si="1"/>
        <v>0</v>
      </c>
      <c r="R21" s="410">
        <f t="shared" si="1"/>
        <v>0</v>
      </c>
      <c r="S21" s="410">
        <f t="shared" si="1"/>
        <v>0</v>
      </c>
      <c r="T21" s="410">
        <f t="shared" si="1"/>
        <v>0</v>
      </c>
      <c r="U21" s="410">
        <f>U28</f>
        <v>0</v>
      </c>
      <c r="V21" s="410">
        <f t="shared" si="1"/>
        <v>0</v>
      </c>
      <c r="W21" s="410">
        <f t="shared" si="1"/>
        <v>0</v>
      </c>
      <c r="X21" s="410">
        <f t="shared" si="1"/>
        <v>0</v>
      </c>
      <c r="Y21" s="410">
        <f t="shared" si="1"/>
        <v>0</v>
      </c>
      <c r="Z21" s="410">
        <f t="shared" si="1"/>
        <v>0</v>
      </c>
      <c r="AA21" s="410">
        <f t="shared" si="1"/>
        <v>0</v>
      </c>
      <c r="AB21" s="410">
        <f t="shared" si="1"/>
        <v>0</v>
      </c>
      <c r="AC21" s="410">
        <f t="shared" si="1"/>
        <v>0</v>
      </c>
      <c r="AD21" s="410">
        <f t="shared" si="1"/>
        <v>0</v>
      </c>
      <c r="AE21" s="410">
        <f t="shared" si="1"/>
        <v>0</v>
      </c>
      <c r="AF21" s="410">
        <f t="shared" si="1"/>
        <v>0</v>
      </c>
      <c r="AG21" s="410">
        <f t="shared" si="1"/>
        <v>0</v>
      </c>
      <c r="AH21" s="410">
        <f t="shared" si="1"/>
        <v>0</v>
      </c>
      <c r="AI21" s="410">
        <f t="shared" si="1"/>
        <v>0</v>
      </c>
      <c r="AJ21" s="410">
        <f t="shared" si="1"/>
        <v>0</v>
      </c>
      <c r="AK21" s="410">
        <f t="shared" si="1"/>
        <v>0</v>
      </c>
      <c r="AL21" s="410">
        <f t="shared" si="1"/>
        <v>0</v>
      </c>
      <c r="AM21" s="410">
        <f t="shared" si="1"/>
        <v>0</v>
      </c>
      <c r="AN21" s="410">
        <f t="shared" si="1"/>
        <v>0</v>
      </c>
      <c r="AO21" s="410">
        <f t="shared" si="1"/>
        <v>0</v>
      </c>
      <c r="AP21" s="410">
        <f t="shared" si="1"/>
        <v>0</v>
      </c>
      <c r="AQ21" s="410">
        <f t="shared" si="1"/>
        <v>0</v>
      </c>
      <c r="AR21" s="410">
        <f t="shared" si="1"/>
        <v>0</v>
      </c>
      <c r="AS21" s="410">
        <f t="shared" si="1"/>
        <v>0</v>
      </c>
      <c r="AT21" s="410">
        <f t="shared" si="1"/>
        <v>0</v>
      </c>
      <c r="AU21" s="410">
        <f t="shared" si="1"/>
        <v>0</v>
      </c>
      <c r="AV21" s="410">
        <f t="shared" si="1"/>
        <v>0</v>
      </c>
      <c r="AW21" s="410">
        <f t="shared" si="1"/>
        <v>0</v>
      </c>
      <c r="AX21" s="410">
        <f t="shared" si="1"/>
        <v>0</v>
      </c>
      <c r="AY21" s="410">
        <f t="shared" si="1"/>
        <v>0</v>
      </c>
      <c r="AZ21" s="410">
        <f t="shared" si="1"/>
        <v>0</v>
      </c>
      <c r="BA21" s="25">
        <f>AX21+AP21</f>
        <v>0</v>
      </c>
      <c r="BB21" s="22"/>
      <c r="BC21" s="22"/>
      <c r="BD21" s="22"/>
      <c r="BE21" s="22"/>
      <c r="BF21" s="22"/>
      <c r="BG21" s="22"/>
      <c r="BH21" s="22"/>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row>
    <row r="22" spans="1:90" s="24" customFormat="1" ht="47.25" customHeight="1" x14ac:dyDescent="0.25">
      <c r="A22" s="21"/>
      <c r="B22" s="430" t="s">
        <v>96</v>
      </c>
      <c r="C22" s="658" t="s">
        <v>97</v>
      </c>
      <c r="D22" s="431" t="s">
        <v>93</v>
      </c>
      <c r="E22" s="410">
        <f>E44</f>
        <v>0</v>
      </c>
      <c r="F22" s="410">
        <f>F44</f>
        <v>0</v>
      </c>
      <c r="G22" s="410">
        <f t="shared" ref="G22:AZ22" si="2">G44</f>
        <v>0</v>
      </c>
      <c r="H22" s="410">
        <f t="shared" si="2"/>
        <v>0</v>
      </c>
      <c r="I22" s="410">
        <f t="shared" si="2"/>
        <v>0</v>
      </c>
      <c r="J22" s="410">
        <f t="shared" si="2"/>
        <v>0</v>
      </c>
      <c r="K22" s="410">
        <f t="shared" si="2"/>
        <v>0</v>
      </c>
      <c r="L22" s="410">
        <f t="shared" si="2"/>
        <v>0</v>
      </c>
      <c r="M22" s="410">
        <f t="shared" si="2"/>
        <v>0</v>
      </c>
      <c r="N22" s="410">
        <f t="shared" si="2"/>
        <v>0</v>
      </c>
      <c r="O22" s="410">
        <f t="shared" si="2"/>
        <v>0</v>
      </c>
      <c r="P22" s="410">
        <f t="shared" si="2"/>
        <v>0</v>
      </c>
      <c r="Q22" s="410">
        <f t="shared" si="2"/>
        <v>0</v>
      </c>
      <c r="R22" s="410">
        <f t="shared" si="2"/>
        <v>0</v>
      </c>
      <c r="S22" s="410">
        <f t="shared" si="2"/>
        <v>0</v>
      </c>
      <c r="T22" s="410">
        <f t="shared" si="2"/>
        <v>0</v>
      </c>
      <c r="U22" s="410">
        <f t="shared" si="2"/>
        <v>0</v>
      </c>
      <c r="V22" s="410">
        <f t="shared" si="2"/>
        <v>0</v>
      </c>
      <c r="W22" s="410">
        <f t="shared" si="2"/>
        <v>0</v>
      </c>
      <c r="X22" s="410">
        <f t="shared" si="2"/>
        <v>0</v>
      </c>
      <c r="Y22" s="410">
        <f t="shared" si="2"/>
        <v>0</v>
      </c>
      <c r="Z22" s="410">
        <f t="shared" si="2"/>
        <v>0</v>
      </c>
      <c r="AA22" s="410">
        <f t="shared" si="2"/>
        <v>0</v>
      </c>
      <c r="AB22" s="410">
        <f t="shared" si="2"/>
        <v>0</v>
      </c>
      <c r="AC22" s="410">
        <f t="shared" si="2"/>
        <v>0</v>
      </c>
      <c r="AD22" s="410">
        <f t="shared" si="2"/>
        <v>0</v>
      </c>
      <c r="AE22" s="410">
        <f t="shared" si="2"/>
        <v>0</v>
      </c>
      <c r="AF22" s="410">
        <f t="shared" si="2"/>
        <v>0</v>
      </c>
      <c r="AG22" s="410">
        <f t="shared" si="2"/>
        <v>0</v>
      </c>
      <c r="AH22" s="410">
        <f t="shared" si="2"/>
        <v>0</v>
      </c>
      <c r="AI22" s="410">
        <f t="shared" si="2"/>
        <v>0</v>
      </c>
      <c r="AJ22" s="410">
        <f t="shared" si="2"/>
        <v>0</v>
      </c>
      <c r="AK22" s="410">
        <f t="shared" si="2"/>
        <v>0</v>
      </c>
      <c r="AL22" s="410">
        <f t="shared" si="2"/>
        <v>0</v>
      </c>
      <c r="AM22" s="410">
        <f t="shared" si="2"/>
        <v>0</v>
      </c>
      <c r="AN22" s="410">
        <f t="shared" si="2"/>
        <v>0</v>
      </c>
      <c r="AO22" s="410">
        <f t="shared" si="2"/>
        <v>0</v>
      </c>
      <c r="AP22" s="410">
        <f t="shared" si="2"/>
        <v>0</v>
      </c>
      <c r="AQ22" s="410">
        <f t="shared" si="2"/>
        <v>0</v>
      </c>
      <c r="AR22" s="410">
        <f t="shared" si="2"/>
        <v>0</v>
      </c>
      <c r="AS22" s="410">
        <f t="shared" si="2"/>
        <v>0</v>
      </c>
      <c r="AT22" s="410">
        <f t="shared" si="2"/>
        <v>0</v>
      </c>
      <c r="AU22" s="410">
        <f t="shared" si="2"/>
        <v>0</v>
      </c>
      <c r="AV22" s="410">
        <f t="shared" si="2"/>
        <v>0</v>
      </c>
      <c r="AW22" s="410">
        <f t="shared" si="2"/>
        <v>8</v>
      </c>
      <c r="AX22" s="410">
        <f t="shared" si="2"/>
        <v>0</v>
      </c>
      <c r="AY22" s="410">
        <f t="shared" si="2"/>
        <v>0</v>
      </c>
      <c r="AZ22" s="410">
        <f t="shared" si="2"/>
        <v>0</v>
      </c>
      <c r="BA22" s="25">
        <f t="shared" ref="BA22:BA80" si="3">AX22+AP22</f>
        <v>0</v>
      </c>
      <c r="BB22" s="22"/>
      <c r="BC22" s="22"/>
      <c r="BD22" s="22"/>
      <c r="BE22" s="22"/>
      <c r="BF22" s="22"/>
      <c r="BG22" s="22"/>
      <c r="BH22" s="22"/>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row>
    <row r="23" spans="1:90" s="24" customFormat="1" ht="47.25" customHeight="1" x14ac:dyDescent="0.25">
      <c r="A23" s="21"/>
      <c r="B23" s="430" t="s">
        <v>98</v>
      </c>
      <c r="C23" s="658" t="s">
        <v>99</v>
      </c>
      <c r="D23" s="431" t="s">
        <v>93</v>
      </c>
      <c r="E23" s="410">
        <f>E66</f>
        <v>0</v>
      </c>
      <c r="F23" s="410">
        <f>F66</f>
        <v>0</v>
      </c>
      <c r="G23" s="410">
        <f t="shared" ref="G23:AZ23" si="4">G66</f>
        <v>0</v>
      </c>
      <c r="H23" s="410">
        <f t="shared" si="4"/>
        <v>0</v>
      </c>
      <c r="I23" s="410">
        <f t="shared" si="4"/>
        <v>0</v>
      </c>
      <c r="J23" s="410">
        <f t="shared" si="4"/>
        <v>0</v>
      </c>
      <c r="K23" s="410">
        <f t="shared" si="4"/>
        <v>0</v>
      </c>
      <c r="L23" s="410">
        <f t="shared" si="4"/>
        <v>0</v>
      </c>
      <c r="M23" s="410">
        <f t="shared" si="4"/>
        <v>0</v>
      </c>
      <c r="N23" s="410">
        <f t="shared" si="4"/>
        <v>0</v>
      </c>
      <c r="O23" s="410">
        <f t="shared" si="4"/>
        <v>0</v>
      </c>
      <c r="P23" s="410">
        <f t="shared" si="4"/>
        <v>0</v>
      </c>
      <c r="Q23" s="410">
        <f t="shared" si="4"/>
        <v>0</v>
      </c>
      <c r="R23" s="410">
        <f t="shared" si="4"/>
        <v>0</v>
      </c>
      <c r="S23" s="410">
        <f t="shared" si="4"/>
        <v>0</v>
      </c>
      <c r="T23" s="410">
        <f t="shared" si="4"/>
        <v>0</v>
      </c>
      <c r="U23" s="410">
        <f t="shared" si="4"/>
        <v>0</v>
      </c>
      <c r="V23" s="410">
        <f t="shared" si="4"/>
        <v>0</v>
      </c>
      <c r="W23" s="410">
        <f t="shared" si="4"/>
        <v>0</v>
      </c>
      <c r="X23" s="410">
        <f t="shared" si="4"/>
        <v>0</v>
      </c>
      <c r="Y23" s="410">
        <f t="shared" si="4"/>
        <v>0</v>
      </c>
      <c r="Z23" s="410">
        <f t="shared" si="4"/>
        <v>0</v>
      </c>
      <c r="AA23" s="410">
        <f t="shared" si="4"/>
        <v>0</v>
      </c>
      <c r="AB23" s="410">
        <f t="shared" si="4"/>
        <v>0</v>
      </c>
      <c r="AC23" s="410">
        <f t="shared" si="4"/>
        <v>0</v>
      </c>
      <c r="AD23" s="410">
        <f t="shared" si="4"/>
        <v>0</v>
      </c>
      <c r="AE23" s="410">
        <f t="shared" si="4"/>
        <v>0</v>
      </c>
      <c r="AF23" s="410">
        <f t="shared" si="4"/>
        <v>0</v>
      </c>
      <c r="AG23" s="410">
        <f t="shared" si="4"/>
        <v>0</v>
      </c>
      <c r="AH23" s="410">
        <f t="shared" si="4"/>
        <v>0</v>
      </c>
      <c r="AI23" s="410">
        <f t="shared" si="4"/>
        <v>0</v>
      </c>
      <c r="AJ23" s="410">
        <f t="shared" si="4"/>
        <v>0</v>
      </c>
      <c r="AK23" s="410">
        <f t="shared" si="4"/>
        <v>0</v>
      </c>
      <c r="AL23" s="410">
        <f t="shared" si="4"/>
        <v>0</v>
      </c>
      <c r="AM23" s="410">
        <f t="shared" si="4"/>
        <v>0</v>
      </c>
      <c r="AN23" s="410">
        <f t="shared" si="4"/>
        <v>0</v>
      </c>
      <c r="AO23" s="410">
        <f t="shared" si="4"/>
        <v>0</v>
      </c>
      <c r="AP23" s="410">
        <f t="shared" si="4"/>
        <v>0</v>
      </c>
      <c r="AQ23" s="410">
        <f t="shared" si="4"/>
        <v>0</v>
      </c>
      <c r="AR23" s="410">
        <f t="shared" si="4"/>
        <v>0</v>
      </c>
      <c r="AS23" s="410">
        <f t="shared" si="4"/>
        <v>0</v>
      </c>
      <c r="AT23" s="410">
        <f t="shared" si="4"/>
        <v>0</v>
      </c>
      <c r="AU23" s="410">
        <f t="shared" si="4"/>
        <v>0</v>
      </c>
      <c r="AV23" s="410">
        <f t="shared" si="4"/>
        <v>0</v>
      </c>
      <c r="AW23" s="410">
        <f t="shared" si="4"/>
        <v>0</v>
      </c>
      <c r="AX23" s="410">
        <f t="shared" si="4"/>
        <v>0</v>
      </c>
      <c r="AY23" s="410">
        <f t="shared" si="4"/>
        <v>0</v>
      </c>
      <c r="AZ23" s="410">
        <f t="shared" si="4"/>
        <v>0</v>
      </c>
      <c r="BA23" s="25">
        <f t="shared" si="3"/>
        <v>0</v>
      </c>
      <c r="BB23" s="22"/>
      <c r="BC23" s="22"/>
      <c r="BD23" s="22"/>
      <c r="BE23" s="22"/>
      <c r="BF23" s="22"/>
      <c r="BG23" s="22"/>
      <c r="BH23" s="22"/>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row>
    <row r="24" spans="1:90" s="24" customFormat="1" ht="47.25" customHeight="1" x14ac:dyDescent="0.25">
      <c r="A24" s="21"/>
      <c r="B24" s="430" t="s">
        <v>100</v>
      </c>
      <c r="C24" s="658" t="s">
        <v>101</v>
      </c>
      <c r="D24" s="431" t="s">
        <v>93</v>
      </c>
      <c r="E24" s="410">
        <f t="shared" ref="E24:AZ24" si="5">E69</f>
        <v>2</v>
      </c>
      <c r="F24" s="410">
        <f t="shared" si="5"/>
        <v>0</v>
      </c>
      <c r="G24" s="410">
        <f t="shared" si="5"/>
        <v>0</v>
      </c>
      <c r="H24" s="410">
        <f t="shared" si="5"/>
        <v>0</v>
      </c>
      <c r="I24" s="410">
        <f t="shared" si="5"/>
        <v>5.4509999999999996</v>
      </c>
      <c r="J24" s="410">
        <f t="shared" si="5"/>
        <v>0</v>
      </c>
      <c r="K24" s="410">
        <f t="shared" si="5"/>
        <v>0</v>
      </c>
      <c r="L24" s="410">
        <f t="shared" si="5"/>
        <v>0</v>
      </c>
      <c r="M24" s="410">
        <f t="shared" si="5"/>
        <v>0</v>
      </c>
      <c r="N24" s="410">
        <f t="shared" si="5"/>
        <v>0</v>
      </c>
      <c r="O24" s="410">
        <f t="shared" si="5"/>
        <v>0</v>
      </c>
      <c r="P24" s="410">
        <f t="shared" si="5"/>
        <v>0</v>
      </c>
      <c r="Q24" s="410">
        <f t="shared" si="5"/>
        <v>0</v>
      </c>
      <c r="R24" s="410">
        <f t="shared" si="5"/>
        <v>0</v>
      </c>
      <c r="S24" s="410">
        <f t="shared" si="5"/>
        <v>0</v>
      </c>
      <c r="T24" s="410">
        <f t="shared" si="5"/>
        <v>0</v>
      </c>
      <c r="U24" s="410">
        <f t="shared" si="5"/>
        <v>0</v>
      </c>
      <c r="V24" s="410">
        <f t="shared" si="5"/>
        <v>0</v>
      </c>
      <c r="W24" s="410">
        <f t="shared" si="5"/>
        <v>0</v>
      </c>
      <c r="X24" s="410">
        <f t="shared" si="5"/>
        <v>0</v>
      </c>
      <c r="Y24" s="410">
        <f t="shared" si="5"/>
        <v>0</v>
      </c>
      <c r="Z24" s="410">
        <f t="shared" si="5"/>
        <v>0</v>
      </c>
      <c r="AA24" s="410">
        <f t="shared" si="5"/>
        <v>0</v>
      </c>
      <c r="AB24" s="410">
        <f t="shared" si="5"/>
        <v>0</v>
      </c>
      <c r="AC24" s="410">
        <f t="shared" si="5"/>
        <v>0</v>
      </c>
      <c r="AD24" s="410">
        <f t="shared" si="5"/>
        <v>0</v>
      </c>
      <c r="AE24" s="410">
        <f t="shared" si="5"/>
        <v>0</v>
      </c>
      <c r="AF24" s="410">
        <f t="shared" si="5"/>
        <v>0</v>
      </c>
      <c r="AG24" s="410">
        <f t="shared" si="5"/>
        <v>0</v>
      </c>
      <c r="AH24" s="410">
        <f t="shared" si="5"/>
        <v>0</v>
      </c>
      <c r="AI24" s="410">
        <f t="shared" si="5"/>
        <v>0</v>
      </c>
      <c r="AJ24" s="410">
        <f t="shared" si="5"/>
        <v>0</v>
      </c>
      <c r="AK24" s="410">
        <f t="shared" si="5"/>
        <v>0</v>
      </c>
      <c r="AL24" s="410">
        <f t="shared" si="5"/>
        <v>0</v>
      </c>
      <c r="AM24" s="410">
        <f t="shared" si="5"/>
        <v>0</v>
      </c>
      <c r="AN24" s="410">
        <f t="shared" si="5"/>
        <v>0</v>
      </c>
      <c r="AO24" s="410">
        <f t="shared" si="5"/>
        <v>0</v>
      </c>
      <c r="AP24" s="410">
        <f t="shared" si="5"/>
        <v>0</v>
      </c>
      <c r="AQ24" s="410">
        <f t="shared" si="5"/>
        <v>0</v>
      </c>
      <c r="AR24" s="410">
        <f t="shared" si="5"/>
        <v>0</v>
      </c>
      <c r="AS24" s="410">
        <f t="shared" si="5"/>
        <v>0</v>
      </c>
      <c r="AT24" s="410">
        <f t="shared" si="5"/>
        <v>0</v>
      </c>
      <c r="AU24" s="410">
        <f t="shared" si="5"/>
        <v>0</v>
      </c>
      <c r="AV24" s="410">
        <f t="shared" si="5"/>
        <v>0</v>
      </c>
      <c r="AW24" s="410">
        <f t="shared" si="5"/>
        <v>61.926000000000002</v>
      </c>
      <c r="AX24" s="410">
        <f t="shared" si="5"/>
        <v>0</v>
      </c>
      <c r="AY24" s="410">
        <f t="shared" si="5"/>
        <v>0</v>
      </c>
      <c r="AZ24" s="410">
        <f t="shared" si="5"/>
        <v>0</v>
      </c>
      <c r="BA24" s="25">
        <f t="shared" si="3"/>
        <v>0</v>
      </c>
      <c r="BB24" s="22"/>
      <c r="BC24" s="22"/>
      <c r="BD24" s="22"/>
      <c r="BE24" s="22"/>
      <c r="BF24" s="22"/>
      <c r="BG24" s="22"/>
      <c r="BH24" s="22"/>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row>
    <row r="25" spans="1:90" s="24" customFormat="1" ht="47.25" customHeight="1" x14ac:dyDescent="0.25">
      <c r="A25" s="21"/>
      <c r="B25" s="430" t="s">
        <v>102</v>
      </c>
      <c r="C25" s="658" t="s">
        <v>103</v>
      </c>
      <c r="D25" s="431" t="s">
        <v>93</v>
      </c>
      <c r="E25" s="410">
        <f t="shared" ref="E25:AZ26" si="6">E73</f>
        <v>0</v>
      </c>
      <c r="F25" s="410">
        <f t="shared" si="6"/>
        <v>0</v>
      </c>
      <c r="G25" s="410">
        <f t="shared" si="6"/>
        <v>0</v>
      </c>
      <c r="H25" s="410">
        <f t="shared" si="6"/>
        <v>0</v>
      </c>
      <c r="I25" s="410">
        <f t="shared" si="6"/>
        <v>0</v>
      </c>
      <c r="J25" s="410">
        <f t="shared" si="6"/>
        <v>0</v>
      </c>
      <c r="K25" s="410">
        <f t="shared" si="6"/>
        <v>0</v>
      </c>
      <c r="L25" s="410">
        <f t="shared" si="6"/>
        <v>0</v>
      </c>
      <c r="M25" s="410">
        <f t="shared" si="6"/>
        <v>0</v>
      </c>
      <c r="N25" s="410">
        <f t="shared" si="6"/>
        <v>0</v>
      </c>
      <c r="O25" s="410">
        <f t="shared" si="6"/>
        <v>0</v>
      </c>
      <c r="P25" s="410">
        <f t="shared" si="6"/>
        <v>0</v>
      </c>
      <c r="Q25" s="410">
        <f t="shared" si="6"/>
        <v>0</v>
      </c>
      <c r="R25" s="410">
        <f t="shared" si="6"/>
        <v>0</v>
      </c>
      <c r="S25" s="410">
        <f t="shared" si="6"/>
        <v>0</v>
      </c>
      <c r="T25" s="410">
        <f t="shared" si="6"/>
        <v>0</v>
      </c>
      <c r="U25" s="410">
        <f t="shared" si="6"/>
        <v>0</v>
      </c>
      <c r="V25" s="410">
        <f t="shared" si="6"/>
        <v>0</v>
      </c>
      <c r="W25" s="410">
        <f t="shared" si="6"/>
        <v>0</v>
      </c>
      <c r="X25" s="410">
        <f t="shared" si="6"/>
        <v>0</v>
      </c>
      <c r="Y25" s="410">
        <f t="shared" si="6"/>
        <v>0</v>
      </c>
      <c r="Z25" s="410">
        <f t="shared" si="6"/>
        <v>0</v>
      </c>
      <c r="AA25" s="410">
        <f t="shared" si="6"/>
        <v>0</v>
      </c>
      <c r="AB25" s="410">
        <f t="shared" si="6"/>
        <v>0</v>
      </c>
      <c r="AC25" s="410">
        <f t="shared" si="6"/>
        <v>0</v>
      </c>
      <c r="AD25" s="410">
        <f t="shared" si="6"/>
        <v>0</v>
      </c>
      <c r="AE25" s="410">
        <f t="shared" si="6"/>
        <v>0</v>
      </c>
      <c r="AF25" s="410">
        <f t="shared" si="6"/>
        <v>0</v>
      </c>
      <c r="AG25" s="410">
        <f t="shared" si="6"/>
        <v>0</v>
      </c>
      <c r="AH25" s="410">
        <f t="shared" si="6"/>
        <v>0</v>
      </c>
      <c r="AI25" s="410">
        <f t="shared" si="6"/>
        <v>0</v>
      </c>
      <c r="AJ25" s="410">
        <f t="shared" si="6"/>
        <v>0</v>
      </c>
      <c r="AK25" s="410">
        <f t="shared" si="6"/>
        <v>0</v>
      </c>
      <c r="AL25" s="410">
        <f t="shared" si="6"/>
        <v>0</v>
      </c>
      <c r="AM25" s="410">
        <f t="shared" si="6"/>
        <v>0</v>
      </c>
      <c r="AN25" s="410">
        <f t="shared" si="6"/>
        <v>0</v>
      </c>
      <c r="AO25" s="410">
        <f t="shared" si="6"/>
        <v>0</v>
      </c>
      <c r="AP25" s="410">
        <f t="shared" si="6"/>
        <v>0</v>
      </c>
      <c r="AQ25" s="410">
        <f t="shared" si="6"/>
        <v>0</v>
      </c>
      <c r="AR25" s="410">
        <f t="shared" si="6"/>
        <v>0</v>
      </c>
      <c r="AS25" s="410">
        <f t="shared" si="6"/>
        <v>0</v>
      </c>
      <c r="AT25" s="410">
        <f t="shared" si="6"/>
        <v>0</v>
      </c>
      <c r="AU25" s="410">
        <f t="shared" si="6"/>
        <v>0</v>
      </c>
      <c r="AV25" s="410">
        <f t="shared" si="6"/>
        <v>0</v>
      </c>
      <c r="AW25" s="410">
        <f t="shared" si="6"/>
        <v>0</v>
      </c>
      <c r="AX25" s="410">
        <f t="shared" si="6"/>
        <v>0</v>
      </c>
      <c r="AY25" s="410">
        <f t="shared" si="6"/>
        <v>0</v>
      </c>
      <c r="AZ25" s="410">
        <f t="shared" si="6"/>
        <v>0</v>
      </c>
      <c r="BA25" s="25">
        <f t="shared" si="3"/>
        <v>0</v>
      </c>
      <c r="BB25" s="22"/>
      <c r="BC25" s="22"/>
      <c r="BD25" s="22"/>
      <c r="BE25" s="22"/>
      <c r="BF25" s="22"/>
      <c r="BG25" s="22"/>
      <c r="BH25" s="22"/>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row>
    <row r="26" spans="1:90" s="24" customFormat="1" ht="47.25" customHeight="1" x14ac:dyDescent="0.25">
      <c r="A26" s="21"/>
      <c r="B26" s="430" t="s">
        <v>104</v>
      </c>
      <c r="C26" s="658" t="s">
        <v>105</v>
      </c>
      <c r="D26" s="431" t="s">
        <v>93</v>
      </c>
      <c r="E26" s="410">
        <f t="shared" si="6"/>
        <v>0</v>
      </c>
      <c r="F26" s="410">
        <f t="shared" si="6"/>
        <v>0</v>
      </c>
      <c r="G26" s="410">
        <f t="shared" si="6"/>
        <v>0</v>
      </c>
      <c r="H26" s="410">
        <f t="shared" si="6"/>
        <v>0</v>
      </c>
      <c r="I26" s="410">
        <f t="shared" si="6"/>
        <v>0</v>
      </c>
      <c r="J26" s="410">
        <f t="shared" si="6"/>
        <v>0</v>
      </c>
      <c r="K26" s="410">
        <f t="shared" si="6"/>
        <v>0</v>
      </c>
      <c r="L26" s="410">
        <f t="shared" si="6"/>
        <v>0</v>
      </c>
      <c r="M26" s="410">
        <f t="shared" si="6"/>
        <v>0</v>
      </c>
      <c r="N26" s="410">
        <f t="shared" si="6"/>
        <v>0</v>
      </c>
      <c r="O26" s="410">
        <f t="shared" si="6"/>
        <v>0</v>
      </c>
      <c r="P26" s="410">
        <f t="shared" si="6"/>
        <v>0</v>
      </c>
      <c r="Q26" s="410">
        <f t="shared" si="6"/>
        <v>0</v>
      </c>
      <c r="R26" s="410">
        <f t="shared" si="6"/>
        <v>0</v>
      </c>
      <c r="S26" s="410">
        <f t="shared" si="6"/>
        <v>0</v>
      </c>
      <c r="T26" s="410">
        <f t="shared" si="6"/>
        <v>0</v>
      </c>
      <c r="U26" s="410">
        <f t="shared" si="6"/>
        <v>0</v>
      </c>
      <c r="V26" s="410">
        <f t="shared" si="6"/>
        <v>0</v>
      </c>
      <c r="W26" s="410">
        <f t="shared" si="6"/>
        <v>0</v>
      </c>
      <c r="X26" s="410">
        <f t="shared" si="6"/>
        <v>0</v>
      </c>
      <c r="Y26" s="410">
        <f t="shared" si="6"/>
        <v>0</v>
      </c>
      <c r="Z26" s="410">
        <f t="shared" si="6"/>
        <v>0</v>
      </c>
      <c r="AA26" s="410">
        <f t="shared" si="6"/>
        <v>0</v>
      </c>
      <c r="AB26" s="410">
        <f t="shared" si="6"/>
        <v>0</v>
      </c>
      <c r="AC26" s="410">
        <f t="shared" si="6"/>
        <v>0</v>
      </c>
      <c r="AD26" s="410">
        <f t="shared" si="6"/>
        <v>0</v>
      </c>
      <c r="AE26" s="410">
        <f t="shared" si="6"/>
        <v>0</v>
      </c>
      <c r="AF26" s="410">
        <f t="shared" si="6"/>
        <v>0</v>
      </c>
      <c r="AG26" s="410">
        <f t="shared" si="6"/>
        <v>0</v>
      </c>
      <c r="AH26" s="410">
        <f t="shared" si="6"/>
        <v>0</v>
      </c>
      <c r="AI26" s="410">
        <f t="shared" si="6"/>
        <v>0</v>
      </c>
      <c r="AJ26" s="410">
        <f t="shared" si="6"/>
        <v>0</v>
      </c>
      <c r="AK26" s="410">
        <f t="shared" si="6"/>
        <v>0</v>
      </c>
      <c r="AL26" s="410">
        <f t="shared" si="6"/>
        <v>0</v>
      </c>
      <c r="AM26" s="410">
        <f t="shared" si="6"/>
        <v>0</v>
      </c>
      <c r="AN26" s="410">
        <f t="shared" si="6"/>
        <v>0</v>
      </c>
      <c r="AO26" s="410">
        <f t="shared" si="6"/>
        <v>0</v>
      </c>
      <c r="AP26" s="410">
        <f t="shared" si="6"/>
        <v>0</v>
      </c>
      <c r="AQ26" s="410">
        <f t="shared" si="6"/>
        <v>0</v>
      </c>
      <c r="AR26" s="410">
        <f t="shared" si="6"/>
        <v>0</v>
      </c>
      <c r="AS26" s="410">
        <f t="shared" si="6"/>
        <v>0</v>
      </c>
      <c r="AT26" s="410">
        <f t="shared" si="6"/>
        <v>0</v>
      </c>
      <c r="AU26" s="410">
        <f t="shared" si="6"/>
        <v>0</v>
      </c>
      <c r="AV26" s="410">
        <f t="shared" si="6"/>
        <v>0</v>
      </c>
      <c r="AW26" s="410">
        <f t="shared" si="6"/>
        <v>3.8959999999999999</v>
      </c>
      <c r="AX26" s="410">
        <f t="shared" si="6"/>
        <v>0</v>
      </c>
      <c r="AY26" s="410">
        <f t="shared" si="6"/>
        <v>0</v>
      </c>
      <c r="AZ26" s="410">
        <f t="shared" si="6"/>
        <v>0</v>
      </c>
      <c r="BA26" s="25">
        <f t="shared" si="3"/>
        <v>0</v>
      </c>
      <c r="BB26" s="22"/>
      <c r="BC26" s="22"/>
      <c r="BD26" s="22"/>
      <c r="BE26" s="22"/>
      <c r="BF26" s="22"/>
      <c r="BG26" s="22"/>
      <c r="BH26" s="22"/>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row>
    <row r="27" spans="1:90" ht="48" customHeight="1" x14ac:dyDescent="0.25">
      <c r="A27" s="7"/>
      <c r="B27" s="657" t="s">
        <v>106</v>
      </c>
      <c r="C27" s="432" t="s">
        <v>107</v>
      </c>
      <c r="D27" s="428" t="s">
        <v>93</v>
      </c>
      <c r="E27" s="393">
        <f>E28+E44+E66+E69+E73+E74</f>
        <v>2</v>
      </c>
      <c r="F27" s="393">
        <f>F28+F44+F66+F69+F73+F74</f>
        <v>0</v>
      </c>
      <c r="G27" s="393">
        <f>G28+G44+G66+G69+G73+G74</f>
        <v>0</v>
      </c>
      <c r="H27" s="393">
        <f>H28+H44+H66+H69+H73+H74</f>
        <v>0</v>
      </c>
      <c r="I27" s="393">
        <v>0</v>
      </c>
      <c r="J27" s="393">
        <f t="shared" ref="J27:AZ27" si="7">J28+J44+J66+J69+J73+J74</f>
        <v>0</v>
      </c>
      <c r="K27" s="393">
        <f t="shared" si="7"/>
        <v>0</v>
      </c>
      <c r="L27" s="393">
        <f t="shared" si="7"/>
        <v>0</v>
      </c>
      <c r="M27" s="393">
        <f t="shared" si="7"/>
        <v>0</v>
      </c>
      <c r="N27" s="393">
        <f t="shared" si="7"/>
        <v>0</v>
      </c>
      <c r="O27" s="393">
        <f t="shared" si="7"/>
        <v>0</v>
      </c>
      <c r="P27" s="393">
        <f t="shared" si="7"/>
        <v>0</v>
      </c>
      <c r="Q27" s="393">
        <f t="shared" si="7"/>
        <v>0</v>
      </c>
      <c r="R27" s="393">
        <f t="shared" si="7"/>
        <v>0</v>
      </c>
      <c r="S27" s="393">
        <f t="shared" si="7"/>
        <v>0</v>
      </c>
      <c r="T27" s="393">
        <f t="shared" si="7"/>
        <v>0</v>
      </c>
      <c r="U27" s="393">
        <f t="shared" si="7"/>
        <v>0</v>
      </c>
      <c r="V27" s="393">
        <f t="shared" si="7"/>
        <v>0</v>
      </c>
      <c r="W27" s="393">
        <f t="shared" si="7"/>
        <v>0</v>
      </c>
      <c r="X27" s="393">
        <f t="shared" si="7"/>
        <v>0</v>
      </c>
      <c r="Y27" s="393">
        <f t="shared" si="7"/>
        <v>0</v>
      </c>
      <c r="Z27" s="393">
        <f t="shared" si="7"/>
        <v>0</v>
      </c>
      <c r="AA27" s="393">
        <f t="shared" si="7"/>
        <v>0</v>
      </c>
      <c r="AB27" s="393">
        <f t="shared" si="7"/>
        <v>0</v>
      </c>
      <c r="AC27" s="393">
        <f t="shared" si="7"/>
        <v>0</v>
      </c>
      <c r="AD27" s="393">
        <f t="shared" si="7"/>
        <v>0</v>
      </c>
      <c r="AE27" s="393">
        <f t="shared" si="7"/>
        <v>0</v>
      </c>
      <c r="AF27" s="393">
        <f t="shared" si="7"/>
        <v>0</v>
      </c>
      <c r="AG27" s="393">
        <f t="shared" si="7"/>
        <v>0</v>
      </c>
      <c r="AH27" s="393">
        <f t="shared" si="7"/>
        <v>0</v>
      </c>
      <c r="AI27" s="393">
        <f t="shared" si="7"/>
        <v>0</v>
      </c>
      <c r="AJ27" s="393">
        <f t="shared" si="7"/>
        <v>0</v>
      </c>
      <c r="AK27" s="393">
        <f t="shared" si="7"/>
        <v>0</v>
      </c>
      <c r="AL27" s="393">
        <f t="shared" si="7"/>
        <v>0</v>
      </c>
      <c r="AM27" s="393">
        <f t="shared" si="7"/>
        <v>0</v>
      </c>
      <c r="AN27" s="393">
        <f t="shared" si="7"/>
        <v>0</v>
      </c>
      <c r="AO27" s="393">
        <f t="shared" si="7"/>
        <v>0</v>
      </c>
      <c r="AP27" s="393">
        <f t="shared" si="7"/>
        <v>0</v>
      </c>
      <c r="AQ27" s="393">
        <f t="shared" si="7"/>
        <v>0</v>
      </c>
      <c r="AR27" s="393">
        <f t="shared" si="7"/>
        <v>0</v>
      </c>
      <c r="AS27" s="393">
        <f t="shared" si="7"/>
        <v>0</v>
      </c>
      <c r="AT27" s="393">
        <f t="shared" si="7"/>
        <v>0</v>
      </c>
      <c r="AU27" s="393">
        <f t="shared" si="7"/>
        <v>0</v>
      </c>
      <c r="AV27" s="393">
        <f t="shared" si="7"/>
        <v>0</v>
      </c>
      <c r="AW27" s="393">
        <f t="shared" si="7"/>
        <v>73.822000000000003</v>
      </c>
      <c r="AX27" s="393">
        <f t="shared" si="7"/>
        <v>0</v>
      </c>
      <c r="AY27" s="393">
        <f t="shared" si="7"/>
        <v>0</v>
      </c>
      <c r="AZ27" s="393">
        <f t="shared" si="7"/>
        <v>0</v>
      </c>
      <c r="BA27" s="25">
        <f t="shared" si="3"/>
        <v>0</v>
      </c>
      <c r="BB27" s="8"/>
      <c r="BC27" s="8"/>
      <c r="BD27" s="8"/>
      <c r="BE27" s="8"/>
      <c r="BF27" s="8"/>
      <c r="BG27" s="8"/>
      <c r="BH27" s="8"/>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row>
    <row r="28" spans="1:90" s="24" customFormat="1" ht="48" customHeight="1" x14ac:dyDescent="0.25">
      <c r="A28" s="21"/>
      <c r="B28" s="657" t="s">
        <v>108</v>
      </c>
      <c r="C28" s="432" t="s">
        <v>109</v>
      </c>
      <c r="D28" s="428" t="s">
        <v>93</v>
      </c>
      <c r="E28" s="393">
        <f>E29+E36+E39+E40</f>
        <v>0</v>
      </c>
      <c r="F28" s="393">
        <f>F29+F36+F39+F40</f>
        <v>0</v>
      </c>
      <c r="G28" s="393">
        <v>0</v>
      </c>
      <c r="H28" s="393">
        <f>H29+H36+H39+H40</f>
        <v>0</v>
      </c>
      <c r="I28" s="393">
        <v>0</v>
      </c>
      <c r="J28" s="393">
        <v>0</v>
      </c>
      <c r="K28" s="393">
        <f t="shared" ref="K28:AZ28" si="8">K29+K36+K39+K40</f>
        <v>0</v>
      </c>
      <c r="L28" s="393">
        <f t="shared" si="8"/>
        <v>0</v>
      </c>
      <c r="M28" s="393">
        <f t="shared" si="8"/>
        <v>0</v>
      </c>
      <c r="N28" s="393">
        <f t="shared" si="8"/>
        <v>0</v>
      </c>
      <c r="O28" s="393">
        <f t="shared" si="8"/>
        <v>0</v>
      </c>
      <c r="P28" s="393">
        <f t="shared" si="8"/>
        <v>0</v>
      </c>
      <c r="Q28" s="393">
        <f t="shared" si="8"/>
        <v>0</v>
      </c>
      <c r="R28" s="393">
        <f t="shared" si="8"/>
        <v>0</v>
      </c>
      <c r="S28" s="393">
        <f t="shared" si="8"/>
        <v>0</v>
      </c>
      <c r="T28" s="393">
        <f t="shared" si="8"/>
        <v>0</v>
      </c>
      <c r="U28" s="393">
        <f t="shared" si="8"/>
        <v>0</v>
      </c>
      <c r="V28" s="393">
        <f t="shared" si="8"/>
        <v>0</v>
      </c>
      <c r="W28" s="393">
        <f t="shared" si="8"/>
        <v>0</v>
      </c>
      <c r="X28" s="393">
        <f t="shared" si="8"/>
        <v>0</v>
      </c>
      <c r="Y28" s="393">
        <f t="shared" si="8"/>
        <v>0</v>
      </c>
      <c r="Z28" s="393">
        <f t="shared" si="8"/>
        <v>0</v>
      </c>
      <c r="AA28" s="393">
        <f t="shared" si="8"/>
        <v>0</v>
      </c>
      <c r="AB28" s="393">
        <f t="shared" si="8"/>
        <v>0</v>
      </c>
      <c r="AC28" s="393">
        <f t="shared" si="8"/>
        <v>0</v>
      </c>
      <c r="AD28" s="393">
        <f t="shared" si="8"/>
        <v>0</v>
      </c>
      <c r="AE28" s="393">
        <f t="shared" si="8"/>
        <v>0</v>
      </c>
      <c r="AF28" s="393">
        <f t="shared" si="8"/>
        <v>0</v>
      </c>
      <c r="AG28" s="393">
        <f t="shared" si="8"/>
        <v>0</v>
      </c>
      <c r="AH28" s="393">
        <f t="shared" si="8"/>
        <v>0</v>
      </c>
      <c r="AI28" s="393">
        <f t="shared" si="8"/>
        <v>0</v>
      </c>
      <c r="AJ28" s="393">
        <f t="shared" si="8"/>
        <v>0</v>
      </c>
      <c r="AK28" s="393">
        <f t="shared" si="8"/>
        <v>0</v>
      </c>
      <c r="AL28" s="393">
        <f t="shared" si="8"/>
        <v>0</v>
      </c>
      <c r="AM28" s="393">
        <f t="shared" si="8"/>
        <v>0</v>
      </c>
      <c r="AN28" s="393">
        <f t="shared" si="8"/>
        <v>0</v>
      </c>
      <c r="AO28" s="393">
        <f t="shared" si="8"/>
        <v>0</v>
      </c>
      <c r="AP28" s="393">
        <f t="shared" si="8"/>
        <v>0</v>
      </c>
      <c r="AQ28" s="393">
        <f t="shared" si="8"/>
        <v>0</v>
      </c>
      <c r="AR28" s="393">
        <f t="shared" si="8"/>
        <v>0</v>
      </c>
      <c r="AS28" s="393">
        <f t="shared" si="8"/>
        <v>0</v>
      </c>
      <c r="AT28" s="393">
        <f t="shared" si="8"/>
        <v>0</v>
      </c>
      <c r="AU28" s="393">
        <f t="shared" si="8"/>
        <v>0</v>
      </c>
      <c r="AV28" s="393">
        <f t="shared" si="8"/>
        <v>0</v>
      </c>
      <c r="AW28" s="393">
        <f t="shared" si="8"/>
        <v>0</v>
      </c>
      <c r="AX28" s="393">
        <f t="shared" si="8"/>
        <v>0</v>
      </c>
      <c r="AY28" s="393">
        <f t="shared" si="8"/>
        <v>0</v>
      </c>
      <c r="AZ28" s="393">
        <f t="shared" si="8"/>
        <v>0</v>
      </c>
      <c r="BA28" s="25">
        <f t="shared" si="3"/>
        <v>0</v>
      </c>
      <c r="BB28" s="22"/>
      <c r="BC28" s="22"/>
      <c r="BD28" s="22"/>
      <c r="BE28" s="22"/>
      <c r="BF28" s="22"/>
      <c r="BG28" s="22"/>
      <c r="BH28" s="22"/>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row>
    <row r="29" spans="1:90" ht="48" customHeight="1" x14ac:dyDescent="0.25">
      <c r="A29" s="7"/>
      <c r="B29" s="432" t="s">
        <v>110</v>
      </c>
      <c r="C29" s="432" t="s">
        <v>111</v>
      </c>
      <c r="D29" s="428" t="s">
        <v>93</v>
      </c>
      <c r="E29" s="445">
        <f t="shared" ref="E29:AZ29" si="9">E30+E32+E33</f>
        <v>0</v>
      </c>
      <c r="F29" s="445">
        <f t="shared" si="9"/>
        <v>0</v>
      </c>
      <c r="G29" s="445">
        <f t="shared" si="9"/>
        <v>0</v>
      </c>
      <c r="H29" s="445">
        <f t="shared" si="9"/>
        <v>0</v>
      </c>
      <c r="I29" s="445">
        <f t="shared" si="9"/>
        <v>0</v>
      </c>
      <c r="J29" s="445">
        <f t="shared" si="9"/>
        <v>0</v>
      </c>
      <c r="K29" s="445">
        <f t="shared" si="9"/>
        <v>0</v>
      </c>
      <c r="L29" s="445">
        <f t="shared" si="9"/>
        <v>0</v>
      </c>
      <c r="M29" s="445">
        <f t="shared" si="9"/>
        <v>0</v>
      </c>
      <c r="N29" s="445">
        <f t="shared" si="9"/>
        <v>0</v>
      </c>
      <c r="O29" s="445">
        <f t="shared" si="9"/>
        <v>0</v>
      </c>
      <c r="P29" s="445">
        <f t="shared" si="9"/>
        <v>0</v>
      </c>
      <c r="Q29" s="445">
        <f t="shared" si="9"/>
        <v>0</v>
      </c>
      <c r="R29" s="445">
        <f t="shared" si="9"/>
        <v>0</v>
      </c>
      <c r="S29" s="445">
        <f t="shared" si="9"/>
        <v>0</v>
      </c>
      <c r="T29" s="445">
        <f t="shared" si="9"/>
        <v>0</v>
      </c>
      <c r="U29" s="445">
        <f t="shared" si="9"/>
        <v>0</v>
      </c>
      <c r="V29" s="445">
        <f t="shared" si="9"/>
        <v>0</v>
      </c>
      <c r="W29" s="445">
        <f t="shared" si="9"/>
        <v>0</v>
      </c>
      <c r="X29" s="445">
        <f t="shared" si="9"/>
        <v>0</v>
      </c>
      <c r="Y29" s="445">
        <f t="shared" si="9"/>
        <v>0</v>
      </c>
      <c r="Z29" s="445">
        <f t="shared" si="9"/>
        <v>0</v>
      </c>
      <c r="AA29" s="445">
        <f t="shared" si="9"/>
        <v>0</v>
      </c>
      <c r="AB29" s="445">
        <f t="shared" si="9"/>
        <v>0</v>
      </c>
      <c r="AC29" s="445">
        <f t="shared" si="9"/>
        <v>0</v>
      </c>
      <c r="AD29" s="445">
        <f t="shared" si="9"/>
        <v>0</v>
      </c>
      <c r="AE29" s="445">
        <f t="shared" si="9"/>
        <v>0</v>
      </c>
      <c r="AF29" s="445">
        <f t="shared" si="9"/>
        <v>0</v>
      </c>
      <c r="AG29" s="445">
        <f t="shared" si="9"/>
        <v>0</v>
      </c>
      <c r="AH29" s="445">
        <f t="shared" si="9"/>
        <v>0</v>
      </c>
      <c r="AI29" s="445">
        <f t="shared" si="9"/>
        <v>0</v>
      </c>
      <c r="AJ29" s="445">
        <f t="shared" si="9"/>
        <v>0</v>
      </c>
      <c r="AK29" s="445">
        <f t="shared" si="9"/>
        <v>0</v>
      </c>
      <c r="AL29" s="445">
        <f t="shared" si="9"/>
        <v>0</v>
      </c>
      <c r="AM29" s="445">
        <f t="shared" si="9"/>
        <v>0</v>
      </c>
      <c r="AN29" s="445">
        <f t="shared" si="9"/>
        <v>0</v>
      </c>
      <c r="AO29" s="445">
        <f t="shared" si="9"/>
        <v>0</v>
      </c>
      <c r="AP29" s="445">
        <f t="shared" si="9"/>
        <v>0</v>
      </c>
      <c r="AQ29" s="445">
        <f t="shared" si="9"/>
        <v>0</v>
      </c>
      <c r="AR29" s="445">
        <f t="shared" si="9"/>
        <v>0</v>
      </c>
      <c r="AS29" s="445">
        <f t="shared" si="9"/>
        <v>0</v>
      </c>
      <c r="AT29" s="445">
        <f t="shared" si="9"/>
        <v>0</v>
      </c>
      <c r="AU29" s="445">
        <f t="shared" si="9"/>
        <v>0</v>
      </c>
      <c r="AV29" s="445">
        <f t="shared" si="9"/>
        <v>0</v>
      </c>
      <c r="AW29" s="445">
        <f t="shared" si="9"/>
        <v>0</v>
      </c>
      <c r="AX29" s="445">
        <f t="shared" si="9"/>
        <v>0</v>
      </c>
      <c r="AY29" s="445">
        <f t="shared" si="9"/>
        <v>0</v>
      </c>
      <c r="AZ29" s="445">
        <f t="shared" si="9"/>
        <v>0</v>
      </c>
      <c r="BA29" s="25">
        <f t="shared" si="3"/>
        <v>0</v>
      </c>
    </row>
    <row r="30" spans="1:90" ht="42" customHeight="1" x14ac:dyDescent="0.25">
      <c r="A30" s="7"/>
      <c r="B30" s="433" t="s">
        <v>112</v>
      </c>
      <c r="C30" s="434" t="s">
        <v>113</v>
      </c>
      <c r="D30" s="658" t="s">
        <v>93</v>
      </c>
      <c r="E30" s="410"/>
      <c r="F30" s="410"/>
      <c r="G30" s="410"/>
      <c r="H30" s="410"/>
      <c r="I30" s="410"/>
      <c r="J30" s="410"/>
      <c r="K30" s="410"/>
      <c r="L30" s="410"/>
      <c r="M30" s="410"/>
      <c r="N30" s="410"/>
      <c r="O30" s="410"/>
      <c r="P30" s="410"/>
      <c r="Q30" s="410"/>
      <c r="R30" s="410"/>
      <c r="S30" s="410"/>
      <c r="T30" s="410"/>
      <c r="U30" s="410"/>
      <c r="V30" s="410"/>
      <c r="W30" s="410"/>
      <c r="X30" s="410"/>
      <c r="Y30" s="410"/>
      <c r="Z30" s="410"/>
      <c r="AA30" s="410"/>
      <c r="AB30" s="410"/>
      <c r="AC30" s="410"/>
      <c r="AD30" s="410"/>
      <c r="AE30" s="410"/>
      <c r="AF30" s="410"/>
      <c r="AG30" s="410"/>
      <c r="AH30" s="410"/>
      <c r="AI30" s="410"/>
      <c r="AJ30" s="410"/>
      <c r="AK30" s="410"/>
      <c r="AL30" s="410"/>
      <c r="AM30" s="410"/>
      <c r="AN30" s="410"/>
      <c r="AO30" s="410"/>
      <c r="AP30" s="410"/>
      <c r="AQ30" s="410"/>
      <c r="AR30" s="410"/>
      <c r="AS30" s="410"/>
      <c r="AT30" s="410"/>
      <c r="AU30" s="410"/>
      <c r="AV30" s="410"/>
      <c r="AW30" s="410"/>
      <c r="AX30" s="410"/>
      <c r="AY30" s="410"/>
      <c r="AZ30" s="410"/>
      <c r="BA30" s="25">
        <f t="shared" si="3"/>
        <v>0</v>
      </c>
    </row>
    <row r="31" spans="1:90" ht="33" hidden="1" customHeight="1" x14ac:dyDescent="0.25">
      <c r="A31" s="7"/>
      <c r="B31" s="914" t="s">
        <v>112</v>
      </c>
      <c r="C31" s="930"/>
      <c r="D31" s="76"/>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0"/>
      <c r="AO31" s="390"/>
      <c r="AP31" s="390"/>
      <c r="AQ31" s="390"/>
      <c r="AR31" s="390"/>
      <c r="AS31" s="390"/>
      <c r="AT31" s="390"/>
      <c r="AU31" s="390"/>
      <c r="AV31" s="390"/>
      <c r="AW31" s="390"/>
      <c r="AX31" s="390"/>
      <c r="AY31" s="390"/>
      <c r="AZ31" s="390"/>
      <c r="BA31" s="25"/>
    </row>
    <row r="32" spans="1:90" ht="42" customHeight="1" x14ac:dyDescent="0.25">
      <c r="A32" s="7"/>
      <c r="B32" s="433" t="s">
        <v>114</v>
      </c>
      <c r="C32" s="434" t="s">
        <v>115</v>
      </c>
      <c r="D32" s="658" t="s">
        <v>93</v>
      </c>
      <c r="E32" s="410"/>
      <c r="F32" s="410"/>
      <c r="G32" s="410"/>
      <c r="H32" s="410"/>
      <c r="I32" s="410"/>
      <c r="J32" s="410"/>
      <c r="K32" s="410"/>
      <c r="L32" s="410"/>
      <c r="M32" s="410"/>
      <c r="N32" s="410"/>
      <c r="O32" s="410"/>
      <c r="P32" s="410"/>
      <c r="Q32" s="410"/>
      <c r="R32" s="410"/>
      <c r="S32" s="410"/>
      <c r="T32" s="410"/>
      <c r="U32" s="410"/>
      <c r="V32" s="410"/>
      <c r="W32" s="410"/>
      <c r="X32" s="410"/>
      <c r="Y32" s="410"/>
      <c r="Z32" s="410"/>
      <c r="AA32" s="410"/>
      <c r="AB32" s="410"/>
      <c r="AC32" s="410"/>
      <c r="AD32" s="410"/>
      <c r="AE32" s="410"/>
      <c r="AF32" s="410"/>
      <c r="AG32" s="410"/>
      <c r="AH32" s="410"/>
      <c r="AI32" s="410"/>
      <c r="AJ32" s="410"/>
      <c r="AK32" s="410"/>
      <c r="AL32" s="410"/>
      <c r="AM32" s="410"/>
      <c r="AN32" s="410"/>
      <c r="AO32" s="410"/>
      <c r="AP32" s="410"/>
      <c r="AQ32" s="410"/>
      <c r="AR32" s="410"/>
      <c r="AS32" s="410"/>
      <c r="AT32" s="410"/>
      <c r="AU32" s="410"/>
      <c r="AV32" s="410"/>
      <c r="AW32" s="410"/>
      <c r="AX32" s="410"/>
      <c r="AY32" s="410"/>
      <c r="AZ32" s="410"/>
      <c r="BA32" s="25">
        <f t="shared" si="3"/>
        <v>0</v>
      </c>
    </row>
    <row r="33" spans="1:72" ht="42" customHeight="1" x14ac:dyDescent="0.25">
      <c r="A33" s="7"/>
      <c r="B33" s="433" t="s">
        <v>116</v>
      </c>
      <c r="C33" s="434" t="s">
        <v>117</v>
      </c>
      <c r="D33" s="658" t="s">
        <v>93</v>
      </c>
      <c r="E33" s="410"/>
      <c r="F33" s="410"/>
      <c r="G33" s="410"/>
      <c r="H33" s="410"/>
      <c r="I33" s="410"/>
      <c r="J33" s="410"/>
      <c r="K33" s="410"/>
      <c r="L33" s="410"/>
      <c r="M33" s="410"/>
      <c r="N33" s="410"/>
      <c r="O33" s="410"/>
      <c r="P33" s="410"/>
      <c r="Q33" s="410"/>
      <c r="R33" s="410"/>
      <c r="S33" s="410"/>
      <c r="T33" s="410"/>
      <c r="U33" s="410"/>
      <c r="V33" s="410"/>
      <c r="W33" s="410"/>
      <c r="X33" s="410"/>
      <c r="Y33" s="410"/>
      <c r="Z33" s="410"/>
      <c r="AA33" s="410"/>
      <c r="AB33" s="410"/>
      <c r="AC33" s="410"/>
      <c r="AD33" s="410"/>
      <c r="AE33" s="410"/>
      <c r="AF33" s="410"/>
      <c r="AG33" s="410"/>
      <c r="AH33" s="410"/>
      <c r="AI33" s="410"/>
      <c r="AJ33" s="410"/>
      <c r="AK33" s="410"/>
      <c r="AL33" s="410"/>
      <c r="AM33" s="410"/>
      <c r="AN33" s="410"/>
      <c r="AO33" s="410"/>
      <c r="AP33" s="410"/>
      <c r="AQ33" s="410"/>
      <c r="AR33" s="410"/>
      <c r="AS33" s="410"/>
      <c r="AT33" s="410"/>
      <c r="AU33" s="410"/>
      <c r="AV33" s="410"/>
      <c r="AW33" s="410"/>
      <c r="AX33" s="410"/>
      <c r="AY33" s="410"/>
      <c r="AZ33" s="410"/>
      <c r="BA33" s="25">
        <f t="shared" si="3"/>
        <v>0</v>
      </c>
    </row>
    <row r="34" spans="1:72" ht="42" hidden="1" customHeight="1" x14ac:dyDescent="0.25">
      <c r="A34" s="7"/>
      <c r="B34" s="914" t="s">
        <v>116</v>
      </c>
      <c r="C34" s="387"/>
      <c r="D34" s="76"/>
      <c r="E34" s="390"/>
      <c r="F34" s="390"/>
      <c r="G34" s="390">
        <v>1E-4</v>
      </c>
      <c r="H34" s="390">
        <v>0.4</v>
      </c>
      <c r="I34" s="390"/>
      <c r="J34" s="390"/>
      <c r="K34" s="390">
        <v>1E-4</v>
      </c>
      <c r="L34" s="390">
        <v>0.63</v>
      </c>
      <c r="M34" s="390"/>
      <c r="N34" s="390"/>
      <c r="O34" s="390"/>
      <c r="P34" s="390"/>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25"/>
    </row>
    <row r="35" spans="1:72" ht="42" hidden="1" customHeight="1" x14ac:dyDescent="0.25">
      <c r="B35" s="914" t="s">
        <v>116</v>
      </c>
      <c r="C35" s="387"/>
      <c r="D35" s="76"/>
      <c r="E35" s="390"/>
      <c r="F35" s="390"/>
      <c r="G35" s="390">
        <v>1E-4</v>
      </c>
      <c r="H35" s="390">
        <v>0.16</v>
      </c>
      <c r="I35" s="390"/>
      <c r="J35" s="390"/>
      <c r="K35" s="390">
        <v>1E-4</v>
      </c>
      <c r="L35" s="390">
        <v>1.256</v>
      </c>
      <c r="M35" s="390"/>
      <c r="N35" s="390"/>
      <c r="O35" s="390"/>
      <c r="P35" s="390"/>
      <c r="Q35" s="390"/>
      <c r="R35" s="390"/>
      <c r="S35" s="390"/>
      <c r="T35" s="390"/>
      <c r="U35" s="390"/>
      <c r="V35" s="390"/>
      <c r="W35" s="390"/>
      <c r="X35" s="390"/>
      <c r="Y35" s="390"/>
      <c r="Z35" s="390"/>
      <c r="AA35" s="390"/>
      <c r="AB35" s="390"/>
      <c r="AC35" s="390"/>
      <c r="AD35" s="390"/>
      <c r="AE35" s="390"/>
      <c r="AF35" s="390"/>
      <c r="AG35" s="390"/>
      <c r="AH35" s="390"/>
      <c r="AI35" s="390"/>
      <c r="AJ35" s="390"/>
      <c r="AK35" s="390"/>
      <c r="AL35" s="390"/>
      <c r="AM35" s="390"/>
      <c r="AN35" s="390"/>
      <c r="AO35" s="390"/>
      <c r="AP35" s="390"/>
      <c r="AQ35" s="390"/>
      <c r="AR35" s="390"/>
      <c r="AS35" s="390"/>
      <c r="AT35" s="390"/>
      <c r="AU35" s="390"/>
      <c r="AV35" s="390"/>
      <c r="AW35" s="390"/>
      <c r="AX35" s="390"/>
      <c r="AY35" s="390"/>
      <c r="AZ35" s="390"/>
      <c r="BA35" s="27"/>
    </row>
    <row r="36" spans="1:72" ht="48" customHeight="1" x14ac:dyDescent="0.25">
      <c r="A36" s="7"/>
      <c r="B36" s="657" t="s">
        <v>118</v>
      </c>
      <c r="C36" s="432" t="s">
        <v>119</v>
      </c>
      <c r="D36" s="657" t="s">
        <v>93</v>
      </c>
      <c r="E36" s="445">
        <v>0</v>
      </c>
      <c r="F36" s="445"/>
      <c r="G36" s="445">
        <v>0</v>
      </c>
      <c r="H36" s="445"/>
      <c r="I36" s="445">
        <v>0</v>
      </c>
      <c r="J36" s="445"/>
      <c r="K36" s="445">
        <v>0</v>
      </c>
      <c r="L36" s="445"/>
      <c r="M36" s="445">
        <v>0</v>
      </c>
      <c r="N36" s="445"/>
      <c r="O36" s="445">
        <v>0</v>
      </c>
      <c r="P36" s="445"/>
      <c r="Q36" s="445">
        <v>0</v>
      </c>
      <c r="R36" s="445"/>
      <c r="S36" s="445">
        <v>0</v>
      </c>
      <c r="T36" s="445"/>
      <c r="U36" s="445">
        <v>0</v>
      </c>
      <c r="V36" s="445"/>
      <c r="W36" s="445">
        <v>0</v>
      </c>
      <c r="X36" s="445"/>
      <c r="Y36" s="445">
        <v>0</v>
      </c>
      <c r="Z36" s="445"/>
      <c r="AA36" s="445">
        <v>0</v>
      </c>
      <c r="AB36" s="445"/>
      <c r="AC36" s="445">
        <v>0</v>
      </c>
      <c r="AD36" s="445"/>
      <c r="AE36" s="445">
        <v>0</v>
      </c>
      <c r="AF36" s="445"/>
      <c r="AG36" s="445">
        <v>0</v>
      </c>
      <c r="AH36" s="445"/>
      <c r="AI36" s="445">
        <v>0</v>
      </c>
      <c r="AJ36" s="445"/>
      <c r="AK36" s="445">
        <v>0</v>
      </c>
      <c r="AL36" s="445"/>
      <c r="AM36" s="445">
        <v>0</v>
      </c>
      <c r="AN36" s="445"/>
      <c r="AO36" s="445">
        <v>0</v>
      </c>
      <c r="AP36" s="445"/>
      <c r="AQ36" s="445">
        <v>0</v>
      </c>
      <c r="AR36" s="445"/>
      <c r="AS36" s="445">
        <v>0</v>
      </c>
      <c r="AT36" s="445"/>
      <c r="AU36" s="445">
        <v>0</v>
      </c>
      <c r="AV36" s="445"/>
      <c r="AW36" s="445">
        <v>0</v>
      </c>
      <c r="AX36" s="445"/>
      <c r="AY36" s="445">
        <v>0</v>
      </c>
      <c r="AZ36" s="465"/>
      <c r="BA36" s="25">
        <f t="shared" si="3"/>
        <v>0</v>
      </c>
    </row>
    <row r="37" spans="1:72" ht="42" customHeight="1" x14ac:dyDescent="0.25">
      <c r="A37" s="7"/>
      <c r="B37" s="434" t="s">
        <v>120</v>
      </c>
      <c r="C37" s="434" t="s">
        <v>121</v>
      </c>
      <c r="D37" s="659" t="s">
        <v>93</v>
      </c>
      <c r="E37" s="410">
        <v>0</v>
      </c>
      <c r="F37" s="410">
        <v>0</v>
      </c>
      <c r="G37" s="410">
        <v>0</v>
      </c>
      <c r="H37" s="410">
        <v>0</v>
      </c>
      <c r="I37" s="410">
        <v>0</v>
      </c>
      <c r="J37" s="410">
        <v>0</v>
      </c>
      <c r="K37" s="410">
        <v>0</v>
      </c>
      <c r="L37" s="410">
        <v>0</v>
      </c>
      <c r="M37" s="410">
        <v>0</v>
      </c>
      <c r="N37" s="410">
        <v>0</v>
      </c>
      <c r="O37" s="410">
        <v>0</v>
      </c>
      <c r="P37" s="410">
        <v>0</v>
      </c>
      <c r="Q37" s="410">
        <v>0</v>
      </c>
      <c r="R37" s="410">
        <v>0</v>
      </c>
      <c r="S37" s="410">
        <v>0</v>
      </c>
      <c r="T37" s="410">
        <v>0</v>
      </c>
      <c r="U37" s="410">
        <v>0</v>
      </c>
      <c r="V37" s="410">
        <v>0</v>
      </c>
      <c r="W37" s="410">
        <v>0</v>
      </c>
      <c r="X37" s="410">
        <v>0</v>
      </c>
      <c r="Y37" s="410">
        <v>0</v>
      </c>
      <c r="Z37" s="410">
        <v>0</v>
      </c>
      <c r="AA37" s="410">
        <v>0</v>
      </c>
      <c r="AB37" s="410">
        <v>0</v>
      </c>
      <c r="AC37" s="410">
        <v>0</v>
      </c>
      <c r="AD37" s="410">
        <v>0</v>
      </c>
      <c r="AE37" s="410">
        <v>0</v>
      </c>
      <c r="AF37" s="410">
        <v>0</v>
      </c>
      <c r="AG37" s="410">
        <v>0</v>
      </c>
      <c r="AH37" s="410">
        <v>0</v>
      </c>
      <c r="AI37" s="410">
        <v>0</v>
      </c>
      <c r="AJ37" s="410">
        <v>0</v>
      </c>
      <c r="AK37" s="410">
        <v>0</v>
      </c>
      <c r="AL37" s="410">
        <v>0</v>
      </c>
      <c r="AM37" s="410">
        <v>0</v>
      </c>
      <c r="AN37" s="410">
        <v>0</v>
      </c>
      <c r="AO37" s="410">
        <v>0</v>
      </c>
      <c r="AP37" s="410">
        <v>0</v>
      </c>
      <c r="AQ37" s="410">
        <v>0</v>
      </c>
      <c r="AR37" s="410">
        <v>0</v>
      </c>
      <c r="AS37" s="410">
        <v>0</v>
      </c>
      <c r="AT37" s="410">
        <v>0</v>
      </c>
      <c r="AU37" s="410">
        <v>0</v>
      </c>
      <c r="AV37" s="410">
        <v>0</v>
      </c>
      <c r="AW37" s="410">
        <v>0</v>
      </c>
      <c r="AX37" s="410">
        <v>0</v>
      </c>
      <c r="AY37" s="410">
        <v>0</v>
      </c>
      <c r="AZ37" s="410">
        <v>0</v>
      </c>
      <c r="BA37" s="25">
        <f t="shared" si="3"/>
        <v>0</v>
      </c>
    </row>
    <row r="38" spans="1:72" ht="42" customHeight="1" x14ac:dyDescent="0.25">
      <c r="A38" s="7"/>
      <c r="B38" s="433" t="s">
        <v>122</v>
      </c>
      <c r="C38" s="434" t="s">
        <v>123</v>
      </c>
      <c r="D38" s="659" t="s">
        <v>93</v>
      </c>
      <c r="E38" s="410">
        <v>0</v>
      </c>
      <c r="F38" s="410">
        <v>0</v>
      </c>
      <c r="G38" s="410">
        <v>0</v>
      </c>
      <c r="H38" s="410">
        <v>0</v>
      </c>
      <c r="I38" s="410">
        <v>0</v>
      </c>
      <c r="J38" s="410">
        <v>0</v>
      </c>
      <c r="K38" s="410">
        <v>0</v>
      </c>
      <c r="L38" s="410">
        <v>0</v>
      </c>
      <c r="M38" s="410">
        <v>0</v>
      </c>
      <c r="N38" s="410">
        <v>0</v>
      </c>
      <c r="O38" s="410">
        <v>0</v>
      </c>
      <c r="P38" s="410">
        <v>0</v>
      </c>
      <c r="Q38" s="410">
        <v>0</v>
      </c>
      <c r="R38" s="410">
        <v>0</v>
      </c>
      <c r="S38" s="410">
        <v>0</v>
      </c>
      <c r="T38" s="410">
        <v>0</v>
      </c>
      <c r="U38" s="410">
        <v>0</v>
      </c>
      <c r="V38" s="410">
        <v>0</v>
      </c>
      <c r="W38" s="410">
        <v>0</v>
      </c>
      <c r="X38" s="410">
        <v>0</v>
      </c>
      <c r="Y38" s="410">
        <v>0</v>
      </c>
      <c r="Z38" s="410">
        <v>0</v>
      </c>
      <c r="AA38" s="410">
        <v>0</v>
      </c>
      <c r="AB38" s="410">
        <v>0</v>
      </c>
      <c r="AC38" s="410">
        <v>0</v>
      </c>
      <c r="AD38" s="410">
        <v>0</v>
      </c>
      <c r="AE38" s="410">
        <v>0</v>
      </c>
      <c r="AF38" s="410">
        <v>0</v>
      </c>
      <c r="AG38" s="410">
        <v>0</v>
      </c>
      <c r="AH38" s="410">
        <v>0</v>
      </c>
      <c r="AI38" s="410">
        <v>0</v>
      </c>
      <c r="AJ38" s="410">
        <v>0</v>
      </c>
      <c r="AK38" s="410">
        <v>0</v>
      </c>
      <c r="AL38" s="410">
        <v>0</v>
      </c>
      <c r="AM38" s="410">
        <v>0</v>
      </c>
      <c r="AN38" s="410">
        <v>0</v>
      </c>
      <c r="AO38" s="410">
        <v>0</v>
      </c>
      <c r="AP38" s="410">
        <v>0</v>
      </c>
      <c r="AQ38" s="410">
        <v>0</v>
      </c>
      <c r="AR38" s="410">
        <v>0</v>
      </c>
      <c r="AS38" s="410">
        <v>0</v>
      </c>
      <c r="AT38" s="410">
        <v>0</v>
      </c>
      <c r="AU38" s="410">
        <v>0</v>
      </c>
      <c r="AV38" s="410">
        <v>0</v>
      </c>
      <c r="AW38" s="410">
        <v>0</v>
      </c>
      <c r="AX38" s="410">
        <v>0</v>
      </c>
      <c r="AY38" s="410">
        <v>0</v>
      </c>
      <c r="AZ38" s="410">
        <v>0</v>
      </c>
      <c r="BA38" s="25">
        <f t="shared" si="3"/>
        <v>0</v>
      </c>
    </row>
    <row r="39" spans="1:72" ht="48" customHeight="1" x14ac:dyDescent="0.25">
      <c r="A39" s="7"/>
      <c r="B39" s="657" t="s">
        <v>124</v>
      </c>
      <c r="C39" s="657" t="s">
        <v>125</v>
      </c>
      <c r="D39" s="657" t="s">
        <v>93</v>
      </c>
      <c r="E39" s="384">
        <v>0</v>
      </c>
      <c r="F39" s="384">
        <v>0</v>
      </c>
      <c r="G39" s="384">
        <v>0</v>
      </c>
      <c r="H39" s="384">
        <v>0</v>
      </c>
      <c r="I39" s="384">
        <v>0</v>
      </c>
      <c r="J39" s="384">
        <v>0</v>
      </c>
      <c r="K39" s="384">
        <v>0</v>
      </c>
      <c r="L39" s="384">
        <v>0</v>
      </c>
      <c r="M39" s="384">
        <v>0</v>
      </c>
      <c r="N39" s="384">
        <v>0</v>
      </c>
      <c r="O39" s="384">
        <v>0</v>
      </c>
      <c r="P39" s="384">
        <v>0</v>
      </c>
      <c r="Q39" s="384">
        <v>0</v>
      </c>
      <c r="R39" s="384">
        <v>0</v>
      </c>
      <c r="S39" s="384">
        <v>0</v>
      </c>
      <c r="T39" s="384">
        <v>0</v>
      </c>
      <c r="U39" s="384">
        <v>0</v>
      </c>
      <c r="V39" s="384">
        <v>0</v>
      </c>
      <c r="W39" s="384">
        <v>0</v>
      </c>
      <c r="X39" s="384">
        <v>0</v>
      </c>
      <c r="Y39" s="384">
        <v>0</v>
      </c>
      <c r="Z39" s="384">
        <v>0</v>
      </c>
      <c r="AA39" s="384">
        <v>0</v>
      </c>
      <c r="AB39" s="384">
        <v>0</v>
      </c>
      <c r="AC39" s="384">
        <v>0</v>
      </c>
      <c r="AD39" s="384">
        <v>0</v>
      </c>
      <c r="AE39" s="384">
        <v>0</v>
      </c>
      <c r="AF39" s="384">
        <v>0</v>
      </c>
      <c r="AG39" s="384">
        <v>0</v>
      </c>
      <c r="AH39" s="384">
        <v>0</v>
      </c>
      <c r="AI39" s="384">
        <v>0</v>
      </c>
      <c r="AJ39" s="384">
        <v>0</v>
      </c>
      <c r="AK39" s="384">
        <v>0</v>
      </c>
      <c r="AL39" s="384">
        <v>0</v>
      </c>
      <c r="AM39" s="384">
        <v>0</v>
      </c>
      <c r="AN39" s="384">
        <v>0</v>
      </c>
      <c r="AO39" s="384">
        <v>0</v>
      </c>
      <c r="AP39" s="384">
        <v>0</v>
      </c>
      <c r="AQ39" s="384">
        <v>0</v>
      </c>
      <c r="AR39" s="384">
        <v>0</v>
      </c>
      <c r="AS39" s="384">
        <v>0</v>
      </c>
      <c r="AT39" s="384">
        <v>0</v>
      </c>
      <c r="AU39" s="384">
        <v>0</v>
      </c>
      <c r="AV39" s="384">
        <v>0</v>
      </c>
      <c r="AW39" s="384">
        <v>0</v>
      </c>
      <c r="AX39" s="384">
        <v>0</v>
      </c>
      <c r="AY39" s="384">
        <v>0</v>
      </c>
      <c r="AZ39" s="384">
        <v>0</v>
      </c>
      <c r="BA39" s="25">
        <f t="shared" si="3"/>
        <v>0</v>
      </c>
    </row>
    <row r="40" spans="1:72" ht="48" customHeight="1" x14ac:dyDescent="0.25">
      <c r="A40" s="7"/>
      <c r="B40" s="660" t="s">
        <v>126</v>
      </c>
      <c r="C40" s="657" t="s">
        <v>127</v>
      </c>
      <c r="D40" s="657" t="s">
        <v>93</v>
      </c>
      <c r="E40" s="384">
        <v>0</v>
      </c>
      <c r="F40" s="384">
        <v>0</v>
      </c>
      <c r="G40" s="384">
        <v>0</v>
      </c>
      <c r="H40" s="384">
        <v>0</v>
      </c>
      <c r="I40" s="384">
        <v>0</v>
      </c>
      <c r="J40" s="384">
        <v>0</v>
      </c>
      <c r="K40" s="384">
        <v>0</v>
      </c>
      <c r="L40" s="384">
        <v>0</v>
      </c>
      <c r="M40" s="384">
        <v>0</v>
      </c>
      <c r="N40" s="384">
        <v>0</v>
      </c>
      <c r="O40" s="384">
        <v>0</v>
      </c>
      <c r="P40" s="384">
        <v>0</v>
      </c>
      <c r="Q40" s="384">
        <v>0</v>
      </c>
      <c r="R40" s="384">
        <v>0</v>
      </c>
      <c r="S40" s="384">
        <v>0</v>
      </c>
      <c r="T40" s="384">
        <v>0</v>
      </c>
      <c r="U40" s="384">
        <v>0</v>
      </c>
      <c r="V40" s="384">
        <v>0</v>
      </c>
      <c r="W40" s="384">
        <v>0</v>
      </c>
      <c r="X40" s="384">
        <v>0</v>
      </c>
      <c r="Y40" s="384">
        <v>0</v>
      </c>
      <c r="Z40" s="384">
        <v>0</v>
      </c>
      <c r="AA40" s="384">
        <v>0</v>
      </c>
      <c r="AB40" s="384">
        <v>0</v>
      </c>
      <c r="AC40" s="384">
        <v>0</v>
      </c>
      <c r="AD40" s="384">
        <v>0</v>
      </c>
      <c r="AE40" s="384">
        <v>0</v>
      </c>
      <c r="AF40" s="384">
        <v>0</v>
      </c>
      <c r="AG40" s="384">
        <v>0</v>
      </c>
      <c r="AH40" s="384">
        <v>0</v>
      </c>
      <c r="AI40" s="384">
        <v>0</v>
      </c>
      <c r="AJ40" s="384">
        <v>0</v>
      </c>
      <c r="AK40" s="384">
        <v>0</v>
      </c>
      <c r="AL40" s="384">
        <v>0</v>
      </c>
      <c r="AM40" s="384">
        <v>0</v>
      </c>
      <c r="AN40" s="384">
        <v>0</v>
      </c>
      <c r="AO40" s="384">
        <v>0</v>
      </c>
      <c r="AP40" s="384">
        <v>0</v>
      </c>
      <c r="AQ40" s="384">
        <v>0</v>
      </c>
      <c r="AR40" s="384">
        <v>0</v>
      </c>
      <c r="AS40" s="384">
        <v>0</v>
      </c>
      <c r="AT40" s="384">
        <v>0</v>
      </c>
      <c r="AU40" s="384">
        <v>0</v>
      </c>
      <c r="AV40" s="384">
        <v>0</v>
      </c>
      <c r="AW40" s="384">
        <v>0</v>
      </c>
      <c r="AX40" s="384">
        <v>0</v>
      </c>
      <c r="AY40" s="384">
        <v>0</v>
      </c>
      <c r="AZ40" s="384">
        <v>0</v>
      </c>
      <c r="BA40" s="25">
        <f t="shared" si="3"/>
        <v>0</v>
      </c>
    </row>
    <row r="41" spans="1:72" ht="48" customHeight="1" x14ac:dyDescent="0.25">
      <c r="A41" s="7"/>
      <c r="B41" s="667" t="s">
        <v>277</v>
      </c>
      <c r="C41" s="669" t="s">
        <v>278</v>
      </c>
      <c r="D41" s="431" t="s">
        <v>93</v>
      </c>
      <c r="E41" s="668"/>
      <c r="F41" s="668"/>
      <c r="G41" s="668"/>
      <c r="H41" s="668"/>
      <c r="I41" s="668"/>
      <c r="J41" s="668"/>
      <c r="K41" s="668"/>
      <c r="L41" s="668"/>
      <c r="M41" s="668"/>
      <c r="N41" s="668"/>
      <c r="O41" s="668"/>
      <c r="P41" s="668"/>
      <c r="Q41" s="668"/>
      <c r="R41" s="668"/>
      <c r="S41" s="668"/>
      <c r="T41" s="668"/>
      <c r="U41" s="668"/>
      <c r="V41" s="668"/>
      <c r="W41" s="668"/>
      <c r="X41" s="668"/>
      <c r="Y41" s="668"/>
      <c r="Z41" s="668"/>
      <c r="AA41" s="668"/>
      <c r="AB41" s="668"/>
      <c r="AC41" s="668"/>
      <c r="AD41" s="668"/>
      <c r="AE41" s="668"/>
      <c r="AF41" s="668"/>
      <c r="AG41" s="668"/>
      <c r="AH41" s="668"/>
      <c r="AI41" s="668"/>
      <c r="AJ41" s="668"/>
      <c r="AK41" s="668"/>
      <c r="AL41" s="668"/>
      <c r="AM41" s="668"/>
      <c r="AN41" s="668"/>
      <c r="AO41" s="668"/>
      <c r="AP41" s="668"/>
      <c r="AQ41" s="668"/>
      <c r="AR41" s="668"/>
      <c r="AS41" s="668"/>
      <c r="AT41" s="668"/>
      <c r="AU41" s="668"/>
      <c r="AV41" s="668"/>
      <c r="AW41" s="668"/>
      <c r="AX41" s="668"/>
      <c r="AY41" s="668"/>
      <c r="AZ41" s="668"/>
      <c r="BA41" s="25"/>
    </row>
    <row r="42" spans="1:72" ht="33" hidden="1" customHeight="1" x14ac:dyDescent="0.25">
      <c r="A42" s="7"/>
      <c r="B42" s="932"/>
      <c r="C42" s="933"/>
      <c r="D42" s="368"/>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25"/>
    </row>
    <row r="43" spans="1:72" s="26" customFormat="1" ht="42" customHeight="1" x14ac:dyDescent="0.25">
      <c r="A43" s="7"/>
      <c r="B43" s="408" t="s">
        <v>128</v>
      </c>
      <c r="C43" s="409" t="s">
        <v>129</v>
      </c>
      <c r="D43" s="431" t="s">
        <v>93</v>
      </c>
      <c r="E43" s="410">
        <v>0</v>
      </c>
      <c r="F43" s="410">
        <v>0</v>
      </c>
      <c r="G43" s="410">
        <v>0</v>
      </c>
      <c r="H43" s="410">
        <v>0</v>
      </c>
      <c r="I43" s="410">
        <v>0</v>
      </c>
      <c r="J43" s="410">
        <v>0</v>
      </c>
      <c r="K43" s="410">
        <v>0</v>
      </c>
      <c r="L43" s="410">
        <v>0</v>
      </c>
      <c r="M43" s="410">
        <v>0</v>
      </c>
      <c r="N43" s="410">
        <v>0</v>
      </c>
      <c r="O43" s="410">
        <v>0</v>
      </c>
      <c r="P43" s="410">
        <v>0</v>
      </c>
      <c r="Q43" s="410">
        <v>0</v>
      </c>
      <c r="R43" s="410">
        <v>0</v>
      </c>
      <c r="S43" s="410">
        <v>0</v>
      </c>
      <c r="T43" s="410">
        <v>0</v>
      </c>
      <c r="U43" s="410">
        <v>0</v>
      </c>
      <c r="V43" s="410">
        <v>0</v>
      </c>
      <c r="W43" s="410">
        <v>0</v>
      </c>
      <c r="X43" s="410">
        <v>0</v>
      </c>
      <c r="Y43" s="410">
        <v>0</v>
      </c>
      <c r="Z43" s="410">
        <v>0</v>
      </c>
      <c r="AA43" s="410">
        <v>0</v>
      </c>
      <c r="AB43" s="410">
        <v>0</v>
      </c>
      <c r="AC43" s="410">
        <v>0</v>
      </c>
      <c r="AD43" s="410">
        <v>0</v>
      </c>
      <c r="AE43" s="410">
        <v>0</v>
      </c>
      <c r="AF43" s="410">
        <v>0</v>
      </c>
      <c r="AG43" s="410">
        <v>0</v>
      </c>
      <c r="AH43" s="410">
        <v>0</v>
      </c>
      <c r="AI43" s="410">
        <v>0</v>
      </c>
      <c r="AJ43" s="410">
        <v>0</v>
      </c>
      <c r="AK43" s="410">
        <v>0</v>
      </c>
      <c r="AL43" s="410">
        <v>0</v>
      </c>
      <c r="AM43" s="410">
        <v>0</v>
      </c>
      <c r="AN43" s="410">
        <v>0</v>
      </c>
      <c r="AO43" s="410">
        <v>0</v>
      </c>
      <c r="AP43" s="410">
        <v>0</v>
      </c>
      <c r="AQ43" s="410">
        <v>0</v>
      </c>
      <c r="AR43" s="410">
        <v>0</v>
      </c>
      <c r="AS43" s="410">
        <v>0</v>
      </c>
      <c r="AT43" s="410">
        <v>0</v>
      </c>
      <c r="AU43" s="410">
        <v>0</v>
      </c>
      <c r="AV43" s="410">
        <v>0</v>
      </c>
      <c r="AW43" s="410">
        <v>0</v>
      </c>
      <c r="AX43" s="410">
        <v>0</v>
      </c>
      <c r="AY43" s="410">
        <v>0</v>
      </c>
      <c r="AZ43" s="410">
        <v>0</v>
      </c>
      <c r="BA43" s="25">
        <f t="shared" si="3"/>
        <v>0</v>
      </c>
      <c r="BB43" s="8"/>
      <c r="BC43" s="8"/>
      <c r="BD43" s="8"/>
      <c r="BE43" s="8"/>
      <c r="BF43" s="8"/>
      <c r="BG43" s="8"/>
      <c r="BH43" s="8"/>
      <c r="BI43" s="7"/>
      <c r="BJ43" s="7"/>
      <c r="BK43" s="7"/>
      <c r="BL43" s="7"/>
      <c r="BM43" s="7"/>
      <c r="BN43" s="7"/>
      <c r="BO43" s="7"/>
      <c r="BP43" s="7"/>
      <c r="BQ43" s="7"/>
      <c r="BR43" s="7"/>
      <c r="BS43" s="7"/>
      <c r="BT43" s="7"/>
    </row>
    <row r="44" spans="1:72" s="26" customFormat="1" ht="48" customHeight="1" x14ac:dyDescent="0.25">
      <c r="A44" s="7"/>
      <c r="B44" s="382" t="s">
        <v>130</v>
      </c>
      <c r="C44" s="383" t="s">
        <v>131</v>
      </c>
      <c r="D44" s="428" t="s">
        <v>93</v>
      </c>
      <c r="E44" s="445">
        <f t="shared" ref="E44:AZ44" si="10">E45+E50+E53</f>
        <v>0</v>
      </c>
      <c r="F44" s="445">
        <f t="shared" si="10"/>
        <v>0</v>
      </c>
      <c r="G44" s="445">
        <f t="shared" si="10"/>
        <v>0</v>
      </c>
      <c r="H44" s="445">
        <f t="shared" si="10"/>
        <v>0</v>
      </c>
      <c r="I44" s="445">
        <f t="shared" si="10"/>
        <v>0</v>
      </c>
      <c r="J44" s="445">
        <f t="shared" si="10"/>
        <v>0</v>
      </c>
      <c r="K44" s="445">
        <f t="shared" si="10"/>
        <v>0</v>
      </c>
      <c r="L44" s="445">
        <f t="shared" si="10"/>
        <v>0</v>
      </c>
      <c r="M44" s="445">
        <f t="shared" si="10"/>
        <v>0</v>
      </c>
      <c r="N44" s="445">
        <f t="shared" si="10"/>
        <v>0</v>
      </c>
      <c r="O44" s="445">
        <f t="shared" si="10"/>
        <v>0</v>
      </c>
      <c r="P44" s="445">
        <f t="shared" si="10"/>
        <v>0</v>
      </c>
      <c r="Q44" s="445">
        <f t="shared" si="10"/>
        <v>0</v>
      </c>
      <c r="R44" s="445">
        <f t="shared" si="10"/>
        <v>0</v>
      </c>
      <c r="S44" s="445">
        <f t="shared" si="10"/>
        <v>0</v>
      </c>
      <c r="T44" s="445">
        <f t="shared" si="10"/>
        <v>0</v>
      </c>
      <c r="U44" s="393">
        <f t="shared" si="10"/>
        <v>0</v>
      </c>
      <c r="V44" s="445">
        <f t="shared" si="10"/>
        <v>0</v>
      </c>
      <c r="W44" s="445">
        <f t="shared" si="10"/>
        <v>0</v>
      </c>
      <c r="X44" s="445">
        <f t="shared" si="10"/>
        <v>0</v>
      </c>
      <c r="Y44" s="393">
        <f t="shared" si="10"/>
        <v>0</v>
      </c>
      <c r="Z44" s="393">
        <f t="shared" si="10"/>
        <v>0</v>
      </c>
      <c r="AA44" s="445">
        <f t="shared" si="10"/>
        <v>0</v>
      </c>
      <c r="AB44" s="445">
        <f t="shared" si="10"/>
        <v>0</v>
      </c>
      <c r="AC44" s="445">
        <f t="shared" si="10"/>
        <v>0</v>
      </c>
      <c r="AD44" s="445">
        <f t="shared" si="10"/>
        <v>0</v>
      </c>
      <c r="AE44" s="445">
        <f t="shared" si="10"/>
        <v>0</v>
      </c>
      <c r="AF44" s="445">
        <f t="shared" si="10"/>
        <v>0</v>
      </c>
      <c r="AG44" s="445">
        <f t="shared" si="10"/>
        <v>0</v>
      </c>
      <c r="AH44" s="445">
        <f t="shared" si="10"/>
        <v>0</v>
      </c>
      <c r="AI44" s="445">
        <f t="shared" si="10"/>
        <v>0</v>
      </c>
      <c r="AJ44" s="445">
        <f t="shared" si="10"/>
        <v>0</v>
      </c>
      <c r="AK44" s="445">
        <f t="shared" si="10"/>
        <v>0</v>
      </c>
      <c r="AL44" s="445">
        <f t="shared" si="10"/>
        <v>0</v>
      </c>
      <c r="AM44" s="445">
        <f t="shared" si="10"/>
        <v>0</v>
      </c>
      <c r="AN44" s="445">
        <f t="shared" si="10"/>
        <v>0</v>
      </c>
      <c r="AO44" s="393">
        <f t="shared" si="10"/>
        <v>0</v>
      </c>
      <c r="AP44" s="393">
        <f t="shared" si="10"/>
        <v>0</v>
      </c>
      <c r="AQ44" s="445">
        <f t="shared" si="10"/>
        <v>0</v>
      </c>
      <c r="AR44" s="445">
        <f t="shared" si="10"/>
        <v>0</v>
      </c>
      <c r="AS44" s="393">
        <f t="shared" si="10"/>
        <v>0</v>
      </c>
      <c r="AT44" s="393">
        <f t="shared" si="10"/>
        <v>0</v>
      </c>
      <c r="AU44" s="445">
        <f t="shared" si="10"/>
        <v>0</v>
      </c>
      <c r="AV44" s="445">
        <f t="shared" si="10"/>
        <v>0</v>
      </c>
      <c r="AW44" s="445">
        <f t="shared" si="10"/>
        <v>8</v>
      </c>
      <c r="AX44" s="445">
        <f t="shared" si="10"/>
        <v>0</v>
      </c>
      <c r="AY44" s="445">
        <f t="shared" si="10"/>
        <v>0</v>
      </c>
      <c r="AZ44" s="445">
        <f t="shared" si="10"/>
        <v>0</v>
      </c>
      <c r="BA44" s="25">
        <f t="shared" si="3"/>
        <v>0</v>
      </c>
      <c r="BB44" s="8"/>
      <c r="BC44" s="8"/>
      <c r="BD44" s="8"/>
      <c r="BE44" s="8"/>
      <c r="BF44" s="8"/>
      <c r="BG44" s="8"/>
      <c r="BH44" s="8"/>
      <c r="BI44" s="7"/>
      <c r="BJ44" s="7"/>
      <c r="BK44" s="7"/>
      <c r="BL44" s="7"/>
      <c r="BM44" s="7"/>
      <c r="BN44" s="7"/>
      <c r="BO44" s="7"/>
      <c r="BP44" s="7"/>
      <c r="BQ44" s="7"/>
      <c r="BR44" s="7"/>
      <c r="BS44" s="7"/>
      <c r="BT44" s="7"/>
    </row>
    <row r="45" spans="1:72" s="26" customFormat="1" ht="48" customHeight="1" x14ac:dyDescent="0.25">
      <c r="A45" s="7"/>
      <c r="B45" s="382" t="s">
        <v>132</v>
      </c>
      <c r="C45" s="383" t="s">
        <v>133</v>
      </c>
      <c r="D45" s="382" t="s">
        <v>93</v>
      </c>
      <c r="E45" s="445">
        <f t="shared" ref="E45:AZ45" si="11">E46+E48</f>
        <v>0</v>
      </c>
      <c r="F45" s="445">
        <f t="shared" si="11"/>
        <v>0</v>
      </c>
      <c r="G45" s="445">
        <f t="shared" si="11"/>
        <v>0</v>
      </c>
      <c r="H45" s="445">
        <f t="shared" si="11"/>
        <v>0</v>
      </c>
      <c r="I45" s="445">
        <f t="shared" si="11"/>
        <v>0</v>
      </c>
      <c r="J45" s="445">
        <f t="shared" si="11"/>
        <v>0</v>
      </c>
      <c r="K45" s="445">
        <f t="shared" si="11"/>
        <v>0</v>
      </c>
      <c r="L45" s="445">
        <f t="shared" si="11"/>
        <v>0</v>
      </c>
      <c r="M45" s="445">
        <f t="shared" si="11"/>
        <v>0</v>
      </c>
      <c r="N45" s="445">
        <f t="shared" si="11"/>
        <v>0</v>
      </c>
      <c r="O45" s="445">
        <f t="shared" si="11"/>
        <v>0</v>
      </c>
      <c r="P45" s="445">
        <f t="shared" si="11"/>
        <v>0</v>
      </c>
      <c r="Q45" s="445">
        <f t="shared" si="11"/>
        <v>0</v>
      </c>
      <c r="R45" s="445">
        <f t="shared" si="11"/>
        <v>0</v>
      </c>
      <c r="S45" s="445">
        <f t="shared" si="11"/>
        <v>0</v>
      </c>
      <c r="T45" s="445">
        <f t="shared" si="11"/>
        <v>0</v>
      </c>
      <c r="U45" s="393">
        <f t="shared" si="11"/>
        <v>0</v>
      </c>
      <c r="V45" s="445">
        <f t="shared" si="11"/>
        <v>0</v>
      </c>
      <c r="W45" s="445">
        <f t="shared" si="11"/>
        <v>0</v>
      </c>
      <c r="X45" s="445">
        <f t="shared" si="11"/>
        <v>0</v>
      </c>
      <c r="Y45" s="393">
        <f t="shared" si="11"/>
        <v>0</v>
      </c>
      <c r="Z45" s="393">
        <f t="shared" si="11"/>
        <v>0</v>
      </c>
      <c r="AA45" s="445">
        <f t="shared" si="11"/>
        <v>0</v>
      </c>
      <c r="AB45" s="445">
        <f t="shared" si="11"/>
        <v>0</v>
      </c>
      <c r="AC45" s="445">
        <f t="shared" si="11"/>
        <v>0</v>
      </c>
      <c r="AD45" s="445">
        <f t="shared" si="11"/>
        <v>0</v>
      </c>
      <c r="AE45" s="445">
        <f t="shared" si="11"/>
        <v>0</v>
      </c>
      <c r="AF45" s="445">
        <f t="shared" si="11"/>
        <v>0</v>
      </c>
      <c r="AG45" s="445">
        <f t="shared" si="11"/>
        <v>0</v>
      </c>
      <c r="AH45" s="445">
        <f t="shared" si="11"/>
        <v>0</v>
      </c>
      <c r="AI45" s="445">
        <f t="shared" si="11"/>
        <v>0</v>
      </c>
      <c r="AJ45" s="445">
        <f t="shared" si="11"/>
        <v>0</v>
      </c>
      <c r="AK45" s="445">
        <f t="shared" si="11"/>
        <v>0</v>
      </c>
      <c r="AL45" s="445">
        <f t="shared" si="11"/>
        <v>0</v>
      </c>
      <c r="AM45" s="445">
        <f t="shared" si="11"/>
        <v>0</v>
      </c>
      <c r="AN45" s="445">
        <f t="shared" si="11"/>
        <v>0</v>
      </c>
      <c r="AO45" s="393">
        <f t="shared" si="11"/>
        <v>0</v>
      </c>
      <c r="AP45" s="393">
        <f t="shared" si="11"/>
        <v>0</v>
      </c>
      <c r="AQ45" s="445">
        <f t="shared" si="11"/>
        <v>0</v>
      </c>
      <c r="AR45" s="445">
        <f t="shared" si="11"/>
        <v>0</v>
      </c>
      <c r="AS45" s="393">
        <f t="shared" si="11"/>
        <v>0</v>
      </c>
      <c r="AT45" s="393">
        <f t="shared" si="11"/>
        <v>0</v>
      </c>
      <c r="AU45" s="445">
        <f t="shared" si="11"/>
        <v>0</v>
      </c>
      <c r="AV45" s="445">
        <f t="shared" si="11"/>
        <v>0</v>
      </c>
      <c r="AW45" s="445">
        <f t="shared" si="11"/>
        <v>8</v>
      </c>
      <c r="AX45" s="445">
        <f t="shared" si="11"/>
        <v>0</v>
      </c>
      <c r="AY45" s="445">
        <f t="shared" si="11"/>
        <v>0</v>
      </c>
      <c r="AZ45" s="445">
        <f t="shared" si="11"/>
        <v>0</v>
      </c>
      <c r="BA45" s="25">
        <f t="shared" si="3"/>
        <v>0</v>
      </c>
      <c r="BB45" s="8"/>
      <c r="BC45" s="8"/>
      <c r="BD45" s="8"/>
      <c r="BE45" s="8"/>
      <c r="BF45" s="8"/>
      <c r="BG45" s="8"/>
      <c r="BH45" s="8"/>
      <c r="BI45" s="7"/>
      <c r="BJ45" s="7"/>
      <c r="BK45" s="7"/>
      <c r="BL45" s="7"/>
      <c r="BM45" s="7"/>
      <c r="BN45" s="7"/>
      <c r="BO45" s="7"/>
      <c r="BP45" s="7"/>
      <c r="BQ45" s="7"/>
      <c r="BR45" s="7"/>
      <c r="BS45" s="7"/>
      <c r="BT45" s="7"/>
    </row>
    <row r="46" spans="1:72" ht="42" customHeight="1" x14ac:dyDescent="0.25">
      <c r="A46" s="7"/>
      <c r="B46" s="411" t="s">
        <v>134</v>
      </c>
      <c r="C46" s="412" t="s">
        <v>135</v>
      </c>
      <c r="D46" s="411" t="s">
        <v>93</v>
      </c>
      <c r="E46" s="414">
        <f t="shared" ref="E46:AZ46" si="12">SUM(E47:E47)</f>
        <v>0</v>
      </c>
      <c r="F46" s="414">
        <f t="shared" si="12"/>
        <v>0</v>
      </c>
      <c r="G46" s="414">
        <f t="shared" si="12"/>
        <v>0</v>
      </c>
      <c r="H46" s="414">
        <f t="shared" si="12"/>
        <v>0</v>
      </c>
      <c r="I46" s="414">
        <f t="shared" si="12"/>
        <v>0</v>
      </c>
      <c r="J46" s="414">
        <f t="shared" si="12"/>
        <v>0</v>
      </c>
      <c r="K46" s="414">
        <f t="shared" si="12"/>
        <v>0</v>
      </c>
      <c r="L46" s="414">
        <f t="shared" si="12"/>
        <v>0</v>
      </c>
      <c r="M46" s="414">
        <f t="shared" si="12"/>
        <v>0</v>
      </c>
      <c r="N46" s="414">
        <f t="shared" si="12"/>
        <v>0</v>
      </c>
      <c r="O46" s="414">
        <f t="shared" si="12"/>
        <v>0</v>
      </c>
      <c r="P46" s="414">
        <f t="shared" si="12"/>
        <v>0</v>
      </c>
      <c r="Q46" s="414">
        <f t="shared" si="12"/>
        <v>0</v>
      </c>
      <c r="R46" s="414">
        <f t="shared" si="12"/>
        <v>0</v>
      </c>
      <c r="S46" s="414">
        <f t="shared" si="12"/>
        <v>0</v>
      </c>
      <c r="T46" s="414">
        <f t="shared" si="12"/>
        <v>0</v>
      </c>
      <c r="U46" s="414">
        <f t="shared" si="12"/>
        <v>0</v>
      </c>
      <c r="V46" s="414">
        <f t="shared" si="12"/>
        <v>0</v>
      </c>
      <c r="W46" s="414">
        <f t="shared" si="12"/>
        <v>0</v>
      </c>
      <c r="X46" s="414">
        <f t="shared" si="12"/>
        <v>0</v>
      </c>
      <c r="Y46" s="414">
        <f t="shared" si="12"/>
        <v>0</v>
      </c>
      <c r="Z46" s="414">
        <f t="shared" si="12"/>
        <v>0</v>
      </c>
      <c r="AA46" s="414">
        <f t="shared" si="12"/>
        <v>0</v>
      </c>
      <c r="AB46" s="414">
        <f t="shared" si="12"/>
        <v>0</v>
      </c>
      <c r="AC46" s="414">
        <f t="shared" si="12"/>
        <v>0</v>
      </c>
      <c r="AD46" s="414">
        <f t="shared" si="12"/>
        <v>0</v>
      </c>
      <c r="AE46" s="414">
        <f t="shared" si="12"/>
        <v>0</v>
      </c>
      <c r="AF46" s="414">
        <f t="shared" si="12"/>
        <v>0</v>
      </c>
      <c r="AG46" s="414">
        <f t="shared" si="12"/>
        <v>0</v>
      </c>
      <c r="AH46" s="414">
        <f t="shared" si="12"/>
        <v>0</v>
      </c>
      <c r="AI46" s="414">
        <f t="shared" si="12"/>
        <v>0</v>
      </c>
      <c r="AJ46" s="414">
        <f t="shared" si="12"/>
        <v>0</v>
      </c>
      <c r="AK46" s="414">
        <f t="shared" si="12"/>
        <v>0</v>
      </c>
      <c r="AL46" s="414">
        <f t="shared" si="12"/>
        <v>0</v>
      </c>
      <c r="AM46" s="414">
        <f t="shared" si="12"/>
        <v>0</v>
      </c>
      <c r="AN46" s="414">
        <f t="shared" si="12"/>
        <v>0</v>
      </c>
      <c r="AO46" s="414">
        <f t="shared" si="12"/>
        <v>0</v>
      </c>
      <c r="AP46" s="414">
        <f t="shared" si="12"/>
        <v>0</v>
      </c>
      <c r="AQ46" s="414">
        <f t="shared" si="12"/>
        <v>0</v>
      </c>
      <c r="AR46" s="414">
        <f t="shared" si="12"/>
        <v>0</v>
      </c>
      <c r="AS46" s="414">
        <f t="shared" si="12"/>
        <v>0</v>
      </c>
      <c r="AT46" s="414">
        <f t="shared" si="12"/>
        <v>0</v>
      </c>
      <c r="AU46" s="414">
        <f t="shared" si="12"/>
        <v>0</v>
      </c>
      <c r="AV46" s="414">
        <f t="shared" si="12"/>
        <v>0</v>
      </c>
      <c r="AW46" s="414">
        <f t="shared" si="12"/>
        <v>0</v>
      </c>
      <c r="AX46" s="414">
        <f t="shared" si="12"/>
        <v>0</v>
      </c>
      <c r="AY46" s="414">
        <f t="shared" si="12"/>
        <v>0</v>
      </c>
      <c r="AZ46" s="414">
        <f t="shared" si="12"/>
        <v>0</v>
      </c>
      <c r="BA46" s="25">
        <f t="shared" si="3"/>
        <v>0</v>
      </c>
      <c r="BB46" s="8"/>
      <c r="BC46" s="8"/>
      <c r="BD46" s="8"/>
      <c r="BE46" s="8"/>
      <c r="BF46" s="8"/>
      <c r="BG46" s="8"/>
      <c r="BH46" s="8"/>
      <c r="BI46" s="7"/>
      <c r="BJ46" s="7"/>
      <c r="BK46" s="7"/>
      <c r="BL46" s="7"/>
      <c r="BM46" s="7"/>
      <c r="BN46" s="7"/>
      <c r="BO46" s="7"/>
      <c r="BP46" s="7"/>
      <c r="BQ46" s="7"/>
      <c r="BR46" s="7"/>
      <c r="BS46" s="7"/>
      <c r="BT46" s="7"/>
    </row>
    <row r="47" spans="1:72" ht="42" hidden="1" customHeight="1" x14ac:dyDescent="0.25">
      <c r="B47" s="76" t="s">
        <v>191</v>
      </c>
      <c r="C47" s="670"/>
      <c r="D47" s="368"/>
      <c r="E47" s="671">
        <v>0</v>
      </c>
      <c r="F47" s="671">
        <v>0</v>
      </c>
      <c r="G47" s="671">
        <v>0</v>
      </c>
      <c r="H47" s="671">
        <v>0</v>
      </c>
      <c r="I47" s="671">
        <v>0</v>
      </c>
      <c r="J47" s="671">
        <v>0</v>
      </c>
      <c r="K47" s="671">
        <v>0</v>
      </c>
      <c r="L47" s="671">
        <v>0</v>
      </c>
      <c r="M47" s="671">
        <v>0</v>
      </c>
      <c r="N47" s="671">
        <v>0</v>
      </c>
      <c r="O47" s="671">
        <v>0</v>
      </c>
      <c r="P47" s="671">
        <v>0</v>
      </c>
      <c r="Q47" s="671">
        <v>0</v>
      </c>
      <c r="R47" s="671">
        <v>0</v>
      </c>
      <c r="S47" s="671">
        <v>0</v>
      </c>
      <c r="T47" s="671">
        <v>0</v>
      </c>
      <c r="U47" s="671">
        <v>0</v>
      </c>
      <c r="V47" s="671">
        <v>0</v>
      </c>
      <c r="W47" s="671">
        <v>0</v>
      </c>
      <c r="X47" s="671">
        <v>0</v>
      </c>
      <c r="Y47" s="671">
        <v>0</v>
      </c>
      <c r="Z47" s="671">
        <v>0</v>
      </c>
      <c r="AA47" s="671">
        <v>0</v>
      </c>
      <c r="AB47" s="671">
        <v>0</v>
      </c>
      <c r="AC47" s="671">
        <v>0</v>
      </c>
      <c r="AD47" s="671">
        <v>0</v>
      </c>
      <c r="AE47" s="671">
        <v>0</v>
      </c>
      <c r="AF47" s="671">
        <v>0</v>
      </c>
      <c r="AG47" s="671">
        <v>0</v>
      </c>
      <c r="AH47" s="671">
        <v>0</v>
      </c>
      <c r="AI47" s="671">
        <v>0</v>
      </c>
      <c r="AJ47" s="671">
        <v>0</v>
      </c>
      <c r="AK47" s="671">
        <v>0</v>
      </c>
      <c r="AL47" s="671">
        <v>0</v>
      </c>
      <c r="AM47" s="671">
        <v>0</v>
      </c>
      <c r="AN47" s="671">
        <v>0</v>
      </c>
      <c r="AO47" s="671">
        <v>0</v>
      </c>
      <c r="AP47" s="671">
        <v>0</v>
      </c>
      <c r="AQ47" s="671">
        <v>0</v>
      </c>
      <c r="AR47" s="671">
        <v>0</v>
      </c>
      <c r="AS47" s="671">
        <v>0</v>
      </c>
      <c r="AT47" s="671">
        <v>0</v>
      </c>
      <c r="AU47" s="671">
        <v>0</v>
      </c>
      <c r="AV47" s="671">
        <v>0</v>
      </c>
      <c r="AW47" s="671">
        <v>0</v>
      </c>
      <c r="AX47" s="671">
        <v>0</v>
      </c>
      <c r="AY47" s="671">
        <v>0</v>
      </c>
      <c r="AZ47" s="671">
        <v>0</v>
      </c>
      <c r="BA47" s="27">
        <f t="shared" si="3"/>
        <v>0</v>
      </c>
      <c r="BB47" s="4">
        <f>BA47/1.18</f>
        <v>0</v>
      </c>
    </row>
    <row r="48" spans="1:72" ht="42" customHeight="1" x14ac:dyDescent="0.25">
      <c r="A48" s="7"/>
      <c r="B48" s="411" t="s">
        <v>139</v>
      </c>
      <c r="C48" s="412" t="s">
        <v>140</v>
      </c>
      <c r="D48" s="411" t="s">
        <v>93</v>
      </c>
      <c r="E48" s="414">
        <f t="shared" ref="E48:AZ48" si="13">SUBTOTAL(9,E49:E49)</f>
        <v>0</v>
      </c>
      <c r="F48" s="414">
        <f t="shared" si="13"/>
        <v>0</v>
      </c>
      <c r="G48" s="414">
        <f t="shared" si="13"/>
        <v>0</v>
      </c>
      <c r="H48" s="414">
        <f t="shared" si="13"/>
        <v>0</v>
      </c>
      <c r="I48" s="414">
        <f t="shared" si="13"/>
        <v>0</v>
      </c>
      <c r="J48" s="414">
        <f t="shared" si="13"/>
        <v>0</v>
      </c>
      <c r="K48" s="414">
        <f t="shared" si="13"/>
        <v>0</v>
      </c>
      <c r="L48" s="414">
        <f t="shared" si="13"/>
        <v>0</v>
      </c>
      <c r="M48" s="414">
        <f t="shared" si="13"/>
        <v>0</v>
      </c>
      <c r="N48" s="414">
        <f t="shared" si="13"/>
        <v>0</v>
      </c>
      <c r="O48" s="414">
        <f t="shared" si="13"/>
        <v>0</v>
      </c>
      <c r="P48" s="414">
        <f t="shared" si="13"/>
        <v>0</v>
      </c>
      <c r="Q48" s="414">
        <f t="shared" si="13"/>
        <v>0</v>
      </c>
      <c r="R48" s="414">
        <f t="shared" si="13"/>
        <v>0</v>
      </c>
      <c r="S48" s="414">
        <f t="shared" si="13"/>
        <v>0</v>
      </c>
      <c r="T48" s="414">
        <f t="shared" si="13"/>
        <v>0</v>
      </c>
      <c r="U48" s="414">
        <f t="shared" si="13"/>
        <v>0</v>
      </c>
      <c r="V48" s="414">
        <f t="shared" si="13"/>
        <v>0</v>
      </c>
      <c r="W48" s="414">
        <f t="shared" si="13"/>
        <v>0</v>
      </c>
      <c r="X48" s="414">
        <f t="shared" si="13"/>
        <v>0</v>
      </c>
      <c r="Y48" s="414">
        <f t="shared" si="13"/>
        <v>0</v>
      </c>
      <c r="Z48" s="414">
        <f t="shared" si="13"/>
        <v>0</v>
      </c>
      <c r="AA48" s="414">
        <f t="shared" si="13"/>
        <v>0</v>
      </c>
      <c r="AB48" s="414">
        <f t="shared" si="13"/>
        <v>0</v>
      </c>
      <c r="AC48" s="414">
        <f t="shared" si="13"/>
        <v>0</v>
      </c>
      <c r="AD48" s="414">
        <f t="shared" si="13"/>
        <v>0</v>
      </c>
      <c r="AE48" s="414">
        <f t="shared" si="13"/>
        <v>0</v>
      </c>
      <c r="AF48" s="414">
        <f t="shared" si="13"/>
        <v>0</v>
      </c>
      <c r="AG48" s="414">
        <f t="shared" si="13"/>
        <v>0</v>
      </c>
      <c r="AH48" s="414">
        <f t="shared" si="13"/>
        <v>0</v>
      </c>
      <c r="AI48" s="414">
        <f t="shared" si="13"/>
        <v>0</v>
      </c>
      <c r="AJ48" s="414">
        <f t="shared" si="13"/>
        <v>0</v>
      </c>
      <c r="AK48" s="414">
        <f t="shared" si="13"/>
        <v>0</v>
      </c>
      <c r="AL48" s="414">
        <f t="shared" si="13"/>
        <v>0</v>
      </c>
      <c r="AM48" s="414">
        <f t="shared" si="13"/>
        <v>0</v>
      </c>
      <c r="AN48" s="414">
        <f t="shared" si="13"/>
        <v>0</v>
      </c>
      <c r="AO48" s="414">
        <f t="shared" si="13"/>
        <v>0</v>
      </c>
      <c r="AP48" s="414">
        <f t="shared" si="13"/>
        <v>0</v>
      </c>
      <c r="AQ48" s="414">
        <f t="shared" si="13"/>
        <v>0</v>
      </c>
      <c r="AR48" s="414">
        <f t="shared" si="13"/>
        <v>0</v>
      </c>
      <c r="AS48" s="414">
        <f t="shared" si="13"/>
        <v>0</v>
      </c>
      <c r="AT48" s="414">
        <f t="shared" si="13"/>
        <v>0</v>
      </c>
      <c r="AU48" s="414">
        <f t="shared" si="13"/>
        <v>0</v>
      </c>
      <c r="AV48" s="414">
        <f t="shared" si="13"/>
        <v>0</v>
      </c>
      <c r="AW48" s="414">
        <f t="shared" si="13"/>
        <v>8</v>
      </c>
      <c r="AX48" s="414">
        <f t="shared" si="13"/>
        <v>0</v>
      </c>
      <c r="AY48" s="414">
        <f t="shared" si="13"/>
        <v>0</v>
      </c>
      <c r="AZ48" s="414">
        <f t="shared" si="13"/>
        <v>0</v>
      </c>
      <c r="BA48" s="25">
        <f t="shared" si="3"/>
        <v>0</v>
      </c>
    </row>
    <row r="49" spans="1:53" ht="33" customHeight="1" x14ac:dyDescent="0.25">
      <c r="A49" s="7"/>
      <c r="B49" s="76" t="s">
        <v>139</v>
      </c>
      <c r="C49" s="387" t="s">
        <v>1559</v>
      </c>
      <c r="D49" s="76" t="s">
        <v>1649</v>
      </c>
      <c r="E49" s="389"/>
      <c r="F49" s="389"/>
      <c r="G49" s="389"/>
      <c r="H49" s="389"/>
      <c r="I49" s="389"/>
      <c r="J49" s="389"/>
      <c r="K49" s="389"/>
      <c r="L49" s="389"/>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389"/>
      <c r="AJ49" s="389"/>
      <c r="AK49" s="389"/>
      <c r="AL49" s="389"/>
      <c r="AM49" s="389"/>
      <c r="AN49" s="389"/>
      <c r="AO49" s="389"/>
      <c r="AP49" s="389"/>
      <c r="AQ49" s="389"/>
      <c r="AR49" s="389"/>
      <c r="AS49" s="389"/>
      <c r="AT49" s="389"/>
      <c r="AU49" s="389"/>
      <c r="AV49" s="389"/>
      <c r="AW49" s="390">
        <v>8</v>
      </c>
      <c r="AX49" s="390"/>
      <c r="AY49" s="389"/>
      <c r="AZ49" s="389"/>
      <c r="BA49" s="25"/>
    </row>
    <row r="50" spans="1:53" ht="48" customHeight="1" x14ac:dyDescent="0.25">
      <c r="A50" s="7"/>
      <c r="B50" s="382" t="s">
        <v>141</v>
      </c>
      <c r="C50" s="383" t="s">
        <v>142</v>
      </c>
      <c r="D50" s="382" t="s">
        <v>93</v>
      </c>
      <c r="E50" s="445">
        <f t="shared" ref="E50:AZ50" si="14">E51+E52</f>
        <v>0</v>
      </c>
      <c r="F50" s="445">
        <f t="shared" si="14"/>
        <v>0</v>
      </c>
      <c r="G50" s="445">
        <f t="shared" si="14"/>
        <v>0</v>
      </c>
      <c r="H50" s="445">
        <f t="shared" si="14"/>
        <v>0</v>
      </c>
      <c r="I50" s="445">
        <f t="shared" si="14"/>
        <v>0</v>
      </c>
      <c r="J50" s="445">
        <f t="shared" si="14"/>
        <v>0</v>
      </c>
      <c r="K50" s="445">
        <f t="shared" si="14"/>
        <v>0</v>
      </c>
      <c r="L50" s="445">
        <f t="shared" si="14"/>
        <v>0</v>
      </c>
      <c r="M50" s="445">
        <f t="shared" si="14"/>
        <v>0</v>
      </c>
      <c r="N50" s="445">
        <f t="shared" si="14"/>
        <v>0</v>
      </c>
      <c r="O50" s="445">
        <f t="shared" si="14"/>
        <v>0</v>
      </c>
      <c r="P50" s="445">
        <f t="shared" si="14"/>
        <v>0</v>
      </c>
      <c r="Q50" s="445">
        <f t="shared" si="14"/>
        <v>0</v>
      </c>
      <c r="R50" s="445">
        <f t="shared" si="14"/>
        <v>0</v>
      </c>
      <c r="S50" s="445">
        <f t="shared" si="14"/>
        <v>0</v>
      </c>
      <c r="T50" s="445">
        <f t="shared" si="14"/>
        <v>0</v>
      </c>
      <c r="U50" s="445">
        <f t="shared" si="14"/>
        <v>0</v>
      </c>
      <c r="V50" s="445">
        <f t="shared" si="14"/>
        <v>0</v>
      </c>
      <c r="W50" s="393">
        <f t="shared" si="14"/>
        <v>0</v>
      </c>
      <c r="X50" s="393">
        <f t="shared" si="14"/>
        <v>0</v>
      </c>
      <c r="Y50" s="445">
        <f t="shared" si="14"/>
        <v>0</v>
      </c>
      <c r="Z50" s="445">
        <f t="shared" si="14"/>
        <v>0</v>
      </c>
      <c r="AA50" s="445">
        <f t="shared" si="14"/>
        <v>0</v>
      </c>
      <c r="AB50" s="445">
        <f t="shared" si="14"/>
        <v>0</v>
      </c>
      <c r="AC50" s="445">
        <f t="shared" si="14"/>
        <v>0</v>
      </c>
      <c r="AD50" s="445">
        <f t="shared" si="14"/>
        <v>0</v>
      </c>
      <c r="AE50" s="445">
        <f t="shared" si="14"/>
        <v>0</v>
      </c>
      <c r="AF50" s="445">
        <f t="shared" si="14"/>
        <v>0</v>
      </c>
      <c r="AG50" s="445">
        <f t="shared" si="14"/>
        <v>0</v>
      </c>
      <c r="AH50" s="445">
        <f t="shared" si="14"/>
        <v>0</v>
      </c>
      <c r="AI50" s="445">
        <f t="shared" si="14"/>
        <v>0</v>
      </c>
      <c r="AJ50" s="445">
        <f t="shared" si="14"/>
        <v>0</v>
      </c>
      <c r="AK50" s="445">
        <f t="shared" si="14"/>
        <v>0</v>
      </c>
      <c r="AL50" s="445">
        <f t="shared" si="14"/>
        <v>0</v>
      </c>
      <c r="AM50" s="445">
        <f t="shared" si="14"/>
        <v>0</v>
      </c>
      <c r="AN50" s="445">
        <f t="shared" si="14"/>
        <v>0</v>
      </c>
      <c r="AO50" s="393">
        <f t="shared" si="14"/>
        <v>0</v>
      </c>
      <c r="AP50" s="393">
        <f t="shared" si="14"/>
        <v>0</v>
      </c>
      <c r="AQ50" s="393">
        <f t="shared" si="14"/>
        <v>0</v>
      </c>
      <c r="AR50" s="393">
        <f t="shared" si="14"/>
        <v>0</v>
      </c>
      <c r="AS50" s="393">
        <f t="shared" si="14"/>
        <v>0</v>
      </c>
      <c r="AT50" s="393">
        <f t="shared" si="14"/>
        <v>0</v>
      </c>
      <c r="AU50" s="393">
        <f t="shared" si="14"/>
        <v>0</v>
      </c>
      <c r="AV50" s="393">
        <f t="shared" si="14"/>
        <v>0</v>
      </c>
      <c r="AW50" s="393">
        <f t="shared" si="14"/>
        <v>0</v>
      </c>
      <c r="AX50" s="393">
        <f t="shared" si="14"/>
        <v>0</v>
      </c>
      <c r="AY50" s="393">
        <f t="shared" si="14"/>
        <v>0</v>
      </c>
      <c r="AZ50" s="393">
        <f t="shared" si="14"/>
        <v>0</v>
      </c>
      <c r="BA50" s="25">
        <f t="shared" si="3"/>
        <v>0</v>
      </c>
    </row>
    <row r="51" spans="1:53" ht="42" customHeight="1" x14ac:dyDescent="0.25">
      <c r="A51" s="7"/>
      <c r="B51" s="411" t="s">
        <v>143</v>
      </c>
      <c r="C51" s="412" t="s">
        <v>144</v>
      </c>
      <c r="D51" s="411" t="s">
        <v>93</v>
      </c>
      <c r="E51" s="414">
        <v>0</v>
      </c>
      <c r="F51" s="414">
        <v>0</v>
      </c>
      <c r="G51" s="414">
        <v>0</v>
      </c>
      <c r="H51" s="414">
        <v>0</v>
      </c>
      <c r="I51" s="414">
        <v>0</v>
      </c>
      <c r="J51" s="414">
        <v>0</v>
      </c>
      <c r="K51" s="414">
        <v>0</v>
      </c>
      <c r="L51" s="414">
        <v>0</v>
      </c>
      <c r="M51" s="414">
        <v>0</v>
      </c>
      <c r="N51" s="414">
        <v>0</v>
      </c>
      <c r="O51" s="414">
        <v>0</v>
      </c>
      <c r="P51" s="414">
        <v>0</v>
      </c>
      <c r="Q51" s="414">
        <v>0</v>
      </c>
      <c r="R51" s="414">
        <v>0</v>
      </c>
      <c r="S51" s="414">
        <v>0</v>
      </c>
      <c r="T51" s="414">
        <v>0</v>
      </c>
      <c r="U51" s="414">
        <v>0</v>
      </c>
      <c r="V51" s="414">
        <v>0</v>
      </c>
      <c r="W51" s="414">
        <v>0</v>
      </c>
      <c r="X51" s="414">
        <v>0</v>
      </c>
      <c r="Y51" s="414">
        <v>0</v>
      </c>
      <c r="Z51" s="414">
        <v>0</v>
      </c>
      <c r="AA51" s="414">
        <v>0</v>
      </c>
      <c r="AB51" s="414">
        <v>0</v>
      </c>
      <c r="AC51" s="414">
        <v>0</v>
      </c>
      <c r="AD51" s="414">
        <v>0</v>
      </c>
      <c r="AE51" s="414">
        <v>0</v>
      </c>
      <c r="AF51" s="414">
        <v>0</v>
      </c>
      <c r="AG51" s="414">
        <v>0</v>
      </c>
      <c r="AH51" s="414">
        <v>0</v>
      </c>
      <c r="AI51" s="414">
        <v>0</v>
      </c>
      <c r="AJ51" s="414">
        <v>0</v>
      </c>
      <c r="AK51" s="414">
        <v>0</v>
      </c>
      <c r="AL51" s="414">
        <v>0</v>
      </c>
      <c r="AM51" s="414">
        <v>0</v>
      </c>
      <c r="AN51" s="414">
        <v>0</v>
      </c>
      <c r="AO51" s="414">
        <v>0</v>
      </c>
      <c r="AP51" s="414">
        <v>0</v>
      </c>
      <c r="AQ51" s="414">
        <v>0</v>
      </c>
      <c r="AR51" s="414">
        <v>0</v>
      </c>
      <c r="AS51" s="414">
        <v>0</v>
      </c>
      <c r="AT51" s="414">
        <v>0</v>
      </c>
      <c r="AU51" s="414">
        <v>0</v>
      </c>
      <c r="AV51" s="414">
        <v>0</v>
      </c>
      <c r="AW51" s="414">
        <v>0</v>
      </c>
      <c r="AX51" s="414">
        <v>0</v>
      </c>
      <c r="AY51" s="414">
        <v>0</v>
      </c>
      <c r="AZ51" s="414">
        <v>0</v>
      </c>
      <c r="BA51" s="25">
        <v>0</v>
      </c>
    </row>
    <row r="52" spans="1:53" ht="42" customHeight="1" x14ac:dyDescent="0.25">
      <c r="A52" s="7"/>
      <c r="B52" s="411" t="s">
        <v>148</v>
      </c>
      <c r="C52" s="412" t="s">
        <v>149</v>
      </c>
      <c r="D52" s="411" t="s">
        <v>93</v>
      </c>
      <c r="E52" s="414">
        <v>0</v>
      </c>
      <c r="F52" s="414">
        <v>0</v>
      </c>
      <c r="G52" s="414">
        <v>0</v>
      </c>
      <c r="H52" s="414">
        <v>0</v>
      </c>
      <c r="I52" s="414">
        <v>0</v>
      </c>
      <c r="J52" s="414">
        <v>0</v>
      </c>
      <c r="K52" s="414">
        <v>0</v>
      </c>
      <c r="L52" s="414">
        <v>0</v>
      </c>
      <c r="M52" s="414">
        <v>0</v>
      </c>
      <c r="N52" s="414">
        <v>0</v>
      </c>
      <c r="O52" s="414">
        <v>0</v>
      </c>
      <c r="P52" s="414">
        <v>0</v>
      </c>
      <c r="Q52" s="414">
        <v>0</v>
      </c>
      <c r="R52" s="414">
        <v>0</v>
      </c>
      <c r="S52" s="414">
        <v>0</v>
      </c>
      <c r="T52" s="414">
        <v>0</v>
      </c>
      <c r="U52" s="414">
        <v>0</v>
      </c>
      <c r="V52" s="414">
        <v>0</v>
      </c>
      <c r="W52" s="414">
        <v>0</v>
      </c>
      <c r="X52" s="414">
        <v>0</v>
      </c>
      <c r="Y52" s="414">
        <v>0</v>
      </c>
      <c r="Z52" s="414">
        <v>0</v>
      </c>
      <c r="AA52" s="414">
        <v>0</v>
      </c>
      <c r="AB52" s="414">
        <v>0</v>
      </c>
      <c r="AC52" s="414">
        <v>0</v>
      </c>
      <c r="AD52" s="414">
        <v>0</v>
      </c>
      <c r="AE52" s="414">
        <v>0</v>
      </c>
      <c r="AF52" s="414">
        <v>0</v>
      </c>
      <c r="AG52" s="414">
        <v>0</v>
      </c>
      <c r="AH52" s="414">
        <v>0</v>
      </c>
      <c r="AI52" s="414">
        <v>0</v>
      </c>
      <c r="AJ52" s="414">
        <v>0</v>
      </c>
      <c r="AK52" s="414">
        <v>0</v>
      </c>
      <c r="AL52" s="414">
        <v>0</v>
      </c>
      <c r="AM52" s="414">
        <v>0</v>
      </c>
      <c r="AN52" s="414">
        <v>0</v>
      </c>
      <c r="AO52" s="414">
        <v>0</v>
      </c>
      <c r="AP52" s="414">
        <v>0</v>
      </c>
      <c r="AQ52" s="414">
        <v>0</v>
      </c>
      <c r="AR52" s="414">
        <v>0</v>
      </c>
      <c r="AS52" s="414">
        <v>0</v>
      </c>
      <c r="AT52" s="414">
        <v>0</v>
      </c>
      <c r="AU52" s="414">
        <v>0</v>
      </c>
      <c r="AV52" s="414">
        <v>0</v>
      </c>
      <c r="AW52" s="414">
        <v>0</v>
      </c>
      <c r="AX52" s="414">
        <v>0</v>
      </c>
      <c r="AY52" s="414">
        <v>0</v>
      </c>
      <c r="AZ52" s="414">
        <v>0</v>
      </c>
      <c r="BA52" s="25">
        <f t="shared" si="3"/>
        <v>0</v>
      </c>
    </row>
    <row r="53" spans="1:53" ht="48" customHeight="1" x14ac:dyDescent="0.25">
      <c r="A53" s="7"/>
      <c r="B53" s="382" t="s">
        <v>150</v>
      </c>
      <c r="C53" s="383" t="s">
        <v>151</v>
      </c>
      <c r="D53" s="382" t="s">
        <v>93</v>
      </c>
      <c r="E53" s="445">
        <f>SUBTOTAL(9,E54:E62)</f>
        <v>0</v>
      </c>
      <c r="F53" s="445">
        <f t="shared" ref="F53:AZ53" si="15">SUBTOTAL(9,F54:F62)</f>
        <v>0</v>
      </c>
      <c r="G53" s="445">
        <f t="shared" si="15"/>
        <v>0</v>
      </c>
      <c r="H53" s="445">
        <f t="shared" si="15"/>
        <v>0</v>
      </c>
      <c r="I53" s="445">
        <f t="shared" si="15"/>
        <v>0</v>
      </c>
      <c r="J53" s="445">
        <f t="shared" si="15"/>
        <v>0</v>
      </c>
      <c r="K53" s="445">
        <f t="shared" si="15"/>
        <v>0</v>
      </c>
      <c r="L53" s="445">
        <f t="shared" si="15"/>
        <v>0</v>
      </c>
      <c r="M53" s="445">
        <f t="shared" si="15"/>
        <v>0</v>
      </c>
      <c r="N53" s="445">
        <f t="shared" si="15"/>
        <v>0</v>
      </c>
      <c r="O53" s="445">
        <f t="shared" si="15"/>
        <v>0</v>
      </c>
      <c r="P53" s="445">
        <f t="shared" si="15"/>
        <v>0</v>
      </c>
      <c r="Q53" s="445">
        <f t="shared" si="15"/>
        <v>0</v>
      </c>
      <c r="R53" s="445">
        <f t="shared" si="15"/>
        <v>0</v>
      </c>
      <c r="S53" s="445">
        <f t="shared" si="15"/>
        <v>0</v>
      </c>
      <c r="T53" s="445">
        <f t="shared" si="15"/>
        <v>0</v>
      </c>
      <c r="U53" s="445">
        <f t="shared" si="15"/>
        <v>0</v>
      </c>
      <c r="V53" s="445">
        <f t="shared" si="15"/>
        <v>0</v>
      </c>
      <c r="W53" s="445">
        <f t="shared" si="15"/>
        <v>0</v>
      </c>
      <c r="X53" s="445">
        <f t="shared" si="15"/>
        <v>0</v>
      </c>
      <c r="Y53" s="445">
        <f t="shared" si="15"/>
        <v>0</v>
      </c>
      <c r="Z53" s="445">
        <f t="shared" si="15"/>
        <v>0</v>
      </c>
      <c r="AA53" s="445">
        <f t="shared" si="15"/>
        <v>0</v>
      </c>
      <c r="AB53" s="445">
        <f t="shared" si="15"/>
        <v>0</v>
      </c>
      <c r="AC53" s="445">
        <f t="shared" si="15"/>
        <v>0</v>
      </c>
      <c r="AD53" s="445">
        <f t="shared" si="15"/>
        <v>0</v>
      </c>
      <c r="AE53" s="445">
        <f t="shared" si="15"/>
        <v>0</v>
      </c>
      <c r="AF53" s="445">
        <f t="shared" si="15"/>
        <v>0</v>
      </c>
      <c r="AG53" s="445">
        <f t="shared" si="15"/>
        <v>0</v>
      </c>
      <c r="AH53" s="445">
        <f t="shared" si="15"/>
        <v>0</v>
      </c>
      <c r="AI53" s="445">
        <f t="shared" si="15"/>
        <v>0</v>
      </c>
      <c r="AJ53" s="445">
        <f t="shared" si="15"/>
        <v>0</v>
      </c>
      <c r="AK53" s="445">
        <f t="shared" si="15"/>
        <v>0</v>
      </c>
      <c r="AL53" s="445">
        <f t="shared" si="15"/>
        <v>0</v>
      </c>
      <c r="AM53" s="445">
        <f t="shared" si="15"/>
        <v>0</v>
      </c>
      <c r="AN53" s="445">
        <f t="shared" si="15"/>
        <v>0</v>
      </c>
      <c r="AO53" s="445">
        <f t="shared" si="15"/>
        <v>0</v>
      </c>
      <c r="AP53" s="445">
        <f t="shared" si="15"/>
        <v>0</v>
      </c>
      <c r="AQ53" s="445">
        <f t="shared" si="15"/>
        <v>0</v>
      </c>
      <c r="AR53" s="445">
        <f t="shared" si="15"/>
        <v>0</v>
      </c>
      <c r="AS53" s="445">
        <f t="shared" si="15"/>
        <v>0</v>
      </c>
      <c r="AT53" s="445">
        <f t="shared" si="15"/>
        <v>0</v>
      </c>
      <c r="AU53" s="445">
        <f t="shared" si="15"/>
        <v>0</v>
      </c>
      <c r="AV53" s="445">
        <f t="shared" si="15"/>
        <v>0</v>
      </c>
      <c r="AW53" s="445">
        <f t="shared" si="15"/>
        <v>0</v>
      </c>
      <c r="AX53" s="445">
        <f t="shared" si="15"/>
        <v>0</v>
      </c>
      <c r="AY53" s="445">
        <f t="shared" si="15"/>
        <v>0</v>
      </c>
      <c r="AZ53" s="445">
        <f t="shared" si="15"/>
        <v>0</v>
      </c>
      <c r="BA53" s="25">
        <f t="shared" si="3"/>
        <v>0</v>
      </c>
    </row>
    <row r="54" spans="1:53" ht="42" customHeight="1" x14ac:dyDescent="0.25">
      <c r="A54" s="7"/>
      <c r="B54" s="663" t="s">
        <v>152</v>
      </c>
      <c r="C54" s="664" t="s">
        <v>153</v>
      </c>
      <c r="D54" s="408" t="s">
        <v>93</v>
      </c>
      <c r="E54" s="410">
        <v>0</v>
      </c>
      <c r="F54" s="410">
        <v>0</v>
      </c>
      <c r="G54" s="410">
        <v>0</v>
      </c>
      <c r="H54" s="410">
        <v>0</v>
      </c>
      <c r="I54" s="410">
        <v>0</v>
      </c>
      <c r="J54" s="410">
        <v>0</v>
      </c>
      <c r="K54" s="410">
        <v>0</v>
      </c>
      <c r="L54" s="410">
        <v>0</v>
      </c>
      <c r="M54" s="410">
        <v>0</v>
      </c>
      <c r="N54" s="410">
        <v>0</v>
      </c>
      <c r="O54" s="410">
        <v>0</v>
      </c>
      <c r="P54" s="410">
        <v>0</v>
      </c>
      <c r="Q54" s="410">
        <v>0</v>
      </c>
      <c r="R54" s="410">
        <v>0</v>
      </c>
      <c r="S54" s="410">
        <v>0</v>
      </c>
      <c r="T54" s="410">
        <v>0</v>
      </c>
      <c r="U54" s="410">
        <v>0</v>
      </c>
      <c r="V54" s="410">
        <v>0</v>
      </c>
      <c r="W54" s="410">
        <v>0</v>
      </c>
      <c r="X54" s="410">
        <v>0</v>
      </c>
      <c r="Y54" s="410">
        <v>0</v>
      </c>
      <c r="Z54" s="410">
        <v>0</v>
      </c>
      <c r="AA54" s="410">
        <v>0</v>
      </c>
      <c r="AB54" s="410">
        <v>0</v>
      </c>
      <c r="AC54" s="410">
        <v>0</v>
      </c>
      <c r="AD54" s="410">
        <v>0</v>
      </c>
      <c r="AE54" s="410">
        <v>0</v>
      </c>
      <c r="AF54" s="410">
        <v>0</v>
      </c>
      <c r="AG54" s="410">
        <v>0</v>
      </c>
      <c r="AH54" s="410">
        <v>0</v>
      </c>
      <c r="AI54" s="410">
        <v>0</v>
      </c>
      <c r="AJ54" s="410">
        <v>0</v>
      </c>
      <c r="AK54" s="410">
        <v>0</v>
      </c>
      <c r="AL54" s="410">
        <v>0</v>
      </c>
      <c r="AM54" s="410">
        <v>0</v>
      </c>
      <c r="AN54" s="410">
        <v>0</v>
      </c>
      <c r="AO54" s="410">
        <v>0</v>
      </c>
      <c r="AP54" s="410">
        <v>0</v>
      </c>
      <c r="AQ54" s="410">
        <v>0</v>
      </c>
      <c r="AR54" s="410">
        <v>0</v>
      </c>
      <c r="AS54" s="410">
        <v>0</v>
      </c>
      <c r="AT54" s="410">
        <v>0</v>
      </c>
      <c r="AU54" s="410">
        <v>0</v>
      </c>
      <c r="AV54" s="410">
        <v>0</v>
      </c>
      <c r="AW54" s="410">
        <v>0</v>
      </c>
      <c r="AX54" s="410">
        <v>0</v>
      </c>
      <c r="AY54" s="410">
        <v>0</v>
      </c>
      <c r="AZ54" s="410">
        <v>0</v>
      </c>
      <c r="BA54" s="25">
        <f t="shared" si="3"/>
        <v>0</v>
      </c>
    </row>
    <row r="55" spans="1:53" ht="42" customHeight="1" x14ac:dyDescent="0.25">
      <c r="A55" s="7"/>
      <c r="B55" s="663" t="s">
        <v>154</v>
      </c>
      <c r="C55" s="664" t="s">
        <v>155</v>
      </c>
      <c r="D55" s="408" t="s">
        <v>93</v>
      </c>
      <c r="E55" s="410">
        <v>0</v>
      </c>
      <c r="F55" s="410">
        <v>0</v>
      </c>
      <c r="G55" s="410">
        <v>0</v>
      </c>
      <c r="H55" s="410">
        <v>0</v>
      </c>
      <c r="I55" s="410">
        <v>0</v>
      </c>
      <c r="J55" s="410">
        <v>0</v>
      </c>
      <c r="K55" s="410">
        <v>0</v>
      </c>
      <c r="L55" s="410">
        <v>0</v>
      </c>
      <c r="M55" s="410">
        <v>0</v>
      </c>
      <c r="N55" s="410">
        <v>0</v>
      </c>
      <c r="O55" s="410">
        <v>0</v>
      </c>
      <c r="P55" s="410">
        <v>0</v>
      </c>
      <c r="Q55" s="410">
        <v>0</v>
      </c>
      <c r="R55" s="410">
        <v>0</v>
      </c>
      <c r="S55" s="410">
        <v>0</v>
      </c>
      <c r="T55" s="410">
        <v>0</v>
      </c>
      <c r="U55" s="410">
        <v>0</v>
      </c>
      <c r="V55" s="410">
        <v>0</v>
      </c>
      <c r="W55" s="410">
        <v>0</v>
      </c>
      <c r="X55" s="410">
        <v>0</v>
      </c>
      <c r="Y55" s="410">
        <v>0</v>
      </c>
      <c r="Z55" s="410">
        <v>0</v>
      </c>
      <c r="AA55" s="410">
        <v>0</v>
      </c>
      <c r="AB55" s="410">
        <v>0</v>
      </c>
      <c r="AC55" s="410">
        <v>0</v>
      </c>
      <c r="AD55" s="410">
        <v>0</v>
      </c>
      <c r="AE55" s="410">
        <v>0</v>
      </c>
      <c r="AF55" s="410">
        <v>0</v>
      </c>
      <c r="AG55" s="410">
        <v>0</v>
      </c>
      <c r="AH55" s="410">
        <v>0</v>
      </c>
      <c r="AI55" s="410">
        <v>0</v>
      </c>
      <c r="AJ55" s="410">
        <v>0</v>
      </c>
      <c r="AK55" s="410">
        <v>0</v>
      </c>
      <c r="AL55" s="410">
        <v>0</v>
      </c>
      <c r="AM55" s="410">
        <v>0</v>
      </c>
      <c r="AN55" s="410">
        <v>0</v>
      </c>
      <c r="AO55" s="410">
        <v>0</v>
      </c>
      <c r="AP55" s="410">
        <v>0</v>
      </c>
      <c r="AQ55" s="410">
        <v>0</v>
      </c>
      <c r="AR55" s="410">
        <v>0</v>
      </c>
      <c r="AS55" s="410">
        <v>0</v>
      </c>
      <c r="AT55" s="410">
        <v>0</v>
      </c>
      <c r="AU55" s="410">
        <v>0</v>
      </c>
      <c r="AV55" s="410">
        <v>0</v>
      </c>
      <c r="AW55" s="410">
        <v>0</v>
      </c>
      <c r="AX55" s="410">
        <v>0</v>
      </c>
      <c r="AY55" s="410">
        <v>0</v>
      </c>
      <c r="AZ55" s="410">
        <v>0</v>
      </c>
      <c r="BA55" s="25">
        <f t="shared" si="3"/>
        <v>0</v>
      </c>
    </row>
    <row r="56" spans="1:53" ht="47.25" hidden="1" customHeight="1" x14ac:dyDescent="0.25">
      <c r="A56" s="7"/>
      <c r="B56" s="374" t="s">
        <v>154</v>
      </c>
      <c r="C56" s="375" t="s">
        <v>691</v>
      </c>
      <c r="D56" s="376" t="s">
        <v>693</v>
      </c>
      <c r="E56" s="390"/>
      <c r="F56" s="390"/>
      <c r="G56" s="390"/>
      <c r="H56" s="390"/>
      <c r="I56" s="390"/>
      <c r="J56" s="390"/>
      <c r="K56" s="390"/>
      <c r="L56" s="390"/>
      <c r="M56" s="390"/>
      <c r="N56" s="390"/>
      <c r="O56" s="390"/>
      <c r="P56" s="390"/>
      <c r="Q56" s="390"/>
      <c r="R56" s="390"/>
      <c r="S56" s="390"/>
      <c r="T56" s="390"/>
      <c r="U56" s="390"/>
      <c r="V56" s="390"/>
      <c r="W56" s="390"/>
      <c r="X56" s="390"/>
      <c r="Y56" s="390"/>
      <c r="Z56" s="390"/>
      <c r="AA56" s="390"/>
      <c r="AB56" s="390"/>
      <c r="AC56" s="390"/>
      <c r="AD56" s="390"/>
      <c r="AE56" s="390"/>
      <c r="AF56" s="390"/>
      <c r="AG56" s="390"/>
      <c r="AH56" s="390"/>
      <c r="AI56" s="390"/>
      <c r="AJ56" s="390"/>
      <c r="AK56" s="390"/>
      <c r="AL56" s="390"/>
      <c r="AM56" s="390"/>
      <c r="AN56" s="390"/>
      <c r="AO56" s="390"/>
      <c r="AP56" s="390"/>
      <c r="AQ56" s="390"/>
      <c r="AR56" s="390"/>
      <c r="AS56" s="390"/>
      <c r="AT56" s="390"/>
      <c r="AU56" s="390"/>
      <c r="AV56" s="390"/>
      <c r="AW56" s="390"/>
      <c r="AX56" s="390"/>
      <c r="AY56" s="390"/>
      <c r="AZ56" s="390"/>
      <c r="BA56" s="25"/>
    </row>
    <row r="57" spans="1:53" ht="42" customHeight="1" x14ac:dyDescent="0.25">
      <c r="A57" s="7"/>
      <c r="B57" s="408" t="s">
        <v>156</v>
      </c>
      <c r="C57" s="409" t="s">
        <v>157</v>
      </c>
      <c r="D57" s="408" t="s">
        <v>93</v>
      </c>
      <c r="E57" s="410">
        <v>0</v>
      </c>
      <c r="F57" s="410">
        <v>0</v>
      </c>
      <c r="G57" s="410">
        <v>0</v>
      </c>
      <c r="H57" s="410">
        <v>0</v>
      </c>
      <c r="I57" s="410">
        <v>0</v>
      </c>
      <c r="J57" s="410">
        <v>0</v>
      </c>
      <c r="K57" s="410">
        <v>0</v>
      </c>
      <c r="L57" s="410">
        <v>0</v>
      </c>
      <c r="M57" s="410">
        <v>0</v>
      </c>
      <c r="N57" s="410">
        <v>0</v>
      </c>
      <c r="O57" s="410">
        <v>0</v>
      </c>
      <c r="P57" s="410">
        <v>0</v>
      </c>
      <c r="Q57" s="410">
        <v>0</v>
      </c>
      <c r="R57" s="410">
        <v>0</v>
      </c>
      <c r="S57" s="410">
        <v>0</v>
      </c>
      <c r="T57" s="410">
        <v>0</v>
      </c>
      <c r="U57" s="410">
        <v>0</v>
      </c>
      <c r="V57" s="410">
        <v>0</v>
      </c>
      <c r="W57" s="410">
        <v>0</v>
      </c>
      <c r="X57" s="410">
        <v>0</v>
      </c>
      <c r="Y57" s="410">
        <v>0</v>
      </c>
      <c r="Z57" s="410">
        <v>0</v>
      </c>
      <c r="AA57" s="410">
        <v>0</v>
      </c>
      <c r="AB57" s="410">
        <v>0</v>
      </c>
      <c r="AC57" s="410">
        <v>0</v>
      </c>
      <c r="AD57" s="410">
        <v>0</v>
      </c>
      <c r="AE57" s="410">
        <v>0</v>
      </c>
      <c r="AF57" s="410">
        <v>0</v>
      </c>
      <c r="AG57" s="410">
        <v>0</v>
      </c>
      <c r="AH57" s="410">
        <v>0</v>
      </c>
      <c r="AI57" s="410">
        <v>0</v>
      </c>
      <c r="AJ57" s="410">
        <v>0</v>
      </c>
      <c r="AK57" s="410">
        <v>0</v>
      </c>
      <c r="AL57" s="410">
        <v>0</v>
      </c>
      <c r="AM57" s="410">
        <v>0</v>
      </c>
      <c r="AN57" s="410">
        <v>0</v>
      </c>
      <c r="AO57" s="410">
        <v>0</v>
      </c>
      <c r="AP57" s="410">
        <v>0</v>
      </c>
      <c r="AQ57" s="410">
        <v>0</v>
      </c>
      <c r="AR57" s="410">
        <v>0</v>
      </c>
      <c r="AS57" s="410">
        <v>0</v>
      </c>
      <c r="AT57" s="410">
        <v>0</v>
      </c>
      <c r="AU57" s="410">
        <v>0</v>
      </c>
      <c r="AV57" s="410">
        <v>0</v>
      </c>
      <c r="AW57" s="410">
        <v>0</v>
      </c>
      <c r="AX57" s="410">
        <v>0</v>
      </c>
      <c r="AY57" s="410">
        <v>0</v>
      </c>
      <c r="AZ57" s="410">
        <v>0</v>
      </c>
      <c r="BA57" s="25">
        <f t="shared" si="3"/>
        <v>0</v>
      </c>
    </row>
    <row r="58" spans="1:53" ht="42" customHeight="1" x14ac:dyDescent="0.25">
      <c r="A58" s="7"/>
      <c r="B58" s="408" t="s">
        <v>158</v>
      </c>
      <c r="C58" s="409" t="s">
        <v>159</v>
      </c>
      <c r="D58" s="408" t="s">
        <v>93</v>
      </c>
      <c r="E58" s="410">
        <v>0</v>
      </c>
      <c r="F58" s="410">
        <v>0</v>
      </c>
      <c r="G58" s="410">
        <v>0</v>
      </c>
      <c r="H58" s="410">
        <v>0</v>
      </c>
      <c r="I58" s="410">
        <v>0</v>
      </c>
      <c r="J58" s="410">
        <v>0</v>
      </c>
      <c r="K58" s="410">
        <v>0</v>
      </c>
      <c r="L58" s="410">
        <v>0</v>
      </c>
      <c r="M58" s="410">
        <v>0</v>
      </c>
      <c r="N58" s="410">
        <v>0</v>
      </c>
      <c r="O58" s="410">
        <v>0</v>
      </c>
      <c r="P58" s="410">
        <v>0</v>
      </c>
      <c r="Q58" s="410">
        <v>0</v>
      </c>
      <c r="R58" s="410">
        <v>0</v>
      </c>
      <c r="S58" s="410">
        <v>0</v>
      </c>
      <c r="T58" s="410">
        <v>0</v>
      </c>
      <c r="U58" s="410">
        <v>0</v>
      </c>
      <c r="V58" s="410">
        <v>0</v>
      </c>
      <c r="W58" s="410">
        <v>0</v>
      </c>
      <c r="X58" s="410">
        <v>0</v>
      </c>
      <c r="Y58" s="410">
        <v>0</v>
      </c>
      <c r="Z58" s="410">
        <v>0</v>
      </c>
      <c r="AA58" s="410">
        <v>0</v>
      </c>
      <c r="AB58" s="410">
        <v>0</v>
      </c>
      <c r="AC58" s="410">
        <v>0</v>
      </c>
      <c r="AD58" s="410">
        <v>0</v>
      </c>
      <c r="AE58" s="410">
        <v>0</v>
      </c>
      <c r="AF58" s="410">
        <v>0</v>
      </c>
      <c r="AG58" s="410">
        <v>0</v>
      </c>
      <c r="AH58" s="410">
        <v>0</v>
      </c>
      <c r="AI58" s="410">
        <v>0</v>
      </c>
      <c r="AJ58" s="410">
        <v>0</v>
      </c>
      <c r="AK58" s="410">
        <v>0</v>
      </c>
      <c r="AL58" s="410">
        <v>0</v>
      </c>
      <c r="AM58" s="410">
        <v>0</v>
      </c>
      <c r="AN58" s="410">
        <v>0</v>
      </c>
      <c r="AO58" s="410">
        <v>0</v>
      </c>
      <c r="AP58" s="410">
        <v>0</v>
      </c>
      <c r="AQ58" s="410">
        <v>0</v>
      </c>
      <c r="AR58" s="410">
        <v>0</v>
      </c>
      <c r="AS58" s="410">
        <v>0</v>
      </c>
      <c r="AT58" s="410">
        <v>0</v>
      </c>
      <c r="AU58" s="410">
        <v>0</v>
      </c>
      <c r="AV58" s="410">
        <v>0</v>
      </c>
      <c r="AW58" s="410">
        <v>0</v>
      </c>
      <c r="AX58" s="410">
        <v>0</v>
      </c>
      <c r="AY58" s="410">
        <v>0</v>
      </c>
      <c r="AZ58" s="410">
        <v>0</v>
      </c>
      <c r="BA58" s="25">
        <f t="shared" si="3"/>
        <v>0</v>
      </c>
    </row>
    <row r="59" spans="1:53" ht="42" customHeight="1" x14ac:dyDescent="0.25">
      <c r="A59" s="7"/>
      <c r="B59" s="408" t="s">
        <v>160</v>
      </c>
      <c r="C59" s="409" t="s">
        <v>161</v>
      </c>
      <c r="D59" s="408" t="s">
        <v>93</v>
      </c>
      <c r="E59" s="410">
        <v>0</v>
      </c>
      <c r="F59" s="410">
        <v>0</v>
      </c>
      <c r="G59" s="410">
        <v>0</v>
      </c>
      <c r="H59" s="410">
        <v>0</v>
      </c>
      <c r="I59" s="410">
        <v>0</v>
      </c>
      <c r="J59" s="410">
        <v>0</v>
      </c>
      <c r="K59" s="410">
        <v>0</v>
      </c>
      <c r="L59" s="410">
        <v>0</v>
      </c>
      <c r="M59" s="410">
        <v>0</v>
      </c>
      <c r="N59" s="410">
        <v>0</v>
      </c>
      <c r="O59" s="410">
        <v>0</v>
      </c>
      <c r="P59" s="410">
        <v>0</v>
      </c>
      <c r="Q59" s="410">
        <v>0</v>
      </c>
      <c r="R59" s="410">
        <v>0</v>
      </c>
      <c r="S59" s="410">
        <v>0</v>
      </c>
      <c r="T59" s="410">
        <v>0</v>
      </c>
      <c r="U59" s="410">
        <v>0</v>
      </c>
      <c r="V59" s="410">
        <v>0</v>
      </c>
      <c r="W59" s="410">
        <v>0</v>
      </c>
      <c r="X59" s="410">
        <v>0</v>
      </c>
      <c r="Y59" s="410">
        <v>0</v>
      </c>
      <c r="Z59" s="410">
        <v>0</v>
      </c>
      <c r="AA59" s="410">
        <v>0</v>
      </c>
      <c r="AB59" s="410">
        <v>0</v>
      </c>
      <c r="AC59" s="410">
        <v>0</v>
      </c>
      <c r="AD59" s="410">
        <v>0</v>
      </c>
      <c r="AE59" s="410">
        <v>0</v>
      </c>
      <c r="AF59" s="410">
        <v>0</v>
      </c>
      <c r="AG59" s="410">
        <v>0</v>
      </c>
      <c r="AH59" s="410">
        <v>0</v>
      </c>
      <c r="AI59" s="410">
        <v>0</v>
      </c>
      <c r="AJ59" s="410">
        <v>0</v>
      </c>
      <c r="AK59" s="410">
        <v>0</v>
      </c>
      <c r="AL59" s="410">
        <v>0</v>
      </c>
      <c r="AM59" s="410">
        <v>0</v>
      </c>
      <c r="AN59" s="410">
        <v>0</v>
      </c>
      <c r="AO59" s="410">
        <v>0</v>
      </c>
      <c r="AP59" s="410">
        <v>0</v>
      </c>
      <c r="AQ59" s="410">
        <v>0</v>
      </c>
      <c r="AR59" s="410">
        <v>0</v>
      </c>
      <c r="AS59" s="410">
        <v>0</v>
      </c>
      <c r="AT59" s="410">
        <v>0</v>
      </c>
      <c r="AU59" s="410">
        <v>0</v>
      </c>
      <c r="AV59" s="410">
        <v>0</v>
      </c>
      <c r="AW59" s="410">
        <v>0</v>
      </c>
      <c r="AX59" s="410">
        <v>0</v>
      </c>
      <c r="AY59" s="410">
        <v>0</v>
      </c>
      <c r="AZ59" s="410">
        <v>0</v>
      </c>
      <c r="BA59" s="25">
        <f t="shared" si="3"/>
        <v>0</v>
      </c>
    </row>
    <row r="60" spans="1:53" ht="42" customHeight="1" x14ac:dyDescent="0.25">
      <c r="A60" s="7"/>
      <c r="B60" s="408" t="s">
        <v>165</v>
      </c>
      <c r="C60" s="409" t="s">
        <v>166</v>
      </c>
      <c r="D60" s="408" t="s">
        <v>93</v>
      </c>
      <c r="E60" s="410">
        <v>0</v>
      </c>
      <c r="F60" s="410">
        <v>0</v>
      </c>
      <c r="G60" s="410">
        <v>0</v>
      </c>
      <c r="H60" s="410">
        <v>0</v>
      </c>
      <c r="I60" s="410">
        <v>0</v>
      </c>
      <c r="J60" s="410">
        <v>0</v>
      </c>
      <c r="K60" s="410">
        <v>0</v>
      </c>
      <c r="L60" s="410">
        <v>0</v>
      </c>
      <c r="M60" s="410">
        <v>0</v>
      </c>
      <c r="N60" s="410">
        <v>0</v>
      </c>
      <c r="O60" s="410">
        <v>0</v>
      </c>
      <c r="P60" s="410">
        <v>0</v>
      </c>
      <c r="Q60" s="410">
        <v>0</v>
      </c>
      <c r="R60" s="410">
        <v>0</v>
      </c>
      <c r="S60" s="410">
        <v>0</v>
      </c>
      <c r="T60" s="410">
        <v>0</v>
      </c>
      <c r="U60" s="410">
        <v>0</v>
      </c>
      <c r="V60" s="410">
        <v>0</v>
      </c>
      <c r="W60" s="410">
        <v>0</v>
      </c>
      <c r="X60" s="410">
        <v>0</v>
      </c>
      <c r="Y60" s="410">
        <v>0</v>
      </c>
      <c r="Z60" s="410">
        <v>0</v>
      </c>
      <c r="AA60" s="410">
        <v>0</v>
      </c>
      <c r="AB60" s="410">
        <v>0</v>
      </c>
      <c r="AC60" s="410">
        <v>0</v>
      </c>
      <c r="AD60" s="410">
        <v>0</v>
      </c>
      <c r="AE60" s="410">
        <v>0</v>
      </c>
      <c r="AF60" s="410">
        <v>0</v>
      </c>
      <c r="AG60" s="410">
        <v>0</v>
      </c>
      <c r="AH60" s="410">
        <v>0</v>
      </c>
      <c r="AI60" s="410">
        <v>0</v>
      </c>
      <c r="AJ60" s="410">
        <v>0</v>
      </c>
      <c r="AK60" s="410">
        <v>0</v>
      </c>
      <c r="AL60" s="410">
        <v>0</v>
      </c>
      <c r="AM60" s="410">
        <v>0</v>
      </c>
      <c r="AN60" s="410">
        <v>0</v>
      </c>
      <c r="AO60" s="410">
        <v>0</v>
      </c>
      <c r="AP60" s="410">
        <v>0</v>
      </c>
      <c r="AQ60" s="410">
        <v>0</v>
      </c>
      <c r="AR60" s="410">
        <v>0</v>
      </c>
      <c r="AS60" s="410">
        <v>0</v>
      </c>
      <c r="AT60" s="410">
        <v>0</v>
      </c>
      <c r="AU60" s="410">
        <v>0</v>
      </c>
      <c r="AV60" s="410">
        <v>0</v>
      </c>
      <c r="AW60" s="410">
        <v>0</v>
      </c>
      <c r="AX60" s="410">
        <v>0</v>
      </c>
      <c r="AY60" s="410">
        <v>0</v>
      </c>
      <c r="AZ60" s="410">
        <v>0</v>
      </c>
      <c r="BA60" s="25">
        <f t="shared" si="3"/>
        <v>0</v>
      </c>
    </row>
    <row r="61" spans="1:53" ht="42" customHeight="1" x14ac:dyDescent="0.25">
      <c r="A61" s="7"/>
      <c r="B61" s="663" t="s">
        <v>167</v>
      </c>
      <c r="C61" s="664" t="s">
        <v>168</v>
      </c>
      <c r="D61" s="408" t="s">
        <v>93</v>
      </c>
      <c r="E61" s="410">
        <v>0</v>
      </c>
      <c r="F61" s="410">
        <v>0</v>
      </c>
      <c r="G61" s="410">
        <v>0</v>
      </c>
      <c r="H61" s="410">
        <v>0</v>
      </c>
      <c r="I61" s="410">
        <v>0</v>
      </c>
      <c r="J61" s="410">
        <v>0</v>
      </c>
      <c r="K61" s="410">
        <v>0</v>
      </c>
      <c r="L61" s="410">
        <v>0</v>
      </c>
      <c r="M61" s="410">
        <v>0</v>
      </c>
      <c r="N61" s="410">
        <v>0</v>
      </c>
      <c r="O61" s="410">
        <v>0</v>
      </c>
      <c r="P61" s="410">
        <v>0</v>
      </c>
      <c r="Q61" s="410">
        <v>0</v>
      </c>
      <c r="R61" s="410">
        <v>0</v>
      </c>
      <c r="S61" s="410">
        <v>0</v>
      </c>
      <c r="T61" s="410">
        <v>0</v>
      </c>
      <c r="U61" s="410">
        <v>0</v>
      </c>
      <c r="V61" s="410">
        <v>0</v>
      </c>
      <c r="W61" s="410">
        <v>0</v>
      </c>
      <c r="X61" s="410">
        <v>0</v>
      </c>
      <c r="Y61" s="410">
        <v>0</v>
      </c>
      <c r="Z61" s="410">
        <v>0</v>
      </c>
      <c r="AA61" s="410">
        <v>0</v>
      </c>
      <c r="AB61" s="410">
        <v>0</v>
      </c>
      <c r="AC61" s="410">
        <v>0</v>
      </c>
      <c r="AD61" s="410">
        <v>0</v>
      </c>
      <c r="AE61" s="410">
        <v>0</v>
      </c>
      <c r="AF61" s="410">
        <v>0</v>
      </c>
      <c r="AG61" s="410">
        <v>0</v>
      </c>
      <c r="AH61" s="410">
        <v>0</v>
      </c>
      <c r="AI61" s="410">
        <v>0</v>
      </c>
      <c r="AJ61" s="410">
        <v>0</v>
      </c>
      <c r="AK61" s="410">
        <v>0</v>
      </c>
      <c r="AL61" s="410">
        <v>0</v>
      </c>
      <c r="AM61" s="410">
        <v>0</v>
      </c>
      <c r="AN61" s="410">
        <v>0</v>
      </c>
      <c r="AO61" s="410">
        <v>0</v>
      </c>
      <c r="AP61" s="410">
        <v>0</v>
      </c>
      <c r="AQ61" s="410">
        <v>0</v>
      </c>
      <c r="AR61" s="410">
        <v>0</v>
      </c>
      <c r="AS61" s="410">
        <v>0</v>
      </c>
      <c r="AT61" s="410">
        <v>0</v>
      </c>
      <c r="AU61" s="410">
        <v>0</v>
      </c>
      <c r="AV61" s="410">
        <v>0</v>
      </c>
      <c r="AW61" s="410">
        <v>0</v>
      </c>
      <c r="AX61" s="410">
        <v>0</v>
      </c>
      <c r="AY61" s="410">
        <v>0</v>
      </c>
      <c r="AZ61" s="410">
        <v>0</v>
      </c>
      <c r="BA61" s="25">
        <f t="shared" si="3"/>
        <v>0</v>
      </c>
    </row>
    <row r="62" spans="1:53" ht="42" customHeight="1" x14ac:dyDescent="0.25">
      <c r="A62" s="7"/>
      <c r="B62" s="663" t="s">
        <v>169</v>
      </c>
      <c r="C62" s="664" t="s">
        <v>170</v>
      </c>
      <c r="D62" s="408" t="s">
        <v>93</v>
      </c>
      <c r="E62" s="410">
        <v>0</v>
      </c>
      <c r="F62" s="410">
        <v>0</v>
      </c>
      <c r="G62" s="410">
        <v>0</v>
      </c>
      <c r="H62" s="410">
        <v>0</v>
      </c>
      <c r="I62" s="410">
        <v>0</v>
      </c>
      <c r="J62" s="410">
        <v>0</v>
      </c>
      <c r="K62" s="410">
        <v>0</v>
      </c>
      <c r="L62" s="410">
        <v>0</v>
      </c>
      <c r="M62" s="410">
        <v>0</v>
      </c>
      <c r="N62" s="410">
        <v>0</v>
      </c>
      <c r="O62" s="410">
        <v>0</v>
      </c>
      <c r="P62" s="410">
        <v>0</v>
      </c>
      <c r="Q62" s="410">
        <v>0</v>
      </c>
      <c r="R62" s="410">
        <v>0</v>
      </c>
      <c r="S62" s="410">
        <v>0</v>
      </c>
      <c r="T62" s="410">
        <v>0</v>
      </c>
      <c r="U62" s="410">
        <v>0</v>
      </c>
      <c r="V62" s="410">
        <v>0</v>
      </c>
      <c r="W62" s="410">
        <v>0</v>
      </c>
      <c r="X62" s="410">
        <v>0</v>
      </c>
      <c r="Y62" s="410">
        <v>0</v>
      </c>
      <c r="Z62" s="410">
        <v>0</v>
      </c>
      <c r="AA62" s="410">
        <v>0</v>
      </c>
      <c r="AB62" s="410">
        <v>0</v>
      </c>
      <c r="AC62" s="410">
        <v>0</v>
      </c>
      <c r="AD62" s="410">
        <v>0</v>
      </c>
      <c r="AE62" s="410">
        <v>0</v>
      </c>
      <c r="AF62" s="410">
        <v>0</v>
      </c>
      <c r="AG62" s="410">
        <v>0</v>
      </c>
      <c r="AH62" s="410">
        <v>0</v>
      </c>
      <c r="AI62" s="410">
        <v>0</v>
      </c>
      <c r="AJ62" s="410">
        <v>0</v>
      </c>
      <c r="AK62" s="410">
        <v>0</v>
      </c>
      <c r="AL62" s="410">
        <v>0</v>
      </c>
      <c r="AM62" s="410">
        <v>0</v>
      </c>
      <c r="AN62" s="410">
        <v>0</v>
      </c>
      <c r="AO62" s="410">
        <v>0</v>
      </c>
      <c r="AP62" s="410">
        <v>0</v>
      </c>
      <c r="AQ62" s="410">
        <v>0</v>
      </c>
      <c r="AR62" s="410">
        <v>0</v>
      </c>
      <c r="AS62" s="410">
        <v>0</v>
      </c>
      <c r="AT62" s="410">
        <v>0</v>
      </c>
      <c r="AU62" s="410">
        <v>0</v>
      </c>
      <c r="AV62" s="410">
        <v>0</v>
      </c>
      <c r="AW62" s="410">
        <v>0</v>
      </c>
      <c r="AX62" s="410">
        <v>0</v>
      </c>
      <c r="AY62" s="410">
        <v>0</v>
      </c>
      <c r="AZ62" s="410">
        <v>0</v>
      </c>
      <c r="BA62" s="25">
        <f t="shared" si="3"/>
        <v>0</v>
      </c>
    </row>
    <row r="63" spans="1:53" ht="48" customHeight="1" x14ac:dyDescent="0.25">
      <c r="A63" s="7"/>
      <c r="B63" s="382" t="s">
        <v>171</v>
      </c>
      <c r="C63" s="383" t="s">
        <v>172</v>
      </c>
      <c r="D63" s="382" t="s">
        <v>93</v>
      </c>
      <c r="E63" s="445">
        <f>E64+E65</f>
        <v>0</v>
      </c>
      <c r="F63" s="445">
        <f>F64+F65</f>
        <v>0</v>
      </c>
      <c r="G63" s="445">
        <f t="shared" ref="G63:AZ63" si="16">G64+G65</f>
        <v>0</v>
      </c>
      <c r="H63" s="445">
        <f t="shared" si="16"/>
        <v>0</v>
      </c>
      <c r="I63" s="445">
        <f t="shared" si="16"/>
        <v>0</v>
      </c>
      <c r="J63" s="445">
        <f t="shared" si="16"/>
        <v>0</v>
      </c>
      <c r="K63" s="445">
        <f t="shared" si="16"/>
        <v>0</v>
      </c>
      <c r="L63" s="445">
        <f t="shared" si="16"/>
        <v>0</v>
      </c>
      <c r="M63" s="445">
        <f t="shared" si="16"/>
        <v>0</v>
      </c>
      <c r="N63" s="445">
        <f t="shared" si="16"/>
        <v>0</v>
      </c>
      <c r="O63" s="445">
        <f t="shared" si="16"/>
        <v>0</v>
      </c>
      <c r="P63" s="445">
        <f t="shared" si="16"/>
        <v>0</v>
      </c>
      <c r="Q63" s="445">
        <f t="shared" si="16"/>
        <v>0</v>
      </c>
      <c r="R63" s="445">
        <f t="shared" si="16"/>
        <v>0</v>
      </c>
      <c r="S63" s="445">
        <f t="shared" si="16"/>
        <v>0</v>
      </c>
      <c r="T63" s="445">
        <f t="shared" si="16"/>
        <v>0</v>
      </c>
      <c r="U63" s="445">
        <f t="shared" si="16"/>
        <v>0</v>
      </c>
      <c r="V63" s="445">
        <f t="shared" si="16"/>
        <v>0</v>
      </c>
      <c r="W63" s="445">
        <f t="shared" si="16"/>
        <v>0</v>
      </c>
      <c r="X63" s="445">
        <f t="shared" si="16"/>
        <v>0</v>
      </c>
      <c r="Y63" s="445">
        <f t="shared" si="16"/>
        <v>0</v>
      </c>
      <c r="Z63" s="445">
        <f t="shared" si="16"/>
        <v>0</v>
      </c>
      <c r="AA63" s="445">
        <f t="shared" si="16"/>
        <v>0</v>
      </c>
      <c r="AB63" s="445">
        <f t="shared" si="16"/>
        <v>0</v>
      </c>
      <c r="AC63" s="445">
        <f t="shared" si="16"/>
        <v>0</v>
      </c>
      <c r="AD63" s="445">
        <f t="shared" si="16"/>
        <v>0</v>
      </c>
      <c r="AE63" s="445">
        <f t="shared" si="16"/>
        <v>0</v>
      </c>
      <c r="AF63" s="445">
        <f t="shared" si="16"/>
        <v>0</v>
      </c>
      <c r="AG63" s="445">
        <f t="shared" si="16"/>
        <v>0</v>
      </c>
      <c r="AH63" s="445">
        <f t="shared" si="16"/>
        <v>0</v>
      </c>
      <c r="AI63" s="445">
        <f t="shared" si="16"/>
        <v>0</v>
      </c>
      <c r="AJ63" s="445">
        <f t="shared" si="16"/>
        <v>0</v>
      </c>
      <c r="AK63" s="445">
        <f t="shared" si="16"/>
        <v>0</v>
      </c>
      <c r="AL63" s="445">
        <f t="shared" si="16"/>
        <v>0</v>
      </c>
      <c r="AM63" s="445">
        <f t="shared" si="16"/>
        <v>0</v>
      </c>
      <c r="AN63" s="445">
        <f t="shared" si="16"/>
        <v>0</v>
      </c>
      <c r="AO63" s="445">
        <f t="shared" si="16"/>
        <v>0</v>
      </c>
      <c r="AP63" s="445">
        <f t="shared" si="16"/>
        <v>0</v>
      </c>
      <c r="AQ63" s="445">
        <f t="shared" si="16"/>
        <v>0</v>
      </c>
      <c r="AR63" s="445">
        <f t="shared" si="16"/>
        <v>0</v>
      </c>
      <c r="AS63" s="445">
        <f t="shared" si="16"/>
        <v>0</v>
      </c>
      <c r="AT63" s="445">
        <f t="shared" si="16"/>
        <v>0</v>
      </c>
      <c r="AU63" s="445">
        <f t="shared" si="16"/>
        <v>0</v>
      </c>
      <c r="AV63" s="445">
        <f t="shared" si="16"/>
        <v>0</v>
      </c>
      <c r="AW63" s="445">
        <f t="shared" si="16"/>
        <v>0</v>
      </c>
      <c r="AX63" s="445">
        <f t="shared" si="16"/>
        <v>0</v>
      </c>
      <c r="AY63" s="445">
        <f t="shared" si="16"/>
        <v>0</v>
      </c>
      <c r="AZ63" s="445">
        <f t="shared" si="16"/>
        <v>0</v>
      </c>
      <c r="BA63" s="25">
        <f t="shared" si="3"/>
        <v>0</v>
      </c>
    </row>
    <row r="64" spans="1:53" ht="42" customHeight="1" x14ac:dyDescent="0.25">
      <c r="A64" s="7"/>
      <c r="B64" s="408" t="s">
        <v>173</v>
      </c>
      <c r="C64" s="409" t="s">
        <v>174</v>
      </c>
      <c r="D64" s="408" t="s">
        <v>93</v>
      </c>
      <c r="E64" s="410">
        <v>0</v>
      </c>
      <c r="F64" s="410">
        <v>0</v>
      </c>
      <c r="G64" s="410">
        <v>0</v>
      </c>
      <c r="H64" s="410">
        <v>0</v>
      </c>
      <c r="I64" s="410">
        <v>0</v>
      </c>
      <c r="J64" s="410">
        <v>0</v>
      </c>
      <c r="K64" s="410">
        <v>0</v>
      </c>
      <c r="L64" s="410">
        <v>0</v>
      </c>
      <c r="M64" s="410">
        <v>0</v>
      </c>
      <c r="N64" s="410">
        <v>0</v>
      </c>
      <c r="O64" s="410">
        <v>0</v>
      </c>
      <c r="P64" s="410">
        <v>0</v>
      </c>
      <c r="Q64" s="410">
        <v>0</v>
      </c>
      <c r="R64" s="410">
        <v>0</v>
      </c>
      <c r="S64" s="410">
        <v>0</v>
      </c>
      <c r="T64" s="410">
        <v>0</v>
      </c>
      <c r="U64" s="410">
        <v>0</v>
      </c>
      <c r="V64" s="410">
        <v>0</v>
      </c>
      <c r="W64" s="410">
        <v>0</v>
      </c>
      <c r="X64" s="410">
        <v>0</v>
      </c>
      <c r="Y64" s="410">
        <v>0</v>
      </c>
      <c r="Z64" s="410">
        <v>0</v>
      </c>
      <c r="AA64" s="410">
        <v>0</v>
      </c>
      <c r="AB64" s="410">
        <v>0</v>
      </c>
      <c r="AC64" s="410">
        <v>0</v>
      </c>
      <c r="AD64" s="410">
        <v>0</v>
      </c>
      <c r="AE64" s="410">
        <v>0</v>
      </c>
      <c r="AF64" s="410">
        <v>0</v>
      </c>
      <c r="AG64" s="410">
        <v>0</v>
      </c>
      <c r="AH64" s="410">
        <v>0</v>
      </c>
      <c r="AI64" s="410">
        <v>0</v>
      </c>
      <c r="AJ64" s="410">
        <v>0</v>
      </c>
      <c r="AK64" s="410">
        <v>0</v>
      </c>
      <c r="AL64" s="410">
        <v>0</v>
      </c>
      <c r="AM64" s="410">
        <v>0</v>
      </c>
      <c r="AN64" s="410">
        <v>0</v>
      </c>
      <c r="AO64" s="410">
        <v>0</v>
      </c>
      <c r="AP64" s="410">
        <v>0</v>
      </c>
      <c r="AQ64" s="410">
        <v>0</v>
      </c>
      <c r="AR64" s="410">
        <v>0</v>
      </c>
      <c r="AS64" s="410">
        <v>0</v>
      </c>
      <c r="AT64" s="410">
        <v>0</v>
      </c>
      <c r="AU64" s="410">
        <v>0</v>
      </c>
      <c r="AV64" s="410">
        <v>0</v>
      </c>
      <c r="AW64" s="410">
        <v>0</v>
      </c>
      <c r="AX64" s="410">
        <v>0</v>
      </c>
      <c r="AY64" s="410">
        <v>0</v>
      </c>
      <c r="AZ64" s="410">
        <v>0</v>
      </c>
      <c r="BA64" s="25">
        <f t="shared" si="3"/>
        <v>0</v>
      </c>
    </row>
    <row r="65" spans="1:53" ht="42" customHeight="1" x14ac:dyDescent="0.25">
      <c r="A65" s="7"/>
      <c r="B65" s="408" t="s">
        <v>175</v>
      </c>
      <c r="C65" s="409" t="s">
        <v>176</v>
      </c>
      <c r="D65" s="408" t="s">
        <v>93</v>
      </c>
      <c r="E65" s="410">
        <v>0</v>
      </c>
      <c r="F65" s="410">
        <v>0</v>
      </c>
      <c r="G65" s="410">
        <v>0</v>
      </c>
      <c r="H65" s="410">
        <v>0</v>
      </c>
      <c r="I65" s="410">
        <v>0</v>
      </c>
      <c r="J65" s="410">
        <v>0</v>
      </c>
      <c r="K65" s="410">
        <v>0</v>
      </c>
      <c r="L65" s="410">
        <v>0</v>
      </c>
      <c r="M65" s="410">
        <v>0</v>
      </c>
      <c r="N65" s="410">
        <v>0</v>
      </c>
      <c r="O65" s="410">
        <v>0</v>
      </c>
      <c r="P65" s="410">
        <v>0</v>
      </c>
      <c r="Q65" s="410">
        <v>0</v>
      </c>
      <c r="R65" s="410">
        <v>0</v>
      </c>
      <c r="S65" s="410">
        <v>0</v>
      </c>
      <c r="T65" s="410">
        <v>0</v>
      </c>
      <c r="U65" s="410">
        <v>0</v>
      </c>
      <c r="V65" s="410">
        <v>0</v>
      </c>
      <c r="W65" s="410">
        <v>0</v>
      </c>
      <c r="X65" s="410">
        <v>0</v>
      </c>
      <c r="Y65" s="410">
        <v>0</v>
      </c>
      <c r="Z65" s="410">
        <v>0</v>
      </c>
      <c r="AA65" s="410">
        <v>0</v>
      </c>
      <c r="AB65" s="410">
        <v>0</v>
      </c>
      <c r="AC65" s="410">
        <v>0</v>
      </c>
      <c r="AD65" s="410">
        <v>0</v>
      </c>
      <c r="AE65" s="410">
        <v>0</v>
      </c>
      <c r="AF65" s="410">
        <v>0</v>
      </c>
      <c r="AG65" s="410">
        <v>0</v>
      </c>
      <c r="AH65" s="410">
        <v>0</v>
      </c>
      <c r="AI65" s="410">
        <v>0</v>
      </c>
      <c r="AJ65" s="410">
        <v>0</v>
      </c>
      <c r="AK65" s="410">
        <v>0</v>
      </c>
      <c r="AL65" s="410">
        <v>0</v>
      </c>
      <c r="AM65" s="410">
        <v>0</v>
      </c>
      <c r="AN65" s="410">
        <v>0</v>
      </c>
      <c r="AO65" s="410">
        <v>0</v>
      </c>
      <c r="AP65" s="410">
        <v>0</v>
      </c>
      <c r="AQ65" s="410">
        <v>0</v>
      </c>
      <c r="AR65" s="410">
        <v>0</v>
      </c>
      <c r="AS65" s="410">
        <v>0</v>
      </c>
      <c r="AT65" s="410">
        <v>0</v>
      </c>
      <c r="AU65" s="410">
        <v>0</v>
      </c>
      <c r="AV65" s="410">
        <v>0</v>
      </c>
      <c r="AW65" s="410">
        <v>0</v>
      </c>
      <c r="AX65" s="410">
        <v>0</v>
      </c>
      <c r="AY65" s="410">
        <v>0</v>
      </c>
      <c r="AZ65" s="410">
        <v>0</v>
      </c>
      <c r="BA65" s="25">
        <f t="shared" si="3"/>
        <v>0</v>
      </c>
    </row>
    <row r="66" spans="1:53" ht="48" customHeight="1" x14ac:dyDescent="0.25">
      <c r="A66" s="7"/>
      <c r="B66" s="382" t="s">
        <v>177</v>
      </c>
      <c r="C66" s="383" t="s">
        <v>178</v>
      </c>
      <c r="D66" s="657" t="s">
        <v>93</v>
      </c>
      <c r="E66" s="445">
        <f t="shared" ref="E66:AN66" si="17">SUM(E67:E68)</f>
        <v>0</v>
      </c>
      <c r="F66" s="445">
        <f t="shared" si="17"/>
        <v>0</v>
      </c>
      <c r="G66" s="445">
        <f t="shared" si="17"/>
        <v>0</v>
      </c>
      <c r="H66" s="445">
        <f t="shared" si="17"/>
        <v>0</v>
      </c>
      <c r="I66" s="445">
        <f t="shared" si="17"/>
        <v>0</v>
      </c>
      <c r="J66" s="445">
        <f t="shared" si="17"/>
        <v>0</v>
      </c>
      <c r="K66" s="445">
        <f t="shared" si="17"/>
        <v>0</v>
      </c>
      <c r="L66" s="445">
        <f t="shared" si="17"/>
        <v>0</v>
      </c>
      <c r="M66" s="445">
        <f t="shared" si="17"/>
        <v>0</v>
      </c>
      <c r="N66" s="445">
        <f t="shared" si="17"/>
        <v>0</v>
      </c>
      <c r="O66" s="445">
        <f t="shared" si="17"/>
        <v>0</v>
      </c>
      <c r="P66" s="445">
        <f t="shared" si="17"/>
        <v>0</v>
      </c>
      <c r="Q66" s="445">
        <f t="shared" si="17"/>
        <v>0</v>
      </c>
      <c r="R66" s="445">
        <f t="shared" si="17"/>
        <v>0</v>
      </c>
      <c r="S66" s="445">
        <f t="shared" si="17"/>
        <v>0</v>
      </c>
      <c r="T66" s="445">
        <f t="shared" si="17"/>
        <v>0</v>
      </c>
      <c r="U66" s="445">
        <f t="shared" si="17"/>
        <v>0</v>
      </c>
      <c r="V66" s="445">
        <f t="shared" si="17"/>
        <v>0</v>
      </c>
      <c r="W66" s="445">
        <f t="shared" si="17"/>
        <v>0</v>
      </c>
      <c r="X66" s="445">
        <f t="shared" si="17"/>
        <v>0</v>
      </c>
      <c r="Y66" s="445">
        <f t="shared" si="17"/>
        <v>0</v>
      </c>
      <c r="Z66" s="445">
        <f t="shared" si="17"/>
        <v>0</v>
      </c>
      <c r="AA66" s="445">
        <f t="shared" si="17"/>
        <v>0</v>
      </c>
      <c r="AB66" s="445">
        <f t="shared" si="17"/>
        <v>0</v>
      </c>
      <c r="AC66" s="445">
        <f t="shared" si="17"/>
        <v>0</v>
      </c>
      <c r="AD66" s="445">
        <f t="shared" si="17"/>
        <v>0</v>
      </c>
      <c r="AE66" s="445">
        <f t="shared" si="17"/>
        <v>0</v>
      </c>
      <c r="AF66" s="445">
        <f t="shared" si="17"/>
        <v>0</v>
      </c>
      <c r="AG66" s="445">
        <f t="shared" si="17"/>
        <v>0</v>
      </c>
      <c r="AH66" s="445">
        <f t="shared" si="17"/>
        <v>0</v>
      </c>
      <c r="AI66" s="445">
        <f t="shared" si="17"/>
        <v>0</v>
      </c>
      <c r="AJ66" s="445">
        <f t="shared" si="17"/>
        <v>0</v>
      </c>
      <c r="AK66" s="445">
        <f t="shared" si="17"/>
        <v>0</v>
      </c>
      <c r="AL66" s="445">
        <f t="shared" si="17"/>
        <v>0</v>
      </c>
      <c r="AM66" s="445">
        <f t="shared" si="17"/>
        <v>0</v>
      </c>
      <c r="AN66" s="445">
        <f t="shared" si="17"/>
        <v>0</v>
      </c>
      <c r="AO66" s="445">
        <f>SUM(AO67:AO68)</f>
        <v>0</v>
      </c>
      <c r="AP66" s="445">
        <f>SUM(AP67:AP68)</f>
        <v>0</v>
      </c>
      <c r="AQ66" s="445">
        <f t="shared" ref="AQ66:AZ66" si="18">SUM(AQ67:AQ68)</f>
        <v>0</v>
      </c>
      <c r="AR66" s="445">
        <f t="shared" si="18"/>
        <v>0</v>
      </c>
      <c r="AS66" s="445">
        <f t="shared" si="18"/>
        <v>0</v>
      </c>
      <c r="AT66" s="445">
        <f t="shared" si="18"/>
        <v>0</v>
      </c>
      <c r="AU66" s="445">
        <f t="shared" si="18"/>
        <v>0</v>
      </c>
      <c r="AV66" s="445">
        <f t="shared" si="18"/>
        <v>0</v>
      </c>
      <c r="AW66" s="445">
        <f t="shared" si="18"/>
        <v>0</v>
      </c>
      <c r="AX66" s="445">
        <f t="shared" si="18"/>
        <v>0</v>
      </c>
      <c r="AY66" s="445">
        <f t="shared" si="18"/>
        <v>0</v>
      </c>
      <c r="AZ66" s="445">
        <f t="shared" si="18"/>
        <v>0</v>
      </c>
      <c r="BA66" s="25">
        <f t="shared" si="3"/>
        <v>0</v>
      </c>
    </row>
    <row r="67" spans="1:53" ht="42" customHeight="1" x14ac:dyDescent="0.25">
      <c r="A67" s="7"/>
      <c r="B67" s="408" t="s">
        <v>179</v>
      </c>
      <c r="C67" s="409" t="s">
        <v>180</v>
      </c>
      <c r="D67" s="408" t="s">
        <v>93</v>
      </c>
      <c r="E67" s="410">
        <v>0</v>
      </c>
      <c r="F67" s="410">
        <v>0</v>
      </c>
      <c r="G67" s="410">
        <v>0</v>
      </c>
      <c r="H67" s="410">
        <v>0</v>
      </c>
      <c r="I67" s="410">
        <v>0</v>
      </c>
      <c r="J67" s="410">
        <v>0</v>
      </c>
      <c r="K67" s="410">
        <v>0</v>
      </c>
      <c r="L67" s="410">
        <v>0</v>
      </c>
      <c r="M67" s="410">
        <v>0</v>
      </c>
      <c r="N67" s="410">
        <v>0</v>
      </c>
      <c r="O67" s="410">
        <v>0</v>
      </c>
      <c r="P67" s="410">
        <v>0</v>
      </c>
      <c r="Q67" s="410">
        <v>0</v>
      </c>
      <c r="R67" s="410">
        <v>0</v>
      </c>
      <c r="S67" s="410">
        <v>0</v>
      </c>
      <c r="T67" s="410">
        <v>0</v>
      </c>
      <c r="U67" s="410">
        <v>0</v>
      </c>
      <c r="V67" s="410">
        <v>0</v>
      </c>
      <c r="W67" s="410">
        <v>0</v>
      </c>
      <c r="X67" s="410">
        <v>0</v>
      </c>
      <c r="Y67" s="410">
        <v>0</v>
      </c>
      <c r="Z67" s="410">
        <v>0</v>
      </c>
      <c r="AA67" s="410">
        <v>0</v>
      </c>
      <c r="AB67" s="410">
        <v>0</v>
      </c>
      <c r="AC67" s="410">
        <v>0</v>
      </c>
      <c r="AD67" s="410">
        <v>0</v>
      </c>
      <c r="AE67" s="410">
        <v>0</v>
      </c>
      <c r="AF67" s="410">
        <v>0</v>
      </c>
      <c r="AG67" s="410">
        <v>0</v>
      </c>
      <c r="AH67" s="410">
        <v>0</v>
      </c>
      <c r="AI67" s="410">
        <v>0</v>
      </c>
      <c r="AJ67" s="410">
        <v>0</v>
      </c>
      <c r="AK67" s="410">
        <v>0</v>
      </c>
      <c r="AL67" s="410">
        <v>0</v>
      </c>
      <c r="AM67" s="410">
        <v>0</v>
      </c>
      <c r="AN67" s="410">
        <v>0</v>
      </c>
      <c r="AO67" s="410">
        <v>0</v>
      </c>
      <c r="AP67" s="410">
        <v>0</v>
      </c>
      <c r="AQ67" s="410">
        <v>0</v>
      </c>
      <c r="AR67" s="410">
        <v>0</v>
      </c>
      <c r="AS67" s="410">
        <v>0</v>
      </c>
      <c r="AT67" s="410">
        <v>0</v>
      </c>
      <c r="AU67" s="410">
        <v>0</v>
      </c>
      <c r="AV67" s="410">
        <v>0</v>
      </c>
      <c r="AW67" s="410">
        <v>0</v>
      </c>
      <c r="AX67" s="410">
        <v>0</v>
      </c>
      <c r="AY67" s="410">
        <v>0</v>
      </c>
      <c r="AZ67" s="410">
        <v>0</v>
      </c>
      <c r="BA67" s="25">
        <f t="shared" si="3"/>
        <v>0</v>
      </c>
    </row>
    <row r="68" spans="1:53" ht="42" customHeight="1" x14ac:dyDescent="0.25">
      <c r="A68" s="7"/>
      <c r="B68" s="408" t="s">
        <v>181</v>
      </c>
      <c r="C68" s="409" t="s">
        <v>182</v>
      </c>
      <c r="D68" s="408" t="s">
        <v>93</v>
      </c>
      <c r="E68" s="410">
        <v>0</v>
      </c>
      <c r="F68" s="410">
        <v>0</v>
      </c>
      <c r="G68" s="410">
        <v>0</v>
      </c>
      <c r="H68" s="410">
        <v>0</v>
      </c>
      <c r="I68" s="410">
        <v>0</v>
      </c>
      <c r="J68" s="410">
        <v>0</v>
      </c>
      <c r="K68" s="410">
        <v>0</v>
      </c>
      <c r="L68" s="410">
        <v>0</v>
      </c>
      <c r="M68" s="410">
        <v>0</v>
      </c>
      <c r="N68" s="410">
        <v>0</v>
      </c>
      <c r="O68" s="410">
        <v>0</v>
      </c>
      <c r="P68" s="410">
        <v>0</v>
      </c>
      <c r="Q68" s="410">
        <v>0</v>
      </c>
      <c r="R68" s="410">
        <v>0</v>
      </c>
      <c r="S68" s="410">
        <v>0</v>
      </c>
      <c r="T68" s="410">
        <v>0</v>
      </c>
      <c r="U68" s="410">
        <v>0</v>
      </c>
      <c r="V68" s="410">
        <v>0</v>
      </c>
      <c r="W68" s="410">
        <v>0</v>
      </c>
      <c r="X68" s="410">
        <v>0</v>
      </c>
      <c r="Y68" s="410">
        <v>0</v>
      </c>
      <c r="Z68" s="410">
        <v>0</v>
      </c>
      <c r="AA68" s="410">
        <v>0</v>
      </c>
      <c r="AB68" s="410">
        <v>0</v>
      </c>
      <c r="AC68" s="410">
        <v>0</v>
      </c>
      <c r="AD68" s="410">
        <v>0</v>
      </c>
      <c r="AE68" s="410">
        <v>0</v>
      </c>
      <c r="AF68" s="410">
        <v>0</v>
      </c>
      <c r="AG68" s="410">
        <v>0</v>
      </c>
      <c r="AH68" s="410">
        <v>0</v>
      </c>
      <c r="AI68" s="410">
        <v>0</v>
      </c>
      <c r="AJ68" s="410">
        <v>0</v>
      </c>
      <c r="AK68" s="410">
        <v>0</v>
      </c>
      <c r="AL68" s="410">
        <v>0</v>
      </c>
      <c r="AM68" s="410">
        <v>0</v>
      </c>
      <c r="AN68" s="410">
        <v>0</v>
      </c>
      <c r="AO68" s="410">
        <v>0</v>
      </c>
      <c r="AP68" s="410">
        <v>0</v>
      </c>
      <c r="AQ68" s="410">
        <v>0</v>
      </c>
      <c r="AR68" s="410">
        <v>0</v>
      </c>
      <c r="AS68" s="410">
        <v>0</v>
      </c>
      <c r="AT68" s="410">
        <v>0</v>
      </c>
      <c r="AU68" s="410">
        <v>0</v>
      </c>
      <c r="AV68" s="410">
        <v>0</v>
      </c>
      <c r="AW68" s="410">
        <v>0</v>
      </c>
      <c r="AX68" s="410">
        <v>0</v>
      </c>
      <c r="AY68" s="410">
        <v>0</v>
      </c>
      <c r="AZ68" s="410">
        <v>0</v>
      </c>
      <c r="BA68" s="25">
        <f t="shared" si="3"/>
        <v>0</v>
      </c>
    </row>
    <row r="69" spans="1:53" ht="48" customHeight="1" x14ac:dyDescent="0.25">
      <c r="A69" s="7"/>
      <c r="B69" s="382" t="s">
        <v>183</v>
      </c>
      <c r="C69" s="383" t="s">
        <v>184</v>
      </c>
      <c r="D69" s="382" t="s">
        <v>93</v>
      </c>
      <c r="E69" s="384">
        <f>SUBTOTAL(9,E70:E71)</f>
        <v>2</v>
      </c>
      <c r="F69" s="384">
        <f t="shared" ref="F69:AZ69" si="19">SUBTOTAL(9,F70:F71)</f>
        <v>0</v>
      </c>
      <c r="G69" s="384">
        <f t="shared" si="19"/>
        <v>0</v>
      </c>
      <c r="H69" s="384">
        <f t="shared" si="19"/>
        <v>0</v>
      </c>
      <c r="I69" s="384">
        <f t="shared" si="19"/>
        <v>5.4509999999999996</v>
      </c>
      <c r="J69" s="384">
        <f t="shared" si="19"/>
        <v>0</v>
      </c>
      <c r="K69" s="384">
        <f t="shared" si="19"/>
        <v>0</v>
      </c>
      <c r="L69" s="384">
        <f t="shared" si="19"/>
        <v>0</v>
      </c>
      <c r="M69" s="384">
        <f t="shared" si="19"/>
        <v>0</v>
      </c>
      <c r="N69" s="384">
        <f t="shared" si="19"/>
        <v>0</v>
      </c>
      <c r="O69" s="384">
        <f t="shared" si="19"/>
        <v>0</v>
      </c>
      <c r="P69" s="384">
        <f t="shared" si="19"/>
        <v>0</v>
      </c>
      <c r="Q69" s="384">
        <f t="shared" si="19"/>
        <v>0</v>
      </c>
      <c r="R69" s="384">
        <f t="shared" si="19"/>
        <v>0</v>
      </c>
      <c r="S69" s="384">
        <f t="shared" si="19"/>
        <v>0</v>
      </c>
      <c r="T69" s="384">
        <f t="shared" si="19"/>
        <v>0</v>
      </c>
      <c r="U69" s="384">
        <f t="shared" si="19"/>
        <v>0</v>
      </c>
      <c r="V69" s="384">
        <f t="shared" si="19"/>
        <v>0</v>
      </c>
      <c r="W69" s="384">
        <f t="shared" si="19"/>
        <v>0</v>
      </c>
      <c r="X69" s="384">
        <f t="shared" si="19"/>
        <v>0</v>
      </c>
      <c r="Y69" s="384">
        <f t="shared" si="19"/>
        <v>0</v>
      </c>
      <c r="Z69" s="384">
        <f t="shared" si="19"/>
        <v>0</v>
      </c>
      <c r="AA69" s="384">
        <f t="shared" si="19"/>
        <v>0</v>
      </c>
      <c r="AB69" s="384">
        <f t="shared" si="19"/>
        <v>0</v>
      </c>
      <c r="AC69" s="384">
        <f t="shared" si="19"/>
        <v>0</v>
      </c>
      <c r="AD69" s="384">
        <f t="shared" si="19"/>
        <v>0</v>
      </c>
      <c r="AE69" s="384">
        <f t="shared" si="19"/>
        <v>0</v>
      </c>
      <c r="AF69" s="384">
        <f t="shared" si="19"/>
        <v>0</v>
      </c>
      <c r="AG69" s="384">
        <f t="shared" si="19"/>
        <v>0</v>
      </c>
      <c r="AH69" s="384">
        <f t="shared" si="19"/>
        <v>0</v>
      </c>
      <c r="AI69" s="384">
        <f t="shared" si="19"/>
        <v>0</v>
      </c>
      <c r="AJ69" s="384">
        <f t="shared" si="19"/>
        <v>0</v>
      </c>
      <c r="AK69" s="384">
        <f t="shared" si="19"/>
        <v>0</v>
      </c>
      <c r="AL69" s="384">
        <f t="shared" si="19"/>
        <v>0</v>
      </c>
      <c r="AM69" s="384">
        <f t="shared" si="19"/>
        <v>0</v>
      </c>
      <c r="AN69" s="384">
        <f t="shared" si="19"/>
        <v>0</v>
      </c>
      <c r="AO69" s="384">
        <f t="shared" si="19"/>
        <v>0</v>
      </c>
      <c r="AP69" s="384">
        <f t="shared" si="19"/>
        <v>0</v>
      </c>
      <c r="AQ69" s="384">
        <f t="shared" si="19"/>
        <v>0</v>
      </c>
      <c r="AR69" s="384">
        <f t="shared" si="19"/>
        <v>0</v>
      </c>
      <c r="AS69" s="384">
        <f t="shared" si="19"/>
        <v>0</v>
      </c>
      <c r="AT69" s="384">
        <f t="shared" si="19"/>
        <v>0</v>
      </c>
      <c r="AU69" s="384">
        <f t="shared" si="19"/>
        <v>0</v>
      </c>
      <c r="AV69" s="384">
        <f t="shared" si="19"/>
        <v>0</v>
      </c>
      <c r="AW69" s="384">
        <f>SUBTOTAL(9,AW70:AW72)</f>
        <v>61.926000000000002</v>
      </c>
      <c r="AX69" s="384">
        <f>SUBTOTAL(9,AX70:AX72)</f>
        <v>0</v>
      </c>
      <c r="AY69" s="384">
        <f t="shared" si="19"/>
        <v>0</v>
      </c>
      <c r="AZ69" s="384">
        <f t="shared" si="19"/>
        <v>0</v>
      </c>
      <c r="BA69" s="25">
        <f t="shared" si="3"/>
        <v>0</v>
      </c>
    </row>
    <row r="70" spans="1:53" ht="33" customHeight="1" x14ac:dyDescent="0.25">
      <c r="A70" s="7"/>
      <c r="B70" s="76" t="s">
        <v>183</v>
      </c>
      <c r="C70" s="394" t="s">
        <v>1575</v>
      </c>
      <c r="D70" s="76" t="s">
        <v>1650</v>
      </c>
      <c r="E70" s="77">
        <f>'С № 7'!CY78</f>
        <v>2</v>
      </c>
      <c r="F70" s="77"/>
      <c r="G70" s="77"/>
      <c r="H70" s="77"/>
      <c r="I70" s="77">
        <f>'С № 7'!DC78</f>
        <v>3.5209999999999999</v>
      </c>
      <c r="J70" s="373"/>
      <c r="K70" s="373"/>
      <c r="L70" s="373"/>
      <c r="M70" s="373"/>
      <c r="N70" s="373"/>
      <c r="O70" s="373"/>
      <c r="P70" s="373"/>
      <c r="Q70" s="373"/>
      <c r="R70" s="373"/>
      <c r="S70" s="373"/>
      <c r="T70" s="373"/>
      <c r="U70" s="373"/>
      <c r="V70" s="373"/>
      <c r="W70" s="77"/>
      <c r="X70" s="77"/>
      <c r="Y70" s="373"/>
      <c r="Z70" s="373"/>
      <c r="AA70" s="373"/>
      <c r="AB70" s="373"/>
      <c r="AC70" s="373"/>
      <c r="AD70" s="373"/>
      <c r="AE70" s="373"/>
      <c r="AF70" s="373"/>
      <c r="AG70" s="373"/>
      <c r="AH70" s="373"/>
      <c r="AI70" s="373"/>
      <c r="AJ70" s="373"/>
      <c r="AK70" s="373"/>
      <c r="AL70" s="373"/>
      <c r="AM70" s="373"/>
      <c r="AN70" s="373"/>
      <c r="AO70" s="373"/>
      <c r="AP70" s="373"/>
      <c r="AQ70" s="373"/>
      <c r="AR70" s="373"/>
      <c r="AS70" s="373"/>
      <c r="AT70" s="373"/>
      <c r="AU70" s="373"/>
      <c r="AV70" s="373"/>
      <c r="AW70" s="77">
        <v>53.926000000000002</v>
      </c>
      <c r="AX70" s="77"/>
      <c r="AY70" s="373"/>
      <c r="AZ70" s="373"/>
      <c r="BA70" s="25"/>
    </row>
    <row r="71" spans="1:53" ht="33" customHeight="1" x14ac:dyDescent="0.25">
      <c r="A71" s="7"/>
      <c r="B71" s="76" t="s">
        <v>183</v>
      </c>
      <c r="C71" s="387" t="s">
        <v>1580</v>
      </c>
      <c r="D71" s="76" t="s">
        <v>1651</v>
      </c>
      <c r="E71" s="77"/>
      <c r="F71" s="77"/>
      <c r="G71" s="373"/>
      <c r="H71" s="373"/>
      <c r="I71" s="77">
        <f>'С № 7'!DA84</f>
        <v>1.93</v>
      </c>
      <c r="J71" s="77"/>
      <c r="K71" s="373"/>
      <c r="L71" s="373"/>
      <c r="M71" s="373"/>
      <c r="N71" s="373"/>
      <c r="O71" s="373"/>
      <c r="P71" s="373"/>
      <c r="Q71" s="373"/>
      <c r="R71" s="373"/>
      <c r="S71" s="373"/>
      <c r="T71" s="373"/>
      <c r="U71" s="373"/>
      <c r="V71" s="373"/>
      <c r="W71" s="373"/>
      <c r="X71" s="77"/>
      <c r="Y71" s="373"/>
      <c r="Z71" s="373"/>
      <c r="AA71" s="373"/>
      <c r="AB71" s="373"/>
      <c r="AC71" s="373"/>
      <c r="AD71" s="373"/>
      <c r="AE71" s="373"/>
      <c r="AF71" s="373"/>
      <c r="AG71" s="373"/>
      <c r="AH71" s="373"/>
      <c r="AI71" s="373"/>
      <c r="AJ71" s="373"/>
      <c r="AK71" s="373"/>
      <c r="AL71" s="373"/>
      <c r="AM71" s="373"/>
      <c r="AN71" s="373"/>
      <c r="AO71" s="373"/>
      <c r="AP71" s="373"/>
      <c r="AQ71" s="373"/>
      <c r="AR71" s="373"/>
      <c r="AS71" s="373"/>
      <c r="AT71" s="373"/>
      <c r="AU71" s="373"/>
      <c r="AV71" s="373"/>
      <c r="AW71" s="77">
        <v>4</v>
      </c>
      <c r="AX71" s="77"/>
      <c r="AY71" s="373"/>
      <c r="AZ71" s="373"/>
      <c r="BA71" s="25"/>
    </row>
    <row r="72" spans="1:53" ht="33" customHeight="1" x14ac:dyDescent="0.25">
      <c r="A72" s="7"/>
      <c r="B72" s="76" t="s">
        <v>183</v>
      </c>
      <c r="C72" s="387" t="s">
        <v>1581</v>
      </c>
      <c r="D72" s="76" t="s">
        <v>1652</v>
      </c>
      <c r="E72" s="77"/>
      <c r="F72" s="77"/>
      <c r="G72" s="373"/>
      <c r="H72" s="373"/>
      <c r="I72" s="77">
        <f>'С № 7'!DA85</f>
        <v>1.21</v>
      </c>
      <c r="J72" s="77"/>
      <c r="K72" s="373"/>
      <c r="L72" s="373"/>
      <c r="M72" s="373"/>
      <c r="N72" s="373"/>
      <c r="O72" s="373"/>
      <c r="P72" s="373"/>
      <c r="Q72" s="373"/>
      <c r="R72" s="373"/>
      <c r="S72" s="373"/>
      <c r="T72" s="373"/>
      <c r="U72" s="373"/>
      <c r="V72" s="373"/>
      <c r="W72" s="373"/>
      <c r="X72" s="77"/>
      <c r="Y72" s="373"/>
      <c r="Z72" s="373"/>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77">
        <v>4</v>
      </c>
      <c r="AX72" s="77"/>
      <c r="AY72" s="373"/>
      <c r="AZ72" s="373"/>
      <c r="BA72" s="25"/>
    </row>
    <row r="73" spans="1:53" ht="48" customHeight="1" x14ac:dyDescent="0.25">
      <c r="A73" s="7"/>
      <c r="B73" s="382" t="s">
        <v>185</v>
      </c>
      <c r="C73" s="383" t="s">
        <v>186</v>
      </c>
      <c r="D73" s="382" t="s">
        <v>93</v>
      </c>
      <c r="E73" s="384">
        <v>0</v>
      </c>
      <c r="F73" s="384">
        <v>0</v>
      </c>
      <c r="G73" s="384">
        <v>0</v>
      </c>
      <c r="H73" s="384">
        <v>0</v>
      </c>
      <c r="I73" s="384">
        <v>0</v>
      </c>
      <c r="J73" s="384">
        <v>0</v>
      </c>
      <c r="K73" s="384">
        <v>0</v>
      </c>
      <c r="L73" s="384">
        <v>0</v>
      </c>
      <c r="M73" s="384">
        <v>0</v>
      </c>
      <c r="N73" s="384">
        <v>0</v>
      </c>
      <c r="O73" s="384">
        <v>0</v>
      </c>
      <c r="P73" s="384">
        <v>0</v>
      </c>
      <c r="Q73" s="384">
        <v>0</v>
      </c>
      <c r="R73" s="384">
        <v>0</v>
      </c>
      <c r="S73" s="384">
        <v>0</v>
      </c>
      <c r="T73" s="384">
        <v>0</v>
      </c>
      <c r="U73" s="384">
        <v>0</v>
      </c>
      <c r="V73" s="384">
        <v>0</v>
      </c>
      <c r="W73" s="384">
        <v>0</v>
      </c>
      <c r="X73" s="384">
        <v>0</v>
      </c>
      <c r="Y73" s="384">
        <v>0</v>
      </c>
      <c r="Z73" s="384">
        <v>0</v>
      </c>
      <c r="AA73" s="384">
        <v>0</v>
      </c>
      <c r="AB73" s="384">
        <v>0</v>
      </c>
      <c r="AC73" s="384">
        <v>0</v>
      </c>
      <c r="AD73" s="384">
        <v>0</v>
      </c>
      <c r="AE73" s="384">
        <v>0</v>
      </c>
      <c r="AF73" s="384">
        <v>0</v>
      </c>
      <c r="AG73" s="384">
        <v>0</v>
      </c>
      <c r="AH73" s="384">
        <v>0</v>
      </c>
      <c r="AI73" s="384">
        <v>0</v>
      </c>
      <c r="AJ73" s="384">
        <v>0</v>
      </c>
      <c r="AK73" s="384">
        <v>0</v>
      </c>
      <c r="AL73" s="384">
        <v>0</v>
      </c>
      <c r="AM73" s="384">
        <v>0</v>
      </c>
      <c r="AN73" s="384">
        <v>0</v>
      </c>
      <c r="AO73" s="384">
        <v>0</v>
      </c>
      <c r="AP73" s="384">
        <v>0</v>
      </c>
      <c r="AQ73" s="384">
        <v>0</v>
      </c>
      <c r="AR73" s="384">
        <v>0</v>
      </c>
      <c r="AS73" s="384">
        <v>0</v>
      </c>
      <c r="AT73" s="384">
        <v>0</v>
      </c>
      <c r="AU73" s="384">
        <v>0</v>
      </c>
      <c r="AV73" s="384">
        <v>0</v>
      </c>
      <c r="AW73" s="384">
        <v>0</v>
      </c>
      <c r="AX73" s="384">
        <v>0</v>
      </c>
      <c r="AY73" s="384">
        <v>0</v>
      </c>
      <c r="AZ73" s="384">
        <v>0</v>
      </c>
      <c r="BA73" s="25">
        <f t="shared" si="3"/>
        <v>0</v>
      </c>
    </row>
    <row r="74" spans="1:53" ht="48" customHeight="1" x14ac:dyDescent="0.25">
      <c r="A74" s="7"/>
      <c r="B74" s="382" t="s">
        <v>187</v>
      </c>
      <c r="C74" s="383" t="s">
        <v>188</v>
      </c>
      <c r="D74" s="382" t="s">
        <v>93</v>
      </c>
      <c r="E74" s="393">
        <f t="shared" ref="E74:AV74" si="20">SUM(E80:E80)</f>
        <v>0</v>
      </c>
      <c r="F74" s="393">
        <f t="shared" si="20"/>
        <v>0</v>
      </c>
      <c r="G74" s="393">
        <f t="shared" si="20"/>
        <v>0</v>
      </c>
      <c r="H74" s="393">
        <f t="shared" si="20"/>
        <v>0</v>
      </c>
      <c r="I74" s="393">
        <f t="shared" si="20"/>
        <v>0</v>
      </c>
      <c r="J74" s="393">
        <f t="shared" si="20"/>
        <v>0</v>
      </c>
      <c r="K74" s="393">
        <f t="shared" si="20"/>
        <v>0</v>
      </c>
      <c r="L74" s="393">
        <f t="shared" si="20"/>
        <v>0</v>
      </c>
      <c r="M74" s="393">
        <f t="shared" si="20"/>
        <v>0</v>
      </c>
      <c r="N74" s="393">
        <f t="shared" si="20"/>
        <v>0</v>
      </c>
      <c r="O74" s="393">
        <f t="shared" si="20"/>
        <v>0</v>
      </c>
      <c r="P74" s="393">
        <f t="shared" si="20"/>
        <v>0</v>
      </c>
      <c r="Q74" s="393">
        <f t="shared" si="20"/>
        <v>0</v>
      </c>
      <c r="R74" s="393">
        <f t="shared" si="20"/>
        <v>0</v>
      </c>
      <c r="S74" s="393">
        <f t="shared" si="20"/>
        <v>0</v>
      </c>
      <c r="T74" s="393">
        <f t="shared" si="20"/>
        <v>0</v>
      </c>
      <c r="U74" s="393">
        <f t="shared" si="20"/>
        <v>0</v>
      </c>
      <c r="V74" s="393">
        <f t="shared" si="20"/>
        <v>0</v>
      </c>
      <c r="W74" s="393">
        <f t="shared" si="20"/>
        <v>0</v>
      </c>
      <c r="X74" s="393">
        <f t="shared" si="20"/>
        <v>0</v>
      </c>
      <c r="Y74" s="393">
        <f t="shared" si="20"/>
        <v>0</v>
      </c>
      <c r="Z74" s="393">
        <f t="shared" si="20"/>
        <v>0</v>
      </c>
      <c r="AA74" s="393">
        <f t="shared" si="20"/>
        <v>0</v>
      </c>
      <c r="AB74" s="393">
        <f t="shared" si="20"/>
        <v>0</v>
      </c>
      <c r="AC74" s="393">
        <f t="shared" si="20"/>
        <v>0</v>
      </c>
      <c r="AD74" s="393">
        <f t="shared" si="20"/>
        <v>0</v>
      </c>
      <c r="AE74" s="393">
        <f t="shared" si="20"/>
        <v>0</v>
      </c>
      <c r="AF74" s="393">
        <f t="shared" si="20"/>
        <v>0</v>
      </c>
      <c r="AG74" s="393">
        <f t="shared" si="20"/>
        <v>0</v>
      </c>
      <c r="AH74" s="393">
        <f t="shared" si="20"/>
        <v>0</v>
      </c>
      <c r="AI74" s="393">
        <f t="shared" si="20"/>
        <v>0</v>
      </c>
      <c r="AJ74" s="393">
        <f t="shared" si="20"/>
        <v>0</v>
      </c>
      <c r="AK74" s="393">
        <f t="shared" si="20"/>
        <v>0</v>
      </c>
      <c r="AL74" s="393">
        <f t="shared" si="20"/>
        <v>0</v>
      </c>
      <c r="AM74" s="393">
        <f t="shared" si="20"/>
        <v>0</v>
      </c>
      <c r="AN74" s="393">
        <f t="shared" si="20"/>
        <v>0</v>
      </c>
      <c r="AO74" s="393">
        <f t="shared" si="20"/>
        <v>0</v>
      </c>
      <c r="AP74" s="393">
        <f t="shared" si="20"/>
        <v>0</v>
      </c>
      <c r="AQ74" s="393">
        <f t="shared" si="20"/>
        <v>0</v>
      </c>
      <c r="AR74" s="393">
        <f t="shared" si="20"/>
        <v>0</v>
      </c>
      <c r="AS74" s="393">
        <f t="shared" si="20"/>
        <v>0</v>
      </c>
      <c r="AT74" s="393">
        <f t="shared" si="20"/>
        <v>0</v>
      </c>
      <c r="AU74" s="393">
        <f t="shared" si="20"/>
        <v>0</v>
      </c>
      <c r="AV74" s="393">
        <f t="shared" si="20"/>
        <v>0</v>
      </c>
      <c r="AW74" s="393">
        <f>SUM(AW75:AW80)</f>
        <v>3.8959999999999999</v>
      </c>
      <c r="AX74" s="393">
        <f>SUM(AX75:AX80)</f>
        <v>0</v>
      </c>
      <c r="AY74" s="393">
        <f>SUM(AY80:AY80)</f>
        <v>0</v>
      </c>
      <c r="AZ74" s="393">
        <f>SUM(AZ80:AZ80)</f>
        <v>0</v>
      </c>
      <c r="BA74" s="25">
        <f t="shared" si="3"/>
        <v>0</v>
      </c>
    </row>
    <row r="75" spans="1:53" ht="33" customHeight="1" x14ac:dyDescent="0.25">
      <c r="A75" s="7"/>
      <c r="B75" s="76" t="s">
        <v>187</v>
      </c>
      <c r="C75" s="387" t="s">
        <v>684</v>
      </c>
      <c r="D75" s="76" t="s">
        <v>1653</v>
      </c>
      <c r="E75" s="390"/>
      <c r="F75" s="390"/>
      <c r="G75" s="390"/>
      <c r="H75" s="390"/>
      <c r="I75" s="390"/>
      <c r="J75" s="390"/>
      <c r="K75" s="390"/>
      <c r="L75" s="390"/>
      <c r="M75" s="390"/>
      <c r="N75" s="390"/>
      <c r="O75" s="390"/>
      <c r="P75" s="390"/>
      <c r="Q75" s="390"/>
      <c r="R75" s="390"/>
      <c r="S75" s="390"/>
      <c r="T75" s="390"/>
      <c r="U75" s="390"/>
      <c r="V75" s="390"/>
      <c r="W75" s="390"/>
      <c r="X75" s="390"/>
      <c r="Y75" s="390"/>
      <c r="Z75" s="390"/>
      <c r="AA75" s="390"/>
      <c r="AB75" s="390"/>
      <c r="AC75" s="390"/>
      <c r="AD75" s="390"/>
      <c r="AE75" s="390"/>
      <c r="AF75" s="390"/>
      <c r="AG75" s="390"/>
      <c r="AH75" s="390"/>
      <c r="AI75" s="390"/>
      <c r="AJ75" s="390"/>
      <c r="AK75" s="390"/>
      <c r="AL75" s="390"/>
      <c r="AM75" s="390"/>
      <c r="AN75" s="390"/>
      <c r="AO75" s="390"/>
      <c r="AP75" s="390"/>
      <c r="AQ75" s="390"/>
      <c r="AR75" s="390"/>
      <c r="AS75" s="390"/>
      <c r="AT75" s="390"/>
      <c r="AU75" s="390"/>
      <c r="AV75" s="390"/>
      <c r="AW75" s="390">
        <v>0.2</v>
      </c>
      <c r="AX75" s="390"/>
      <c r="AY75" s="390"/>
      <c r="AZ75" s="390"/>
      <c r="BA75" s="25"/>
    </row>
    <row r="76" spans="1:53" ht="33" customHeight="1" x14ac:dyDescent="0.25">
      <c r="A76" s="7"/>
      <c r="B76" s="76" t="s">
        <v>187</v>
      </c>
      <c r="C76" s="920" t="s">
        <v>1586</v>
      </c>
      <c r="D76" s="76" t="s">
        <v>1654</v>
      </c>
      <c r="E76" s="390"/>
      <c r="F76" s="390"/>
      <c r="G76" s="390"/>
      <c r="H76" s="390"/>
      <c r="I76" s="390"/>
      <c r="J76" s="390"/>
      <c r="K76" s="390"/>
      <c r="L76" s="390"/>
      <c r="M76" s="390"/>
      <c r="N76" s="390"/>
      <c r="O76" s="390"/>
      <c r="P76" s="390"/>
      <c r="Q76" s="390"/>
      <c r="R76" s="390"/>
      <c r="S76" s="390"/>
      <c r="T76" s="390"/>
      <c r="U76" s="390"/>
      <c r="V76" s="390"/>
      <c r="W76" s="390"/>
      <c r="X76" s="390"/>
      <c r="Y76" s="390"/>
      <c r="Z76" s="390"/>
      <c r="AA76" s="390"/>
      <c r="AB76" s="390"/>
      <c r="AC76" s="390"/>
      <c r="AD76" s="390"/>
      <c r="AE76" s="390"/>
      <c r="AF76" s="390"/>
      <c r="AG76" s="390"/>
      <c r="AH76" s="390"/>
      <c r="AI76" s="390"/>
      <c r="AJ76" s="390"/>
      <c r="AK76" s="390"/>
      <c r="AL76" s="390"/>
      <c r="AM76" s="390"/>
      <c r="AN76" s="390"/>
      <c r="AO76" s="390"/>
      <c r="AP76" s="390"/>
      <c r="AQ76" s="390"/>
      <c r="AR76" s="390"/>
      <c r="AS76" s="390"/>
      <c r="AT76" s="390"/>
      <c r="AU76" s="390"/>
      <c r="AV76" s="390"/>
      <c r="AW76" s="390">
        <v>1.752</v>
      </c>
      <c r="AX76" s="390"/>
      <c r="AY76" s="390"/>
      <c r="AZ76" s="390"/>
      <c r="BA76" s="25"/>
    </row>
    <row r="77" spans="1:53" ht="33" customHeight="1" x14ac:dyDescent="0.25">
      <c r="A77" s="7"/>
      <c r="B77" s="76" t="s">
        <v>187</v>
      </c>
      <c r="C77" s="920" t="s">
        <v>1587</v>
      </c>
      <c r="D77" s="76" t="s">
        <v>1655</v>
      </c>
      <c r="E77" s="390"/>
      <c r="F77" s="390"/>
      <c r="G77" s="390"/>
      <c r="H77" s="390"/>
      <c r="I77" s="390"/>
      <c r="J77" s="390"/>
      <c r="K77" s="390"/>
      <c r="L77" s="390"/>
      <c r="M77" s="390"/>
      <c r="N77" s="390"/>
      <c r="O77" s="390"/>
      <c r="P77" s="390"/>
      <c r="Q77" s="390"/>
      <c r="R77" s="390"/>
      <c r="S77" s="390"/>
      <c r="T77" s="390"/>
      <c r="U77" s="390"/>
      <c r="V77" s="390"/>
      <c r="W77" s="390"/>
      <c r="X77" s="390"/>
      <c r="Y77" s="390"/>
      <c r="Z77" s="390"/>
      <c r="AA77" s="390"/>
      <c r="AB77" s="390"/>
      <c r="AC77" s="390"/>
      <c r="AD77" s="390"/>
      <c r="AE77" s="390"/>
      <c r="AF77" s="390"/>
      <c r="AG77" s="390"/>
      <c r="AH77" s="390"/>
      <c r="AI77" s="390"/>
      <c r="AJ77" s="390"/>
      <c r="AK77" s="390"/>
      <c r="AL77" s="390"/>
      <c r="AM77" s="390"/>
      <c r="AN77" s="390"/>
      <c r="AO77" s="390"/>
      <c r="AP77" s="390"/>
      <c r="AQ77" s="390"/>
      <c r="AR77" s="390"/>
      <c r="AS77" s="390"/>
      <c r="AT77" s="390"/>
      <c r="AU77" s="390"/>
      <c r="AV77" s="390"/>
      <c r="AW77" s="390">
        <v>0.32</v>
      </c>
      <c r="AX77" s="390"/>
      <c r="AY77" s="390"/>
      <c r="AZ77" s="390"/>
      <c r="BA77" s="25"/>
    </row>
    <row r="78" spans="1:53" ht="33" customHeight="1" x14ac:dyDescent="0.25">
      <c r="A78" s="7"/>
      <c r="B78" s="76" t="s">
        <v>187</v>
      </c>
      <c r="C78" s="920" t="s">
        <v>1589</v>
      </c>
      <c r="D78" s="76" t="s">
        <v>1656</v>
      </c>
      <c r="E78" s="390"/>
      <c r="F78" s="390"/>
      <c r="G78" s="390"/>
      <c r="H78" s="390"/>
      <c r="I78" s="390"/>
      <c r="J78" s="390"/>
      <c r="K78" s="390"/>
      <c r="L78" s="390"/>
      <c r="M78" s="390"/>
      <c r="N78" s="390"/>
      <c r="O78" s="390"/>
      <c r="P78" s="390"/>
      <c r="Q78" s="390"/>
      <c r="R78" s="390"/>
      <c r="S78" s="390"/>
      <c r="T78" s="390"/>
      <c r="U78" s="390"/>
      <c r="V78" s="390"/>
      <c r="W78" s="390"/>
      <c r="X78" s="390"/>
      <c r="Y78" s="390"/>
      <c r="Z78" s="390"/>
      <c r="AA78" s="390"/>
      <c r="AB78" s="390"/>
      <c r="AC78" s="390"/>
      <c r="AD78" s="390"/>
      <c r="AE78" s="390"/>
      <c r="AF78" s="390"/>
      <c r="AG78" s="390"/>
      <c r="AH78" s="390"/>
      <c r="AI78" s="390"/>
      <c r="AJ78" s="390"/>
      <c r="AK78" s="390"/>
      <c r="AL78" s="390"/>
      <c r="AM78" s="390"/>
      <c r="AN78" s="390"/>
      <c r="AO78" s="390"/>
      <c r="AP78" s="390"/>
      <c r="AQ78" s="390"/>
      <c r="AR78" s="390"/>
      <c r="AS78" s="390"/>
      <c r="AT78" s="390"/>
      <c r="AU78" s="390"/>
      <c r="AV78" s="390"/>
      <c r="AW78" s="390">
        <v>1.6240000000000001</v>
      </c>
      <c r="AX78" s="390"/>
      <c r="AY78" s="390"/>
      <c r="AZ78" s="390"/>
      <c r="BA78" s="25"/>
    </row>
    <row r="79" spans="1:53" ht="33" hidden="1" customHeight="1" x14ac:dyDescent="0.25">
      <c r="A79" s="7"/>
      <c r="B79" s="76" t="s">
        <v>187</v>
      </c>
      <c r="C79" s="920"/>
      <c r="D79" s="76"/>
      <c r="E79" s="390"/>
      <c r="F79" s="390"/>
      <c r="G79" s="390"/>
      <c r="H79" s="390"/>
      <c r="I79" s="390"/>
      <c r="J79" s="390"/>
      <c r="K79" s="390"/>
      <c r="L79" s="390"/>
      <c r="M79" s="390"/>
      <c r="N79" s="390"/>
      <c r="O79" s="390"/>
      <c r="P79" s="390"/>
      <c r="Q79" s="390"/>
      <c r="R79" s="390"/>
      <c r="S79" s="390"/>
      <c r="T79" s="390"/>
      <c r="U79" s="390"/>
      <c r="V79" s="390"/>
      <c r="W79" s="390"/>
      <c r="X79" s="390"/>
      <c r="Y79" s="390"/>
      <c r="Z79" s="390"/>
      <c r="AA79" s="390"/>
      <c r="AB79" s="390"/>
      <c r="AC79" s="390"/>
      <c r="AD79" s="390"/>
      <c r="AE79" s="390"/>
      <c r="AF79" s="390"/>
      <c r="AG79" s="390"/>
      <c r="AH79" s="390"/>
      <c r="AI79" s="390"/>
      <c r="AJ79" s="390"/>
      <c r="AK79" s="390"/>
      <c r="AL79" s="390"/>
      <c r="AM79" s="390"/>
      <c r="AN79" s="390"/>
      <c r="AO79" s="390"/>
      <c r="AP79" s="390"/>
      <c r="AQ79" s="390"/>
      <c r="AR79" s="390"/>
      <c r="AS79" s="390"/>
      <c r="AT79" s="390"/>
      <c r="AU79" s="390"/>
      <c r="AV79" s="390"/>
      <c r="AW79" s="390"/>
      <c r="AX79" s="390"/>
      <c r="AY79" s="390"/>
      <c r="AZ79" s="390"/>
      <c r="BA79" s="25"/>
    </row>
    <row r="80" spans="1:53" ht="33" hidden="1" customHeight="1" x14ac:dyDescent="0.25">
      <c r="A80" s="7"/>
      <c r="B80" s="76" t="s">
        <v>187</v>
      </c>
      <c r="C80" s="392"/>
      <c r="D80" s="368"/>
      <c r="E80" s="391">
        <v>0</v>
      </c>
      <c r="F80" s="391">
        <v>0</v>
      </c>
      <c r="G80" s="391">
        <v>0</v>
      </c>
      <c r="H80" s="391">
        <v>0</v>
      </c>
      <c r="I80" s="391">
        <v>0</v>
      </c>
      <c r="J80" s="391">
        <v>0</v>
      </c>
      <c r="K80" s="391">
        <v>0</v>
      </c>
      <c r="L80" s="391">
        <v>0</v>
      </c>
      <c r="M80" s="391">
        <v>0</v>
      </c>
      <c r="N80" s="391">
        <v>0</v>
      </c>
      <c r="O80" s="391">
        <v>0</v>
      </c>
      <c r="P80" s="391">
        <v>0</v>
      </c>
      <c r="Q80" s="391">
        <v>0</v>
      </c>
      <c r="R80" s="391">
        <v>0</v>
      </c>
      <c r="S80" s="391">
        <v>0</v>
      </c>
      <c r="T80" s="391">
        <v>0</v>
      </c>
      <c r="U80" s="391">
        <v>0</v>
      </c>
      <c r="V80" s="391">
        <v>0</v>
      </c>
      <c r="W80" s="391">
        <v>0</v>
      </c>
      <c r="X80" s="391">
        <v>0</v>
      </c>
      <c r="Y80" s="391">
        <v>0</v>
      </c>
      <c r="Z80" s="391">
        <v>0</v>
      </c>
      <c r="AA80" s="391">
        <v>0</v>
      </c>
      <c r="AB80" s="391">
        <v>0</v>
      </c>
      <c r="AC80" s="391">
        <v>0</v>
      </c>
      <c r="AD80" s="391">
        <v>0</v>
      </c>
      <c r="AE80" s="391">
        <v>0</v>
      </c>
      <c r="AF80" s="391">
        <v>0</v>
      </c>
      <c r="AG80" s="391">
        <v>0</v>
      </c>
      <c r="AH80" s="391">
        <v>0</v>
      </c>
      <c r="AI80" s="391">
        <v>0</v>
      </c>
      <c r="AJ80" s="391">
        <v>0</v>
      </c>
      <c r="AK80" s="391">
        <v>0</v>
      </c>
      <c r="AL80" s="391">
        <v>0</v>
      </c>
      <c r="AM80" s="391">
        <v>0</v>
      </c>
      <c r="AN80" s="391">
        <v>0</v>
      </c>
      <c r="AO80" s="391">
        <v>0</v>
      </c>
      <c r="AP80" s="391">
        <v>0</v>
      </c>
      <c r="AQ80" s="391">
        <v>0</v>
      </c>
      <c r="AR80" s="391">
        <v>0</v>
      </c>
      <c r="AS80" s="391">
        <v>0</v>
      </c>
      <c r="AT80" s="391">
        <v>0</v>
      </c>
      <c r="AU80" s="391">
        <v>0</v>
      </c>
      <c r="AV80" s="391">
        <v>0</v>
      </c>
      <c r="AW80" s="391"/>
      <c r="AX80" s="391"/>
      <c r="AY80" s="391">
        <v>0</v>
      </c>
      <c r="AZ80" s="391">
        <v>0</v>
      </c>
      <c r="BA80" s="25">
        <f t="shared" si="3"/>
        <v>0</v>
      </c>
    </row>
    <row r="81" spans="1:53"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8"/>
    </row>
    <row r="82" spans="1:53" x14ac:dyDescent="0.25">
      <c r="AW82" s="7"/>
      <c r="AX82" s="7"/>
    </row>
    <row r="83" spans="1:53" x14ac:dyDescent="0.25">
      <c r="C83" s="967" t="s">
        <v>1691</v>
      </c>
      <c r="AW83" s="7"/>
      <c r="AX83" s="7"/>
    </row>
    <row r="84" spans="1:53" x14ac:dyDescent="0.25">
      <c r="AW84" s="7"/>
      <c r="AX84" s="7"/>
    </row>
  </sheetData>
  <sheetProtection formatCells="0" formatColumns="0" formatRows="0" insertColumns="0" insertRows="0" insertHyperlinks="0" deleteColumns="0" deleteRows="0" sort="0" autoFilter="0" pivotTables="0"/>
  <autoFilter ref="A19:CL84" xr:uid="{00000000-0009-0000-0000-000002000000}"/>
  <mergeCells count="44">
    <mergeCell ref="B9:AY9"/>
    <mergeCell ref="B4:AY4"/>
    <mergeCell ref="B5:AY5"/>
    <mergeCell ref="B6:AY6"/>
    <mergeCell ref="B7:AY7"/>
    <mergeCell ref="B8:AY8"/>
    <mergeCell ref="O17:P17"/>
    <mergeCell ref="B10:AY10"/>
    <mergeCell ref="B12:AY12"/>
    <mergeCell ref="B13:AY13"/>
    <mergeCell ref="B15:B18"/>
    <mergeCell ref="C15:C18"/>
    <mergeCell ref="D15:D18"/>
    <mergeCell ref="E15:AZ15"/>
    <mergeCell ref="E16:T16"/>
    <mergeCell ref="U16:AD16"/>
    <mergeCell ref="AE16:AJ16"/>
    <mergeCell ref="E17:F17"/>
    <mergeCell ref="G17:H17"/>
    <mergeCell ref="I17:J17"/>
    <mergeCell ref="K17:L17"/>
    <mergeCell ref="M17:N17"/>
    <mergeCell ref="AK16:AN16"/>
    <mergeCell ref="AO16:AT16"/>
    <mergeCell ref="AU16:AX16"/>
    <mergeCell ref="AY16:AZ16"/>
    <mergeCell ref="AY17:AZ17"/>
    <mergeCell ref="AK17:AL17"/>
    <mergeCell ref="AM17:AN17"/>
    <mergeCell ref="AO17:AP17"/>
    <mergeCell ref="AQ17:AR17"/>
    <mergeCell ref="AS17:AT17"/>
    <mergeCell ref="AU17:AV17"/>
    <mergeCell ref="AW17:AX17"/>
    <mergeCell ref="Q17:R17"/>
    <mergeCell ref="S17:T17"/>
    <mergeCell ref="U17:V17"/>
    <mergeCell ref="W17:X17"/>
    <mergeCell ref="Y17:Z17"/>
    <mergeCell ref="AA17:AB17"/>
    <mergeCell ref="AC17:AD17"/>
    <mergeCell ref="AE17:AF17"/>
    <mergeCell ref="AG17:AH17"/>
    <mergeCell ref="AI17:AJ17"/>
  </mergeCells>
  <phoneticPr fontId="69" type="noConversion"/>
  <conditionalFormatting sqref="B8 AZ4:AZ8 B10 AZ10 B13 AZ13 A81:AZ1048576 A9:AZ9 B1:AV3 A11:AZ12 A14:AZ14 A19:AZ19 B4:AY4 B7:AY7 D15:E15 D47 E63:AZ63 E36:AZ36 E27:AZ29 E50:AZ51 E53:AZ53 E44:AZ47 B43:B49 B67:D70 E31:AZ32 B76:B79 B73:D75 E69:AZ79 BE1:XFD1048576 D71:D72 D76:D80">
    <cfRule type="containsText" dxfId="3862" priority="192" operator="containsText" text="Наименование инвестиционного проекта">
      <formula>NOT(ISERROR(SEARCH("Наименование инвестиционного проекта",A1)))</formula>
    </cfRule>
  </conditionalFormatting>
  <conditionalFormatting sqref="AW1:AX3 AZ1:AZ3 E36:AY36 E27:AZ29 E44:AZ47 B47 B67:D70 E31:AZ32 B76:B79 B30:B35 D30:D35 B48:D53 B73:D75 E69:AZ73 D71:D72 D76:D79">
    <cfRule type="cellIs" dxfId="3861" priority="191" operator="equal">
      <formula>0</formula>
    </cfRule>
  </conditionalFormatting>
  <conditionalFormatting sqref="B8 AZ4:AZ8 B10 AZ10 B13 AZ13 B1:AV3 A81:AZ1048576 A9:AZ9 A11:AZ12 A14:AZ14 A19:AZ19 E63:AZ63 E36:AZ36 E50:AZ51 E27:AZ29 E53:AZ53 E44:AZ47 E31:AZ32 E69:AZ79 BE1:XFD1048576">
    <cfRule type="cellIs" dxfId="3860" priority="190" operator="equal">
      <formula>0</formula>
    </cfRule>
  </conditionalFormatting>
  <conditionalFormatting sqref="E36:AY36 E27:AZ29 E44:AZ46">
    <cfRule type="cellIs" dxfId="3859" priority="187" operator="equal">
      <formula>0</formula>
    </cfRule>
    <cfRule type="cellIs" dxfId="3858" priority="189" operator="equal">
      <formula>0</formula>
    </cfRule>
  </conditionalFormatting>
  <conditionalFormatting sqref="B5:B6">
    <cfRule type="containsText" dxfId="3857" priority="188" operator="containsText" text="Наименование инвестиционного проекта">
      <formula>NOT(ISERROR(SEARCH("Наименование инвестиционного проекта",B5)))</formula>
    </cfRule>
  </conditionalFormatting>
  <conditionalFormatting sqref="E18:F18">
    <cfRule type="containsText" dxfId="3856" priority="172" operator="containsText" text="Наименование инвестиционного проекта">
      <formula>NOT(ISERROR(SEARCH("Наименование инвестиционного проекта",E18)))</formula>
    </cfRule>
  </conditionalFormatting>
  <conditionalFormatting sqref="D66">
    <cfRule type="cellIs" dxfId="3855" priority="176" operator="equal">
      <formula>0</formula>
    </cfRule>
  </conditionalFormatting>
  <conditionalFormatting sqref="G18:H18">
    <cfRule type="containsText" dxfId="3854" priority="170" operator="containsText" text="Наименование инвестиционного проекта">
      <formula>NOT(ISERROR(SEARCH("Наименование инвестиционного проекта",G18)))</formula>
    </cfRule>
  </conditionalFormatting>
  <conditionalFormatting sqref="K17">
    <cfRule type="containsText" dxfId="3853" priority="167" operator="containsText" text="Наименование инвестиционного проекта">
      <formula>NOT(ISERROR(SEARCH("Наименование инвестиционного проекта",K17)))</formula>
    </cfRule>
  </conditionalFormatting>
  <conditionalFormatting sqref="B61:C61">
    <cfRule type="cellIs" dxfId="3852" priority="178" operator="equal">
      <formula>0</formula>
    </cfRule>
  </conditionalFormatting>
  <conditionalFormatting sqref="M17">
    <cfRule type="containsText" dxfId="3851" priority="166" operator="containsText" text="Наименование инвестиционного проекта">
      <formula>NOT(ISERROR(SEARCH("Наименование инвестиционного проекта",M17)))</formula>
    </cfRule>
  </conditionalFormatting>
  <conditionalFormatting sqref="B62:C62">
    <cfRule type="cellIs" dxfId="3850" priority="177" operator="equal">
      <formula>0</formula>
    </cfRule>
  </conditionalFormatting>
  <conditionalFormatting sqref="I17">
    <cfRule type="containsText" dxfId="3849" priority="168" operator="containsText" text="Наименование инвестиционного проекта">
      <formula>NOT(ISERROR(SEARCH("Наименование инвестиционного проекта",I17)))</formula>
    </cfRule>
  </conditionalFormatting>
  <conditionalFormatting sqref="S17">
    <cfRule type="containsText" dxfId="3848" priority="163" operator="containsText" text="Наименование инвестиционного проекта">
      <formula>NOT(ISERROR(SEARCH("Наименование инвестиционного проекта",S17)))</formula>
    </cfRule>
  </conditionalFormatting>
  <conditionalFormatting sqref="C30 C32:C33">
    <cfRule type="cellIs" dxfId="3847" priority="175" operator="equal">
      <formula>0</formula>
    </cfRule>
  </conditionalFormatting>
  <conditionalFormatting sqref="B15 AK16 AY16 E16:E17 G17 U16:U17 AE16:AE17 AO16:AO17 AQ17 AU16:AU17 AW17">
    <cfRule type="containsText" dxfId="3846" priority="186" operator="containsText" text="Наименование инвестиционного проекта">
      <formula>NOT(ISERROR(SEARCH("Наименование инвестиционного проекта",B15)))</formula>
    </cfRule>
  </conditionalFormatting>
  <conditionalFormatting sqref="C27:C28">
    <cfRule type="cellIs" dxfId="3845" priority="173" operator="equal">
      <formula>0</formula>
    </cfRule>
  </conditionalFormatting>
  <conditionalFormatting sqref="I18:T18">
    <cfRule type="containsText" dxfId="3844" priority="162" operator="containsText" text="Наименование инвестиционного проекта">
      <formula>NOT(ISERROR(SEARCH("Наименование инвестиционного проекта",I18)))</formula>
    </cfRule>
  </conditionalFormatting>
  <conditionalFormatting sqref="Y17">
    <cfRule type="containsText" dxfId="3843" priority="159" operator="containsText" text="Наименование инвестиционного проекта">
      <formula>NOT(ISERROR(SEARCH("Наименование инвестиционного проекта",Y17)))</formula>
    </cfRule>
  </conditionalFormatting>
  <conditionalFormatting sqref="D20:D29 D54:D56 B66:C66 B50:D53 B63:D65 D61:D62 C43:D46 B57:D60 C48:D49">
    <cfRule type="containsText" dxfId="3842" priority="185" operator="containsText" text="Наименование инвестиционного проекта">
      <formula>NOT(ISERROR(SEARCH("Наименование инвестиционного проекта",B20)))</formula>
    </cfRule>
  </conditionalFormatting>
  <conditionalFormatting sqref="D54:D56 B66:C66 D20:D29 B63:D65 B43:D46 D61:D62 B57:D60">
    <cfRule type="cellIs" dxfId="3841" priority="184" operator="equal">
      <formula>0</formula>
    </cfRule>
  </conditionalFormatting>
  <conditionalFormatting sqref="D47 D80">
    <cfRule type="cellIs" dxfId="3840" priority="183" operator="equal">
      <formula>0</formula>
    </cfRule>
  </conditionalFormatting>
  <conditionalFormatting sqref="B20:C20 B29:C29 B28">
    <cfRule type="cellIs" dxfId="3839" priority="182" operator="equal">
      <formula>0</formula>
    </cfRule>
  </conditionalFormatting>
  <conditionalFormatting sqref="B36 D36 B37:D40">
    <cfRule type="cellIs" dxfId="3838" priority="181" operator="equal">
      <formula>0</formula>
    </cfRule>
  </conditionalFormatting>
  <conditionalFormatting sqref="B54:C54">
    <cfRule type="cellIs" dxfId="3837" priority="180" operator="equal">
      <formula>0</formula>
    </cfRule>
  </conditionalFormatting>
  <conditionalFormatting sqref="B55:C56">
    <cfRule type="cellIs" dxfId="3836" priority="179" operator="equal">
      <formula>0</formula>
    </cfRule>
  </conditionalFormatting>
  <conditionalFormatting sqref="C36">
    <cfRule type="cellIs" dxfId="3835" priority="174" operator="equal">
      <formula>0</formula>
    </cfRule>
  </conditionalFormatting>
  <conditionalFormatting sqref="E18:F18">
    <cfRule type="cellIs" dxfId="3834" priority="171" operator="equal">
      <formula>0</formula>
    </cfRule>
  </conditionalFormatting>
  <conditionalFormatting sqref="Q17">
    <cfRule type="containsText" dxfId="3833" priority="164" operator="containsText" text="Наименование инвестиционного проекта">
      <formula>NOT(ISERROR(SEARCH("Наименование инвестиционного проекта",Q17)))</formula>
    </cfRule>
  </conditionalFormatting>
  <conditionalFormatting sqref="G18:H18">
    <cfRule type="cellIs" dxfId="3832" priority="169" operator="equal">
      <formula>0</formula>
    </cfRule>
  </conditionalFormatting>
  <conditionalFormatting sqref="I18:T18">
    <cfRule type="cellIs" dxfId="3831" priority="161" operator="equal">
      <formula>0</formula>
    </cfRule>
  </conditionalFormatting>
  <conditionalFormatting sqref="O17">
    <cfRule type="containsText" dxfId="3830" priority="165" operator="containsText" text="Наименование инвестиционного проекта">
      <formula>NOT(ISERROR(SEARCH("Наименование инвестиционного проекта",O17)))</formula>
    </cfRule>
  </conditionalFormatting>
  <conditionalFormatting sqref="W17">
    <cfRule type="containsText" dxfId="3829" priority="160" operator="containsText" text="Наименование инвестиционного проекта">
      <formula>NOT(ISERROR(SEARCH("Наименование инвестиционного проекта",W17)))</formula>
    </cfRule>
  </conditionalFormatting>
  <conditionalFormatting sqref="AC17">
    <cfRule type="containsText" dxfId="3828" priority="157" operator="containsText" text="Наименование инвестиционного проекта">
      <formula>NOT(ISERROR(SEARCH("Наименование инвестиционного проекта",AC17)))</formula>
    </cfRule>
  </conditionalFormatting>
  <conditionalFormatting sqref="AI17">
    <cfRule type="containsText" dxfId="3827" priority="153" operator="containsText" text="Наименование инвестиционного проекта">
      <formula>NOT(ISERROR(SEARCH("Наименование инвестиционного проекта",AI17)))</formula>
    </cfRule>
  </conditionalFormatting>
  <conditionalFormatting sqref="AA17">
    <cfRule type="containsText" dxfId="3826" priority="158" operator="containsText" text="Наименование инвестиционного проекта">
      <formula>NOT(ISERROR(SEARCH("Наименование инвестиционного проекта",AA17)))</formula>
    </cfRule>
  </conditionalFormatting>
  <conditionalFormatting sqref="AM17">
    <cfRule type="containsText" dxfId="3825" priority="149" operator="containsText" text="Наименование инвестиционного проекта">
      <formula>NOT(ISERROR(SEARCH("Наименование инвестиционного проекта",AM17)))</formula>
    </cfRule>
  </conditionalFormatting>
  <conditionalFormatting sqref="U18:AD18">
    <cfRule type="containsText" dxfId="3824" priority="156" operator="containsText" text="Наименование инвестиционного проекта">
      <formula>NOT(ISERROR(SEARCH("Наименование инвестиционного проекта",U18)))</formula>
    </cfRule>
  </conditionalFormatting>
  <conditionalFormatting sqref="U18:AD18">
    <cfRule type="cellIs" dxfId="3823" priority="155" operator="equal">
      <formula>0</formula>
    </cfRule>
  </conditionalFormatting>
  <conditionalFormatting sqref="AG17">
    <cfRule type="containsText" dxfId="3822" priority="154" operator="containsText" text="Наименование инвестиционного проекта">
      <formula>NOT(ISERROR(SEARCH("Наименование инвестиционного проекта",AG17)))</formula>
    </cfRule>
  </conditionalFormatting>
  <conditionalFormatting sqref="AE18:AJ18">
    <cfRule type="cellIs" dxfId="3821" priority="151" operator="equal">
      <formula>0</formula>
    </cfRule>
  </conditionalFormatting>
  <conditionalFormatting sqref="AK18:AN18">
    <cfRule type="cellIs" dxfId="3820" priority="147" operator="equal">
      <formula>0</formula>
    </cfRule>
  </conditionalFormatting>
  <conditionalFormatting sqref="AK17">
    <cfRule type="containsText" dxfId="3819" priority="150" operator="containsText" text="Наименование инвестиционного проекта">
      <formula>NOT(ISERROR(SEARCH("Наименование инвестиционного проекта",AK17)))</formula>
    </cfRule>
  </conditionalFormatting>
  <conditionalFormatting sqref="AQ18:AR18">
    <cfRule type="containsText" dxfId="3818" priority="145" operator="containsText" text="Наименование инвестиционного проекта">
      <formula>NOT(ISERROR(SEARCH("Наименование инвестиционного проекта",AQ18)))</formula>
    </cfRule>
  </conditionalFormatting>
  <conditionalFormatting sqref="AO18:AX18">
    <cfRule type="cellIs" dxfId="3817" priority="141" operator="equal">
      <formula>0</formula>
    </cfRule>
  </conditionalFormatting>
  <conditionalFormatting sqref="AY18:AZ18">
    <cfRule type="cellIs" dxfId="3816" priority="139" operator="equal">
      <formula>0</formula>
    </cfRule>
  </conditionalFormatting>
  <conditionalFormatting sqref="AE18:AJ18">
    <cfRule type="containsText" dxfId="3815" priority="152" operator="containsText" text="Наименование инвестиционного проекта">
      <formula>NOT(ISERROR(SEARCH("Наименование инвестиционного проекта",AE18)))</formula>
    </cfRule>
  </conditionalFormatting>
  <conditionalFormatting sqref="AK18:AN18">
    <cfRule type="containsText" dxfId="3814" priority="148" operator="containsText" text="Наименование инвестиционного проекта">
      <formula>NOT(ISERROR(SEARCH("Наименование инвестиционного проекта",AK18)))</formula>
    </cfRule>
  </conditionalFormatting>
  <conditionalFormatting sqref="AU18:AV18">
    <cfRule type="containsText" dxfId="3813" priority="143" operator="containsText" text="Наименование инвестиционного проекта">
      <formula>NOT(ISERROR(SEARCH("Наименование инвестиционного проекта",AU18)))</formula>
    </cfRule>
  </conditionalFormatting>
  <conditionalFormatting sqref="AW18:AX18">
    <cfRule type="containsText" dxfId="3812" priority="142" operator="containsText" text="Наименование инвестиционного проекта">
      <formula>NOT(ISERROR(SEARCH("Наименование инвестиционного проекта",AW18)))</formula>
    </cfRule>
  </conditionalFormatting>
  <conditionalFormatting sqref="AY18:AZ18">
    <cfRule type="containsText" dxfId="3811" priority="140" operator="containsText" text="Наименование инвестиционного проекта">
      <formula>NOT(ISERROR(SEARCH("Наименование инвестиционного проекта",AY18)))</formula>
    </cfRule>
  </conditionalFormatting>
  <conditionalFormatting sqref="AO18:AP18">
    <cfRule type="containsText" dxfId="3810" priority="146" operator="containsText" text="Наименование инвестиционного проекта">
      <formula>NOT(ISERROR(SEARCH("Наименование инвестиционного проекта",AO18)))</formula>
    </cfRule>
  </conditionalFormatting>
  <conditionalFormatting sqref="AS18:AT18">
    <cfRule type="containsText" dxfId="3809" priority="144" operator="containsText" text="Наименование инвестиционного проекта">
      <formula>NOT(ISERROR(SEARCH("Наименование инвестиционного проекта",AS18)))</formula>
    </cfRule>
  </conditionalFormatting>
  <conditionalFormatting sqref="E80:F80">
    <cfRule type="cellIs" dxfId="3808" priority="133" operator="equal">
      <formula>0</formula>
    </cfRule>
  </conditionalFormatting>
  <conditionalFormatting sqref="E80:F80">
    <cfRule type="cellIs" dxfId="3807" priority="135" operator="equal">
      <formula>0</formula>
    </cfRule>
  </conditionalFormatting>
  <conditionalFormatting sqref="E80:F80 E47:AZ47 E31:AZ32 E69:AZ73">
    <cfRule type="cellIs" dxfId="3806" priority="134" operator="equal">
      <formula>0</formula>
    </cfRule>
  </conditionalFormatting>
  <conditionalFormatting sqref="E80:F80">
    <cfRule type="containsText" dxfId="3805" priority="138" operator="containsText" text="Наименование инвестиционного проекта">
      <formula>NOT(ISERROR(SEARCH("Наименование инвестиционного проекта",E80)))</formula>
    </cfRule>
  </conditionalFormatting>
  <conditionalFormatting sqref="E80:F80 E47:AZ47">
    <cfRule type="cellIs" dxfId="3804" priority="136" operator="equal">
      <formula>0</formula>
    </cfRule>
    <cfRule type="cellIs" dxfId="3803" priority="137" operator="equal">
      <formula>0</formula>
    </cfRule>
  </conditionalFormatting>
  <conditionalFormatting sqref="G80:AZ80">
    <cfRule type="cellIs" dxfId="3802" priority="127" operator="equal">
      <formula>0</formula>
    </cfRule>
  </conditionalFormatting>
  <conditionalFormatting sqref="G80:AZ80">
    <cfRule type="cellIs" dxfId="3801" priority="129" operator="equal">
      <formula>0</formula>
    </cfRule>
  </conditionalFormatting>
  <conditionalFormatting sqref="G80:AZ80">
    <cfRule type="cellIs" dxfId="3800" priority="128" operator="equal">
      <formula>0</formula>
    </cfRule>
  </conditionalFormatting>
  <conditionalFormatting sqref="G80:AZ80">
    <cfRule type="containsText" dxfId="3799" priority="132" operator="containsText" text="Наименование инвестиционного проекта">
      <formula>NOT(ISERROR(SEARCH("Наименование инвестиционного проекта",G80)))</formula>
    </cfRule>
  </conditionalFormatting>
  <conditionalFormatting sqref="G80:AZ80">
    <cfRule type="cellIs" dxfId="3798" priority="130" operator="equal">
      <formula>0</formula>
    </cfRule>
    <cfRule type="cellIs" dxfId="3797" priority="131" operator="equal">
      <formula>0</formula>
    </cfRule>
  </conditionalFormatting>
  <conditionalFormatting sqref="AO66:AZ66">
    <cfRule type="containsText" dxfId="3796" priority="126" operator="containsText" text="Наименование инвестиционного проекта">
      <formula>NOT(ISERROR(SEARCH("Наименование инвестиционного проекта",AO66)))</formula>
    </cfRule>
  </conditionalFormatting>
  <conditionalFormatting sqref="AO66:AZ66">
    <cfRule type="cellIs" dxfId="3795" priority="125" operator="equal">
      <formula>0</formula>
    </cfRule>
  </conditionalFormatting>
  <conditionalFormatting sqref="AO67:AZ68">
    <cfRule type="containsText" dxfId="3794" priority="124" operator="containsText" text="Наименование инвестиционного проекта">
      <formula>NOT(ISERROR(SEARCH("Наименование инвестиционного проекта",AO67)))</formula>
    </cfRule>
  </conditionalFormatting>
  <conditionalFormatting sqref="AO67:AZ68">
    <cfRule type="cellIs" dxfId="3793" priority="123" operator="equal">
      <formula>0</formula>
    </cfRule>
  </conditionalFormatting>
  <conditionalFormatting sqref="AO67:AZ68">
    <cfRule type="cellIs" dxfId="3792" priority="122" operator="equal">
      <formula>0</formula>
    </cfRule>
  </conditionalFormatting>
  <conditionalFormatting sqref="AO67:AZ68">
    <cfRule type="cellIs" dxfId="3791" priority="121" operator="equal">
      <formula>0</formula>
    </cfRule>
  </conditionalFormatting>
  <conditionalFormatting sqref="E66:AN66">
    <cfRule type="containsText" dxfId="3790" priority="120" operator="containsText" text="Наименование инвестиционного проекта">
      <formula>NOT(ISERROR(SEARCH("Наименование инвестиционного проекта",E66)))</formula>
    </cfRule>
  </conditionalFormatting>
  <conditionalFormatting sqref="E66:AN66">
    <cfRule type="cellIs" dxfId="3789" priority="119" operator="equal">
      <formula>0</formula>
    </cfRule>
  </conditionalFormatting>
  <conditionalFormatting sqref="E67:AN68">
    <cfRule type="containsText" dxfId="3788" priority="118" operator="containsText" text="Наименование инвестиционного проекта">
      <formula>NOT(ISERROR(SEARCH("Наименование инвестиционного проекта",E67)))</formula>
    </cfRule>
  </conditionalFormatting>
  <conditionalFormatting sqref="E67:AN68">
    <cfRule type="cellIs" dxfId="3787" priority="117" operator="equal">
      <formula>0</formula>
    </cfRule>
  </conditionalFormatting>
  <conditionalFormatting sqref="E67:AN68">
    <cfRule type="cellIs" dxfId="3786" priority="116" operator="equal">
      <formula>0</formula>
    </cfRule>
  </conditionalFormatting>
  <conditionalFormatting sqref="E67:AN68">
    <cfRule type="cellIs" dxfId="3785" priority="115" operator="equal">
      <formula>0</formula>
    </cfRule>
  </conditionalFormatting>
  <conditionalFormatting sqref="AO65:AZ65">
    <cfRule type="cellIs" dxfId="3784" priority="113" operator="equal">
      <formula>0</formula>
    </cfRule>
  </conditionalFormatting>
  <conditionalFormatting sqref="AO65:AZ65">
    <cfRule type="containsText" dxfId="3783" priority="114" operator="containsText" text="Наименование инвестиционного проекта">
      <formula>NOT(ISERROR(SEARCH("Наименование инвестиционного проекта",AO65)))</formula>
    </cfRule>
  </conditionalFormatting>
  <conditionalFormatting sqref="AO65:AZ65">
    <cfRule type="cellIs" dxfId="3782" priority="112" operator="equal">
      <formula>0</formula>
    </cfRule>
  </conditionalFormatting>
  <conditionalFormatting sqref="AO65:AZ65">
    <cfRule type="cellIs" dxfId="3781" priority="111" operator="equal">
      <formula>0</formula>
    </cfRule>
  </conditionalFormatting>
  <conditionalFormatting sqref="E65:AN65">
    <cfRule type="containsText" dxfId="3780" priority="110" operator="containsText" text="Наименование инвестиционного проекта">
      <formula>NOT(ISERROR(SEARCH("Наименование инвестиционного проекта",E65)))</formula>
    </cfRule>
  </conditionalFormatting>
  <conditionalFormatting sqref="E65:AN65">
    <cfRule type="cellIs" dxfId="3779" priority="109" operator="equal">
      <formula>0</formula>
    </cfRule>
  </conditionalFormatting>
  <conditionalFormatting sqref="E65:AN65">
    <cfRule type="cellIs" dxfId="3778" priority="108" operator="equal">
      <formula>0</formula>
    </cfRule>
  </conditionalFormatting>
  <conditionalFormatting sqref="E65:AN65">
    <cfRule type="cellIs" dxfId="3777" priority="107" operator="equal">
      <formula>0</formula>
    </cfRule>
  </conditionalFormatting>
  <conditionalFormatting sqref="AO64:AZ64">
    <cfRule type="cellIs" dxfId="3776" priority="105" operator="equal">
      <formula>0</formula>
    </cfRule>
  </conditionalFormatting>
  <conditionalFormatting sqref="AO64:AZ64">
    <cfRule type="containsText" dxfId="3775" priority="106" operator="containsText" text="Наименование инвестиционного проекта">
      <formula>NOT(ISERROR(SEARCH("Наименование инвестиционного проекта",AO64)))</formula>
    </cfRule>
  </conditionalFormatting>
  <conditionalFormatting sqref="AO64:AZ64">
    <cfRule type="cellIs" dxfId="3774" priority="104" operator="equal">
      <formula>0</formula>
    </cfRule>
  </conditionalFormatting>
  <conditionalFormatting sqref="AO64:AZ64">
    <cfRule type="cellIs" dxfId="3773" priority="103" operator="equal">
      <formula>0</formula>
    </cfRule>
  </conditionalFormatting>
  <conditionalFormatting sqref="E64:AN64">
    <cfRule type="containsText" dxfId="3772" priority="102" operator="containsText" text="Наименование инвестиционного проекта">
      <formula>NOT(ISERROR(SEARCH("Наименование инвестиционного проекта",E64)))</formula>
    </cfRule>
  </conditionalFormatting>
  <conditionalFormatting sqref="E64:AN64">
    <cfRule type="cellIs" dxfId="3771" priority="101" operator="equal">
      <formula>0</formula>
    </cfRule>
  </conditionalFormatting>
  <conditionalFormatting sqref="E64:AN64">
    <cfRule type="cellIs" dxfId="3770" priority="100" operator="equal">
      <formula>0</formula>
    </cfRule>
  </conditionalFormatting>
  <conditionalFormatting sqref="E64:AN64">
    <cfRule type="cellIs" dxfId="3769" priority="99" operator="equal">
      <formula>0</formula>
    </cfRule>
  </conditionalFormatting>
  <conditionalFormatting sqref="AO54:AZ62">
    <cfRule type="containsText" dxfId="3768" priority="98" operator="containsText" text="Наименование инвестиционного проекта">
      <formula>NOT(ISERROR(SEARCH("Наименование инвестиционного проекта",AO54)))</formula>
    </cfRule>
  </conditionalFormatting>
  <conditionalFormatting sqref="AO54:AZ62">
    <cfRule type="cellIs" dxfId="3767" priority="97" operator="equal">
      <formula>0</formula>
    </cfRule>
  </conditionalFormatting>
  <conditionalFormatting sqref="AO54:AZ62">
    <cfRule type="cellIs" dxfId="3766" priority="96" operator="equal">
      <formula>0</formula>
    </cfRule>
  </conditionalFormatting>
  <conditionalFormatting sqref="AO54:AZ62">
    <cfRule type="cellIs" dxfId="3765" priority="95" operator="equal">
      <formula>0</formula>
    </cfRule>
  </conditionalFormatting>
  <conditionalFormatting sqref="E54:AN62">
    <cfRule type="containsText" dxfId="3764" priority="94" operator="containsText" text="Наименование инвестиционного проекта">
      <formula>NOT(ISERROR(SEARCH("Наименование инвестиционного проекта",E54)))</formula>
    </cfRule>
  </conditionalFormatting>
  <conditionalFormatting sqref="E54:AN62">
    <cfRule type="cellIs" dxfId="3763" priority="93" operator="equal">
      <formula>0</formula>
    </cfRule>
  </conditionalFormatting>
  <conditionalFormatting sqref="E54:AN62">
    <cfRule type="cellIs" dxfId="3762" priority="92" operator="equal">
      <formula>0</formula>
    </cfRule>
  </conditionalFormatting>
  <conditionalFormatting sqref="E54:AN62">
    <cfRule type="cellIs" dxfId="3761" priority="91" operator="equal">
      <formula>0</formula>
    </cfRule>
  </conditionalFormatting>
  <conditionalFormatting sqref="AO52:AZ52">
    <cfRule type="containsText" dxfId="3760" priority="90" operator="containsText" text="Наименование инвестиционного проекта">
      <formula>NOT(ISERROR(SEARCH("Наименование инвестиционного проекта",AO52)))</formula>
    </cfRule>
  </conditionalFormatting>
  <conditionalFormatting sqref="AO52:AZ52">
    <cfRule type="cellIs" dxfId="3759" priority="89" operator="equal">
      <formula>0</formula>
    </cfRule>
  </conditionalFormatting>
  <conditionalFormatting sqref="AO52:AZ52">
    <cfRule type="cellIs" dxfId="3758" priority="88" operator="equal">
      <formula>0</formula>
    </cfRule>
  </conditionalFormatting>
  <conditionalFormatting sqref="AO52:AZ52">
    <cfRule type="cellIs" dxfId="3757" priority="87" operator="equal">
      <formula>0</formula>
    </cfRule>
  </conditionalFormatting>
  <conditionalFormatting sqref="E52:AN52">
    <cfRule type="containsText" dxfId="3756" priority="86" operator="containsText" text="Наименование инвестиционного проекта">
      <formula>NOT(ISERROR(SEARCH("Наименование инвестиционного проекта",E52)))</formula>
    </cfRule>
  </conditionalFormatting>
  <conditionalFormatting sqref="E52:AN52">
    <cfRule type="cellIs" dxfId="3755" priority="85" operator="equal">
      <formula>0</formula>
    </cfRule>
  </conditionalFormatting>
  <conditionalFormatting sqref="E52:AN52">
    <cfRule type="cellIs" dxfId="3754" priority="84" operator="equal">
      <formula>0</formula>
    </cfRule>
  </conditionalFormatting>
  <conditionalFormatting sqref="E52:AN52">
    <cfRule type="cellIs" dxfId="3753" priority="83" operator="equal">
      <formula>0</formula>
    </cfRule>
  </conditionalFormatting>
  <conditionalFormatting sqref="AO49:AZ49">
    <cfRule type="containsText" dxfId="3752" priority="82" operator="containsText" text="Наименование инвестиционного проекта">
      <formula>NOT(ISERROR(SEARCH("Наименование инвестиционного проекта",AO49)))</formula>
    </cfRule>
  </conditionalFormatting>
  <conditionalFormatting sqref="AO49:AZ49">
    <cfRule type="cellIs" dxfId="3751" priority="81" operator="equal">
      <formula>0</formula>
    </cfRule>
  </conditionalFormatting>
  <conditionalFormatting sqref="AO49:AZ49">
    <cfRule type="cellIs" dxfId="3750" priority="80" operator="equal">
      <formula>0</formula>
    </cfRule>
  </conditionalFormatting>
  <conditionalFormatting sqref="AO49:AZ49">
    <cfRule type="cellIs" dxfId="3749" priority="79" operator="equal">
      <formula>0</formula>
    </cfRule>
  </conditionalFormatting>
  <conditionalFormatting sqref="E49:AN49 E48:AZ48">
    <cfRule type="containsText" dxfId="3748" priority="78" operator="containsText" text="Наименование инвестиционного проекта">
      <formula>NOT(ISERROR(SEARCH("Наименование инвестиционного проекта",E48)))</formula>
    </cfRule>
  </conditionalFormatting>
  <conditionalFormatting sqref="E49:AN49 E48:AZ48">
    <cfRule type="cellIs" dxfId="3747" priority="77" operator="equal">
      <formula>0</formula>
    </cfRule>
  </conditionalFormatting>
  <conditionalFormatting sqref="E49:AN49 E48:AZ48">
    <cfRule type="cellIs" dxfId="3746" priority="76" operator="equal">
      <formula>0</formula>
    </cfRule>
  </conditionalFormatting>
  <conditionalFormatting sqref="E49:AN49 E48:AZ48">
    <cfRule type="cellIs" dxfId="3745" priority="75" operator="equal">
      <formula>0</formula>
    </cfRule>
  </conditionalFormatting>
  <conditionalFormatting sqref="AO43:AZ43">
    <cfRule type="containsText" dxfId="3744" priority="74" operator="containsText" text="Наименование инвестиционного проекта">
      <formula>NOT(ISERROR(SEARCH("Наименование инвестиционного проекта",AO43)))</formula>
    </cfRule>
  </conditionalFormatting>
  <conditionalFormatting sqref="AO43:AZ43">
    <cfRule type="cellIs" dxfId="3743" priority="73" operator="equal">
      <formula>0</formula>
    </cfRule>
  </conditionalFormatting>
  <conditionalFormatting sqref="AO43:AZ43">
    <cfRule type="cellIs" dxfId="3742" priority="72" operator="equal">
      <formula>0</formula>
    </cfRule>
  </conditionalFormatting>
  <conditionalFormatting sqref="AO43:AZ43">
    <cfRule type="cellIs" dxfId="3741" priority="71" operator="equal">
      <formula>0</formula>
    </cfRule>
  </conditionalFormatting>
  <conditionalFormatting sqref="E43:AN43">
    <cfRule type="containsText" dxfId="3740" priority="70" operator="containsText" text="Наименование инвестиционного проекта">
      <formula>NOT(ISERROR(SEARCH("Наименование инвестиционного проекта",E43)))</formula>
    </cfRule>
  </conditionalFormatting>
  <conditionalFormatting sqref="E43:AN43">
    <cfRule type="cellIs" dxfId="3739" priority="69" operator="equal">
      <formula>0</formula>
    </cfRule>
  </conditionalFormatting>
  <conditionalFormatting sqref="E43:AN43">
    <cfRule type="cellIs" dxfId="3738" priority="68" operator="equal">
      <formula>0</formula>
    </cfRule>
  </conditionalFormatting>
  <conditionalFormatting sqref="E43:AN43">
    <cfRule type="cellIs" dxfId="3737" priority="67" operator="equal">
      <formula>0</formula>
    </cfRule>
  </conditionalFormatting>
  <conditionalFormatting sqref="E39:E40">
    <cfRule type="containsText" dxfId="3736" priority="66" operator="containsText" text="Наименование инвестиционного проекта">
      <formula>NOT(ISERROR(SEARCH("Наименование инвестиционного проекта",E39)))</formula>
    </cfRule>
  </conditionalFormatting>
  <conditionalFormatting sqref="E39:E40">
    <cfRule type="cellIs" dxfId="3735" priority="65" operator="equal">
      <formula>0</formula>
    </cfRule>
  </conditionalFormatting>
  <conditionalFormatting sqref="E39:E40">
    <cfRule type="cellIs" dxfId="3734" priority="64" operator="equal">
      <formula>0</formula>
    </cfRule>
  </conditionalFormatting>
  <conditionalFormatting sqref="E39:E40">
    <cfRule type="cellIs" dxfId="3733" priority="63" operator="equal">
      <formula>0</formula>
    </cfRule>
  </conditionalFormatting>
  <conditionalFormatting sqref="F39:F40">
    <cfRule type="containsText" dxfId="3732" priority="62" operator="containsText" text="Наименование инвестиционного проекта">
      <formula>NOT(ISERROR(SEARCH("Наименование инвестиционного проекта",F39)))</formula>
    </cfRule>
  </conditionalFormatting>
  <conditionalFormatting sqref="F39:F40">
    <cfRule type="cellIs" dxfId="3731" priority="61" operator="equal">
      <formula>0</formula>
    </cfRule>
  </conditionalFormatting>
  <conditionalFormatting sqref="F39:F40">
    <cfRule type="cellIs" dxfId="3730" priority="60" operator="equal">
      <formula>0</formula>
    </cfRule>
  </conditionalFormatting>
  <conditionalFormatting sqref="F39:F40">
    <cfRule type="cellIs" dxfId="3729" priority="59" operator="equal">
      <formula>0</formula>
    </cfRule>
  </conditionalFormatting>
  <conditionalFormatting sqref="G39:G40 I39:I40 K39:K40 M39:M40 O39:O40 Q39:Q40 S39:S40 U39:U40 W39:W40 Y39:Y40 AA39:AA40 AC39:AC40 X40 AE39:AE40 AG39:AG40 AI39:AI40 AK39:AK40 AM39:AM40 AO39:AO40 AQ39:AQ40 AS39:AS40 AU39:AU40 AW39:AW40 AY39:AY40">
    <cfRule type="containsText" dxfId="3728" priority="58" operator="containsText" text="Наименование инвестиционного проекта">
      <formula>NOT(ISERROR(SEARCH("Наименование инвестиционного проекта",G39)))</formula>
    </cfRule>
  </conditionalFormatting>
  <conditionalFormatting sqref="G39:G40 I39:I40 K39:K40 M39:M40 O39:O40 Q39:Q40 S39:S40 U39:U40 W39:W40 Y39:Y40 AA39:AA40 AC39:AC40 X40 AE39:AE40 AG39:AG40 AI39:AI40 AK39:AK40 AM39:AM40 AO39:AO40 AQ39:AQ40 AS39:AS40 AU39:AU40 AW39:AW40 AY39:AY40">
    <cfRule type="cellIs" dxfId="3727" priority="57" operator="equal">
      <formula>0</formula>
    </cfRule>
  </conditionalFormatting>
  <conditionalFormatting sqref="G39:G40 I39:I40 K39:K40 M39:M40 O39:O40 Q39:Q40 S39:S40 U39:U40 W39:W40 Y39:Y40 AA39:AA40 AC39:AC40 X40 AE39:AE40 AG39:AG40 AI39:AI40 AK39:AK40 AM39:AM40 AO39:AO40 AQ39:AQ40 AS39:AS40 AU39:AU40 AW39:AW40 AY39:AY40">
    <cfRule type="cellIs" dxfId="3726" priority="56" operator="equal">
      <formula>0</formula>
    </cfRule>
  </conditionalFormatting>
  <conditionalFormatting sqref="G39:G40 I39:I40 K39:K40 M39:M40 O39:O40 Q39:Q40 S39:S40 U39:U40 W39:W40 Y39:Y40 AA39:AA40 AC39:AC40 X40 AE39:AE40 AG39:AG40 AI39:AI40 AK39:AK40 AM39:AM40 AO39:AO40 AQ39:AQ40 AS39:AS40 AU39:AU40 AW39:AW40 AY39:AY40">
    <cfRule type="cellIs" dxfId="3725" priority="55" operator="equal">
      <formula>0</formula>
    </cfRule>
  </conditionalFormatting>
  <conditionalFormatting sqref="H39:H40 J39:J40 L39:L40 N39:N40 P39:P40 R39:R40 T39:T40 V39:V40 X39 Z39:Z40 AB39:AB40 AD39:AD40 AF39:AF40 AH39:AH40 AJ39:AJ40 AL39:AL40 AN39:AN40 AP39:AP40 AR39:AR40 AT39:AT40 AV39:AV40 AX39:AX40 AZ39:AZ40">
    <cfRule type="containsText" dxfId="3724" priority="54" operator="containsText" text="Наименование инвестиционного проекта">
      <formula>NOT(ISERROR(SEARCH("Наименование инвестиционного проекта",H39)))</formula>
    </cfRule>
  </conditionalFormatting>
  <conditionalFormatting sqref="H39:H40 J39:J40 L39:L40 N39:N40 P39:P40 R39:R40 T39:T40 V39:V40 X39 Z39:Z40 AB39:AB40 AD39:AD40 AF39:AF40 AH39:AH40 AJ39:AJ40 AL39:AL40 AN39:AN40 AP39:AP40 AR39:AR40 AT39:AT40 AV39:AV40 AX39:AX40 AZ39:AZ40">
    <cfRule type="cellIs" dxfId="3723" priority="53" operator="equal">
      <formula>0</formula>
    </cfRule>
  </conditionalFormatting>
  <conditionalFormatting sqref="H39:H40 J39:J40 L39:L40 N39:N40 P39:P40 R39:R40 T39:T40 V39:V40 X39 Z39:Z40 AB39:AB40 AD39:AD40 AF39:AF40 AH39:AH40 AJ39:AJ40 AL39:AL40 AN39:AN40 AP39:AP40 AR39:AR40 AT39:AT40 AV39:AV40 AX39:AX40 AZ39:AZ40">
    <cfRule type="cellIs" dxfId="3722" priority="52" operator="equal">
      <formula>0</formula>
    </cfRule>
  </conditionalFormatting>
  <conditionalFormatting sqref="H39:H40 J39:J40 L39:L40 N39:N40 P39:P40 R39:R40 T39:T40 V39:V40 X39 Z39:Z40 AB39:AB40 AD39:AD40 AF39:AF40 AH39:AH40 AJ39:AJ40 AL39:AL40 AN39:AN40 AP39:AP40 AR39:AR40 AT39:AT40 AV39:AV40 AX39:AX40 AZ39:AZ40">
    <cfRule type="cellIs" dxfId="3721" priority="51" operator="equal">
      <formula>0</formula>
    </cfRule>
  </conditionalFormatting>
  <conditionalFormatting sqref="AO37:AZ38">
    <cfRule type="containsText" dxfId="3720" priority="50" operator="containsText" text="Наименование инвестиционного проекта">
      <formula>NOT(ISERROR(SEARCH("Наименование инвестиционного проекта",AO37)))</formula>
    </cfRule>
  </conditionalFormatting>
  <conditionalFormatting sqref="AO37:AZ38">
    <cfRule type="cellIs" dxfId="3719" priority="49" operator="equal">
      <formula>0</formula>
    </cfRule>
  </conditionalFormatting>
  <conditionalFormatting sqref="AO37:AZ38">
    <cfRule type="cellIs" dxfId="3718" priority="48" operator="equal">
      <formula>0</formula>
    </cfRule>
  </conditionalFormatting>
  <conditionalFormatting sqref="AO37:AZ38">
    <cfRule type="cellIs" dxfId="3717" priority="47" operator="equal">
      <formula>0</formula>
    </cfRule>
  </conditionalFormatting>
  <conditionalFormatting sqref="E37:AN38">
    <cfRule type="containsText" dxfId="3716" priority="46" operator="containsText" text="Наименование инвестиционного проекта">
      <formula>NOT(ISERROR(SEARCH("Наименование инвестиционного проекта",E37)))</formula>
    </cfRule>
  </conditionalFormatting>
  <conditionalFormatting sqref="E37:AN38">
    <cfRule type="cellIs" dxfId="3715" priority="45" operator="equal">
      <formula>0</formula>
    </cfRule>
  </conditionalFormatting>
  <conditionalFormatting sqref="E37:AN38">
    <cfRule type="cellIs" dxfId="3714" priority="44" operator="equal">
      <formula>0</formula>
    </cfRule>
  </conditionalFormatting>
  <conditionalFormatting sqref="E37:AN38">
    <cfRule type="cellIs" dxfId="3713" priority="43" operator="equal">
      <formula>0</formula>
    </cfRule>
  </conditionalFormatting>
  <conditionalFormatting sqref="AO34:AZ35">
    <cfRule type="containsText" dxfId="3712" priority="42" operator="containsText" text="Наименование инвестиционного проекта">
      <formula>NOT(ISERROR(SEARCH("Наименование инвестиционного проекта",AO34)))</formula>
    </cfRule>
  </conditionalFormatting>
  <conditionalFormatting sqref="AO34:AZ35">
    <cfRule type="cellIs" dxfId="3711" priority="41" operator="equal">
      <formula>0</formula>
    </cfRule>
  </conditionalFormatting>
  <conditionalFormatting sqref="AO34:AZ35">
    <cfRule type="cellIs" dxfId="3710" priority="40" operator="equal">
      <formula>0</formula>
    </cfRule>
  </conditionalFormatting>
  <conditionalFormatting sqref="AO34:AZ35">
    <cfRule type="cellIs" dxfId="3709" priority="39" operator="equal">
      <formula>0</formula>
    </cfRule>
  </conditionalFormatting>
  <conditionalFormatting sqref="E34:AN35 E33:AZ33 E30:AZ30">
    <cfRule type="containsText" dxfId="3708" priority="38" operator="containsText" text="Наименование инвестиционного проекта">
      <formula>NOT(ISERROR(SEARCH("Наименование инвестиционного проекта",E30)))</formula>
    </cfRule>
  </conditionalFormatting>
  <conditionalFormatting sqref="E34:AN35 E33:AZ33 E30:AZ30">
    <cfRule type="cellIs" dxfId="3707" priority="37" operator="equal">
      <formula>0</formula>
    </cfRule>
  </conditionalFormatting>
  <conditionalFormatting sqref="E34:AN35 E33:AZ33 E30:AZ30">
    <cfRule type="cellIs" dxfId="3706" priority="36" operator="equal">
      <formula>0</formula>
    </cfRule>
  </conditionalFormatting>
  <conditionalFormatting sqref="E34:AN35 E33:AZ33 E30:AZ30">
    <cfRule type="cellIs" dxfId="3705" priority="35" operator="equal">
      <formula>0</formula>
    </cfRule>
  </conditionalFormatting>
  <conditionalFormatting sqref="E20:F26">
    <cfRule type="containsText" dxfId="3704" priority="34" operator="containsText" text="Наименование инвестиционного проекта">
      <formula>NOT(ISERROR(SEARCH("Наименование инвестиционного проекта",E20)))</formula>
    </cfRule>
  </conditionalFormatting>
  <conditionalFormatting sqref="E20:F26">
    <cfRule type="cellIs" dxfId="3703" priority="33" operator="equal">
      <formula>0</formula>
    </cfRule>
  </conditionalFormatting>
  <conditionalFormatting sqref="E20:F26">
    <cfRule type="cellIs" dxfId="3702" priority="32" operator="equal">
      <formula>0</formula>
    </cfRule>
  </conditionalFormatting>
  <conditionalFormatting sqref="E20:F26">
    <cfRule type="cellIs" dxfId="3701" priority="30" operator="equal">
      <formula>0</formula>
    </cfRule>
    <cfRule type="cellIs" dxfId="3700" priority="31" operator="equal">
      <formula>0</formula>
    </cfRule>
  </conditionalFormatting>
  <conditionalFormatting sqref="G20:AZ26">
    <cfRule type="containsText" dxfId="3699" priority="29" operator="containsText" text="Наименование инвестиционного проекта">
      <formula>NOT(ISERROR(SEARCH("Наименование инвестиционного проекта",G20)))</formula>
    </cfRule>
  </conditionalFormatting>
  <conditionalFormatting sqref="G20:AZ26">
    <cfRule type="cellIs" dxfId="3698" priority="28" operator="equal">
      <formula>0</formula>
    </cfRule>
  </conditionalFormatting>
  <conditionalFormatting sqref="G20:AZ26">
    <cfRule type="cellIs" dxfId="3697" priority="27" operator="equal">
      <formula>0</formula>
    </cfRule>
  </conditionalFormatting>
  <conditionalFormatting sqref="G20:AZ26">
    <cfRule type="cellIs" dxfId="3696" priority="25" operator="equal">
      <formula>0</formula>
    </cfRule>
    <cfRule type="cellIs" dxfId="3695" priority="26" operator="equal">
      <formula>0</formula>
    </cfRule>
  </conditionalFormatting>
  <conditionalFormatting sqref="C47">
    <cfRule type="cellIs" dxfId="3694" priority="24" operator="equal">
      <formula>0</formula>
    </cfRule>
  </conditionalFormatting>
  <conditionalFormatting sqref="B80">
    <cfRule type="containsText" dxfId="3693" priority="23" operator="containsText" text="Наименование инвестиционного проекта">
      <formula>NOT(ISERROR(SEARCH("Наименование инвестиционного проекта",B80)))</formula>
    </cfRule>
  </conditionalFormatting>
  <conditionalFormatting sqref="B80">
    <cfRule type="cellIs" dxfId="3692" priority="22" operator="equal">
      <formula>0</formula>
    </cfRule>
  </conditionalFormatting>
  <conditionalFormatting sqref="C80">
    <cfRule type="cellIs" dxfId="3691" priority="21" operator="equal">
      <formula>0</formula>
    </cfRule>
  </conditionalFormatting>
  <conditionalFormatting sqref="E41:E42">
    <cfRule type="containsText" dxfId="3690" priority="20" operator="containsText" text="Наименование инвестиционного проекта">
      <formula>NOT(ISERROR(SEARCH("Наименование инвестиционного проекта",E41)))</formula>
    </cfRule>
  </conditionalFormatting>
  <conditionalFormatting sqref="E41:E42 B41:C42">
    <cfRule type="cellIs" dxfId="3689" priority="19" operator="equal">
      <formula>0</formula>
    </cfRule>
  </conditionalFormatting>
  <conditionalFormatting sqref="E41:E42">
    <cfRule type="cellIs" dxfId="3688" priority="18" operator="equal">
      <formula>0</formula>
    </cfRule>
  </conditionalFormatting>
  <conditionalFormatting sqref="D41:D42">
    <cfRule type="containsText" dxfId="3687" priority="17" operator="containsText" text="Наименование инвестиционного проекта">
      <formula>NOT(ISERROR(SEARCH("Наименование инвестиционного проекта",D41)))</formula>
    </cfRule>
  </conditionalFormatting>
  <conditionalFormatting sqref="D41:D42">
    <cfRule type="cellIs" dxfId="3686" priority="16" operator="equal">
      <formula>0</formula>
    </cfRule>
  </conditionalFormatting>
  <conditionalFormatting sqref="E41:E42">
    <cfRule type="cellIs" dxfId="3685" priority="15" operator="equal">
      <formula>0</formula>
    </cfRule>
  </conditionalFormatting>
  <conditionalFormatting sqref="F41:AZ42">
    <cfRule type="containsText" dxfId="3684" priority="14" operator="containsText" text="Наименование инвестиционного проекта">
      <formula>NOT(ISERROR(SEARCH("Наименование инвестиционного проекта",F41)))</formula>
    </cfRule>
  </conditionalFormatting>
  <conditionalFormatting sqref="F41:AZ42">
    <cfRule type="cellIs" dxfId="3683" priority="13" operator="equal">
      <formula>0</formula>
    </cfRule>
  </conditionalFormatting>
  <conditionalFormatting sqref="F41:AZ42">
    <cfRule type="cellIs" dxfId="3682" priority="12" operator="equal">
      <formula>0</formula>
    </cfRule>
  </conditionalFormatting>
  <conditionalFormatting sqref="F41:AZ42">
    <cfRule type="cellIs" dxfId="3681" priority="11" operator="equal">
      <formula>0</formula>
    </cfRule>
  </conditionalFormatting>
  <conditionalFormatting sqref="B71:C71 B72">
    <cfRule type="containsText" dxfId="3680" priority="10" operator="containsText" text="Наименование инвестиционного проекта">
      <formula>NOT(ISERROR(SEARCH("Наименование инвестиционного проекта",B71)))</formula>
    </cfRule>
  </conditionalFormatting>
  <conditionalFormatting sqref="B71:C71 B72">
    <cfRule type="cellIs" dxfId="3679" priority="9" operator="equal">
      <formula>0</formula>
    </cfRule>
  </conditionalFormatting>
  <conditionalFormatting sqref="C34">
    <cfRule type="cellIs" dxfId="3678" priority="7" operator="equal">
      <formula>0</formula>
    </cfRule>
  </conditionalFormatting>
  <conditionalFormatting sqref="C34">
    <cfRule type="containsText" dxfId="3677" priority="8" operator="containsText" text="Наименование инвестиционного проекта">
      <formula>NOT(ISERROR(SEARCH("Наименование инвестиционного проекта",C34)))</formula>
    </cfRule>
  </conditionalFormatting>
  <conditionalFormatting sqref="C35">
    <cfRule type="cellIs" dxfId="3676" priority="5" operator="equal">
      <formula>0</formula>
    </cfRule>
  </conditionalFormatting>
  <conditionalFormatting sqref="C35">
    <cfRule type="containsText" dxfId="3675" priority="6" operator="containsText" text="Наименование инвестиционного проекта">
      <formula>NOT(ISERROR(SEARCH("Наименование инвестиционного проекта",C35)))</formula>
    </cfRule>
  </conditionalFormatting>
  <conditionalFormatting sqref="C72">
    <cfRule type="cellIs" dxfId="3674" priority="3" operator="equal">
      <formula>0</formula>
    </cfRule>
  </conditionalFormatting>
  <conditionalFormatting sqref="C72">
    <cfRule type="containsText" dxfId="3673" priority="4" operator="containsText" text="Наименование инвестиционного проекта">
      <formula>NOT(ISERROR(SEARCH("Наименование инвестиционного проекта",C72)))</formula>
    </cfRule>
  </conditionalFormatting>
  <conditionalFormatting sqref="D31">
    <cfRule type="containsText" dxfId="3672" priority="2" operator="containsText" text="Наименование инвестиционного проекта">
      <formula>NOT(ISERROR(SEARCH("Наименование инвестиционного проекта",D31)))</formula>
    </cfRule>
  </conditionalFormatting>
  <conditionalFormatting sqref="D34:D35">
    <cfRule type="containsText" dxfId="3671" priority="1" operator="containsText" text="Наименование инвестиционного проекта">
      <formula>NOT(ISERROR(SEARCH("Наименование инвестиционного проекта",D34)))</formula>
    </cfRule>
  </conditionalFormatting>
  <pageMargins left="0.70866141732283472" right="0.70866141732283472" top="0.74803149606299213" bottom="0.74803149606299213" header="0.31496062992125984" footer="0.31496062992125984"/>
  <pageSetup paperSize="9" scale="1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FK700"/>
  <sheetViews>
    <sheetView zoomScale="85" zoomScaleNormal="85" zoomScaleSheetLayoutView="55" workbookViewId="0">
      <pane xSplit="3" ySplit="20" topLeftCell="AG91" activePane="bottomRight" state="frozen"/>
      <selection activeCell="A16" sqref="A16"/>
      <selection pane="topRight" activeCell="D16" sqref="D16"/>
      <selection pane="bottomLeft" activeCell="A21" sqref="A21"/>
      <selection pane="bottomRight" activeCell="H94" sqref="H94"/>
    </sheetView>
  </sheetViews>
  <sheetFormatPr defaultRowHeight="15.75" outlineLevelRow="1" outlineLevelCol="1" x14ac:dyDescent="0.25"/>
  <cols>
    <col min="1" max="1" width="3.42578125" style="37" customWidth="1"/>
    <col min="2" max="2" width="16.140625" style="80" bestFit="1" customWidth="1"/>
    <col min="3" max="3" width="89.42578125" style="81" customWidth="1"/>
    <col min="4" max="4" width="23.140625" style="37" customWidth="1" outlineLevel="1"/>
    <col min="5" max="5" width="19.140625" style="37" customWidth="1" outlineLevel="1"/>
    <col min="6" max="6" width="14.42578125" style="37" customWidth="1"/>
    <col min="7" max="7" width="13.28515625" style="37" customWidth="1"/>
    <col min="8" max="8" width="18.42578125" style="37" customWidth="1"/>
    <col min="9" max="9" width="16.42578125" style="83" customWidth="1" outlineLevel="1"/>
    <col min="10" max="10" width="26.140625" style="83" customWidth="1" outlineLevel="1"/>
    <col min="11" max="14" width="16.7109375" style="37" customWidth="1" outlineLevel="1"/>
    <col min="15" max="15" width="18.140625" style="37" customWidth="1" outlineLevel="1"/>
    <col min="16" max="16" width="25.85546875" style="37" customWidth="1" outlineLevel="1"/>
    <col min="17" max="17" width="20" style="37" customWidth="1" outlineLevel="1" collapsed="1"/>
    <col min="18" max="18" width="25.85546875" style="37" customWidth="1" outlineLevel="1"/>
    <col min="19" max="19" width="20" style="37" customWidth="1" outlineLevel="1"/>
    <col min="20" max="20" width="31" style="37" customWidth="1" outlineLevel="1"/>
    <col min="21" max="21" width="23.5703125" style="37" customWidth="1" outlineLevel="1" collapsed="1"/>
    <col min="22" max="22" width="34.85546875" style="37" customWidth="1" outlineLevel="1"/>
    <col min="23" max="23" width="20" style="37" customWidth="1" outlineLevel="1"/>
    <col min="24" max="24" width="19" style="37" customWidth="1" outlineLevel="1"/>
    <col min="25" max="25" width="27.42578125" style="37" customWidth="1" outlineLevel="1"/>
    <col min="26" max="26" width="14.42578125" style="102" customWidth="1" outlineLevel="1" collapsed="1"/>
    <col min="27" max="27" width="12.28515625" style="94" customWidth="1" outlineLevel="1"/>
    <col min="28" max="28" width="13" style="94" customWidth="1" outlineLevel="1"/>
    <col min="29" max="29" width="18.7109375" style="94" customWidth="1" outlineLevel="1"/>
    <col min="30" max="30" width="15.85546875" style="103" customWidth="1" outlineLevel="1"/>
    <col min="31" max="35" width="15.85546875" style="94" customWidth="1" outlineLevel="1"/>
    <col min="36" max="36" width="21.5703125" style="94" customWidth="1"/>
    <col min="37" max="40" width="15.85546875" style="94" customWidth="1"/>
    <col min="41" max="45" width="15.85546875" style="94" customWidth="1" outlineLevel="1"/>
    <col min="46" max="46" width="21.5703125" style="94" customWidth="1"/>
    <col min="47" max="47" width="16.85546875" style="94" customWidth="1"/>
    <col min="48" max="48" width="18.85546875" style="94" customWidth="1"/>
    <col min="49" max="49" width="24.28515625" style="94" customWidth="1"/>
    <col min="50" max="50" width="19.7109375" style="94" customWidth="1"/>
    <col min="51" max="51" width="21.5703125" style="94" customWidth="1" outlineLevel="1"/>
    <col min="52" max="52" width="16.85546875" style="94" customWidth="1" outlineLevel="1"/>
    <col min="53" max="53" width="18.85546875" style="94" customWidth="1" outlineLevel="1"/>
    <col min="54" max="54" width="24.28515625" style="94" customWidth="1" outlineLevel="1"/>
    <col min="55" max="55" width="20.42578125" style="94" customWidth="1" outlineLevel="1"/>
    <col min="56" max="56" width="18.5703125" style="37" customWidth="1"/>
    <col min="57" max="57" width="14.7109375" style="37" customWidth="1"/>
    <col min="58" max="58" width="16.140625" style="37" customWidth="1"/>
    <col min="59" max="59" width="31.140625" style="37" customWidth="1"/>
    <col min="60" max="60" width="19.7109375" style="37" customWidth="1"/>
    <col min="61" max="85" width="19.7109375" style="37" customWidth="1" outlineLevel="1"/>
    <col min="86" max="86" width="16.140625" style="37" customWidth="1"/>
    <col min="87" max="87" width="14.28515625" style="37" customWidth="1"/>
    <col min="88" max="88" width="14.42578125" style="37" customWidth="1"/>
    <col min="89" max="89" width="22" style="37" customWidth="1"/>
    <col min="90" max="90" width="19.5703125" style="37" customWidth="1"/>
    <col min="91" max="91" width="19.28515625" style="37" customWidth="1" outlineLevel="1"/>
    <col min="92" max="92" width="13.28515625" style="30" customWidth="1" outlineLevel="1"/>
    <col min="93" max="93" width="17" style="30" customWidth="1" outlineLevel="1"/>
    <col min="94" max="94" width="22" style="30" customWidth="1" outlineLevel="1"/>
    <col min="95" max="95" width="13.5703125" style="30" customWidth="1" outlineLevel="1"/>
    <col min="96" max="96" width="82.28515625" style="30" customWidth="1" outlineLevel="1" collapsed="1"/>
    <col min="97" max="120" width="9.140625" style="30"/>
    <col min="121" max="128" width="9.140625" style="32"/>
    <col min="129" max="16384" width="9.140625" style="37"/>
  </cols>
  <sheetData>
    <row r="1" spans="2:120" ht="18.75" x14ac:dyDescent="0.25">
      <c r="B1" s="28"/>
      <c r="C1" s="29"/>
      <c r="D1" s="30"/>
      <c r="E1" s="30"/>
      <c r="F1" s="30"/>
      <c r="G1" s="30"/>
      <c r="H1" s="30"/>
      <c r="I1" s="31"/>
      <c r="J1" s="31"/>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1070"/>
      <c r="CL1" s="1071"/>
      <c r="CM1" s="33"/>
      <c r="CR1" s="34" t="s">
        <v>193</v>
      </c>
    </row>
    <row r="2" spans="2:120" ht="18.75" x14ac:dyDescent="0.25">
      <c r="B2" s="28"/>
      <c r="C2" s="29"/>
      <c r="D2" s="30"/>
      <c r="E2" s="30"/>
      <c r="F2" s="30"/>
      <c r="G2" s="30"/>
      <c r="H2" s="30"/>
      <c r="I2" s="31"/>
      <c r="J2" s="31"/>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1072"/>
      <c r="CL2" s="1073"/>
      <c r="CM2" s="35"/>
      <c r="CR2" s="34" t="s">
        <v>1</v>
      </c>
    </row>
    <row r="3" spans="2:120" ht="18.75" x14ac:dyDescent="0.25">
      <c r="B3" s="28"/>
      <c r="C3" s="29"/>
      <c r="D3" s="30"/>
      <c r="E3" s="30"/>
      <c r="F3" s="30"/>
      <c r="G3" s="30"/>
      <c r="H3" s="30"/>
      <c r="I3" s="31"/>
      <c r="J3" s="31"/>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1070"/>
      <c r="CL3" s="1071"/>
      <c r="CM3" s="33"/>
      <c r="CR3" s="34" t="s">
        <v>2</v>
      </c>
    </row>
    <row r="4" spans="2:120" ht="18.75" x14ac:dyDescent="0.25">
      <c r="B4" s="1074"/>
      <c r="C4" s="1074"/>
      <c r="D4" s="1074"/>
      <c r="E4" s="1074"/>
      <c r="F4" s="1074"/>
      <c r="G4" s="1074"/>
      <c r="H4" s="1074"/>
      <c r="I4" s="1075"/>
      <c r="J4" s="1075"/>
      <c r="K4" s="1074"/>
      <c r="L4" s="1074"/>
      <c r="M4" s="1074"/>
      <c r="N4" s="1074"/>
      <c r="O4" s="1074"/>
      <c r="P4" s="1074"/>
      <c r="Q4" s="1074"/>
      <c r="R4" s="1074"/>
      <c r="S4" s="1074"/>
      <c r="T4" s="1074"/>
      <c r="U4" s="1074"/>
      <c r="V4" s="1074"/>
      <c r="W4" s="1074"/>
      <c r="X4" s="1074"/>
      <c r="Y4" s="1074"/>
      <c r="Z4" s="1074"/>
      <c r="AA4" s="1074"/>
      <c r="AB4" s="1074"/>
      <c r="AC4" s="1074"/>
      <c r="AD4" s="1074"/>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row>
    <row r="5" spans="2:120" ht="20.25" x14ac:dyDescent="0.25">
      <c r="B5" s="1076" t="s">
        <v>194</v>
      </c>
      <c r="C5" s="1076"/>
      <c r="D5" s="1076"/>
      <c r="E5" s="1076"/>
      <c r="F5" s="1076"/>
      <c r="G5" s="1076"/>
      <c r="H5" s="1076"/>
      <c r="I5" s="1076"/>
      <c r="J5" s="1076"/>
      <c r="K5" s="1076"/>
      <c r="L5" s="1076"/>
      <c r="M5" s="1076"/>
      <c r="N5" s="1076"/>
      <c r="O5" s="1076"/>
      <c r="P5" s="1076"/>
      <c r="Q5" s="1076"/>
      <c r="R5" s="1076"/>
      <c r="S5" s="1076"/>
      <c r="T5" s="1076"/>
      <c r="U5" s="1076"/>
      <c r="V5" s="1076"/>
      <c r="W5" s="1076"/>
      <c r="X5" s="1076"/>
      <c r="Y5" s="1076"/>
      <c r="Z5" s="1076"/>
      <c r="AA5" s="1076"/>
      <c r="AB5" s="1076"/>
      <c r="AC5" s="1076"/>
      <c r="AD5" s="1076"/>
      <c r="AE5" s="1076"/>
      <c r="AF5" s="1076"/>
      <c r="AG5" s="1076"/>
      <c r="AH5" s="1076"/>
      <c r="AI5" s="1076"/>
      <c r="AJ5" s="1076"/>
      <c r="AK5" s="1076"/>
      <c r="AL5" s="1076"/>
      <c r="AM5" s="1076"/>
      <c r="AN5" s="1076"/>
      <c r="AO5" s="1076"/>
      <c r="AP5" s="1076"/>
      <c r="AQ5" s="1076"/>
      <c r="AR5" s="1076"/>
      <c r="AS5" s="1076"/>
      <c r="AT5" s="1076"/>
      <c r="AU5" s="1076"/>
      <c r="AV5" s="1076"/>
      <c r="AW5" s="1076"/>
      <c r="AX5" s="1076"/>
      <c r="AY5" s="1076"/>
      <c r="AZ5" s="1076"/>
      <c r="BA5" s="1076"/>
      <c r="BB5" s="1076"/>
      <c r="BC5" s="1076"/>
      <c r="BD5" s="1076"/>
      <c r="BE5" s="1076"/>
      <c r="BF5" s="1076"/>
      <c r="BG5" s="1076"/>
      <c r="BH5" s="1076"/>
      <c r="BI5" s="1076"/>
      <c r="BJ5" s="1076"/>
      <c r="BK5" s="1076"/>
      <c r="BL5" s="1076"/>
      <c r="BM5" s="1076"/>
      <c r="BN5" s="1076"/>
      <c r="BO5" s="1076"/>
      <c r="BP5" s="1076"/>
      <c r="BQ5" s="1076"/>
      <c r="BR5" s="1076"/>
      <c r="BS5" s="1076"/>
      <c r="BT5" s="1076"/>
      <c r="BU5" s="1076"/>
      <c r="BV5" s="1076"/>
      <c r="BW5" s="1076"/>
      <c r="BX5" s="1076"/>
      <c r="BY5" s="1076"/>
      <c r="BZ5" s="1076"/>
      <c r="CA5" s="1076"/>
      <c r="CB5" s="1076"/>
      <c r="CC5" s="1076"/>
      <c r="CD5" s="1076"/>
      <c r="CE5" s="1076"/>
      <c r="CF5" s="1076"/>
      <c r="CG5" s="1076"/>
      <c r="CH5" s="1076"/>
      <c r="CI5" s="1076"/>
      <c r="CJ5" s="1076"/>
      <c r="CK5" s="1076"/>
      <c r="CL5" s="1076"/>
      <c r="CM5" s="1076"/>
      <c r="CN5" s="1076"/>
      <c r="CO5" s="1076"/>
      <c r="CP5" s="1076"/>
      <c r="CQ5" s="1076"/>
      <c r="CR5" s="1076"/>
    </row>
    <row r="6" spans="2:120" x14ac:dyDescent="0.25">
      <c r="B6" s="38"/>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40"/>
    </row>
    <row r="7" spans="2:120" x14ac:dyDescent="0.25">
      <c r="B7" s="1064" t="str">
        <f>'С № 1 (2023)'!B7:AY7</f>
        <v>Инвестиционная программа  ГУП НАО "Нарьян-Марская электростанция"</v>
      </c>
      <c r="C7" s="1064"/>
      <c r="D7" s="1064"/>
      <c r="E7" s="1064"/>
      <c r="F7" s="1064"/>
      <c r="G7" s="1064"/>
      <c r="H7" s="1064"/>
      <c r="I7" s="1064"/>
      <c r="J7" s="1064"/>
      <c r="K7" s="1064"/>
      <c r="L7" s="1064"/>
      <c r="M7" s="1064"/>
      <c r="N7" s="1064"/>
      <c r="O7" s="1064"/>
      <c r="P7" s="1064"/>
      <c r="Q7" s="1064"/>
      <c r="R7" s="1064"/>
      <c r="S7" s="1064"/>
      <c r="T7" s="1064"/>
      <c r="U7" s="1064"/>
      <c r="V7" s="1064"/>
      <c r="W7" s="1064"/>
      <c r="X7" s="1064"/>
      <c r="Y7" s="1064"/>
      <c r="Z7" s="1064"/>
      <c r="AA7" s="1064"/>
      <c r="AB7" s="1064"/>
      <c r="AC7" s="1064"/>
      <c r="AD7" s="1064"/>
      <c r="AE7" s="1064"/>
      <c r="AF7" s="1064"/>
      <c r="AG7" s="1064"/>
      <c r="AH7" s="1064"/>
      <c r="AI7" s="1064"/>
      <c r="AJ7" s="1064"/>
      <c r="AK7" s="1064"/>
      <c r="AL7" s="1064"/>
      <c r="AM7" s="1064"/>
      <c r="AN7" s="1064"/>
      <c r="AO7" s="1064"/>
      <c r="AP7" s="1064"/>
      <c r="AQ7" s="1064"/>
      <c r="AR7" s="1064"/>
      <c r="AS7" s="1064"/>
      <c r="AT7" s="1064"/>
      <c r="AU7" s="1064"/>
      <c r="AV7" s="1064"/>
      <c r="AW7" s="1064"/>
      <c r="AX7" s="1064"/>
      <c r="AY7" s="1064"/>
      <c r="AZ7" s="1064"/>
      <c r="BA7" s="1064"/>
      <c r="BB7" s="1064"/>
      <c r="BC7" s="1064"/>
      <c r="BD7" s="1064"/>
      <c r="BE7" s="1064"/>
      <c r="BF7" s="1064"/>
      <c r="BG7" s="1064"/>
      <c r="BH7" s="1064"/>
      <c r="BI7" s="1064"/>
      <c r="BJ7" s="1064"/>
      <c r="BK7" s="1064"/>
      <c r="BL7" s="1064"/>
      <c r="BM7" s="1064"/>
      <c r="BN7" s="1064"/>
      <c r="BO7" s="1064"/>
      <c r="BP7" s="1064"/>
      <c r="BQ7" s="1064"/>
      <c r="BR7" s="1064"/>
      <c r="BS7" s="1064"/>
      <c r="BT7" s="1064"/>
      <c r="BU7" s="1064"/>
      <c r="BV7" s="1064"/>
      <c r="BW7" s="1064"/>
      <c r="BX7" s="1064"/>
      <c r="BY7" s="1064"/>
      <c r="BZ7" s="1064"/>
      <c r="CA7" s="1064"/>
      <c r="CB7" s="1064"/>
      <c r="CC7" s="1064"/>
      <c r="CD7" s="1064"/>
      <c r="CE7" s="1064"/>
      <c r="CF7" s="1064"/>
      <c r="CG7" s="1064"/>
      <c r="CH7" s="1064"/>
      <c r="CI7" s="1064"/>
      <c r="CJ7" s="1064"/>
      <c r="CK7" s="1064"/>
      <c r="CL7" s="1064"/>
      <c r="CM7" s="1064"/>
      <c r="CN7" s="1064"/>
      <c r="CO7" s="1064"/>
      <c r="CP7" s="1064"/>
      <c r="CQ7" s="1064"/>
      <c r="CR7" s="1064"/>
    </row>
    <row r="8" spans="2:120" x14ac:dyDescent="0.25">
      <c r="B8" s="1065" t="s">
        <v>4</v>
      </c>
      <c r="C8" s="1065"/>
      <c r="D8" s="1065"/>
      <c r="E8" s="1065"/>
      <c r="F8" s="1065"/>
      <c r="G8" s="1065"/>
      <c r="H8" s="1065"/>
      <c r="I8" s="1065"/>
      <c r="J8" s="1065"/>
      <c r="K8" s="1065"/>
      <c r="L8" s="1065"/>
      <c r="M8" s="1065"/>
      <c r="N8" s="1065"/>
      <c r="O8" s="1065"/>
      <c r="P8" s="1065"/>
      <c r="Q8" s="1065"/>
      <c r="R8" s="1065"/>
      <c r="S8" s="1065"/>
      <c r="T8" s="1065"/>
      <c r="U8" s="1065"/>
      <c r="V8" s="1065"/>
      <c r="W8" s="1065"/>
      <c r="X8" s="1065"/>
      <c r="Y8" s="1065"/>
      <c r="Z8" s="1065"/>
      <c r="AA8" s="1065"/>
      <c r="AB8" s="1065"/>
      <c r="AC8" s="1065"/>
      <c r="AD8" s="1065"/>
      <c r="AE8" s="1065"/>
      <c r="AF8" s="1065"/>
      <c r="AG8" s="1065"/>
      <c r="AH8" s="1065"/>
      <c r="AI8" s="1065"/>
      <c r="AJ8" s="1065"/>
      <c r="AK8" s="1065"/>
      <c r="AL8" s="1065"/>
      <c r="AM8" s="1065"/>
      <c r="AN8" s="1065"/>
      <c r="AO8" s="1065"/>
      <c r="AP8" s="1065"/>
      <c r="AQ8" s="1065"/>
      <c r="AR8" s="1065"/>
      <c r="AS8" s="1065"/>
      <c r="AT8" s="1065"/>
      <c r="AU8" s="1065"/>
      <c r="AV8" s="1065"/>
      <c r="AW8" s="1065"/>
      <c r="AX8" s="1065"/>
      <c r="AY8" s="1065"/>
      <c r="AZ8" s="1065"/>
      <c r="BA8" s="1065"/>
      <c r="BB8" s="1065"/>
      <c r="BC8" s="1065"/>
      <c r="BD8" s="1065"/>
      <c r="BE8" s="1065"/>
      <c r="BF8" s="1065"/>
      <c r="BG8" s="1065"/>
      <c r="BH8" s="1065"/>
      <c r="BI8" s="1065"/>
      <c r="BJ8" s="1065"/>
      <c r="BK8" s="1065"/>
      <c r="BL8" s="1065"/>
      <c r="BM8" s="1065"/>
      <c r="BN8" s="1065"/>
      <c r="BO8" s="1065"/>
      <c r="BP8" s="1065"/>
      <c r="BQ8" s="1065"/>
      <c r="BR8" s="1065"/>
      <c r="BS8" s="1065"/>
      <c r="BT8" s="1065"/>
      <c r="BU8" s="1065"/>
      <c r="BV8" s="1065"/>
      <c r="BW8" s="1065"/>
      <c r="BX8" s="1065"/>
      <c r="BY8" s="1065"/>
      <c r="BZ8" s="1065"/>
      <c r="CA8" s="1065"/>
      <c r="CB8" s="1065"/>
      <c r="CC8" s="1065"/>
      <c r="CD8" s="1065"/>
      <c r="CE8" s="1065"/>
      <c r="CF8" s="1065"/>
      <c r="CG8" s="1065"/>
      <c r="CH8" s="1065"/>
      <c r="CI8" s="1065"/>
      <c r="CJ8" s="1065"/>
      <c r="CK8" s="1065"/>
      <c r="CL8" s="1065"/>
      <c r="CM8" s="1065"/>
      <c r="CN8" s="1065"/>
      <c r="CO8" s="1065"/>
      <c r="CP8" s="1065"/>
      <c r="CQ8" s="1065"/>
      <c r="CR8" s="1065"/>
      <c r="CS8" s="41"/>
      <c r="CT8" s="41"/>
      <c r="CU8" s="41"/>
      <c r="CV8" s="41"/>
      <c r="CW8" s="41"/>
    </row>
    <row r="9" spans="2:120" x14ac:dyDescent="0.25">
      <c r="B9" s="42"/>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40"/>
      <c r="CN9" s="41"/>
      <c r="CO9" s="41"/>
      <c r="CP9" s="41"/>
      <c r="CQ9" s="41"/>
      <c r="CR9" s="41"/>
      <c r="CS9" s="41"/>
      <c r="CT9" s="41"/>
      <c r="CU9" s="41"/>
      <c r="CV9" s="41"/>
      <c r="CW9" s="41"/>
    </row>
    <row r="10" spans="2:120" ht="18.75" x14ac:dyDescent="0.25">
      <c r="B10" s="1066" t="s">
        <v>1594</v>
      </c>
      <c r="C10" s="1067"/>
      <c r="D10" s="1067"/>
      <c r="E10" s="1067"/>
      <c r="F10" s="1067"/>
      <c r="G10" s="1067"/>
      <c r="H10" s="1067"/>
      <c r="I10" s="1067"/>
      <c r="J10" s="1067"/>
      <c r="K10" s="1067"/>
      <c r="L10" s="1067"/>
      <c r="M10" s="1067"/>
      <c r="N10" s="1067"/>
      <c r="O10" s="1067"/>
      <c r="P10" s="1067"/>
      <c r="Q10" s="1067"/>
      <c r="R10" s="1067"/>
      <c r="S10" s="1067"/>
      <c r="T10" s="1067"/>
      <c r="U10" s="1067"/>
      <c r="V10" s="1067"/>
      <c r="W10" s="1067"/>
      <c r="X10" s="1067"/>
      <c r="Y10" s="1067"/>
      <c r="Z10" s="1067"/>
      <c r="AA10" s="1067"/>
      <c r="AB10" s="1067"/>
      <c r="AC10" s="1067"/>
      <c r="AD10" s="1067"/>
      <c r="AE10" s="1067"/>
      <c r="AF10" s="1067"/>
      <c r="AG10" s="1067"/>
      <c r="AH10" s="1067"/>
      <c r="AI10" s="1067"/>
      <c r="AJ10" s="1067"/>
      <c r="AK10" s="1067"/>
      <c r="AL10" s="1067"/>
      <c r="AM10" s="1067"/>
      <c r="AN10" s="1067"/>
      <c r="AO10" s="1067"/>
      <c r="AP10" s="1067"/>
      <c r="AQ10" s="1067"/>
      <c r="AR10" s="1067"/>
      <c r="AS10" s="1067"/>
      <c r="AT10" s="1067"/>
      <c r="AU10" s="1067"/>
      <c r="AV10" s="1067"/>
      <c r="AW10" s="1067"/>
      <c r="AX10" s="1067"/>
      <c r="AY10" s="1067"/>
      <c r="AZ10" s="1067"/>
      <c r="BA10" s="1067"/>
      <c r="BB10" s="1067"/>
      <c r="BC10" s="1067"/>
      <c r="BD10" s="1067"/>
      <c r="BE10" s="1067"/>
      <c r="BF10" s="1067"/>
      <c r="BG10" s="1067"/>
      <c r="BH10" s="1067"/>
      <c r="BI10" s="1067"/>
      <c r="BJ10" s="1067"/>
      <c r="BK10" s="1067"/>
      <c r="BL10" s="1067"/>
      <c r="BM10" s="1067"/>
      <c r="BN10" s="1067"/>
      <c r="BO10" s="1067"/>
      <c r="BP10" s="1067"/>
      <c r="BQ10" s="1067"/>
      <c r="BR10" s="1067"/>
      <c r="BS10" s="1067"/>
      <c r="BT10" s="1067"/>
      <c r="BU10" s="1067"/>
      <c r="BV10" s="1067"/>
      <c r="BW10" s="1067"/>
      <c r="BX10" s="1067"/>
      <c r="BY10" s="1067"/>
      <c r="BZ10" s="1067"/>
      <c r="CA10" s="1067"/>
      <c r="CB10" s="1067"/>
      <c r="CC10" s="1067"/>
      <c r="CD10" s="1067"/>
      <c r="CE10" s="1067"/>
      <c r="CF10" s="1067"/>
      <c r="CG10" s="1067"/>
      <c r="CH10" s="1067"/>
      <c r="CI10" s="1067"/>
      <c r="CJ10" s="1067"/>
      <c r="CK10" s="1067"/>
      <c r="CL10" s="1067"/>
      <c r="CM10" s="1067"/>
      <c r="CN10" s="1067"/>
      <c r="CO10" s="1067"/>
      <c r="CP10" s="1067"/>
      <c r="CQ10" s="1067"/>
      <c r="CR10" s="1067"/>
      <c r="CS10" s="41"/>
      <c r="CT10" s="41"/>
      <c r="CU10" s="41"/>
      <c r="CV10" s="41"/>
      <c r="CW10" s="41"/>
    </row>
    <row r="11" spans="2:120" ht="18.75" x14ac:dyDescent="0.25">
      <c r="B11" s="43"/>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940"/>
      <c r="BO11" s="940"/>
      <c r="BP11" s="940"/>
      <c r="BQ11" s="940"/>
      <c r="BR11" s="940"/>
      <c r="BS11" s="940"/>
      <c r="BT11" s="940"/>
      <c r="BU11" s="940"/>
      <c r="BV11" s="940"/>
      <c r="BW11" s="940"/>
      <c r="BX11" s="940"/>
      <c r="BY11" s="940"/>
      <c r="BZ11" s="940"/>
      <c r="CA11" s="940"/>
      <c r="CB11" s="940"/>
      <c r="CC11" s="940"/>
      <c r="CD11" s="940"/>
      <c r="CE11" s="940"/>
      <c r="CF11" s="940"/>
      <c r="CG11" s="940"/>
      <c r="CH11" s="40"/>
      <c r="CI11" s="40"/>
      <c r="CJ11" s="40"/>
      <c r="CK11" s="40"/>
      <c r="CL11" s="40"/>
      <c r="CM11" s="40"/>
      <c r="CN11" s="40"/>
      <c r="CO11" s="40"/>
      <c r="CP11" s="40"/>
      <c r="CQ11" s="40"/>
      <c r="CR11" s="40"/>
      <c r="CS11" s="41"/>
      <c r="CT11" s="41"/>
      <c r="CU11" s="41"/>
      <c r="CV11" s="41"/>
      <c r="CW11" s="41"/>
    </row>
    <row r="12" spans="2:120" x14ac:dyDescent="0.25">
      <c r="B12" s="1068" t="str">
        <f>'С № 1 (2023)'!B12:AY12</f>
        <v>Утвержденные плановые значения показателей приведены в соответствии с:  "решение об утверждении инвестиционной программы отсутствует"</v>
      </c>
      <c r="C12" s="1068"/>
      <c r="D12" s="1068"/>
      <c r="E12" s="1068"/>
      <c r="F12" s="1068"/>
      <c r="G12" s="1068"/>
      <c r="H12" s="1068"/>
      <c r="I12" s="1068"/>
      <c r="J12" s="1068"/>
      <c r="K12" s="1068"/>
      <c r="L12" s="1068"/>
      <c r="M12" s="1068"/>
      <c r="N12" s="1068"/>
      <c r="O12" s="1068"/>
      <c r="P12" s="1068"/>
      <c r="Q12" s="1068"/>
      <c r="R12" s="1068"/>
      <c r="S12" s="1068"/>
      <c r="T12" s="1068"/>
      <c r="U12" s="1068"/>
      <c r="V12" s="1068"/>
      <c r="W12" s="1068"/>
      <c r="X12" s="1068"/>
      <c r="Y12" s="1068"/>
      <c r="Z12" s="1068"/>
      <c r="AA12" s="1068"/>
      <c r="AB12" s="1068"/>
      <c r="AC12" s="1068"/>
      <c r="AD12" s="1068"/>
      <c r="AE12" s="1068"/>
      <c r="AF12" s="1068"/>
      <c r="AG12" s="1068"/>
      <c r="AH12" s="1068"/>
      <c r="AI12" s="1068"/>
      <c r="AJ12" s="1068"/>
      <c r="AK12" s="1068"/>
      <c r="AL12" s="1068"/>
      <c r="AM12" s="1068"/>
      <c r="AN12" s="1068"/>
      <c r="AO12" s="1068"/>
      <c r="AP12" s="1068"/>
      <c r="AQ12" s="1068"/>
      <c r="AR12" s="1068"/>
      <c r="AS12" s="1068"/>
      <c r="AT12" s="1068"/>
      <c r="AU12" s="1068"/>
      <c r="AV12" s="1068"/>
      <c r="AW12" s="1068"/>
      <c r="AX12" s="1068"/>
      <c r="AY12" s="1068"/>
      <c r="AZ12" s="1068"/>
      <c r="BA12" s="1068"/>
      <c r="BB12" s="1068"/>
      <c r="BC12" s="1068"/>
      <c r="BD12" s="1068"/>
      <c r="BE12" s="1068"/>
      <c r="BF12" s="1068"/>
      <c r="BG12" s="1068"/>
      <c r="BH12" s="1068"/>
      <c r="BI12" s="1068"/>
      <c r="BJ12" s="1068"/>
      <c r="BK12" s="1068"/>
      <c r="BL12" s="1068"/>
      <c r="BM12" s="1068"/>
      <c r="BN12" s="1068"/>
      <c r="BO12" s="1068"/>
      <c r="BP12" s="1068"/>
      <c r="BQ12" s="1068"/>
      <c r="BR12" s="1068"/>
      <c r="BS12" s="1068"/>
      <c r="BT12" s="1068"/>
      <c r="BU12" s="1068"/>
      <c r="BV12" s="1068"/>
      <c r="BW12" s="1068"/>
      <c r="BX12" s="1068"/>
      <c r="BY12" s="1068"/>
      <c r="BZ12" s="1068"/>
      <c r="CA12" s="1068"/>
      <c r="CB12" s="1068"/>
      <c r="CC12" s="1068"/>
      <c r="CD12" s="1068"/>
      <c r="CE12" s="1068"/>
      <c r="CF12" s="1068"/>
      <c r="CG12" s="1068"/>
      <c r="CH12" s="1068"/>
      <c r="CI12" s="1068"/>
      <c r="CJ12" s="1068"/>
      <c r="CK12" s="1068"/>
      <c r="CL12" s="1068"/>
      <c r="CM12" s="1068"/>
      <c r="CN12" s="1068"/>
      <c r="CO12" s="1068"/>
      <c r="CP12" s="1068"/>
      <c r="CQ12" s="1068"/>
      <c r="CR12" s="1068"/>
      <c r="CS12" s="40"/>
      <c r="CT12" s="40"/>
      <c r="CU12" s="40"/>
      <c r="CV12" s="40"/>
      <c r="CW12" s="40"/>
    </row>
    <row r="13" spans="2:120" x14ac:dyDescent="0.25">
      <c r="B13" s="1069" t="s">
        <v>6</v>
      </c>
      <c r="C13" s="1069"/>
      <c r="D13" s="1069"/>
      <c r="E13" s="1069"/>
      <c r="F13" s="1069"/>
      <c r="G13" s="1069"/>
      <c r="H13" s="1069"/>
      <c r="I13" s="1069"/>
      <c r="J13" s="1069"/>
      <c r="K13" s="1069"/>
      <c r="L13" s="1069"/>
      <c r="M13" s="1069"/>
      <c r="N13" s="1069"/>
      <c r="O13" s="1069"/>
      <c r="P13" s="1069"/>
      <c r="Q13" s="1069"/>
      <c r="R13" s="1069"/>
      <c r="S13" s="1069"/>
      <c r="T13" s="1069"/>
      <c r="U13" s="1069"/>
      <c r="V13" s="1069"/>
      <c r="W13" s="1069"/>
      <c r="X13" s="1069"/>
      <c r="Y13" s="1069"/>
      <c r="Z13" s="1069"/>
      <c r="AA13" s="1069"/>
      <c r="AB13" s="1069"/>
      <c r="AC13" s="1069"/>
      <c r="AD13" s="1069"/>
      <c r="AE13" s="1069"/>
      <c r="AF13" s="1069"/>
      <c r="AG13" s="1069"/>
      <c r="AH13" s="1069"/>
      <c r="AI13" s="1069"/>
      <c r="AJ13" s="1069"/>
      <c r="AK13" s="1069"/>
      <c r="AL13" s="1069"/>
      <c r="AM13" s="1069"/>
      <c r="AN13" s="1069"/>
      <c r="AO13" s="1069"/>
      <c r="AP13" s="1069"/>
      <c r="AQ13" s="1069"/>
      <c r="AR13" s="1069"/>
      <c r="AS13" s="1069"/>
      <c r="AT13" s="1069"/>
      <c r="AU13" s="1069"/>
      <c r="AV13" s="1069"/>
      <c r="AW13" s="1069"/>
      <c r="AX13" s="1069"/>
      <c r="AY13" s="1069"/>
      <c r="AZ13" s="1069"/>
      <c r="BA13" s="1069"/>
      <c r="BB13" s="1069"/>
      <c r="BC13" s="1069"/>
      <c r="BD13" s="1069"/>
      <c r="BE13" s="1069"/>
      <c r="BF13" s="1069"/>
      <c r="BG13" s="1069"/>
      <c r="BH13" s="1069"/>
      <c r="BI13" s="1069"/>
      <c r="BJ13" s="1069"/>
      <c r="BK13" s="1069"/>
      <c r="BL13" s="1069"/>
      <c r="BM13" s="1069"/>
      <c r="BN13" s="1069"/>
      <c r="BO13" s="1069"/>
      <c r="BP13" s="1069"/>
      <c r="BQ13" s="1069"/>
      <c r="BR13" s="1069"/>
      <c r="BS13" s="1069"/>
      <c r="BT13" s="1069"/>
      <c r="BU13" s="1069"/>
      <c r="BV13" s="1069"/>
      <c r="BW13" s="1069"/>
      <c r="BX13" s="1069"/>
      <c r="BY13" s="1069"/>
      <c r="BZ13" s="1069"/>
      <c r="CA13" s="1069"/>
      <c r="CB13" s="1069"/>
      <c r="CC13" s="1069"/>
      <c r="CD13" s="1069"/>
      <c r="CE13" s="1069"/>
      <c r="CF13" s="1069"/>
      <c r="CG13" s="1069"/>
      <c r="CH13" s="1069"/>
      <c r="CI13" s="1069"/>
      <c r="CJ13" s="1069"/>
      <c r="CK13" s="1069"/>
      <c r="CL13" s="1069"/>
      <c r="CM13" s="1069"/>
      <c r="CN13" s="1069"/>
      <c r="CO13" s="1069"/>
      <c r="CP13" s="1069"/>
      <c r="CQ13" s="1069"/>
      <c r="CR13" s="1069"/>
      <c r="CS13" s="44"/>
      <c r="CT13" s="44"/>
      <c r="CU13" s="44"/>
      <c r="CV13" s="44"/>
      <c r="CW13" s="44"/>
    </row>
    <row r="14" spans="2:120" x14ac:dyDescent="0.25">
      <c r="B14" s="45"/>
      <c r="C14" s="45"/>
      <c r="D14" s="45"/>
      <c r="E14" s="45"/>
      <c r="F14" s="45"/>
      <c r="G14" s="45"/>
      <c r="H14" s="45"/>
      <c r="I14" s="46"/>
      <c r="J14" s="46"/>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row>
    <row r="15" spans="2:120" s="32" customFormat="1" ht="16.5" thickBot="1" x14ac:dyDescent="0.3">
      <c r="B15" s="28"/>
      <c r="C15" s="29"/>
      <c r="D15" s="30"/>
      <c r="E15" s="30"/>
      <c r="F15" s="30"/>
      <c r="G15" s="30"/>
      <c r="H15" s="30"/>
      <c r="I15" s="31"/>
      <c r="J15" s="31"/>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row>
    <row r="16" spans="2:120" s="32" customFormat="1" ht="61.5" customHeight="1" thickBot="1" x14ac:dyDescent="0.3">
      <c r="B16" s="1055" t="s">
        <v>7</v>
      </c>
      <c r="C16" s="1058" t="s">
        <v>8</v>
      </c>
      <c r="D16" s="1061" t="s">
        <v>195</v>
      </c>
      <c r="E16" s="1061" t="s">
        <v>196</v>
      </c>
      <c r="F16" s="1061" t="s">
        <v>197</v>
      </c>
      <c r="G16" s="1085" t="s">
        <v>284</v>
      </c>
      <c r="H16" s="1086"/>
      <c r="I16" s="1090" t="s">
        <v>199</v>
      </c>
      <c r="J16" s="1091"/>
      <c r="K16" s="1079"/>
      <c r="L16" s="1092"/>
      <c r="M16" s="1092"/>
      <c r="N16" s="1093"/>
      <c r="O16" s="1094" t="s">
        <v>200</v>
      </c>
      <c r="P16" s="1061" t="s">
        <v>1695</v>
      </c>
      <c r="Q16" s="1097" t="s">
        <v>201</v>
      </c>
      <c r="R16" s="1079"/>
      <c r="S16" s="1079"/>
      <c r="T16" s="1079"/>
      <c r="U16" s="1098" t="s">
        <v>202</v>
      </c>
      <c r="V16" s="1099"/>
      <c r="W16" s="1098" t="s">
        <v>203</v>
      </c>
      <c r="X16" s="1099"/>
      <c r="Y16" s="1102"/>
      <c r="Z16" s="1087" t="s">
        <v>1697</v>
      </c>
      <c r="AA16" s="1089"/>
      <c r="AB16" s="1089"/>
      <c r="AC16" s="1089"/>
      <c r="AD16" s="1089"/>
      <c r="AE16" s="1089"/>
      <c r="AF16" s="1089"/>
      <c r="AG16" s="1089"/>
      <c r="AH16" s="1089"/>
      <c r="AI16" s="1109"/>
      <c r="AJ16" s="1077" t="s">
        <v>204</v>
      </c>
      <c r="AK16" s="1078"/>
      <c r="AL16" s="1078"/>
      <c r="AM16" s="1078"/>
      <c r="AN16" s="1078"/>
      <c r="AO16" s="1079"/>
      <c r="AP16" s="1079"/>
      <c r="AQ16" s="1079"/>
      <c r="AR16" s="1079"/>
      <c r="AS16" s="1079"/>
      <c r="AT16" s="1077"/>
      <c r="AU16" s="1078"/>
      <c r="AV16" s="1078"/>
      <c r="AW16" s="1078"/>
      <c r="AX16" s="1078"/>
      <c r="AY16" s="1079"/>
      <c r="AZ16" s="1079"/>
      <c r="BA16" s="1079"/>
      <c r="BB16" s="1079"/>
      <c r="BC16" s="1079"/>
      <c r="BD16" s="1077"/>
      <c r="BE16" s="1078"/>
      <c r="BF16" s="1078"/>
      <c r="BG16" s="1078"/>
      <c r="BH16" s="1078"/>
      <c r="BI16" s="1079"/>
      <c r="BJ16" s="1079"/>
      <c r="BK16" s="1079"/>
      <c r="BL16" s="1079"/>
      <c r="BM16" s="1079"/>
      <c r="BN16" s="1078"/>
      <c r="BO16" s="1078"/>
      <c r="BP16" s="1078"/>
      <c r="BQ16" s="1078"/>
      <c r="BR16" s="1078"/>
      <c r="BS16" s="1079"/>
      <c r="BT16" s="1079"/>
      <c r="BU16" s="1079"/>
      <c r="BV16" s="1079"/>
      <c r="BW16" s="1079"/>
      <c r="BX16" s="1079"/>
      <c r="BY16" s="1079"/>
      <c r="BZ16" s="1079"/>
      <c r="CA16" s="1079"/>
      <c r="CB16" s="1079"/>
      <c r="CC16" s="1079"/>
      <c r="CD16" s="1079"/>
      <c r="CE16" s="1079"/>
      <c r="CF16" s="1079"/>
      <c r="CG16" s="1079"/>
      <c r="CH16" s="1079"/>
      <c r="CI16" s="1079"/>
      <c r="CJ16" s="1079"/>
      <c r="CK16" s="1079"/>
      <c r="CL16" s="1079"/>
      <c r="CM16" s="1079"/>
      <c r="CN16" s="1079"/>
      <c r="CO16" s="1079"/>
      <c r="CP16" s="1079"/>
      <c r="CQ16" s="1080"/>
      <c r="CR16" s="1081" t="s">
        <v>205</v>
      </c>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row>
    <row r="17" spans="1:167" s="32" customFormat="1" ht="51" customHeight="1" thickBot="1" x14ac:dyDescent="0.3">
      <c r="B17" s="1056"/>
      <c r="C17" s="1059"/>
      <c r="D17" s="1062"/>
      <c r="E17" s="1062"/>
      <c r="F17" s="1062"/>
      <c r="G17" s="1110"/>
      <c r="H17" s="1111"/>
      <c r="I17" s="1082" t="s">
        <v>206</v>
      </c>
      <c r="J17" s="1083"/>
      <c r="K17" s="1084"/>
      <c r="L17" s="1082" t="s">
        <v>43</v>
      </c>
      <c r="M17" s="1083"/>
      <c r="N17" s="1084"/>
      <c r="O17" s="1095"/>
      <c r="P17" s="1062"/>
      <c r="Q17" s="1085" t="s">
        <v>207</v>
      </c>
      <c r="R17" s="1086"/>
      <c r="S17" s="1085" t="s">
        <v>43</v>
      </c>
      <c r="T17" s="1108"/>
      <c r="U17" s="1100"/>
      <c r="V17" s="1101"/>
      <c r="W17" s="1103"/>
      <c r="X17" s="1104"/>
      <c r="Y17" s="1105"/>
      <c r="Z17" s="1087" t="s">
        <v>207</v>
      </c>
      <c r="AA17" s="1089"/>
      <c r="AB17" s="1089"/>
      <c r="AC17" s="1089"/>
      <c r="AD17" s="1084"/>
      <c r="AE17" s="1087" t="s">
        <v>1698</v>
      </c>
      <c r="AF17" s="1089"/>
      <c r="AG17" s="1089"/>
      <c r="AH17" s="1089"/>
      <c r="AI17" s="1109"/>
      <c r="AJ17" s="1087" t="s">
        <v>1699</v>
      </c>
      <c r="AK17" s="1088"/>
      <c r="AL17" s="1089"/>
      <c r="AM17" s="1089"/>
      <c r="AN17" s="1084"/>
      <c r="AO17" s="1085" t="s">
        <v>1700</v>
      </c>
      <c r="AP17" s="1108"/>
      <c r="AQ17" s="1108"/>
      <c r="AR17" s="1108"/>
      <c r="AS17" s="1108"/>
      <c r="AT17" s="1087" t="s">
        <v>1701</v>
      </c>
      <c r="AU17" s="1088"/>
      <c r="AV17" s="1089"/>
      <c r="AW17" s="1089"/>
      <c r="AX17" s="1084"/>
      <c r="AY17" s="1085" t="s">
        <v>1702</v>
      </c>
      <c r="AZ17" s="1108"/>
      <c r="BA17" s="1108"/>
      <c r="BB17" s="1108"/>
      <c r="BC17" s="1108"/>
      <c r="BD17" s="1087" t="s">
        <v>1703</v>
      </c>
      <c r="BE17" s="1088"/>
      <c r="BF17" s="1089"/>
      <c r="BG17" s="1089"/>
      <c r="BH17" s="1084"/>
      <c r="BI17" s="1085" t="s">
        <v>1704</v>
      </c>
      <c r="BJ17" s="1108"/>
      <c r="BK17" s="1108"/>
      <c r="BL17" s="1108"/>
      <c r="BM17" s="1108"/>
      <c r="BN17" s="1087" t="s">
        <v>1705</v>
      </c>
      <c r="BO17" s="1088"/>
      <c r="BP17" s="1089"/>
      <c r="BQ17" s="1089"/>
      <c r="BR17" s="1084"/>
      <c r="BS17" s="1097" t="s">
        <v>1706</v>
      </c>
      <c r="BT17" s="1092"/>
      <c r="BU17" s="1092"/>
      <c r="BV17" s="1092"/>
      <c r="BW17" s="1093"/>
      <c r="BX17" s="1087" t="s">
        <v>1707</v>
      </c>
      <c r="BY17" s="1088"/>
      <c r="BZ17" s="1089"/>
      <c r="CA17" s="1089"/>
      <c r="CB17" s="1084"/>
      <c r="CC17" s="1097" t="s">
        <v>1708</v>
      </c>
      <c r="CD17" s="1092"/>
      <c r="CE17" s="1092"/>
      <c r="CF17" s="1092"/>
      <c r="CG17" s="1093"/>
      <c r="CH17" s="1087" t="s">
        <v>209</v>
      </c>
      <c r="CI17" s="1089"/>
      <c r="CJ17" s="1089"/>
      <c r="CK17" s="1089"/>
      <c r="CL17" s="1084"/>
      <c r="CM17" s="1114" t="s">
        <v>210</v>
      </c>
      <c r="CN17" s="1115"/>
      <c r="CO17" s="1115"/>
      <c r="CP17" s="1115"/>
      <c r="CQ17" s="1116"/>
      <c r="CR17" s="1062"/>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row>
    <row r="18" spans="1:167" s="32" customFormat="1" ht="174" thickBot="1" x14ac:dyDescent="0.3">
      <c r="B18" s="1057"/>
      <c r="C18" s="1060"/>
      <c r="D18" s="1063"/>
      <c r="E18" s="1063"/>
      <c r="F18" s="1063"/>
      <c r="G18" s="47" t="s">
        <v>211</v>
      </c>
      <c r="H18" s="48" t="s">
        <v>212</v>
      </c>
      <c r="I18" s="49" t="s">
        <v>213</v>
      </c>
      <c r="J18" s="50" t="s">
        <v>214</v>
      </c>
      <c r="K18" s="48" t="s">
        <v>215</v>
      </c>
      <c r="L18" s="49" t="s">
        <v>213</v>
      </c>
      <c r="M18" s="50" t="s">
        <v>216</v>
      </c>
      <c r="N18" s="48" t="s">
        <v>215</v>
      </c>
      <c r="O18" s="1096"/>
      <c r="P18" s="1096"/>
      <c r="Q18" s="47" t="s">
        <v>217</v>
      </c>
      <c r="R18" s="48" t="s">
        <v>218</v>
      </c>
      <c r="S18" s="47" t="s">
        <v>217</v>
      </c>
      <c r="T18" s="48" t="s">
        <v>218</v>
      </c>
      <c r="U18" s="51" t="s">
        <v>206</v>
      </c>
      <c r="V18" s="52" t="s">
        <v>219</v>
      </c>
      <c r="W18" s="47" t="s">
        <v>220</v>
      </c>
      <c r="X18" s="53" t="s">
        <v>1709</v>
      </c>
      <c r="Y18" s="48" t="s">
        <v>1710</v>
      </c>
      <c r="Z18" s="51" t="s">
        <v>221</v>
      </c>
      <c r="AA18" s="53" t="s">
        <v>222</v>
      </c>
      <c r="AB18" s="53" t="s">
        <v>223</v>
      </c>
      <c r="AC18" s="53" t="s">
        <v>224</v>
      </c>
      <c r="AD18" s="48" t="s">
        <v>225</v>
      </c>
      <c r="AE18" s="47" t="s">
        <v>221</v>
      </c>
      <c r="AF18" s="53" t="s">
        <v>222</v>
      </c>
      <c r="AG18" s="53" t="s">
        <v>223</v>
      </c>
      <c r="AH18" s="53" t="s">
        <v>224</v>
      </c>
      <c r="AI18" s="52" t="s">
        <v>225</v>
      </c>
      <c r="AJ18" s="54" t="s">
        <v>221</v>
      </c>
      <c r="AK18" s="55" t="s">
        <v>222</v>
      </c>
      <c r="AL18" s="56" t="s">
        <v>223</v>
      </c>
      <c r="AM18" s="57" t="s">
        <v>224</v>
      </c>
      <c r="AN18" s="58" t="s">
        <v>225</v>
      </c>
      <c r="AO18" s="47" t="s">
        <v>221</v>
      </c>
      <c r="AP18" s="53" t="s">
        <v>222</v>
      </c>
      <c r="AQ18" s="53" t="s">
        <v>223</v>
      </c>
      <c r="AR18" s="53" t="s">
        <v>224</v>
      </c>
      <c r="AS18" s="52" t="s">
        <v>225</v>
      </c>
      <c r="AT18" s="54" t="s">
        <v>221</v>
      </c>
      <c r="AU18" s="55" t="s">
        <v>222</v>
      </c>
      <c r="AV18" s="56" t="s">
        <v>223</v>
      </c>
      <c r="AW18" s="56" t="s">
        <v>224</v>
      </c>
      <c r="AX18" s="59" t="s">
        <v>225</v>
      </c>
      <c r="AY18" s="47" t="s">
        <v>221</v>
      </c>
      <c r="AZ18" s="53" t="s">
        <v>222</v>
      </c>
      <c r="BA18" s="53" t="s">
        <v>223</v>
      </c>
      <c r="BB18" s="53" t="s">
        <v>224</v>
      </c>
      <c r="BC18" s="52" t="s">
        <v>225</v>
      </c>
      <c r="BD18" s="54" t="s">
        <v>221</v>
      </c>
      <c r="BE18" s="55" t="s">
        <v>222</v>
      </c>
      <c r="BF18" s="56" t="s">
        <v>223</v>
      </c>
      <c r="BG18" s="56" t="s">
        <v>224</v>
      </c>
      <c r="BH18" s="60" t="s">
        <v>225</v>
      </c>
      <c r="BI18" s="47" t="s">
        <v>221</v>
      </c>
      <c r="BJ18" s="53" t="s">
        <v>222</v>
      </c>
      <c r="BK18" s="53" t="s">
        <v>223</v>
      </c>
      <c r="BL18" s="53" t="s">
        <v>224</v>
      </c>
      <c r="BM18" s="48" t="s">
        <v>225</v>
      </c>
      <c r="BN18" s="942" t="s">
        <v>221</v>
      </c>
      <c r="BO18" s="943" t="s">
        <v>222</v>
      </c>
      <c r="BP18" s="943" t="s">
        <v>223</v>
      </c>
      <c r="BQ18" s="943" t="s">
        <v>224</v>
      </c>
      <c r="BR18" s="944" t="s">
        <v>225</v>
      </c>
      <c r="BS18" s="942" t="s">
        <v>221</v>
      </c>
      <c r="BT18" s="943" t="s">
        <v>222</v>
      </c>
      <c r="BU18" s="943" t="s">
        <v>223</v>
      </c>
      <c r="BV18" s="943" t="s">
        <v>224</v>
      </c>
      <c r="BW18" s="944" t="s">
        <v>225</v>
      </c>
      <c r="BX18" s="942" t="s">
        <v>221</v>
      </c>
      <c r="BY18" s="943" t="s">
        <v>222</v>
      </c>
      <c r="BZ18" s="943" t="s">
        <v>223</v>
      </c>
      <c r="CA18" s="943" t="s">
        <v>224</v>
      </c>
      <c r="CB18" s="944" t="s">
        <v>225</v>
      </c>
      <c r="CC18" s="942" t="s">
        <v>221</v>
      </c>
      <c r="CD18" s="943" t="s">
        <v>222</v>
      </c>
      <c r="CE18" s="943" t="s">
        <v>223</v>
      </c>
      <c r="CF18" s="943" t="s">
        <v>224</v>
      </c>
      <c r="CG18" s="944" t="s">
        <v>225</v>
      </c>
      <c r="CH18" s="47" t="s">
        <v>221</v>
      </c>
      <c r="CI18" s="53" t="s">
        <v>222</v>
      </c>
      <c r="CJ18" s="53" t="s">
        <v>223</v>
      </c>
      <c r="CK18" s="53" t="s">
        <v>224</v>
      </c>
      <c r="CL18" s="48" t="s">
        <v>225</v>
      </c>
      <c r="CM18" s="47" t="s">
        <v>221</v>
      </c>
      <c r="CN18" s="53" t="s">
        <v>222</v>
      </c>
      <c r="CO18" s="53" t="s">
        <v>223</v>
      </c>
      <c r="CP18" s="53" t="s">
        <v>224</v>
      </c>
      <c r="CQ18" s="48" t="s">
        <v>225</v>
      </c>
      <c r="CR18" s="1063"/>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row>
    <row r="19" spans="1:167" x14ac:dyDescent="0.25">
      <c r="B19" s="418" t="s">
        <v>106</v>
      </c>
      <c r="C19" s="419">
        <v>2</v>
      </c>
      <c r="D19" s="418" t="s">
        <v>226</v>
      </c>
      <c r="E19" s="420">
        <v>4</v>
      </c>
      <c r="F19" s="420">
        <v>5</v>
      </c>
      <c r="G19" s="421">
        <v>6</v>
      </c>
      <c r="H19" s="422">
        <v>7</v>
      </c>
      <c r="I19" s="61">
        <v>8</v>
      </c>
      <c r="J19" s="62">
        <v>9</v>
      </c>
      <c r="K19" s="62">
        <v>10</v>
      </c>
      <c r="L19" s="62">
        <v>11</v>
      </c>
      <c r="M19" s="62">
        <v>12</v>
      </c>
      <c r="N19" s="62">
        <v>13</v>
      </c>
      <c r="O19" s="62">
        <v>14</v>
      </c>
      <c r="P19" s="62">
        <v>15</v>
      </c>
      <c r="Q19" s="62" t="s">
        <v>227</v>
      </c>
      <c r="R19" s="62" t="s">
        <v>228</v>
      </c>
      <c r="S19" s="62" t="s">
        <v>229</v>
      </c>
      <c r="T19" s="62" t="s">
        <v>230</v>
      </c>
      <c r="U19" s="62">
        <v>17</v>
      </c>
      <c r="V19" s="62">
        <v>18</v>
      </c>
      <c r="W19" s="62">
        <v>19</v>
      </c>
      <c r="X19" s="62">
        <v>20</v>
      </c>
      <c r="Y19" s="62">
        <v>21</v>
      </c>
      <c r="Z19" s="63" t="s">
        <v>231</v>
      </c>
      <c r="AA19" s="423" t="s">
        <v>232</v>
      </c>
      <c r="AB19" s="423" t="s">
        <v>233</v>
      </c>
      <c r="AC19" s="423" t="s">
        <v>234</v>
      </c>
      <c r="AD19" s="424" t="s">
        <v>235</v>
      </c>
      <c r="AE19" s="64" t="s">
        <v>236</v>
      </c>
      <c r="AF19" s="423" t="s">
        <v>237</v>
      </c>
      <c r="AG19" s="423" t="s">
        <v>238</v>
      </c>
      <c r="AH19" s="423" t="s">
        <v>239</v>
      </c>
      <c r="AI19" s="425" t="s">
        <v>240</v>
      </c>
      <c r="AJ19" s="426" t="s">
        <v>241</v>
      </c>
      <c r="AK19" s="63" t="s">
        <v>242</v>
      </c>
      <c r="AL19" s="64" t="s">
        <v>243</v>
      </c>
      <c r="AM19" s="64" t="s">
        <v>244</v>
      </c>
      <c r="AN19" s="64" t="s">
        <v>245</v>
      </c>
      <c r="AO19" s="64" t="s">
        <v>246</v>
      </c>
      <c r="AP19" s="64" t="s">
        <v>247</v>
      </c>
      <c r="AQ19" s="64" t="s">
        <v>248</v>
      </c>
      <c r="AR19" s="64" t="s">
        <v>249</v>
      </c>
      <c r="AS19" s="65" t="s">
        <v>250</v>
      </c>
      <c r="AT19" s="426" t="s">
        <v>251</v>
      </c>
      <c r="AU19" s="63" t="s">
        <v>252</v>
      </c>
      <c r="AV19" s="64" t="s">
        <v>253</v>
      </c>
      <c r="AW19" s="64" t="s">
        <v>254</v>
      </c>
      <c r="AX19" s="64" t="s">
        <v>255</v>
      </c>
      <c r="AY19" s="64" t="s">
        <v>256</v>
      </c>
      <c r="AZ19" s="64" t="s">
        <v>257</v>
      </c>
      <c r="BA19" s="64" t="s">
        <v>258</v>
      </c>
      <c r="BB19" s="64" t="s">
        <v>259</v>
      </c>
      <c r="BC19" s="65" t="s">
        <v>260</v>
      </c>
      <c r="BD19" s="426" t="s">
        <v>261</v>
      </c>
      <c r="BE19" s="63" t="s">
        <v>262</v>
      </c>
      <c r="BF19" s="64" t="s">
        <v>263</v>
      </c>
      <c r="BG19" s="64" t="s">
        <v>264</v>
      </c>
      <c r="BH19" s="64" t="s">
        <v>265</v>
      </c>
      <c r="BI19" s="64" t="s">
        <v>261</v>
      </c>
      <c r="BJ19" s="64" t="s">
        <v>262</v>
      </c>
      <c r="BK19" s="64" t="s">
        <v>263</v>
      </c>
      <c r="BL19" s="64" t="s">
        <v>264</v>
      </c>
      <c r="BM19" s="64" t="s">
        <v>265</v>
      </c>
      <c r="BN19" s="63"/>
      <c r="BO19" s="63"/>
      <c r="BP19" s="63"/>
      <c r="BQ19" s="63"/>
      <c r="BR19" s="63"/>
      <c r="BS19" s="63"/>
      <c r="BT19" s="63"/>
      <c r="BU19" s="63"/>
      <c r="BV19" s="63"/>
      <c r="BW19" s="63"/>
      <c r="BX19" s="63"/>
      <c r="BY19" s="63"/>
      <c r="BZ19" s="63"/>
      <c r="CA19" s="63"/>
      <c r="CB19" s="63"/>
      <c r="CC19" s="63"/>
      <c r="CD19" s="63"/>
      <c r="CE19" s="63"/>
      <c r="CF19" s="63"/>
      <c r="CG19" s="63"/>
      <c r="CH19" s="423" t="s">
        <v>266</v>
      </c>
      <c r="CI19" s="423" t="s">
        <v>267</v>
      </c>
      <c r="CJ19" s="423" t="s">
        <v>268</v>
      </c>
      <c r="CK19" s="423" t="s">
        <v>269</v>
      </c>
      <c r="CL19" s="423" t="s">
        <v>270</v>
      </c>
      <c r="CM19" s="66" t="s">
        <v>271</v>
      </c>
      <c r="CN19" s="67" t="s">
        <v>272</v>
      </c>
      <c r="CO19" s="67" t="s">
        <v>273</v>
      </c>
      <c r="CP19" s="67" t="s">
        <v>274</v>
      </c>
      <c r="CQ19" s="68" t="s">
        <v>275</v>
      </c>
      <c r="CR19" s="418" t="s">
        <v>276</v>
      </c>
    </row>
    <row r="20" spans="1:167" s="71" customFormat="1" ht="48" customHeight="1" x14ac:dyDescent="0.25">
      <c r="A20" s="69"/>
      <c r="B20" s="427">
        <v>0</v>
      </c>
      <c r="C20" s="427" t="s">
        <v>92</v>
      </c>
      <c r="D20" s="428" t="s">
        <v>93</v>
      </c>
      <c r="E20" s="428" t="s">
        <v>190</v>
      </c>
      <c r="F20" s="429" t="s">
        <v>190</v>
      </c>
      <c r="G20" s="429" t="s">
        <v>190</v>
      </c>
      <c r="H20" s="429" t="s">
        <v>190</v>
      </c>
      <c r="I20" s="427">
        <f>I21+I22+I23+I24+I25+I26</f>
        <v>4.6989999999999998</v>
      </c>
      <c r="J20" s="427">
        <f>J21+J22+J23+J24+J25+J26</f>
        <v>49.94</v>
      </c>
      <c r="K20" s="429" t="s">
        <v>190</v>
      </c>
      <c r="L20" s="429">
        <f>L21+L22+L23+L24+L25+L26</f>
        <v>0</v>
      </c>
      <c r="M20" s="429">
        <f>M21+M22+M23+M24+M25+M26</f>
        <v>0</v>
      </c>
      <c r="N20" s="429" t="s">
        <v>190</v>
      </c>
      <c r="O20" s="429">
        <f>O21+O22+O23+O26+O24+O25</f>
        <v>0</v>
      </c>
      <c r="P20" s="429">
        <f t="shared" ref="P20:W20" si="0">P21+P22+P23+P24+P25+P26</f>
        <v>0</v>
      </c>
      <c r="Q20" s="427">
        <f t="shared" si="0"/>
        <v>0</v>
      </c>
      <c r="R20" s="427">
        <f t="shared" si="0"/>
        <v>0</v>
      </c>
      <c r="S20" s="427">
        <f t="shared" si="0"/>
        <v>0</v>
      </c>
      <c r="T20" s="427">
        <f t="shared" si="0"/>
        <v>0</v>
      </c>
      <c r="U20" s="427">
        <f t="shared" si="0"/>
        <v>180.27799999999999</v>
      </c>
      <c r="V20" s="427">
        <f t="shared" si="0"/>
        <v>0</v>
      </c>
      <c r="W20" s="427">
        <f t="shared" si="0"/>
        <v>0</v>
      </c>
      <c r="X20" s="427">
        <f t="shared" ref="X20:AD20" si="1">X21+X22+X23+X24+X25+X26</f>
        <v>0</v>
      </c>
      <c r="Y20" s="427">
        <f t="shared" si="1"/>
        <v>0</v>
      </c>
      <c r="Z20" s="427">
        <f t="shared" si="1"/>
        <v>11.586</v>
      </c>
      <c r="AA20" s="427">
        <f t="shared" si="1"/>
        <v>0</v>
      </c>
      <c r="AB20" s="427">
        <f t="shared" si="1"/>
        <v>0</v>
      </c>
      <c r="AC20" s="427">
        <f t="shared" si="1"/>
        <v>50.286000000000001</v>
      </c>
      <c r="AD20" s="427">
        <f t="shared" si="1"/>
        <v>0</v>
      </c>
      <c r="AE20" s="427">
        <f>AE21+AE22+AE23+AE24+AE25+AE26</f>
        <v>0</v>
      </c>
      <c r="AF20" s="427">
        <f t="shared" ref="AF20:AQ20" si="2">AF21+AF22+AF23+AF24+AF25+AF26</f>
        <v>0</v>
      </c>
      <c r="AG20" s="427">
        <f t="shared" si="2"/>
        <v>0</v>
      </c>
      <c r="AH20" s="427">
        <f t="shared" si="2"/>
        <v>0</v>
      </c>
      <c r="AI20" s="427">
        <f t="shared" si="2"/>
        <v>0</v>
      </c>
      <c r="AJ20" s="427">
        <f t="shared" si="2"/>
        <v>50.286000000000001</v>
      </c>
      <c r="AK20" s="427">
        <f t="shared" si="2"/>
        <v>0</v>
      </c>
      <c r="AL20" s="427">
        <f t="shared" si="2"/>
        <v>0</v>
      </c>
      <c r="AM20" s="427">
        <f t="shared" si="2"/>
        <v>50.286000000000001</v>
      </c>
      <c r="AN20" s="427">
        <f t="shared" si="2"/>
        <v>0</v>
      </c>
      <c r="AO20" s="427">
        <f t="shared" si="2"/>
        <v>0</v>
      </c>
      <c r="AP20" s="427">
        <f t="shared" si="2"/>
        <v>0</v>
      </c>
      <c r="AQ20" s="427">
        <f t="shared" si="2"/>
        <v>0</v>
      </c>
      <c r="AR20" s="427">
        <f t="shared" ref="AR20:BL20" si="3">AR21+AR22+AR23+AR24+AR25+AR26</f>
        <v>0</v>
      </c>
      <c r="AS20" s="427">
        <f t="shared" si="3"/>
        <v>0</v>
      </c>
      <c r="AT20" s="427">
        <f t="shared" si="3"/>
        <v>76.412999999999997</v>
      </c>
      <c r="AU20" s="427">
        <f t="shared" si="3"/>
        <v>0</v>
      </c>
      <c r="AV20" s="427">
        <f t="shared" si="3"/>
        <v>0</v>
      </c>
      <c r="AW20" s="427">
        <f t="shared" si="3"/>
        <v>76.412999999999997</v>
      </c>
      <c r="AX20" s="427">
        <f t="shared" si="3"/>
        <v>0</v>
      </c>
      <c r="AY20" s="427">
        <f t="shared" si="3"/>
        <v>0</v>
      </c>
      <c r="AZ20" s="427">
        <f t="shared" si="3"/>
        <v>0</v>
      </c>
      <c r="BA20" s="427">
        <f t="shared" si="3"/>
        <v>0</v>
      </c>
      <c r="BB20" s="427">
        <f t="shared" si="3"/>
        <v>0</v>
      </c>
      <c r="BC20" s="427">
        <f t="shared" si="3"/>
        <v>0</v>
      </c>
      <c r="BD20" s="427">
        <f t="shared" si="3"/>
        <v>42.096000000000004</v>
      </c>
      <c r="BE20" s="427">
        <f t="shared" si="3"/>
        <v>0</v>
      </c>
      <c r="BF20" s="427">
        <f t="shared" si="3"/>
        <v>0</v>
      </c>
      <c r="BG20" s="427">
        <f t="shared" si="3"/>
        <v>42.096000000000004</v>
      </c>
      <c r="BH20" s="427">
        <f t="shared" si="3"/>
        <v>0</v>
      </c>
      <c r="BI20" s="427">
        <f t="shared" si="3"/>
        <v>0</v>
      </c>
      <c r="BJ20" s="427">
        <f t="shared" si="3"/>
        <v>0</v>
      </c>
      <c r="BK20" s="427">
        <f t="shared" si="3"/>
        <v>0</v>
      </c>
      <c r="BL20" s="427">
        <f t="shared" si="3"/>
        <v>0</v>
      </c>
      <c r="BM20" s="427">
        <f t="shared" ref="BM20:CQ20" si="4">BM21+BM22+BM23+BM24+BM25+BM26</f>
        <v>0</v>
      </c>
      <c r="BN20" s="427">
        <f t="shared" si="4"/>
        <v>49.518000000000001</v>
      </c>
      <c r="BO20" s="427">
        <f t="shared" si="4"/>
        <v>0</v>
      </c>
      <c r="BP20" s="427">
        <f t="shared" si="4"/>
        <v>0</v>
      </c>
      <c r="BQ20" s="427">
        <f t="shared" si="4"/>
        <v>49.518000000000001</v>
      </c>
      <c r="BR20" s="427">
        <f t="shared" ref="BR20:CG20" si="5">BR21+BR22+BR23+BR24+BR25+BR26</f>
        <v>0</v>
      </c>
      <c r="BS20" s="427">
        <f t="shared" si="5"/>
        <v>0</v>
      </c>
      <c r="BT20" s="427">
        <f t="shared" si="5"/>
        <v>0</v>
      </c>
      <c r="BU20" s="427">
        <f t="shared" si="5"/>
        <v>0</v>
      </c>
      <c r="BV20" s="427">
        <f t="shared" si="5"/>
        <v>0</v>
      </c>
      <c r="BW20" s="427">
        <f t="shared" si="5"/>
        <v>0</v>
      </c>
      <c r="BX20" s="427">
        <f t="shared" si="5"/>
        <v>73.822000000000003</v>
      </c>
      <c r="BY20" s="427">
        <f t="shared" si="5"/>
        <v>0</v>
      </c>
      <c r="BZ20" s="427">
        <f t="shared" si="5"/>
        <v>0</v>
      </c>
      <c r="CA20" s="427">
        <f t="shared" si="5"/>
        <v>73.822000000000003</v>
      </c>
      <c r="CB20" s="427">
        <f t="shared" si="5"/>
        <v>0</v>
      </c>
      <c r="CC20" s="427">
        <f t="shared" si="5"/>
        <v>0</v>
      </c>
      <c r="CD20" s="427">
        <f t="shared" si="5"/>
        <v>0</v>
      </c>
      <c r="CE20" s="427">
        <f t="shared" si="5"/>
        <v>0</v>
      </c>
      <c r="CF20" s="427">
        <f t="shared" si="5"/>
        <v>0</v>
      </c>
      <c r="CG20" s="427">
        <f t="shared" si="5"/>
        <v>0</v>
      </c>
      <c r="CH20" s="427">
        <f t="shared" si="4"/>
        <v>292.13499999999999</v>
      </c>
      <c r="CI20" s="427">
        <f t="shared" si="4"/>
        <v>0</v>
      </c>
      <c r="CJ20" s="427">
        <f t="shared" si="4"/>
        <v>0</v>
      </c>
      <c r="CK20" s="427">
        <f t="shared" si="4"/>
        <v>292.13499999999999</v>
      </c>
      <c r="CL20" s="427">
        <f t="shared" si="4"/>
        <v>0</v>
      </c>
      <c r="CM20" s="427">
        <f t="shared" si="4"/>
        <v>0</v>
      </c>
      <c r="CN20" s="427">
        <f t="shared" si="4"/>
        <v>0</v>
      </c>
      <c r="CO20" s="427">
        <f t="shared" si="4"/>
        <v>0</v>
      </c>
      <c r="CP20" s="427">
        <f>CP21+CP22+CP23+CP24+CP25+CP26</f>
        <v>0</v>
      </c>
      <c r="CQ20" s="427">
        <f t="shared" si="4"/>
        <v>0</v>
      </c>
      <c r="CR20" s="427" t="s">
        <v>190</v>
      </c>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69"/>
      <c r="DR20" s="69"/>
      <c r="DS20" s="69"/>
      <c r="DT20" s="69"/>
      <c r="DU20" s="69"/>
      <c r="DV20" s="69"/>
      <c r="DW20" s="69"/>
      <c r="DX20" s="69"/>
    </row>
    <row r="21" spans="1:167" s="71" customFormat="1" ht="42" customHeight="1" x14ac:dyDescent="0.25">
      <c r="A21" s="69"/>
      <c r="B21" s="430" t="s">
        <v>94</v>
      </c>
      <c r="C21" s="72" t="s">
        <v>95</v>
      </c>
      <c r="D21" s="431" t="s">
        <v>93</v>
      </c>
      <c r="E21" s="431" t="s">
        <v>190</v>
      </c>
      <c r="F21" s="73" t="s">
        <v>190</v>
      </c>
      <c r="G21" s="73" t="s">
        <v>190</v>
      </c>
      <c r="H21" s="73" t="s">
        <v>190</v>
      </c>
      <c r="I21" s="72">
        <f>I28</f>
        <v>0</v>
      </c>
      <c r="J21" s="72">
        <f>J28</f>
        <v>0</v>
      </c>
      <c r="K21" s="73" t="s">
        <v>190</v>
      </c>
      <c r="L21" s="73">
        <f>L28</f>
        <v>0</v>
      </c>
      <c r="M21" s="73">
        <f>M28</f>
        <v>0</v>
      </c>
      <c r="N21" s="73" t="s">
        <v>190</v>
      </c>
      <c r="O21" s="73">
        <f>O28</f>
        <v>0</v>
      </c>
      <c r="P21" s="73">
        <f>P28</f>
        <v>0</v>
      </c>
      <c r="Q21" s="72">
        <f>Q28</f>
        <v>0</v>
      </c>
      <c r="R21" s="72">
        <f>R28</f>
        <v>0</v>
      </c>
      <c r="S21" s="72">
        <f>S42</f>
        <v>0</v>
      </c>
      <c r="T21" s="72">
        <f>T42</f>
        <v>0</v>
      </c>
      <c r="U21" s="72">
        <f>U28</f>
        <v>0</v>
      </c>
      <c r="V21" s="72">
        <f>V28</f>
        <v>0</v>
      </c>
      <c r="W21" s="72">
        <f t="shared" ref="W21:CQ21" si="6">W28</f>
        <v>0</v>
      </c>
      <c r="X21" s="72">
        <f t="shared" si="6"/>
        <v>0</v>
      </c>
      <c r="Y21" s="72">
        <f t="shared" si="6"/>
        <v>0</v>
      </c>
      <c r="Z21" s="72">
        <f t="shared" si="6"/>
        <v>0</v>
      </c>
      <c r="AA21" s="72">
        <f t="shared" si="6"/>
        <v>0</v>
      </c>
      <c r="AB21" s="72">
        <f t="shared" si="6"/>
        <v>0</v>
      </c>
      <c r="AC21" s="72">
        <f t="shared" si="6"/>
        <v>0</v>
      </c>
      <c r="AD21" s="72">
        <f t="shared" si="6"/>
        <v>0</v>
      </c>
      <c r="AE21" s="72">
        <f t="shared" si="6"/>
        <v>0</v>
      </c>
      <c r="AF21" s="72">
        <f t="shared" si="6"/>
        <v>0</v>
      </c>
      <c r="AG21" s="72">
        <f t="shared" si="6"/>
        <v>0</v>
      </c>
      <c r="AH21" s="72">
        <f t="shared" si="6"/>
        <v>0</v>
      </c>
      <c r="AI21" s="72">
        <f t="shared" si="6"/>
        <v>0</v>
      </c>
      <c r="AJ21" s="72">
        <f t="shared" si="6"/>
        <v>0</v>
      </c>
      <c r="AK21" s="72">
        <f t="shared" si="6"/>
        <v>0</v>
      </c>
      <c r="AL21" s="72">
        <f t="shared" si="6"/>
        <v>0</v>
      </c>
      <c r="AM21" s="72">
        <f t="shared" si="6"/>
        <v>0</v>
      </c>
      <c r="AN21" s="72">
        <f t="shared" si="6"/>
        <v>0</v>
      </c>
      <c r="AO21" s="72">
        <f t="shared" si="6"/>
        <v>0</v>
      </c>
      <c r="AP21" s="72">
        <f t="shared" si="6"/>
        <v>0</v>
      </c>
      <c r="AQ21" s="72">
        <f t="shared" si="6"/>
        <v>0</v>
      </c>
      <c r="AR21" s="72">
        <f t="shared" si="6"/>
        <v>0</v>
      </c>
      <c r="AS21" s="72">
        <f t="shared" si="6"/>
        <v>0</v>
      </c>
      <c r="AT21" s="72">
        <f t="shared" si="6"/>
        <v>0</v>
      </c>
      <c r="AU21" s="72">
        <f t="shared" si="6"/>
        <v>0</v>
      </c>
      <c r="AV21" s="72">
        <f t="shared" si="6"/>
        <v>0</v>
      </c>
      <c r="AW21" s="72">
        <f t="shared" si="6"/>
        <v>0</v>
      </c>
      <c r="AX21" s="72">
        <f t="shared" si="6"/>
        <v>0</v>
      </c>
      <c r="AY21" s="72">
        <f t="shared" si="6"/>
        <v>0</v>
      </c>
      <c r="AZ21" s="72">
        <f t="shared" si="6"/>
        <v>0</v>
      </c>
      <c r="BA21" s="72">
        <f t="shared" si="6"/>
        <v>0</v>
      </c>
      <c r="BB21" s="72">
        <f t="shared" si="6"/>
        <v>0</v>
      </c>
      <c r="BC21" s="72">
        <f t="shared" si="6"/>
        <v>0</v>
      </c>
      <c r="BD21" s="72">
        <f t="shared" si="6"/>
        <v>0</v>
      </c>
      <c r="BE21" s="72">
        <f t="shared" si="6"/>
        <v>0</v>
      </c>
      <c r="BF21" s="72">
        <f t="shared" si="6"/>
        <v>0</v>
      </c>
      <c r="BG21" s="72">
        <f t="shared" si="6"/>
        <v>0</v>
      </c>
      <c r="BH21" s="72">
        <f t="shared" si="6"/>
        <v>0</v>
      </c>
      <c r="BI21" s="72">
        <f t="shared" si="6"/>
        <v>0</v>
      </c>
      <c r="BJ21" s="72">
        <f t="shared" si="6"/>
        <v>0</v>
      </c>
      <c r="BK21" s="72">
        <f t="shared" si="6"/>
        <v>0</v>
      </c>
      <c r="BL21" s="72">
        <f t="shared" si="6"/>
        <v>0</v>
      </c>
      <c r="BM21" s="72">
        <f t="shared" si="6"/>
        <v>0</v>
      </c>
      <c r="BN21" s="72">
        <f t="shared" ref="BN21:CG21" si="7">BN28</f>
        <v>0</v>
      </c>
      <c r="BO21" s="72">
        <f t="shared" si="7"/>
        <v>0</v>
      </c>
      <c r="BP21" s="72">
        <f t="shared" si="7"/>
        <v>0</v>
      </c>
      <c r="BQ21" s="72">
        <f t="shared" si="7"/>
        <v>0</v>
      </c>
      <c r="BR21" s="72">
        <f t="shared" si="7"/>
        <v>0</v>
      </c>
      <c r="BS21" s="72">
        <f t="shared" si="7"/>
        <v>0</v>
      </c>
      <c r="BT21" s="72">
        <f t="shared" si="7"/>
        <v>0</v>
      </c>
      <c r="BU21" s="72">
        <f t="shared" si="7"/>
        <v>0</v>
      </c>
      <c r="BV21" s="72">
        <f t="shared" si="7"/>
        <v>0</v>
      </c>
      <c r="BW21" s="72">
        <f t="shared" si="7"/>
        <v>0</v>
      </c>
      <c r="BX21" s="72">
        <f t="shared" si="7"/>
        <v>0</v>
      </c>
      <c r="BY21" s="72">
        <f t="shared" si="7"/>
        <v>0</v>
      </c>
      <c r="BZ21" s="72">
        <f t="shared" si="7"/>
        <v>0</v>
      </c>
      <c r="CA21" s="72">
        <f t="shared" si="7"/>
        <v>0</v>
      </c>
      <c r="CB21" s="72">
        <f t="shared" si="7"/>
        <v>0</v>
      </c>
      <c r="CC21" s="72">
        <f t="shared" si="7"/>
        <v>0</v>
      </c>
      <c r="CD21" s="72">
        <f t="shared" si="7"/>
        <v>0</v>
      </c>
      <c r="CE21" s="72">
        <f t="shared" si="7"/>
        <v>0</v>
      </c>
      <c r="CF21" s="72">
        <f t="shared" si="7"/>
        <v>0</v>
      </c>
      <c r="CG21" s="72">
        <f t="shared" si="7"/>
        <v>0</v>
      </c>
      <c r="CH21" s="72">
        <f t="shared" si="6"/>
        <v>0</v>
      </c>
      <c r="CI21" s="72">
        <f t="shared" si="6"/>
        <v>0</v>
      </c>
      <c r="CJ21" s="72">
        <f t="shared" si="6"/>
        <v>0</v>
      </c>
      <c r="CK21" s="72">
        <f t="shared" si="6"/>
        <v>0</v>
      </c>
      <c r="CL21" s="72">
        <f t="shared" si="6"/>
        <v>0</v>
      </c>
      <c r="CM21" s="72">
        <f t="shared" si="6"/>
        <v>0</v>
      </c>
      <c r="CN21" s="72">
        <f t="shared" si="6"/>
        <v>0</v>
      </c>
      <c r="CO21" s="72">
        <f t="shared" si="6"/>
        <v>0</v>
      </c>
      <c r="CP21" s="72">
        <f t="shared" si="6"/>
        <v>0</v>
      </c>
      <c r="CQ21" s="72">
        <f t="shared" si="6"/>
        <v>0</v>
      </c>
      <c r="CR21" s="72" t="s">
        <v>190</v>
      </c>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69"/>
      <c r="DR21" s="69"/>
      <c r="DS21" s="69"/>
      <c r="DT21" s="69"/>
      <c r="DU21" s="69"/>
      <c r="DV21" s="69"/>
      <c r="DW21" s="69"/>
      <c r="DX21" s="69"/>
    </row>
    <row r="22" spans="1:167" s="71" customFormat="1" ht="42" customHeight="1" x14ac:dyDescent="0.25">
      <c r="A22" s="69"/>
      <c r="B22" s="430" t="s">
        <v>96</v>
      </c>
      <c r="C22" s="72" t="s">
        <v>97</v>
      </c>
      <c r="D22" s="431" t="s">
        <v>93</v>
      </c>
      <c r="E22" s="431" t="s">
        <v>190</v>
      </c>
      <c r="F22" s="73" t="s">
        <v>190</v>
      </c>
      <c r="G22" s="73" t="s">
        <v>190</v>
      </c>
      <c r="H22" s="73" t="s">
        <v>190</v>
      </c>
      <c r="I22" s="72">
        <f>I44</f>
        <v>0</v>
      </c>
      <c r="J22" s="72">
        <f>J44</f>
        <v>0</v>
      </c>
      <c r="K22" s="73" t="s">
        <v>190</v>
      </c>
      <c r="L22" s="73">
        <f>L44</f>
        <v>0</v>
      </c>
      <c r="M22" s="73">
        <f>M44</f>
        <v>0</v>
      </c>
      <c r="N22" s="73" t="s">
        <v>190</v>
      </c>
      <c r="O22" s="73">
        <f t="shared" ref="O22:CQ22" si="8">O44</f>
        <v>0</v>
      </c>
      <c r="P22" s="73">
        <f t="shared" si="8"/>
        <v>0</v>
      </c>
      <c r="Q22" s="72">
        <f t="shared" si="8"/>
        <v>0</v>
      </c>
      <c r="R22" s="72">
        <f t="shared" si="8"/>
        <v>0</v>
      </c>
      <c r="S22" s="72">
        <f t="shared" si="8"/>
        <v>0</v>
      </c>
      <c r="T22" s="72">
        <f t="shared" si="8"/>
        <v>0</v>
      </c>
      <c r="U22" s="72">
        <f t="shared" si="8"/>
        <v>0</v>
      </c>
      <c r="V22" s="72">
        <f t="shared" si="8"/>
        <v>0</v>
      </c>
      <c r="W22" s="72">
        <f t="shared" si="8"/>
        <v>0</v>
      </c>
      <c r="X22" s="72">
        <f t="shared" si="8"/>
        <v>0</v>
      </c>
      <c r="Y22" s="72">
        <f t="shared" si="8"/>
        <v>0</v>
      </c>
      <c r="Z22" s="72">
        <f t="shared" si="8"/>
        <v>0</v>
      </c>
      <c r="AA22" s="72">
        <f t="shared" si="8"/>
        <v>0</v>
      </c>
      <c r="AB22" s="72">
        <f t="shared" si="8"/>
        <v>0</v>
      </c>
      <c r="AC22" s="72">
        <f t="shared" si="8"/>
        <v>38.700000000000003</v>
      </c>
      <c r="AD22" s="72">
        <f t="shared" si="8"/>
        <v>0</v>
      </c>
      <c r="AE22" s="72">
        <f t="shared" si="8"/>
        <v>0</v>
      </c>
      <c r="AF22" s="72">
        <f t="shared" si="8"/>
        <v>0</v>
      </c>
      <c r="AG22" s="72">
        <f t="shared" si="8"/>
        <v>0</v>
      </c>
      <c r="AH22" s="72">
        <f t="shared" si="8"/>
        <v>0</v>
      </c>
      <c r="AI22" s="72">
        <f t="shared" si="8"/>
        <v>0</v>
      </c>
      <c r="AJ22" s="72">
        <f t="shared" si="8"/>
        <v>38.700000000000003</v>
      </c>
      <c r="AK22" s="72">
        <f t="shared" si="8"/>
        <v>0</v>
      </c>
      <c r="AL22" s="72">
        <f t="shared" si="8"/>
        <v>0</v>
      </c>
      <c r="AM22" s="72">
        <f t="shared" si="8"/>
        <v>38.700000000000003</v>
      </c>
      <c r="AN22" s="72">
        <f t="shared" si="8"/>
        <v>0</v>
      </c>
      <c r="AO22" s="72">
        <f t="shared" si="8"/>
        <v>0</v>
      </c>
      <c r="AP22" s="72">
        <f t="shared" si="8"/>
        <v>0</v>
      </c>
      <c r="AQ22" s="72">
        <f t="shared" si="8"/>
        <v>0</v>
      </c>
      <c r="AR22" s="72">
        <f t="shared" si="8"/>
        <v>0</v>
      </c>
      <c r="AS22" s="72">
        <f t="shared" si="8"/>
        <v>0</v>
      </c>
      <c r="AT22" s="72">
        <f t="shared" si="8"/>
        <v>30.607000000000003</v>
      </c>
      <c r="AU22" s="72">
        <f t="shared" si="8"/>
        <v>0</v>
      </c>
      <c r="AV22" s="72">
        <f t="shared" si="8"/>
        <v>0</v>
      </c>
      <c r="AW22" s="72">
        <f t="shared" si="8"/>
        <v>30.607000000000003</v>
      </c>
      <c r="AX22" s="72">
        <f t="shared" si="8"/>
        <v>0</v>
      </c>
      <c r="AY22" s="72">
        <f t="shared" si="8"/>
        <v>0</v>
      </c>
      <c r="AZ22" s="72">
        <f t="shared" si="8"/>
        <v>0</v>
      </c>
      <c r="BA22" s="72">
        <f t="shared" si="8"/>
        <v>0</v>
      </c>
      <c r="BB22" s="72">
        <f t="shared" si="8"/>
        <v>0</v>
      </c>
      <c r="BC22" s="72">
        <f t="shared" si="8"/>
        <v>0</v>
      </c>
      <c r="BD22" s="72">
        <f t="shared" si="8"/>
        <v>17.700000000000003</v>
      </c>
      <c r="BE22" s="72">
        <f t="shared" si="8"/>
        <v>0</v>
      </c>
      <c r="BF22" s="72">
        <f t="shared" si="8"/>
        <v>0</v>
      </c>
      <c r="BG22" s="72">
        <f t="shared" si="8"/>
        <v>17.700000000000003</v>
      </c>
      <c r="BH22" s="72">
        <f t="shared" si="8"/>
        <v>0</v>
      </c>
      <c r="BI22" s="72">
        <f t="shared" si="8"/>
        <v>0</v>
      </c>
      <c r="BJ22" s="72">
        <f t="shared" si="8"/>
        <v>0</v>
      </c>
      <c r="BK22" s="72">
        <f t="shared" si="8"/>
        <v>0</v>
      </c>
      <c r="BL22" s="72">
        <f t="shared" si="8"/>
        <v>0</v>
      </c>
      <c r="BM22" s="72">
        <f t="shared" si="8"/>
        <v>0</v>
      </c>
      <c r="BN22" s="72">
        <f t="shared" ref="BN22:CG22" si="9">BN44</f>
        <v>16.850000000000001</v>
      </c>
      <c r="BO22" s="72">
        <f t="shared" si="9"/>
        <v>0</v>
      </c>
      <c r="BP22" s="72">
        <f t="shared" si="9"/>
        <v>0</v>
      </c>
      <c r="BQ22" s="72">
        <f t="shared" si="9"/>
        <v>16.850000000000001</v>
      </c>
      <c r="BR22" s="72">
        <f t="shared" si="9"/>
        <v>0</v>
      </c>
      <c r="BS22" s="72">
        <f t="shared" si="9"/>
        <v>0</v>
      </c>
      <c r="BT22" s="72">
        <f t="shared" si="9"/>
        <v>0</v>
      </c>
      <c r="BU22" s="72">
        <f t="shared" si="9"/>
        <v>0</v>
      </c>
      <c r="BV22" s="72">
        <f t="shared" si="9"/>
        <v>0</v>
      </c>
      <c r="BW22" s="72">
        <f t="shared" si="9"/>
        <v>0</v>
      </c>
      <c r="BX22" s="72">
        <f t="shared" si="9"/>
        <v>8</v>
      </c>
      <c r="BY22" s="72">
        <f t="shared" si="9"/>
        <v>0</v>
      </c>
      <c r="BZ22" s="72">
        <f t="shared" si="9"/>
        <v>0</v>
      </c>
      <c r="CA22" s="72">
        <f t="shared" si="9"/>
        <v>8</v>
      </c>
      <c r="CB22" s="72">
        <f t="shared" si="9"/>
        <v>0</v>
      </c>
      <c r="CC22" s="72">
        <f t="shared" si="9"/>
        <v>0</v>
      </c>
      <c r="CD22" s="72">
        <f t="shared" si="9"/>
        <v>0</v>
      </c>
      <c r="CE22" s="72">
        <f t="shared" si="9"/>
        <v>0</v>
      </c>
      <c r="CF22" s="72">
        <f t="shared" si="9"/>
        <v>0</v>
      </c>
      <c r="CG22" s="72">
        <f t="shared" si="9"/>
        <v>0</v>
      </c>
      <c r="CH22" s="72">
        <f t="shared" si="8"/>
        <v>111.85699999999997</v>
      </c>
      <c r="CI22" s="72">
        <f t="shared" si="8"/>
        <v>0</v>
      </c>
      <c r="CJ22" s="72">
        <f t="shared" si="8"/>
        <v>0</v>
      </c>
      <c r="CK22" s="72">
        <f t="shared" si="8"/>
        <v>111.85699999999997</v>
      </c>
      <c r="CL22" s="72">
        <f t="shared" si="8"/>
        <v>0</v>
      </c>
      <c r="CM22" s="72">
        <f t="shared" si="8"/>
        <v>0</v>
      </c>
      <c r="CN22" s="72">
        <f t="shared" si="8"/>
        <v>0</v>
      </c>
      <c r="CO22" s="72">
        <f t="shared" si="8"/>
        <v>0</v>
      </c>
      <c r="CP22" s="72">
        <f t="shared" si="8"/>
        <v>0</v>
      </c>
      <c r="CQ22" s="72">
        <f t="shared" si="8"/>
        <v>0</v>
      </c>
      <c r="CR22" s="72" t="s">
        <v>190</v>
      </c>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69"/>
      <c r="DR22" s="69"/>
      <c r="DS22" s="69"/>
      <c r="DT22" s="69"/>
      <c r="DU22" s="69"/>
      <c r="DV22" s="69"/>
      <c r="DW22" s="69"/>
      <c r="DX22" s="69"/>
    </row>
    <row r="23" spans="1:167" s="71" customFormat="1" ht="42" customHeight="1" x14ac:dyDescent="0.25">
      <c r="A23" s="69"/>
      <c r="B23" s="430" t="s">
        <v>98</v>
      </c>
      <c r="C23" s="72" t="s">
        <v>99</v>
      </c>
      <c r="D23" s="431" t="s">
        <v>93</v>
      </c>
      <c r="E23" s="431" t="s">
        <v>190</v>
      </c>
      <c r="F23" s="73" t="s">
        <v>190</v>
      </c>
      <c r="G23" s="73" t="s">
        <v>190</v>
      </c>
      <c r="H23" s="73" t="s">
        <v>190</v>
      </c>
      <c r="I23" s="72">
        <f>I76</f>
        <v>0</v>
      </c>
      <c r="J23" s="72">
        <f>J76</f>
        <v>0</v>
      </c>
      <c r="K23" s="73" t="str">
        <f>K67</f>
        <v>нд</v>
      </c>
      <c r="L23" s="73">
        <f>L76</f>
        <v>0</v>
      </c>
      <c r="M23" s="73">
        <f>M76</f>
        <v>0</v>
      </c>
      <c r="N23" s="73" t="str">
        <f>N67</f>
        <v>нд</v>
      </c>
      <c r="O23" s="73">
        <f t="shared" ref="O23:BD23" si="10">O76</f>
        <v>0</v>
      </c>
      <c r="P23" s="73">
        <f t="shared" si="10"/>
        <v>0</v>
      </c>
      <c r="Q23" s="72">
        <f t="shared" si="10"/>
        <v>0</v>
      </c>
      <c r="R23" s="72">
        <f t="shared" si="10"/>
        <v>0</v>
      </c>
      <c r="S23" s="72">
        <f t="shared" si="10"/>
        <v>0</v>
      </c>
      <c r="T23" s="72">
        <f t="shared" si="10"/>
        <v>0</v>
      </c>
      <c r="U23" s="72">
        <f t="shared" si="10"/>
        <v>46.3</v>
      </c>
      <c r="V23" s="72">
        <f t="shared" si="10"/>
        <v>0</v>
      </c>
      <c r="W23" s="72">
        <f t="shared" si="10"/>
        <v>0</v>
      </c>
      <c r="X23" s="72">
        <f t="shared" si="10"/>
        <v>0</v>
      </c>
      <c r="Y23" s="72">
        <f t="shared" si="10"/>
        <v>0</v>
      </c>
      <c r="Z23" s="72">
        <f t="shared" si="10"/>
        <v>4.5</v>
      </c>
      <c r="AA23" s="72">
        <f t="shared" si="10"/>
        <v>0</v>
      </c>
      <c r="AB23" s="72">
        <f t="shared" si="10"/>
        <v>0</v>
      </c>
      <c r="AC23" s="72">
        <f t="shared" si="10"/>
        <v>4.5</v>
      </c>
      <c r="AD23" s="72">
        <f t="shared" si="10"/>
        <v>0</v>
      </c>
      <c r="AE23" s="72">
        <f t="shared" si="10"/>
        <v>0</v>
      </c>
      <c r="AF23" s="72">
        <f t="shared" si="10"/>
        <v>0</v>
      </c>
      <c r="AG23" s="72">
        <f t="shared" si="10"/>
        <v>0</v>
      </c>
      <c r="AH23" s="72">
        <f t="shared" si="10"/>
        <v>0</v>
      </c>
      <c r="AI23" s="72">
        <f t="shared" si="10"/>
        <v>0</v>
      </c>
      <c r="AJ23" s="72">
        <f t="shared" si="10"/>
        <v>4.5</v>
      </c>
      <c r="AK23" s="72">
        <f t="shared" si="10"/>
        <v>0</v>
      </c>
      <c r="AL23" s="72">
        <f t="shared" si="10"/>
        <v>0</v>
      </c>
      <c r="AM23" s="72">
        <f t="shared" si="10"/>
        <v>4.5</v>
      </c>
      <c r="AN23" s="72">
        <f t="shared" si="10"/>
        <v>0</v>
      </c>
      <c r="AO23" s="72">
        <f t="shared" si="10"/>
        <v>0</v>
      </c>
      <c r="AP23" s="72">
        <f t="shared" si="10"/>
        <v>0</v>
      </c>
      <c r="AQ23" s="72">
        <f t="shared" si="10"/>
        <v>0</v>
      </c>
      <c r="AR23" s="72">
        <f t="shared" si="10"/>
        <v>0</v>
      </c>
      <c r="AS23" s="72">
        <f t="shared" si="10"/>
        <v>0</v>
      </c>
      <c r="AT23" s="72">
        <f t="shared" si="10"/>
        <v>41.8</v>
      </c>
      <c r="AU23" s="72">
        <f t="shared" si="10"/>
        <v>0</v>
      </c>
      <c r="AV23" s="72">
        <f t="shared" si="10"/>
        <v>0</v>
      </c>
      <c r="AW23" s="72">
        <f t="shared" si="10"/>
        <v>41.8</v>
      </c>
      <c r="AX23" s="72">
        <f t="shared" si="10"/>
        <v>0</v>
      </c>
      <c r="AY23" s="72">
        <f t="shared" si="10"/>
        <v>0</v>
      </c>
      <c r="AZ23" s="72">
        <f t="shared" si="10"/>
        <v>0</v>
      </c>
      <c r="BA23" s="72">
        <f t="shared" si="10"/>
        <v>0</v>
      </c>
      <c r="BB23" s="72">
        <f t="shared" si="10"/>
        <v>0</v>
      </c>
      <c r="BC23" s="72">
        <f t="shared" si="10"/>
        <v>0</v>
      </c>
      <c r="BD23" s="72">
        <f t="shared" si="10"/>
        <v>0</v>
      </c>
      <c r="BE23" s="72">
        <f>BE76</f>
        <v>0</v>
      </c>
      <c r="BF23" s="72">
        <f>BF76</f>
        <v>0</v>
      </c>
      <c r="BG23" s="72">
        <f>BG76</f>
        <v>0</v>
      </c>
      <c r="BH23" s="72">
        <f>BH76</f>
        <v>0</v>
      </c>
      <c r="BI23" s="72">
        <f t="shared" ref="BI23:CQ23" si="11">BI76</f>
        <v>0</v>
      </c>
      <c r="BJ23" s="72">
        <f t="shared" si="11"/>
        <v>0</v>
      </c>
      <c r="BK23" s="72">
        <f t="shared" si="11"/>
        <v>0</v>
      </c>
      <c r="BL23" s="72">
        <f t="shared" si="11"/>
        <v>0</v>
      </c>
      <c r="BM23" s="72">
        <f t="shared" si="11"/>
        <v>0</v>
      </c>
      <c r="BN23" s="72">
        <f t="shared" ref="BN23:CG23" si="12">BN76</f>
        <v>0</v>
      </c>
      <c r="BO23" s="72">
        <f t="shared" si="12"/>
        <v>0</v>
      </c>
      <c r="BP23" s="72">
        <f t="shared" si="12"/>
        <v>0</v>
      </c>
      <c r="BQ23" s="72">
        <f t="shared" si="12"/>
        <v>0</v>
      </c>
      <c r="BR23" s="72">
        <f t="shared" si="12"/>
        <v>0</v>
      </c>
      <c r="BS23" s="72">
        <f t="shared" si="12"/>
        <v>0</v>
      </c>
      <c r="BT23" s="72">
        <f t="shared" si="12"/>
        <v>0</v>
      </c>
      <c r="BU23" s="72">
        <f t="shared" si="12"/>
        <v>0</v>
      </c>
      <c r="BV23" s="72">
        <f t="shared" si="12"/>
        <v>0</v>
      </c>
      <c r="BW23" s="72">
        <f t="shared" si="12"/>
        <v>0</v>
      </c>
      <c r="BX23" s="72">
        <f t="shared" si="12"/>
        <v>0</v>
      </c>
      <c r="BY23" s="72">
        <f t="shared" si="12"/>
        <v>0</v>
      </c>
      <c r="BZ23" s="72">
        <f t="shared" si="12"/>
        <v>0</v>
      </c>
      <c r="CA23" s="72">
        <f t="shared" si="12"/>
        <v>0</v>
      </c>
      <c r="CB23" s="72">
        <f t="shared" si="12"/>
        <v>0</v>
      </c>
      <c r="CC23" s="72">
        <f t="shared" si="12"/>
        <v>0</v>
      </c>
      <c r="CD23" s="72">
        <f t="shared" si="12"/>
        <v>0</v>
      </c>
      <c r="CE23" s="72">
        <f t="shared" si="12"/>
        <v>0</v>
      </c>
      <c r="CF23" s="72">
        <f t="shared" si="12"/>
        <v>0</v>
      </c>
      <c r="CG23" s="72">
        <f t="shared" si="12"/>
        <v>0</v>
      </c>
      <c r="CH23" s="72">
        <f t="shared" si="11"/>
        <v>46.3</v>
      </c>
      <c r="CI23" s="72">
        <f t="shared" si="11"/>
        <v>0</v>
      </c>
      <c r="CJ23" s="72">
        <f t="shared" si="11"/>
        <v>0</v>
      </c>
      <c r="CK23" s="72">
        <f t="shared" si="11"/>
        <v>46.3</v>
      </c>
      <c r="CL23" s="72">
        <f t="shared" si="11"/>
        <v>0</v>
      </c>
      <c r="CM23" s="72">
        <f t="shared" si="11"/>
        <v>0</v>
      </c>
      <c r="CN23" s="72">
        <f t="shared" si="11"/>
        <v>0</v>
      </c>
      <c r="CO23" s="72">
        <f t="shared" si="11"/>
        <v>0</v>
      </c>
      <c r="CP23" s="72">
        <f t="shared" si="11"/>
        <v>0</v>
      </c>
      <c r="CQ23" s="72">
        <f t="shared" si="11"/>
        <v>0</v>
      </c>
      <c r="CR23" s="72" t="s">
        <v>190</v>
      </c>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69"/>
      <c r="DR23" s="69"/>
      <c r="DS23" s="69"/>
      <c r="DT23" s="69"/>
      <c r="DU23" s="69"/>
      <c r="DV23" s="69"/>
      <c r="DW23" s="69"/>
      <c r="DX23" s="69"/>
    </row>
    <row r="24" spans="1:167" s="71" customFormat="1" ht="42" customHeight="1" x14ac:dyDescent="0.25">
      <c r="A24" s="69"/>
      <c r="B24" s="430" t="s">
        <v>100</v>
      </c>
      <c r="C24" s="72" t="s">
        <v>101</v>
      </c>
      <c r="D24" s="431" t="s">
        <v>93</v>
      </c>
      <c r="E24" s="431" t="s">
        <v>190</v>
      </c>
      <c r="F24" s="73" t="s">
        <v>190</v>
      </c>
      <c r="G24" s="73" t="s">
        <v>190</v>
      </c>
      <c r="H24" s="73" t="s">
        <v>190</v>
      </c>
      <c r="I24" s="72">
        <f>I80</f>
        <v>4.6989999999999998</v>
      </c>
      <c r="J24" s="72">
        <f>J80</f>
        <v>49.94</v>
      </c>
      <c r="K24" s="73" t="str">
        <f>K68</f>
        <v>нд</v>
      </c>
      <c r="L24" s="73">
        <f>L80</f>
        <v>0</v>
      </c>
      <c r="M24" s="73">
        <f>M80</f>
        <v>0</v>
      </c>
      <c r="N24" s="73" t="s">
        <v>190</v>
      </c>
      <c r="O24" s="73">
        <f t="shared" ref="O24:CQ24" si="13">O80</f>
        <v>0</v>
      </c>
      <c r="P24" s="73">
        <f t="shared" si="13"/>
        <v>0</v>
      </c>
      <c r="Q24" s="72">
        <f t="shared" si="13"/>
        <v>0</v>
      </c>
      <c r="R24" s="72">
        <f t="shared" si="13"/>
        <v>0</v>
      </c>
      <c r="S24" s="72">
        <f t="shared" si="13"/>
        <v>0</v>
      </c>
      <c r="T24" s="72">
        <f t="shared" si="13"/>
        <v>0</v>
      </c>
      <c r="U24" s="72">
        <f t="shared" si="13"/>
        <v>113.69800000000001</v>
      </c>
      <c r="V24" s="72">
        <f t="shared" si="13"/>
        <v>0</v>
      </c>
      <c r="W24" s="72">
        <f t="shared" si="13"/>
        <v>0</v>
      </c>
      <c r="X24" s="72">
        <f t="shared" si="13"/>
        <v>0</v>
      </c>
      <c r="Y24" s="72">
        <f t="shared" si="13"/>
        <v>0</v>
      </c>
      <c r="Z24" s="72">
        <f t="shared" si="13"/>
        <v>2.5</v>
      </c>
      <c r="AA24" s="72">
        <f t="shared" si="13"/>
        <v>0</v>
      </c>
      <c r="AB24" s="72">
        <f t="shared" si="13"/>
        <v>0</v>
      </c>
      <c r="AC24" s="72">
        <f t="shared" si="13"/>
        <v>2.5</v>
      </c>
      <c r="AD24" s="72">
        <f t="shared" si="13"/>
        <v>0</v>
      </c>
      <c r="AE24" s="72">
        <f t="shared" si="13"/>
        <v>0</v>
      </c>
      <c r="AF24" s="72">
        <f t="shared" si="13"/>
        <v>0</v>
      </c>
      <c r="AG24" s="72">
        <f t="shared" si="13"/>
        <v>0</v>
      </c>
      <c r="AH24" s="72">
        <f t="shared" si="13"/>
        <v>0</v>
      </c>
      <c r="AI24" s="72">
        <f t="shared" si="13"/>
        <v>0</v>
      </c>
      <c r="AJ24" s="72">
        <f t="shared" si="13"/>
        <v>2.5</v>
      </c>
      <c r="AK24" s="72">
        <f t="shared" si="13"/>
        <v>0</v>
      </c>
      <c r="AL24" s="72">
        <f t="shared" si="13"/>
        <v>0</v>
      </c>
      <c r="AM24" s="72">
        <f t="shared" si="13"/>
        <v>2.5</v>
      </c>
      <c r="AN24" s="72">
        <f t="shared" si="13"/>
        <v>0</v>
      </c>
      <c r="AO24" s="72">
        <f t="shared" si="13"/>
        <v>0</v>
      </c>
      <c r="AP24" s="72">
        <f t="shared" si="13"/>
        <v>0</v>
      </c>
      <c r="AQ24" s="72">
        <f t="shared" si="13"/>
        <v>0</v>
      </c>
      <c r="AR24" s="72">
        <f t="shared" si="13"/>
        <v>0</v>
      </c>
      <c r="AS24" s="72">
        <f t="shared" si="13"/>
        <v>0</v>
      </c>
      <c r="AT24" s="72">
        <f t="shared" si="13"/>
        <v>0</v>
      </c>
      <c r="AU24" s="72">
        <f t="shared" si="13"/>
        <v>0</v>
      </c>
      <c r="AV24" s="72">
        <f t="shared" si="13"/>
        <v>0</v>
      </c>
      <c r="AW24" s="72">
        <f t="shared" si="13"/>
        <v>0</v>
      </c>
      <c r="AX24" s="72">
        <f t="shared" si="13"/>
        <v>0</v>
      </c>
      <c r="AY24" s="72">
        <f t="shared" si="13"/>
        <v>0</v>
      </c>
      <c r="AZ24" s="72">
        <f t="shared" si="13"/>
        <v>0</v>
      </c>
      <c r="BA24" s="72">
        <f t="shared" si="13"/>
        <v>0</v>
      </c>
      <c r="BB24" s="72">
        <f t="shared" si="13"/>
        <v>0</v>
      </c>
      <c r="BC24" s="72">
        <f t="shared" si="13"/>
        <v>0</v>
      </c>
      <c r="BD24" s="72">
        <f t="shared" si="13"/>
        <v>20.5</v>
      </c>
      <c r="BE24" s="72">
        <f t="shared" si="13"/>
        <v>0</v>
      </c>
      <c r="BF24" s="72">
        <f t="shared" si="13"/>
        <v>0</v>
      </c>
      <c r="BG24" s="72">
        <f t="shared" si="13"/>
        <v>20.5</v>
      </c>
      <c r="BH24" s="72">
        <f t="shared" si="13"/>
        <v>0</v>
      </c>
      <c r="BI24" s="72">
        <f t="shared" si="13"/>
        <v>0</v>
      </c>
      <c r="BJ24" s="72">
        <f t="shared" si="13"/>
        <v>0</v>
      </c>
      <c r="BK24" s="72">
        <f t="shared" si="13"/>
        <v>0</v>
      </c>
      <c r="BL24" s="72">
        <f t="shared" si="13"/>
        <v>0</v>
      </c>
      <c r="BM24" s="72">
        <f t="shared" si="13"/>
        <v>0</v>
      </c>
      <c r="BN24" s="72">
        <f t="shared" ref="BN24:CG24" si="14">BN80</f>
        <v>28.771999999999998</v>
      </c>
      <c r="BO24" s="72">
        <f t="shared" si="14"/>
        <v>0</v>
      </c>
      <c r="BP24" s="72">
        <f t="shared" si="14"/>
        <v>0</v>
      </c>
      <c r="BQ24" s="72">
        <f t="shared" si="14"/>
        <v>28.771999999999998</v>
      </c>
      <c r="BR24" s="72">
        <f t="shared" si="14"/>
        <v>0</v>
      </c>
      <c r="BS24" s="72">
        <f t="shared" si="14"/>
        <v>0</v>
      </c>
      <c r="BT24" s="72">
        <f t="shared" si="14"/>
        <v>0</v>
      </c>
      <c r="BU24" s="72">
        <f t="shared" si="14"/>
        <v>0</v>
      </c>
      <c r="BV24" s="72">
        <f t="shared" si="14"/>
        <v>0</v>
      </c>
      <c r="BW24" s="72">
        <f t="shared" si="14"/>
        <v>0</v>
      </c>
      <c r="BX24" s="72">
        <f t="shared" si="14"/>
        <v>61.926000000000002</v>
      </c>
      <c r="BY24" s="72">
        <f t="shared" si="14"/>
        <v>0</v>
      </c>
      <c r="BZ24" s="72">
        <f t="shared" si="14"/>
        <v>0</v>
      </c>
      <c r="CA24" s="72">
        <f t="shared" si="14"/>
        <v>61.926000000000002</v>
      </c>
      <c r="CB24" s="72">
        <f t="shared" si="14"/>
        <v>0</v>
      </c>
      <c r="CC24" s="72">
        <f t="shared" si="14"/>
        <v>0</v>
      </c>
      <c r="CD24" s="72">
        <f t="shared" si="14"/>
        <v>0</v>
      </c>
      <c r="CE24" s="72">
        <f t="shared" si="14"/>
        <v>0</v>
      </c>
      <c r="CF24" s="72">
        <f t="shared" si="14"/>
        <v>0</v>
      </c>
      <c r="CG24" s="72">
        <f t="shared" si="14"/>
        <v>0</v>
      </c>
      <c r="CH24" s="72">
        <f t="shared" si="13"/>
        <v>113.69800000000001</v>
      </c>
      <c r="CI24" s="72">
        <f t="shared" si="13"/>
        <v>0</v>
      </c>
      <c r="CJ24" s="72">
        <f t="shared" si="13"/>
        <v>0</v>
      </c>
      <c r="CK24" s="72">
        <f t="shared" si="13"/>
        <v>113.69800000000001</v>
      </c>
      <c r="CL24" s="72">
        <f t="shared" si="13"/>
        <v>0</v>
      </c>
      <c r="CM24" s="72">
        <f t="shared" si="13"/>
        <v>0</v>
      </c>
      <c r="CN24" s="72">
        <f t="shared" si="13"/>
        <v>0</v>
      </c>
      <c r="CO24" s="72">
        <f t="shared" si="13"/>
        <v>0</v>
      </c>
      <c r="CP24" s="72">
        <f t="shared" si="13"/>
        <v>0</v>
      </c>
      <c r="CQ24" s="72">
        <f t="shared" si="13"/>
        <v>0</v>
      </c>
      <c r="CR24" s="72" t="s">
        <v>190</v>
      </c>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69"/>
      <c r="DR24" s="69"/>
      <c r="DS24" s="69"/>
      <c r="DT24" s="69"/>
      <c r="DU24" s="69"/>
      <c r="DV24" s="69"/>
      <c r="DW24" s="69"/>
      <c r="DX24" s="69"/>
    </row>
    <row r="25" spans="1:167" s="71" customFormat="1" ht="42" customHeight="1" x14ac:dyDescent="0.25">
      <c r="A25" s="69"/>
      <c r="B25" s="430" t="s">
        <v>102</v>
      </c>
      <c r="C25" s="72" t="s">
        <v>103</v>
      </c>
      <c r="D25" s="431" t="s">
        <v>93</v>
      </c>
      <c r="E25" s="431" t="s">
        <v>190</v>
      </c>
      <c r="F25" s="73" t="s">
        <v>190</v>
      </c>
      <c r="G25" s="73" t="s">
        <v>190</v>
      </c>
      <c r="H25" s="73" t="s">
        <v>190</v>
      </c>
      <c r="I25" s="72">
        <f>I89</f>
        <v>0</v>
      </c>
      <c r="J25" s="72">
        <f>J89</f>
        <v>0</v>
      </c>
      <c r="K25" s="73" t="str">
        <f>K67</f>
        <v>нд</v>
      </c>
      <c r="L25" s="73">
        <f>L89</f>
        <v>0</v>
      </c>
      <c r="M25" s="73">
        <f>M89</f>
        <v>0</v>
      </c>
      <c r="N25" s="73" t="s">
        <v>190</v>
      </c>
      <c r="O25" s="73">
        <f t="shared" ref="O25:AT25" si="15">O89</f>
        <v>0</v>
      </c>
      <c r="P25" s="73">
        <f t="shared" si="15"/>
        <v>0</v>
      </c>
      <c r="Q25" s="72">
        <f t="shared" si="15"/>
        <v>0</v>
      </c>
      <c r="R25" s="72">
        <f t="shared" si="15"/>
        <v>0</v>
      </c>
      <c r="S25" s="72">
        <f t="shared" si="15"/>
        <v>0</v>
      </c>
      <c r="T25" s="72">
        <f t="shared" si="15"/>
        <v>0</v>
      </c>
      <c r="U25" s="72">
        <f t="shared" si="15"/>
        <v>0</v>
      </c>
      <c r="V25" s="72">
        <f t="shared" si="15"/>
        <v>0</v>
      </c>
      <c r="W25" s="72">
        <f t="shared" si="15"/>
        <v>0</v>
      </c>
      <c r="X25" s="72">
        <f t="shared" si="15"/>
        <v>0</v>
      </c>
      <c r="Y25" s="72">
        <f t="shared" si="15"/>
        <v>0</v>
      </c>
      <c r="Z25" s="72">
        <f t="shared" si="15"/>
        <v>0</v>
      </c>
      <c r="AA25" s="72">
        <f t="shared" si="15"/>
        <v>0</v>
      </c>
      <c r="AB25" s="72">
        <f t="shared" si="15"/>
        <v>0</v>
      </c>
      <c r="AC25" s="72">
        <f t="shared" si="15"/>
        <v>0</v>
      </c>
      <c r="AD25" s="72">
        <f t="shared" si="15"/>
        <v>0</v>
      </c>
      <c r="AE25" s="72">
        <f t="shared" si="15"/>
        <v>0</v>
      </c>
      <c r="AF25" s="72">
        <f t="shared" si="15"/>
        <v>0</v>
      </c>
      <c r="AG25" s="72">
        <f t="shared" si="15"/>
        <v>0</v>
      </c>
      <c r="AH25" s="72">
        <f t="shared" si="15"/>
        <v>0</v>
      </c>
      <c r="AI25" s="72">
        <f t="shared" si="15"/>
        <v>0</v>
      </c>
      <c r="AJ25" s="72">
        <f t="shared" si="15"/>
        <v>0</v>
      </c>
      <c r="AK25" s="72">
        <f t="shared" si="15"/>
        <v>0</v>
      </c>
      <c r="AL25" s="72">
        <f t="shared" si="15"/>
        <v>0</v>
      </c>
      <c r="AM25" s="72">
        <f t="shared" si="15"/>
        <v>0</v>
      </c>
      <c r="AN25" s="72">
        <f t="shared" si="15"/>
        <v>0</v>
      </c>
      <c r="AO25" s="72">
        <f t="shared" si="15"/>
        <v>0</v>
      </c>
      <c r="AP25" s="72">
        <f t="shared" si="15"/>
        <v>0</v>
      </c>
      <c r="AQ25" s="72">
        <f t="shared" si="15"/>
        <v>0</v>
      </c>
      <c r="AR25" s="72">
        <f t="shared" si="15"/>
        <v>0</v>
      </c>
      <c r="AS25" s="72">
        <f t="shared" si="15"/>
        <v>0</v>
      </c>
      <c r="AT25" s="72">
        <f t="shared" si="15"/>
        <v>0</v>
      </c>
      <c r="AU25" s="72">
        <f t="shared" ref="AU25:CQ25" si="16">AU89</f>
        <v>0</v>
      </c>
      <c r="AV25" s="72">
        <f t="shared" si="16"/>
        <v>0</v>
      </c>
      <c r="AW25" s="72">
        <f t="shared" si="16"/>
        <v>0</v>
      </c>
      <c r="AX25" s="72">
        <f t="shared" si="16"/>
        <v>0</v>
      </c>
      <c r="AY25" s="72">
        <f t="shared" si="16"/>
        <v>0</v>
      </c>
      <c r="AZ25" s="72">
        <f t="shared" si="16"/>
        <v>0</v>
      </c>
      <c r="BA25" s="72">
        <f t="shared" si="16"/>
        <v>0</v>
      </c>
      <c r="BB25" s="72">
        <f t="shared" si="16"/>
        <v>0</v>
      </c>
      <c r="BC25" s="72">
        <f t="shared" si="16"/>
        <v>0</v>
      </c>
      <c r="BD25" s="72">
        <f t="shared" si="16"/>
        <v>0</v>
      </c>
      <c r="BE25" s="72">
        <f t="shared" si="16"/>
        <v>0</v>
      </c>
      <c r="BF25" s="72">
        <f t="shared" si="16"/>
        <v>0</v>
      </c>
      <c r="BG25" s="72">
        <f t="shared" si="16"/>
        <v>0</v>
      </c>
      <c r="BH25" s="72">
        <f t="shared" si="16"/>
        <v>0</v>
      </c>
      <c r="BI25" s="72">
        <f t="shared" si="16"/>
        <v>0</v>
      </c>
      <c r="BJ25" s="72">
        <f t="shared" si="16"/>
        <v>0</v>
      </c>
      <c r="BK25" s="72">
        <f t="shared" si="16"/>
        <v>0</v>
      </c>
      <c r="BL25" s="72">
        <f t="shared" si="16"/>
        <v>0</v>
      </c>
      <c r="BM25" s="72">
        <f t="shared" si="16"/>
        <v>0</v>
      </c>
      <c r="BN25" s="72">
        <f t="shared" ref="BN25:CG25" si="17">BN89</f>
        <v>0</v>
      </c>
      <c r="BO25" s="72">
        <f t="shared" si="17"/>
        <v>0</v>
      </c>
      <c r="BP25" s="72">
        <f t="shared" si="17"/>
        <v>0</v>
      </c>
      <c r="BQ25" s="72">
        <f t="shared" si="17"/>
        <v>0</v>
      </c>
      <c r="BR25" s="72">
        <f t="shared" si="17"/>
        <v>0</v>
      </c>
      <c r="BS25" s="72">
        <f t="shared" si="17"/>
        <v>0</v>
      </c>
      <c r="BT25" s="72">
        <f t="shared" si="17"/>
        <v>0</v>
      </c>
      <c r="BU25" s="72">
        <f t="shared" si="17"/>
        <v>0</v>
      </c>
      <c r="BV25" s="72">
        <f t="shared" si="17"/>
        <v>0</v>
      </c>
      <c r="BW25" s="72">
        <f t="shared" si="17"/>
        <v>0</v>
      </c>
      <c r="BX25" s="72">
        <f t="shared" si="17"/>
        <v>0</v>
      </c>
      <c r="BY25" s="72">
        <f t="shared" si="17"/>
        <v>0</v>
      </c>
      <c r="BZ25" s="72">
        <f t="shared" si="17"/>
        <v>0</v>
      </c>
      <c r="CA25" s="72">
        <f t="shared" si="17"/>
        <v>0</v>
      </c>
      <c r="CB25" s="72">
        <f t="shared" si="17"/>
        <v>0</v>
      </c>
      <c r="CC25" s="72">
        <f t="shared" si="17"/>
        <v>0</v>
      </c>
      <c r="CD25" s="72">
        <f t="shared" si="17"/>
        <v>0</v>
      </c>
      <c r="CE25" s="72">
        <f t="shared" si="17"/>
        <v>0</v>
      </c>
      <c r="CF25" s="72">
        <f t="shared" si="17"/>
        <v>0</v>
      </c>
      <c r="CG25" s="72">
        <f t="shared" si="17"/>
        <v>0</v>
      </c>
      <c r="CH25" s="72">
        <f t="shared" si="16"/>
        <v>0</v>
      </c>
      <c r="CI25" s="72">
        <f t="shared" si="16"/>
        <v>0</v>
      </c>
      <c r="CJ25" s="72">
        <f t="shared" si="16"/>
        <v>0</v>
      </c>
      <c r="CK25" s="72">
        <f t="shared" si="16"/>
        <v>0</v>
      </c>
      <c r="CL25" s="72">
        <f t="shared" si="16"/>
        <v>0</v>
      </c>
      <c r="CM25" s="72">
        <f t="shared" si="16"/>
        <v>0</v>
      </c>
      <c r="CN25" s="72">
        <f t="shared" si="16"/>
        <v>0</v>
      </c>
      <c r="CO25" s="72">
        <f t="shared" si="16"/>
        <v>0</v>
      </c>
      <c r="CP25" s="72">
        <f t="shared" si="16"/>
        <v>0</v>
      </c>
      <c r="CQ25" s="72">
        <f t="shared" si="16"/>
        <v>0</v>
      </c>
      <c r="CR25" s="72" t="s">
        <v>190</v>
      </c>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69"/>
      <c r="DR25" s="69"/>
      <c r="DS25" s="69"/>
      <c r="DT25" s="69"/>
      <c r="DU25" s="69"/>
      <c r="DV25" s="69"/>
      <c r="DW25" s="69"/>
      <c r="DX25" s="69"/>
    </row>
    <row r="26" spans="1:167" s="71" customFormat="1" ht="42" customHeight="1" x14ac:dyDescent="0.25">
      <c r="A26" s="69"/>
      <c r="B26" s="430" t="s">
        <v>104</v>
      </c>
      <c r="C26" s="72" t="s">
        <v>105</v>
      </c>
      <c r="D26" s="431" t="s">
        <v>93</v>
      </c>
      <c r="E26" s="431" t="s">
        <v>190</v>
      </c>
      <c r="F26" s="73" t="s">
        <v>190</v>
      </c>
      <c r="G26" s="73" t="s">
        <v>190</v>
      </c>
      <c r="H26" s="73" t="s">
        <v>190</v>
      </c>
      <c r="I26" s="72">
        <f>I90</f>
        <v>0</v>
      </c>
      <c r="J26" s="72">
        <f>J90</f>
        <v>0</v>
      </c>
      <c r="K26" s="73" t="str">
        <f>K68</f>
        <v>нд</v>
      </c>
      <c r="L26" s="73">
        <f>L90</f>
        <v>0</v>
      </c>
      <c r="M26" s="73">
        <f>M90</f>
        <v>0</v>
      </c>
      <c r="N26" s="73" t="s">
        <v>190</v>
      </c>
      <c r="O26" s="73">
        <f t="shared" ref="O26:AT26" si="18">O90</f>
        <v>0</v>
      </c>
      <c r="P26" s="73">
        <f t="shared" si="18"/>
        <v>0</v>
      </c>
      <c r="Q26" s="72">
        <f t="shared" si="18"/>
        <v>0</v>
      </c>
      <c r="R26" s="72">
        <f t="shared" si="18"/>
        <v>0</v>
      </c>
      <c r="S26" s="72">
        <f t="shared" si="18"/>
        <v>0</v>
      </c>
      <c r="T26" s="72">
        <f t="shared" si="18"/>
        <v>0</v>
      </c>
      <c r="U26" s="72">
        <f t="shared" si="18"/>
        <v>20.279999999999998</v>
      </c>
      <c r="V26" s="72">
        <f t="shared" si="18"/>
        <v>0</v>
      </c>
      <c r="W26" s="72">
        <f t="shared" si="18"/>
        <v>0</v>
      </c>
      <c r="X26" s="72">
        <f t="shared" si="18"/>
        <v>0</v>
      </c>
      <c r="Y26" s="72">
        <f t="shared" si="18"/>
        <v>0</v>
      </c>
      <c r="Z26" s="72">
        <f t="shared" si="18"/>
        <v>4.5860000000000003</v>
      </c>
      <c r="AA26" s="72">
        <f t="shared" si="18"/>
        <v>0</v>
      </c>
      <c r="AB26" s="72">
        <f t="shared" si="18"/>
        <v>0</v>
      </c>
      <c r="AC26" s="72">
        <f t="shared" si="18"/>
        <v>4.5860000000000003</v>
      </c>
      <c r="AD26" s="72">
        <f t="shared" si="18"/>
        <v>0</v>
      </c>
      <c r="AE26" s="72">
        <f t="shared" si="18"/>
        <v>0</v>
      </c>
      <c r="AF26" s="72">
        <f t="shared" si="18"/>
        <v>0</v>
      </c>
      <c r="AG26" s="72">
        <f t="shared" si="18"/>
        <v>0</v>
      </c>
      <c r="AH26" s="72">
        <f t="shared" si="18"/>
        <v>0</v>
      </c>
      <c r="AI26" s="72">
        <f t="shared" si="18"/>
        <v>0</v>
      </c>
      <c r="AJ26" s="72">
        <f t="shared" si="18"/>
        <v>4.5860000000000003</v>
      </c>
      <c r="AK26" s="72">
        <f t="shared" si="18"/>
        <v>0</v>
      </c>
      <c r="AL26" s="72">
        <f t="shared" si="18"/>
        <v>0</v>
      </c>
      <c r="AM26" s="72">
        <f t="shared" si="18"/>
        <v>4.5860000000000003</v>
      </c>
      <c r="AN26" s="72">
        <f t="shared" si="18"/>
        <v>0</v>
      </c>
      <c r="AO26" s="72">
        <f t="shared" si="18"/>
        <v>0</v>
      </c>
      <c r="AP26" s="72">
        <f t="shared" si="18"/>
        <v>0</v>
      </c>
      <c r="AQ26" s="72">
        <f t="shared" si="18"/>
        <v>0</v>
      </c>
      <c r="AR26" s="72">
        <f t="shared" si="18"/>
        <v>0</v>
      </c>
      <c r="AS26" s="72">
        <f t="shared" si="18"/>
        <v>0</v>
      </c>
      <c r="AT26" s="72">
        <f t="shared" si="18"/>
        <v>4.0060000000000002</v>
      </c>
      <c r="AU26" s="72">
        <f t="shared" ref="AU26:CQ26" si="19">AU90</f>
        <v>0</v>
      </c>
      <c r="AV26" s="72">
        <f t="shared" si="19"/>
        <v>0</v>
      </c>
      <c r="AW26" s="72">
        <f t="shared" si="19"/>
        <v>4.0060000000000002</v>
      </c>
      <c r="AX26" s="72">
        <f t="shared" si="19"/>
        <v>0</v>
      </c>
      <c r="AY26" s="72">
        <f t="shared" si="19"/>
        <v>0</v>
      </c>
      <c r="AZ26" s="72">
        <f t="shared" si="19"/>
        <v>0</v>
      </c>
      <c r="BA26" s="72">
        <f t="shared" si="19"/>
        <v>0</v>
      </c>
      <c r="BB26" s="72">
        <f t="shared" si="19"/>
        <v>0</v>
      </c>
      <c r="BC26" s="72">
        <f t="shared" si="19"/>
        <v>0</v>
      </c>
      <c r="BD26" s="72">
        <f t="shared" si="19"/>
        <v>3.8959999999999999</v>
      </c>
      <c r="BE26" s="72">
        <f t="shared" si="19"/>
        <v>0</v>
      </c>
      <c r="BF26" s="72">
        <f t="shared" si="19"/>
        <v>0</v>
      </c>
      <c r="BG26" s="72">
        <f t="shared" si="19"/>
        <v>3.8959999999999999</v>
      </c>
      <c r="BH26" s="72">
        <f t="shared" si="19"/>
        <v>0</v>
      </c>
      <c r="BI26" s="72">
        <f t="shared" si="19"/>
        <v>0</v>
      </c>
      <c r="BJ26" s="72">
        <f t="shared" si="19"/>
        <v>0</v>
      </c>
      <c r="BK26" s="72">
        <f t="shared" si="19"/>
        <v>0</v>
      </c>
      <c r="BL26" s="72">
        <f t="shared" si="19"/>
        <v>0</v>
      </c>
      <c r="BM26" s="72">
        <f t="shared" si="19"/>
        <v>0</v>
      </c>
      <c r="BN26" s="72">
        <f t="shared" ref="BN26:CG26" si="20">BN90</f>
        <v>3.8959999999999999</v>
      </c>
      <c r="BO26" s="72">
        <f t="shared" si="20"/>
        <v>0</v>
      </c>
      <c r="BP26" s="72">
        <f t="shared" si="20"/>
        <v>0</v>
      </c>
      <c r="BQ26" s="72">
        <f t="shared" si="20"/>
        <v>3.8959999999999999</v>
      </c>
      <c r="BR26" s="72">
        <f t="shared" si="20"/>
        <v>0</v>
      </c>
      <c r="BS26" s="72">
        <f t="shared" si="20"/>
        <v>0</v>
      </c>
      <c r="BT26" s="72">
        <f t="shared" si="20"/>
        <v>0</v>
      </c>
      <c r="BU26" s="72">
        <f t="shared" si="20"/>
        <v>0</v>
      </c>
      <c r="BV26" s="72">
        <f t="shared" si="20"/>
        <v>0</v>
      </c>
      <c r="BW26" s="72">
        <f t="shared" si="20"/>
        <v>0</v>
      </c>
      <c r="BX26" s="72">
        <f t="shared" si="20"/>
        <v>3.8959999999999999</v>
      </c>
      <c r="BY26" s="72">
        <f t="shared" si="20"/>
        <v>0</v>
      </c>
      <c r="BZ26" s="72">
        <f t="shared" si="20"/>
        <v>0</v>
      </c>
      <c r="CA26" s="72">
        <f t="shared" si="20"/>
        <v>3.8959999999999999</v>
      </c>
      <c r="CB26" s="72">
        <f t="shared" si="20"/>
        <v>0</v>
      </c>
      <c r="CC26" s="72">
        <f t="shared" si="20"/>
        <v>0</v>
      </c>
      <c r="CD26" s="72">
        <f t="shared" si="20"/>
        <v>0</v>
      </c>
      <c r="CE26" s="72">
        <f t="shared" si="20"/>
        <v>0</v>
      </c>
      <c r="CF26" s="72">
        <f t="shared" si="20"/>
        <v>0</v>
      </c>
      <c r="CG26" s="72">
        <f t="shared" si="20"/>
        <v>0</v>
      </c>
      <c r="CH26" s="72">
        <f t="shared" si="19"/>
        <v>20.279999999999998</v>
      </c>
      <c r="CI26" s="72">
        <f t="shared" si="19"/>
        <v>0</v>
      </c>
      <c r="CJ26" s="72">
        <f t="shared" si="19"/>
        <v>0</v>
      </c>
      <c r="CK26" s="72">
        <f t="shared" si="19"/>
        <v>20.279999999999998</v>
      </c>
      <c r="CL26" s="72">
        <f t="shared" si="19"/>
        <v>0</v>
      </c>
      <c r="CM26" s="72">
        <f t="shared" si="19"/>
        <v>0</v>
      </c>
      <c r="CN26" s="72">
        <f t="shared" si="19"/>
        <v>0</v>
      </c>
      <c r="CO26" s="72">
        <f t="shared" si="19"/>
        <v>0</v>
      </c>
      <c r="CP26" s="72">
        <f t="shared" si="19"/>
        <v>0</v>
      </c>
      <c r="CQ26" s="72">
        <f t="shared" si="19"/>
        <v>0</v>
      </c>
      <c r="CR26" s="72" t="s">
        <v>190</v>
      </c>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69"/>
      <c r="DR26" s="69"/>
      <c r="DS26" s="69"/>
      <c r="DT26" s="69"/>
      <c r="DU26" s="69"/>
      <c r="DV26" s="69"/>
      <c r="DW26" s="69"/>
      <c r="DX26" s="69"/>
    </row>
    <row r="27" spans="1:167" s="32" customFormat="1" ht="48" customHeight="1" x14ac:dyDescent="0.25">
      <c r="B27" s="427" t="s">
        <v>106</v>
      </c>
      <c r="C27" s="432" t="s">
        <v>107</v>
      </c>
      <c r="D27" s="428" t="s">
        <v>93</v>
      </c>
      <c r="E27" s="428" t="s">
        <v>190</v>
      </c>
      <c r="F27" s="429" t="s">
        <v>190</v>
      </c>
      <c r="G27" s="429" t="s">
        <v>190</v>
      </c>
      <c r="H27" s="429" t="s">
        <v>190</v>
      </c>
      <c r="I27" s="427">
        <f>I28+I44+I76+I80+I89+I90</f>
        <v>4.6989999999999998</v>
      </c>
      <c r="J27" s="427">
        <f>J28+J44+J76+J80+J89+J90</f>
        <v>49.94</v>
      </c>
      <c r="K27" s="429" t="s">
        <v>190</v>
      </c>
      <c r="L27" s="429">
        <f>L28+L44+L76+L80+L89+L90</f>
        <v>0</v>
      </c>
      <c r="M27" s="429">
        <f>M28+M44+M76+M80+M89+M90</f>
        <v>0</v>
      </c>
      <c r="N27" s="429" t="s">
        <v>190</v>
      </c>
      <c r="O27" s="429">
        <v>0</v>
      </c>
      <c r="P27" s="429">
        <f t="shared" ref="P27:AU27" si="21">P28+P44+P76+P80+P89+P90</f>
        <v>0</v>
      </c>
      <c r="Q27" s="427">
        <f t="shared" si="21"/>
        <v>0</v>
      </c>
      <c r="R27" s="427">
        <f t="shared" si="21"/>
        <v>0</v>
      </c>
      <c r="S27" s="427">
        <f t="shared" si="21"/>
        <v>0</v>
      </c>
      <c r="T27" s="427">
        <f t="shared" si="21"/>
        <v>0</v>
      </c>
      <c r="U27" s="427">
        <f t="shared" si="21"/>
        <v>180.27799999999999</v>
      </c>
      <c r="V27" s="427">
        <f t="shared" si="21"/>
        <v>0</v>
      </c>
      <c r="W27" s="427">
        <f t="shared" si="21"/>
        <v>0</v>
      </c>
      <c r="X27" s="427">
        <f t="shared" si="21"/>
        <v>0</v>
      </c>
      <c r="Y27" s="427">
        <f t="shared" si="21"/>
        <v>0</v>
      </c>
      <c r="Z27" s="427">
        <f t="shared" si="21"/>
        <v>11.586</v>
      </c>
      <c r="AA27" s="427">
        <f t="shared" si="21"/>
        <v>0</v>
      </c>
      <c r="AB27" s="427">
        <f t="shared" si="21"/>
        <v>0</v>
      </c>
      <c r="AC27" s="427">
        <f t="shared" si="21"/>
        <v>50.286000000000001</v>
      </c>
      <c r="AD27" s="427">
        <f t="shared" si="21"/>
        <v>0</v>
      </c>
      <c r="AE27" s="427">
        <f t="shared" si="21"/>
        <v>0</v>
      </c>
      <c r="AF27" s="427">
        <f t="shared" si="21"/>
        <v>0</v>
      </c>
      <c r="AG27" s="427">
        <f t="shared" si="21"/>
        <v>0</v>
      </c>
      <c r="AH27" s="427">
        <f t="shared" si="21"/>
        <v>0</v>
      </c>
      <c r="AI27" s="427">
        <f t="shared" si="21"/>
        <v>0</v>
      </c>
      <c r="AJ27" s="427">
        <f t="shared" si="21"/>
        <v>50.286000000000001</v>
      </c>
      <c r="AK27" s="427">
        <f t="shared" si="21"/>
        <v>0</v>
      </c>
      <c r="AL27" s="427">
        <f t="shared" si="21"/>
        <v>0</v>
      </c>
      <c r="AM27" s="427">
        <f t="shared" si="21"/>
        <v>50.286000000000001</v>
      </c>
      <c r="AN27" s="427">
        <f t="shared" si="21"/>
        <v>0</v>
      </c>
      <c r="AO27" s="427">
        <f t="shared" si="21"/>
        <v>0</v>
      </c>
      <c r="AP27" s="427">
        <f t="shared" si="21"/>
        <v>0</v>
      </c>
      <c r="AQ27" s="427">
        <f t="shared" si="21"/>
        <v>0</v>
      </c>
      <c r="AR27" s="427">
        <f t="shared" si="21"/>
        <v>0</v>
      </c>
      <c r="AS27" s="427">
        <f t="shared" si="21"/>
        <v>0</v>
      </c>
      <c r="AT27" s="427">
        <f t="shared" si="21"/>
        <v>76.412999999999997</v>
      </c>
      <c r="AU27" s="427">
        <f t="shared" si="21"/>
        <v>0</v>
      </c>
      <c r="AV27" s="427">
        <f t="shared" ref="AV27:CA27" si="22">AV28+AV44+AV76+AV80+AV89+AV90</f>
        <v>0</v>
      </c>
      <c r="AW27" s="427">
        <f t="shared" si="22"/>
        <v>76.412999999999997</v>
      </c>
      <c r="AX27" s="427">
        <f t="shared" si="22"/>
        <v>0</v>
      </c>
      <c r="AY27" s="427">
        <f t="shared" si="22"/>
        <v>0</v>
      </c>
      <c r="AZ27" s="427">
        <f t="shared" si="22"/>
        <v>0</v>
      </c>
      <c r="BA27" s="427">
        <f t="shared" si="22"/>
        <v>0</v>
      </c>
      <c r="BB27" s="427">
        <f t="shared" si="22"/>
        <v>0</v>
      </c>
      <c r="BC27" s="427">
        <f t="shared" si="22"/>
        <v>0</v>
      </c>
      <c r="BD27" s="427">
        <f t="shared" si="22"/>
        <v>42.096000000000004</v>
      </c>
      <c r="BE27" s="427">
        <f t="shared" si="22"/>
        <v>0</v>
      </c>
      <c r="BF27" s="427">
        <f t="shared" si="22"/>
        <v>0</v>
      </c>
      <c r="BG27" s="427">
        <f t="shared" si="22"/>
        <v>42.096000000000004</v>
      </c>
      <c r="BH27" s="427">
        <f t="shared" si="22"/>
        <v>0</v>
      </c>
      <c r="BI27" s="427">
        <f t="shared" si="22"/>
        <v>0</v>
      </c>
      <c r="BJ27" s="427">
        <f t="shared" si="22"/>
        <v>0</v>
      </c>
      <c r="BK27" s="427">
        <f t="shared" si="22"/>
        <v>0</v>
      </c>
      <c r="BL27" s="427">
        <f t="shared" si="22"/>
        <v>0</v>
      </c>
      <c r="BM27" s="427">
        <f t="shared" si="22"/>
        <v>0</v>
      </c>
      <c r="BN27" s="427">
        <f t="shared" si="22"/>
        <v>49.518000000000001</v>
      </c>
      <c r="BO27" s="427">
        <f t="shared" si="22"/>
        <v>0</v>
      </c>
      <c r="BP27" s="427">
        <f t="shared" si="22"/>
        <v>0</v>
      </c>
      <c r="BQ27" s="427">
        <f t="shared" si="22"/>
        <v>49.518000000000001</v>
      </c>
      <c r="BR27" s="427">
        <f t="shared" si="22"/>
        <v>0</v>
      </c>
      <c r="BS27" s="427">
        <f t="shared" si="22"/>
        <v>0</v>
      </c>
      <c r="BT27" s="427">
        <f t="shared" si="22"/>
        <v>0</v>
      </c>
      <c r="BU27" s="427">
        <f t="shared" si="22"/>
        <v>0</v>
      </c>
      <c r="BV27" s="427">
        <f t="shared" si="22"/>
        <v>0</v>
      </c>
      <c r="BW27" s="427">
        <f t="shared" si="22"/>
        <v>0</v>
      </c>
      <c r="BX27" s="427">
        <f t="shared" si="22"/>
        <v>73.822000000000003</v>
      </c>
      <c r="BY27" s="427">
        <f t="shared" si="22"/>
        <v>0</v>
      </c>
      <c r="BZ27" s="427">
        <f t="shared" si="22"/>
        <v>0</v>
      </c>
      <c r="CA27" s="427">
        <f t="shared" si="22"/>
        <v>73.822000000000003</v>
      </c>
      <c r="CB27" s="427">
        <f t="shared" ref="CB27:CQ27" si="23">CB28+CB44+CB76+CB80+CB89+CB90</f>
        <v>0</v>
      </c>
      <c r="CC27" s="427">
        <f t="shared" si="23"/>
        <v>0</v>
      </c>
      <c r="CD27" s="427">
        <f t="shared" si="23"/>
        <v>0</v>
      </c>
      <c r="CE27" s="427">
        <f t="shared" si="23"/>
        <v>0</v>
      </c>
      <c r="CF27" s="427">
        <f t="shared" si="23"/>
        <v>0</v>
      </c>
      <c r="CG27" s="427">
        <f t="shared" si="23"/>
        <v>0</v>
      </c>
      <c r="CH27" s="427">
        <f t="shared" si="23"/>
        <v>292.13499999999999</v>
      </c>
      <c r="CI27" s="427">
        <f t="shared" si="23"/>
        <v>0</v>
      </c>
      <c r="CJ27" s="427">
        <f t="shared" si="23"/>
        <v>0</v>
      </c>
      <c r="CK27" s="427">
        <f t="shared" si="23"/>
        <v>292.13499999999999</v>
      </c>
      <c r="CL27" s="427">
        <f t="shared" si="23"/>
        <v>0</v>
      </c>
      <c r="CM27" s="427">
        <f t="shared" si="23"/>
        <v>0</v>
      </c>
      <c r="CN27" s="427">
        <f t="shared" si="23"/>
        <v>0</v>
      </c>
      <c r="CO27" s="427">
        <f t="shared" si="23"/>
        <v>0</v>
      </c>
      <c r="CP27" s="427">
        <f t="shared" si="23"/>
        <v>0</v>
      </c>
      <c r="CQ27" s="427">
        <f t="shared" si="23"/>
        <v>0</v>
      </c>
      <c r="CR27" s="427" t="s">
        <v>190</v>
      </c>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row>
    <row r="28" spans="1:167" s="71" customFormat="1" ht="48" customHeight="1" x14ac:dyDescent="0.25">
      <c r="A28" s="69"/>
      <c r="B28" s="427" t="s">
        <v>108</v>
      </c>
      <c r="C28" s="432" t="s">
        <v>109</v>
      </c>
      <c r="D28" s="428" t="s">
        <v>93</v>
      </c>
      <c r="E28" s="428" t="s">
        <v>190</v>
      </c>
      <c r="F28" s="429" t="s">
        <v>190</v>
      </c>
      <c r="G28" s="429" t="s">
        <v>190</v>
      </c>
      <c r="H28" s="429" t="s">
        <v>190</v>
      </c>
      <c r="I28" s="427">
        <f>I29+I37+I40+I41</f>
        <v>0</v>
      </c>
      <c r="J28" s="427">
        <f>J29+J37+J40+J41</f>
        <v>0</v>
      </c>
      <c r="K28" s="429" t="s">
        <v>190</v>
      </c>
      <c r="L28" s="429">
        <f>L29+L37+L40+L41</f>
        <v>0</v>
      </c>
      <c r="M28" s="429">
        <f>M29+M37+M40+M41</f>
        <v>0</v>
      </c>
      <c r="N28" s="429" t="s">
        <v>190</v>
      </c>
      <c r="O28" s="429">
        <f t="shared" ref="O28:U28" si="24">O29+O37+O40+O41</f>
        <v>0</v>
      </c>
      <c r="P28" s="429">
        <f t="shared" si="24"/>
        <v>0</v>
      </c>
      <c r="Q28" s="427">
        <f t="shared" si="24"/>
        <v>0</v>
      </c>
      <c r="R28" s="427">
        <f t="shared" si="24"/>
        <v>0</v>
      </c>
      <c r="S28" s="427">
        <f t="shared" si="24"/>
        <v>0</v>
      </c>
      <c r="T28" s="427">
        <f t="shared" si="24"/>
        <v>0</v>
      </c>
      <c r="U28" s="427">
        <f t="shared" si="24"/>
        <v>0</v>
      </c>
      <c r="V28" s="427">
        <v>0</v>
      </c>
      <c r="W28" s="427">
        <f t="shared" ref="W28:BB28" si="25">W29+W37+W40+W41</f>
        <v>0</v>
      </c>
      <c r="X28" s="427">
        <f t="shared" si="25"/>
        <v>0</v>
      </c>
      <c r="Y28" s="427">
        <f t="shared" si="25"/>
        <v>0</v>
      </c>
      <c r="Z28" s="427">
        <f t="shared" si="25"/>
        <v>0</v>
      </c>
      <c r="AA28" s="427">
        <f t="shared" si="25"/>
        <v>0</v>
      </c>
      <c r="AB28" s="427">
        <f t="shared" si="25"/>
        <v>0</v>
      </c>
      <c r="AC28" s="427">
        <f t="shared" si="25"/>
        <v>0</v>
      </c>
      <c r="AD28" s="427">
        <f t="shared" si="25"/>
        <v>0</v>
      </c>
      <c r="AE28" s="427">
        <f t="shared" si="25"/>
        <v>0</v>
      </c>
      <c r="AF28" s="427">
        <f t="shared" si="25"/>
        <v>0</v>
      </c>
      <c r="AG28" s="427">
        <f t="shared" si="25"/>
        <v>0</v>
      </c>
      <c r="AH28" s="427">
        <f t="shared" si="25"/>
        <v>0</v>
      </c>
      <c r="AI28" s="427">
        <f t="shared" si="25"/>
        <v>0</v>
      </c>
      <c r="AJ28" s="427">
        <f t="shared" si="25"/>
        <v>0</v>
      </c>
      <c r="AK28" s="427">
        <f t="shared" si="25"/>
        <v>0</v>
      </c>
      <c r="AL28" s="427">
        <f t="shared" si="25"/>
        <v>0</v>
      </c>
      <c r="AM28" s="427">
        <f t="shared" si="25"/>
        <v>0</v>
      </c>
      <c r="AN28" s="427">
        <f t="shared" si="25"/>
        <v>0</v>
      </c>
      <c r="AO28" s="427">
        <f t="shared" si="25"/>
        <v>0</v>
      </c>
      <c r="AP28" s="427">
        <f t="shared" si="25"/>
        <v>0</v>
      </c>
      <c r="AQ28" s="427">
        <f t="shared" si="25"/>
        <v>0</v>
      </c>
      <c r="AR28" s="427">
        <f t="shared" si="25"/>
        <v>0</v>
      </c>
      <c r="AS28" s="427">
        <f t="shared" si="25"/>
        <v>0</v>
      </c>
      <c r="AT28" s="427">
        <f t="shared" si="25"/>
        <v>0</v>
      </c>
      <c r="AU28" s="427">
        <f t="shared" si="25"/>
        <v>0</v>
      </c>
      <c r="AV28" s="427">
        <f t="shared" si="25"/>
        <v>0</v>
      </c>
      <c r="AW28" s="427">
        <f t="shared" si="25"/>
        <v>0</v>
      </c>
      <c r="AX28" s="427">
        <f t="shared" si="25"/>
        <v>0</v>
      </c>
      <c r="AY28" s="427">
        <f t="shared" si="25"/>
        <v>0</v>
      </c>
      <c r="AZ28" s="427">
        <f t="shared" si="25"/>
        <v>0</v>
      </c>
      <c r="BA28" s="427">
        <f t="shared" si="25"/>
        <v>0</v>
      </c>
      <c r="BB28" s="427">
        <f t="shared" si="25"/>
        <v>0</v>
      </c>
      <c r="BC28" s="427">
        <f t="shared" ref="BC28:CQ28" si="26">BC29+BC37+BC40+BC41</f>
        <v>0</v>
      </c>
      <c r="BD28" s="427">
        <f t="shared" si="26"/>
        <v>0</v>
      </c>
      <c r="BE28" s="427">
        <f t="shared" si="26"/>
        <v>0</v>
      </c>
      <c r="BF28" s="427">
        <f t="shared" si="26"/>
        <v>0</v>
      </c>
      <c r="BG28" s="427">
        <f t="shared" si="26"/>
        <v>0</v>
      </c>
      <c r="BH28" s="427">
        <f t="shared" si="26"/>
        <v>0</v>
      </c>
      <c r="BI28" s="427">
        <f t="shared" si="26"/>
        <v>0</v>
      </c>
      <c r="BJ28" s="427">
        <f t="shared" si="26"/>
        <v>0</v>
      </c>
      <c r="BK28" s="427">
        <f t="shared" si="26"/>
        <v>0</v>
      </c>
      <c r="BL28" s="427">
        <f t="shared" si="26"/>
        <v>0</v>
      </c>
      <c r="BM28" s="427">
        <f t="shared" si="26"/>
        <v>0</v>
      </c>
      <c r="BN28" s="427">
        <f t="shared" ref="BN28:CG28" si="27">BN29+BN37+BN40+BN41</f>
        <v>0</v>
      </c>
      <c r="BO28" s="427">
        <f t="shared" si="27"/>
        <v>0</v>
      </c>
      <c r="BP28" s="427">
        <f t="shared" si="27"/>
        <v>0</v>
      </c>
      <c r="BQ28" s="427">
        <f t="shared" si="27"/>
        <v>0</v>
      </c>
      <c r="BR28" s="427">
        <f t="shared" si="27"/>
        <v>0</v>
      </c>
      <c r="BS28" s="427">
        <f t="shared" si="27"/>
        <v>0</v>
      </c>
      <c r="BT28" s="427">
        <f t="shared" si="27"/>
        <v>0</v>
      </c>
      <c r="BU28" s="427">
        <f t="shared" si="27"/>
        <v>0</v>
      </c>
      <c r="BV28" s="427">
        <f t="shared" si="27"/>
        <v>0</v>
      </c>
      <c r="BW28" s="427">
        <f t="shared" si="27"/>
        <v>0</v>
      </c>
      <c r="BX28" s="427">
        <f t="shared" si="27"/>
        <v>0</v>
      </c>
      <c r="BY28" s="427">
        <f t="shared" si="27"/>
        <v>0</v>
      </c>
      <c r="BZ28" s="427">
        <f t="shared" si="27"/>
        <v>0</v>
      </c>
      <c r="CA28" s="427">
        <f t="shared" si="27"/>
        <v>0</v>
      </c>
      <c r="CB28" s="427">
        <f t="shared" si="27"/>
        <v>0</v>
      </c>
      <c r="CC28" s="427">
        <f t="shared" si="27"/>
        <v>0</v>
      </c>
      <c r="CD28" s="427">
        <f t="shared" si="27"/>
        <v>0</v>
      </c>
      <c r="CE28" s="427">
        <f t="shared" si="27"/>
        <v>0</v>
      </c>
      <c r="CF28" s="427">
        <f t="shared" si="27"/>
        <v>0</v>
      </c>
      <c r="CG28" s="427">
        <f t="shared" si="27"/>
        <v>0</v>
      </c>
      <c r="CH28" s="427">
        <f t="shared" si="26"/>
        <v>0</v>
      </c>
      <c r="CI28" s="427">
        <f t="shared" si="26"/>
        <v>0</v>
      </c>
      <c r="CJ28" s="427">
        <f t="shared" si="26"/>
        <v>0</v>
      </c>
      <c r="CK28" s="427">
        <f t="shared" si="26"/>
        <v>0</v>
      </c>
      <c r="CL28" s="427">
        <f t="shared" si="26"/>
        <v>0</v>
      </c>
      <c r="CM28" s="427">
        <f t="shared" si="26"/>
        <v>0</v>
      </c>
      <c r="CN28" s="427">
        <f t="shared" si="26"/>
        <v>0</v>
      </c>
      <c r="CO28" s="427">
        <f t="shared" si="26"/>
        <v>0</v>
      </c>
      <c r="CP28" s="427">
        <f t="shared" si="26"/>
        <v>0</v>
      </c>
      <c r="CQ28" s="427">
        <f t="shared" si="26"/>
        <v>0</v>
      </c>
      <c r="CR28" s="427" t="s">
        <v>190</v>
      </c>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69"/>
      <c r="DR28" s="69"/>
      <c r="DS28" s="69"/>
      <c r="DT28" s="69"/>
      <c r="DU28" s="69"/>
      <c r="DV28" s="69"/>
      <c r="DW28" s="69"/>
      <c r="DX28" s="69"/>
      <c r="DY28" s="69"/>
      <c r="DZ28" s="69"/>
      <c r="EA28" s="69"/>
      <c r="EB28" s="69"/>
      <c r="EC28" s="69"/>
      <c r="ED28" s="69"/>
      <c r="EE28" s="69"/>
      <c r="EF28" s="69"/>
      <c r="EG28" s="69"/>
      <c r="EH28" s="69"/>
      <c r="EI28" s="69"/>
      <c r="EJ28" s="69"/>
      <c r="EK28" s="69"/>
      <c r="EL28" s="69"/>
      <c r="EM28" s="69"/>
      <c r="EN28" s="69"/>
      <c r="EO28" s="69"/>
      <c r="EP28" s="69"/>
      <c r="EQ28" s="69"/>
      <c r="ER28" s="69"/>
      <c r="ES28" s="69"/>
      <c r="ET28" s="69"/>
      <c r="EU28" s="69"/>
      <c r="EV28" s="69"/>
      <c r="EW28" s="69"/>
      <c r="EX28" s="69"/>
      <c r="EY28" s="69"/>
      <c r="EZ28" s="69"/>
      <c r="FA28" s="69"/>
      <c r="FB28" s="69"/>
      <c r="FC28" s="69"/>
      <c r="FD28" s="69"/>
      <c r="FE28" s="69"/>
      <c r="FF28" s="69"/>
      <c r="FG28" s="69"/>
      <c r="FH28" s="69"/>
      <c r="FI28" s="69"/>
      <c r="FJ28" s="69"/>
      <c r="FK28" s="69"/>
    </row>
    <row r="29" spans="1:167" s="32" customFormat="1" ht="48" customHeight="1" x14ac:dyDescent="0.25">
      <c r="B29" s="432" t="s">
        <v>110</v>
      </c>
      <c r="C29" s="432" t="s">
        <v>111</v>
      </c>
      <c r="D29" s="428" t="s">
        <v>93</v>
      </c>
      <c r="E29" s="428" t="s">
        <v>190</v>
      </c>
      <c r="F29" s="429" t="s">
        <v>190</v>
      </c>
      <c r="G29" s="429" t="s">
        <v>190</v>
      </c>
      <c r="H29" s="429" t="s">
        <v>190</v>
      </c>
      <c r="I29" s="427">
        <f>I30+I32+I33</f>
        <v>0</v>
      </c>
      <c r="J29" s="427">
        <f>J30+J32+J33</f>
        <v>0</v>
      </c>
      <c r="K29" s="429" t="s">
        <v>190</v>
      </c>
      <c r="L29" s="429">
        <f>L30+L32+L33</f>
        <v>0</v>
      </c>
      <c r="M29" s="429">
        <f>M30+M32+M33</f>
        <v>0</v>
      </c>
      <c r="N29" s="429" t="s">
        <v>190</v>
      </c>
      <c r="O29" s="429">
        <f t="shared" ref="O29:T29" si="28">O30+O32+O33</f>
        <v>0</v>
      </c>
      <c r="P29" s="429">
        <f t="shared" si="28"/>
        <v>0</v>
      </c>
      <c r="Q29" s="427">
        <f t="shared" si="28"/>
        <v>0</v>
      </c>
      <c r="R29" s="427">
        <f t="shared" si="28"/>
        <v>0</v>
      </c>
      <c r="S29" s="427">
        <f t="shared" si="28"/>
        <v>0</v>
      </c>
      <c r="T29" s="427">
        <f t="shared" si="28"/>
        <v>0</v>
      </c>
      <c r="U29" s="427">
        <v>0</v>
      </c>
      <c r="V29" s="427">
        <v>0</v>
      </c>
      <c r="W29" s="427">
        <f t="shared" ref="W29:BB29" si="29">W30+W32+W33</f>
        <v>0</v>
      </c>
      <c r="X29" s="427">
        <f t="shared" si="29"/>
        <v>0</v>
      </c>
      <c r="Y29" s="427">
        <f t="shared" si="29"/>
        <v>0</v>
      </c>
      <c r="Z29" s="427">
        <f t="shared" si="29"/>
        <v>0</v>
      </c>
      <c r="AA29" s="427">
        <f t="shared" si="29"/>
        <v>0</v>
      </c>
      <c r="AB29" s="427">
        <f t="shared" si="29"/>
        <v>0</v>
      </c>
      <c r="AC29" s="427">
        <f t="shared" si="29"/>
        <v>0</v>
      </c>
      <c r="AD29" s="427">
        <f t="shared" si="29"/>
        <v>0</v>
      </c>
      <c r="AE29" s="427">
        <f t="shared" si="29"/>
        <v>0</v>
      </c>
      <c r="AF29" s="427">
        <f t="shared" si="29"/>
        <v>0</v>
      </c>
      <c r="AG29" s="427">
        <f t="shared" si="29"/>
        <v>0</v>
      </c>
      <c r="AH29" s="427">
        <f t="shared" si="29"/>
        <v>0</v>
      </c>
      <c r="AI29" s="427">
        <f t="shared" si="29"/>
        <v>0</v>
      </c>
      <c r="AJ29" s="427">
        <f t="shared" si="29"/>
        <v>0</v>
      </c>
      <c r="AK29" s="427">
        <f t="shared" si="29"/>
        <v>0</v>
      </c>
      <c r="AL29" s="427">
        <f t="shared" si="29"/>
        <v>0</v>
      </c>
      <c r="AM29" s="427">
        <f t="shared" si="29"/>
        <v>0</v>
      </c>
      <c r="AN29" s="427">
        <f t="shared" si="29"/>
        <v>0</v>
      </c>
      <c r="AO29" s="427">
        <f t="shared" si="29"/>
        <v>0</v>
      </c>
      <c r="AP29" s="427">
        <f t="shared" si="29"/>
        <v>0</v>
      </c>
      <c r="AQ29" s="427">
        <f t="shared" si="29"/>
        <v>0</v>
      </c>
      <c r="AR29" s="427">
        <f t="shared" si="29"/>
        <v>0</v>
      </c>
      <c r="AS29" s="427">
        <f t="shared" si="29"/>
        <v>0</v>
      </c>
      <c r="AT29" s="427">
        <f t="shared" si="29"/>
        <v>0</v>
      </c>
      <c r="AU29" s="427">
        <f t="shared" si="29"/>
        <v>0</v>
      </c>
      <c r="AV29" s="427">
        <f t="shared" si="29"/>
        <v>0</v>
      </c>
      <c r="AW29" s="427">
        <f t="shared" si="29"/>
        <v>0</v>
      </c>
      <c r="AX29" s="427">
        <f t="shared" si="29"/>
        <v>0</v>
      </c>
      <c r="AY29" s="427">
        <f t="shared" si="29"/>
        <v>0</v>
      </c>
      <c r="AZ29" s="427">
        <f t="shared" si="29"/>
        <v>0</v>
      </c>
      <c r="BA29" s="427">
        <f t="shared" si="29"/>
        <v>0</v>
      </c>
      <c r="BB29" s="427">
        <f t="shared" si="29"/>
        <v>0</v>
      </c>
      <c r="BC29" s="427">
        <f t="shared" ref="BC29:CQ29" si="30">BC30+BC32+BC33</f>
        <v>0</v>
      </c>
      <c r="BD29" s="427">
        <f t="shared" si="30"/>
        <v>0</v>
      </c>
      <c r="BE29" s="427">
        <f t="shared" si="30"/>
        <v>0</v>
      </c>
      <c r="BF29" s="427">
        <f t="shared" si="30"/>
        <v>0</v>
      </c>
      <c r="BG29" s="427">
        <f t="shared" si="30"/>
        <v>0</v>
      </c>
      <c r="BH29" s="427">
        <f t="shared" si="30"/>
        <v>0</v>
      </c>
      <c r="BI29" s="427">
        <f t="shared" si="30"/>
        <v>0</v>
      </c>
      <c r="BJ29" s="427">
        <f t="shared" si="30"/>
        <v>0</v>
      </c>
      <c r="BK29" s="427">
        <f t="shared" si="30"/>
        <v>0</v>
      </c>
      <c r="BL29" s="427">
        <f t="shared" si="30"/>
        <v>0</v>
      </c>
      <c r="BM29" s="427">
        <f t="shared" si="30"/>
        <v>0</v>
      </c>
      <c r="BN29" s="427">
        <f t="shared" ref="BN29:CG29" si="31">BN30+BN32+BN33</f>
        <v>0</v>
      </c>
      <c r="BO29" s="427">
        <f t="shared" si="31"/>
        <v>0</v>
      </c>
      <c r="BP29" s="427">
        <f t="shared" si="31"/>
        <v>0</v>
      </c>
      <c r="BQ29" s="427">
        <f t="shared" si="31"/>
        <v>0</v>
      </c>
      <c r="BR29" s="427">
        <f t="shared" si="31"/>
        <v>0</v>
      </c>
      <c r="BS29" s="427">
        <f t="shared" si="31"/>
        <v>0</v>
      </c>
      <c r="BT29" s="427">
        <f t="shared" si="31"/>
        <v>0</v>
      </c>
      <c r="BU29" s="427">
        <f t="shared" si="31"/>
        <v>0</v>
      </c>
      <c r="BV29" s="427">
        <f t="shared" si="31"/>
        <v>0</v>
      </c>
      <c r="BW29" s="427">
        <f t="shared" si="31"/>
        <v>0</v>
      </c>
      <c r="BX29" s="427">
        <f t="shared" si="31"/>
        <v>0</v>
      </c>
      <c r="BY29" s="427">
        <f t="shared" si="31"/>
        <v>0</v>
      </c>
      <c r="BZ29" s="427">
        <f t="shared" si="31"/>
        <v>0</v>
      </c>
      <c r="CA29" s="427">
        <f t="shared" si="31"/>
        <v>0</v>
      </c>
      <c r="CB29" s="427">
        <f t="shared" si="31"/>
        <v>0</v>
      </c>
      <c r="CC29" s="427">
        <f t="shared" si="31"/>
        <v>0</v>
      </c>
      <c r="CD29" s="427">
        <f t="shared" si="31"/>
        <v>0</v>
      </c>
      <c r="CE29" s="427">
        <f t="shared" si="31"/>
        <v>0</v>
      </c>
      <c r="CF29" s="427">
        <f t="shared" si="31"/>
        <v>0</v>
      </c>
      <c r="CG29" s="427">
        <f t="shared" si="31"/>
        <v>0</v>
      </c>
      <c r="CH29" s="427">
        <f t="shared" si="30"/>
        <v>0</v>
      </c>
      <c r="CI29" s="427">
        <f t="shared" si="30"/>
        <v>0</v>
      </c>
      <c r="CJ29" s="427">
        <f t="shared" si="30"/>
        <v>0</v>
      </c>
      <c r="CK29" s="427">
        <f t="shared" si="30"/>
        <v>0</v>
      </c>
      <c r="CL29" s="427">
        <f t="shared" si="30"/>
        <v>0</v>
      </c>
      <c r="CM29" s="427">
        <f t="shared" si="30"/>
        <v>0</v>
      </c>
      <c r="CN29" s="427">
        <f t="shared" si="30"/>
        <v>0</v>
      </c>
      <c r="CO29" s="427">
        <f t="shared" si="30"/>
        <v>0</v>
      </c>
      <c r="CP29" s="427">
        <f t="shared" si="30"/>
        <v>0</v>
      </c>
      <c r="CQ29" s="427">
        <f t="shared" si="30"/>
        <v>0</v>
      </c>
      <c r="CR29" s="427" t="s">
        <v>190</v>
      </c>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row>
    <row r="30" spans="1:167" s="74" customFormat="1" ht="42" customHeight="1" x14ac:dyDescent="0.25">
      <c r="A30" s="32"/>
      <c r="B30" s="433" t="s">
        <v>112</v>
      </c>
      <c r="C30" s="434" t="s">
        <v>113</v>
      </c>
      <c r="D30" s="72" t="s">
        <v>93</v>
      </c>
      <c r="E30" s="72" t="s">
        <v>190</v>
      </c>
      <c r="F30" s="72" t="s">
        <v>190</v>
      </c>
      <c r="G30" s="72" t="s">
        <v>190</v>
      </c>
      <c r="H30" s="72" t="s">
        <v>190</v>
      </c>
      <c r="I30" s="72">
        <v>0</v>
      </c>
      <c r="J30" s="72">
        <v>0</v>
      </c>
      <c r="K30" s="73" t="s">
        <v>190</v>
      </c>
      <c r="L30" s="73">
        <v>0</v>
      </c>
      <c r="M30" s="73">
        <v>0</v>
      </c>
      <c r="N30" s="73" t="s">
        <v>190</v>
      </c>
      <c r="O30" s="73">
        <v>0</v>
      </c>
      <c r="P30" s="73">
        <v>0</v>
      </c>
      <c r="Q30" s="73">
        <v>0</v>
      </c>
      <c r="R30" s="73">
        <v>0</v>
      </c>
      <c r="S30" s="73">
        <v>0</v>
      </c>
      <c r="T30" s="73">
        <v>0</v>
      </c>
      <c r="U30" s="73">
        <v>0</v>
      </c>
      <c r="V30" s="73">
        <v>0</v>
      </c>
      <c r="W30" s="72">
        <v>0</v>
      </c>
      <c r="X30" s="72">
        <v>0</v>
      </c>
      <c r="Y30" s="72">
        <v>0</v>
      </c>
      <c r="Z30" s="72">
        <v>0</v>
      </c>
      <c r="AA30" s="72">
        <v>0</v>
      </c>
      <c r="AB30" s="72">
        <v>0</v>
      </c>
      <c r="AC30" s="72">
        <v>0</v>
      </c>
      <c r="AD30" s="72">
        <v>0</v>
      </c>
      <c r="AE30" s="72">
        <v>0</v>
      </c>
      <c r="AF30" s="72">
        <v>0</v>
      </c>
      <c r="AG30" s="72">
        <v>0</v>
      </c>
      <c r="AH30" s="72">
        <v>0</v>
      </c>
      <c r="AI30" s="72">
        <v>0</v>
      </c>
      <c r="AJ30" s="72">
        <v>0</v>
      </c>
      <c r="AK30" s="72">
        <v>0</v>
      </c>
      <c r="AL30" s="72">
        <v>0</v>
      </c>
      <c r="AM30" s="72">
        <v>0</v>
      </c>
      <c r="AN30" s="72">
        <v>0</v>
      </c>
      <c r="AO30" s="72">
        <v>0</v>
      </c>
      <c r="AP30" s="72">
        <v>0</v>
      </c>
      <c r="AQ30" s="72">
        <v>0</v>
      </c>
      <c r="AR30" s="72">
        <v>0</v>
      </c>
      <c r="AS30" s="72">
        <v>0</v>
      </c>
      <c r="AT30" s="72">
        <v>0</v>
      </c>
      <c r="AU30" s="72">
        <v>0</v>
      </c>
      <c r="AV30" s="72">
        <v>0</v>
      </c>
      <c r="AW30" s="72">
        <v>0</v>
      </c>
      <c r="AX30" s="72">
        <v>0</v>
      </c>
      <c r="AY30" s="72">
        <v>0</v>
      </c>
      <c r="AZ30" s="72">
        <v>0</v>
      </c>
      <c r="BA30" s="72">
        <v>0</v>
      </c>
      <c r="BB30" s="72">
        <v>0</v>
      </c>
      <c r="BC30" s="72">
        <v>0</v>
      </c>
      <c r="BD30" s="72">
        <v>0</v>
      </c>
      <c r="BE30" s="72">
        <v>0</v>
      </c>
      <c r="BF30" s="72">
        <v>0</v>
      </c>
      <c r="BG30" s="72">
        <v>0</v>
      </c>
      <c r="BH30" s="72">
        <v>0</v>
      </c>
      <c r="BI30" s="72">
        <v>0</v>
      </c>
      <c r="BJ30" s="72">
        <v>0</v>
      </c>
      <c r="BK30" s="72">
        <v>0</v>
      </c>
      <c r="BL30" s="72">
        <v>0</v>
      </c>
      <c r="BM30" s="72">
        <v>0</v>
      </c>
      <c r="BN30" s="72"/>
      <c r="BO30" s="72"/>
      <c r="BP30" s="72"/>
      <c r="BQ30" s="72"/>
      <c r="BR30" s="72"/>
      <c r="BS30" s="72"/>
      <c r="BT30" s="72"/>
      <c r="BU30" s="72"/>
      <c r="BV30" s="72"/>
      <c r="BW30" s="72"/>
      <c r="BX30" s="72"/>
      <c r="BY30" s="72"/>
      <c r="BZ30" s="72"/>
      <c r="CA30" s="72"/>
      <c r="CB30" s="72"/>
      <c r="CC30" s="72"/>
      <c r="CD30" s="72"/>
      <c r="CE30" s="72"/>
      <c r="CF30" s="72"/>
      <c r="CG30" s="72"/>
      <c r="CH30" s="72">
        <v>0</v>
      </c>
      <c r="CI30" s="72">
        <v>0</v>
      </c>
      <c r="CJ30" s="72">
        <v>0</v>
      </c>
      <c r="CK30" s="72">
        <v>0</v>
      </c>
      <c r="CL30" s="72">
        <v>0</v>
      </c>
      <c r="CM30" s="72">
        <v>0</v>
      </c>
      <c r="CN30" s="72">
        <v>0</v>
      </c>
      <c r="CO30" s="72">
        <v>0</v>
      </c>
      <c r="CP30" s="72">
        <v>0</v>
      </c>
      <c r="CQ30" s="72">
        <v>0</v>
      </c>
      <c r="CR30" s="72" t="s">
        <v>190</v>
      </c>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row>
    <row r="31" spans="1:167" ht="33" hidden="1" customHeight="1" x14ac:dyDescent="0.25">
      <c r="B31" s="914"/>
      <c r="C31" s="930"/>
      <c r="D31" s="76"/>
      <c r="E31" s="617"/>
      <c r="F31" s="915"/>
      <c r="G31" s="915"/>
      <c r="H31" s="915"/>
      <c r="I31" s="405"/>
      <c r="J31" s="405"/>
      <c r="K31" s="402"/>
      <c r="L31" s="402"/>
      <c r="M31" s="402"/>
      <c r="N31" s="402"/>
      <c r="O31" s="402"/>
      <c r="P31" s="402"/>
      <c r="Q31" s="402"/>
      <c r="R31" s="402"/>
      <c r="S31" s="402"/>
      <c r="T31" s="402"/>
      <c r="U31" s="402"/>
      <c r="V31" s="402"/>
      <c r="W31" s="405"/>
      <c r="X31" s="405"/>
      <c r="Y31" s="405"/>
      <c r="Z31" s="405"/>
      <c r="AA31" s="405"/>
      <c r="AB31" s="405"/>
      <c r="AC31" s="405"/>
      <c r="AD31" s="405"/>
      <c r="AE31" s="405"/>
      <c r="AF31" s="405"/>
      <c r="AG31" s="405"/>
      <c r="AH31" s="405"/>
      <c r="AI31" s="405"/>
      <c r="AJ31" s="405"/>
      <c r="AK31" s="405"/>
      <c r="AL31" s="405"/>
      <c r="AM31" s="405"/>
      <c r="AN31" s="405"/>
      <c r="AO31" s="405"/>
      <c r="AP31" s="405"/>
      <c r="AQ31" s="405"/>
      <c r="AR31" s="405"/>
      <c r="AS31" s="405"/>
      <c r="AT31" s="405"/>
      <c r="AU31" s="405"/>
      <c r="AV31" s="405"/>
      <c r="AW31" s="405"/>
      <c r="AX31" s="405"/>
      <c r="AY31" s="405"/>
      <c r="AZ31" s="405"/>
      <c r="BA31" s="405"/>
      <c r="BB31" s="405"/>
      <c r="BC31" s="405"/>
      <c r="BD31" s="405"/>
      <c r="BE31" s="405"/>
      <c r="BF31" s="405"/>
      <c r="BG31" s="405"/>
      <c r="BH31" s="405"/>
      <c r="BI31" s="405"/>
      <c r="BJ31" s="405"/>
      <c r="BK31" s="405"/>
      <c r="BL31" s="405"/>
      <c r="BM31" s="405"/>
      <c r="BN31" s="405"/>
      <c r="BO31" s="405"/>
      <c r="BP31" s="405"/>
      <c r="BQ31" s="405"/>
      <c r="BR31" s="405"/>
      <c r="BS31" s="405"/>
      <c r="BT31" s="405"/>
      <c r="BU31" s="405"/>
      <c r="BV31" s="405"/>
      <c r="BW31" s="405"/>
      <c r="BX31" s="405"/>
      <c r="BY31" s="405"/>
      <c r="BZ31" s="405"/>
      <c r="CA31" s="405"/>
      <c r="CB31" s="405"/>
      <c r="CC31" s="405"/>
      <c r="CD31" s="405"/>
      <c r="CE31" s="405"/>
      <c r="CF31" s="405"/>
      <c r="CG31" s="405"/>
      <c r="CH31" s="405"/>
      <c r="CI31" s="405"/>
      <c r="CJ31" s="405"/>
      <c r="CK31" s="405"/>
      <c r="CL31" s="405"/>
      <c r="CM31" s="405"/>
      <c r="CN31" s="405"/>
      <c r="CO31" s="405"/>
      <c r="CP31" s="405"/>
      <c r="CQ31" s="405"/>
      <c r="CR31" s="77"/>
      <c r="CS31" s="94"/>
      <c r="CT31" s="94"/>
      <c r="CU31" s="94"/>
      <c r="CV31" s="94"/>
      <c r="CW31" s="94"/>
      <c r="CX31" s="94"/>
      <c r="CY31" s="94"/>
      <c r="CZ31" s="94"/>
      <c r="DA31" s="94"/>
      <c r="DB31" s="94"/>
      <c r="DC31" s="94"/>
      <c r="DD31" s="94"/>
      <c r="DE31" s="94"/>
      <c r="DF31" s="94"/>
      <c r="DG31" s="94"/>
      <c r="DH31" s="94"/>
      <c r="DI31" s="94"/>
      <c r="DJ31" s="94"/>
      <c r="DK31" s="94"/>
      <c r="DL31" s="94"/>
      <c r="DM31" s="94"/>
      <c r="DN31" s="94"/>
      <c r="DO31" s="94"/>
      <c r="DP31" s="94"/>
      <c r="DQ31" s="37"/>
      <c r="DR31" s="37"/>
      <c r="DS31" s="37"/>
      <c r="DT31" s="37"/>
      <c r="DU31" s="37"/>
      <c r="DV31" s="37"/>
      <c r="DW31" s="37"/>
      <c r="DX31" s="37"/>
    </row>
    <row r="32" spans="1:167" s="32" customFormat="1" ht="42" customHeight="1" x14ac:dyDescent="0.25">
      <c r="B32" s="433" t="s">
        <v>114</v>
      </c>
      <c r="C32" s="434" t="s">
        <v>115</v>
      </c>
      <c r="D32" s="72" t="s">
        <v>93</v>
      </c>
      <c r="E32" s="72" t="s">
        <v>190</v>
      </c>
      <c r="F32" s="72" t="s">
        <v>190</v>
      </c>
      <c r="G32" s="72" t="s">
        <v>190</v>
      </c>
      <c r="H32" s="72" t="s">
        <v>190</v>
      </c>
      <c r="I32" s="326">
        <v>0</v>
      </c>
      <c r="J32" s="326">
        <v>0</v>
      </c>
      <c r="K32" s="73" t="s">
        <v>190</v>
      </c>
      <c r="L32" s="73">
        <v>0</v>
      </c>
      <c r="M32" s="73">
        <v>0</v>
      </c>
      <c r="N32" s="73" t="s">
        <v>190</v>
      </c>
      <c r="O32" s="73">
        <v>0</v>
      </c>
      <c r="P32" s="73">
        <v>0</v>
      </c>
      <c r="Q32" s="326">
        <v>0</v>
      </c>
      <c r="R32" s="326">
        <v>0</v>
      </c>
      <c r="S32" s="326">
        <v>0</v>
      </c>
      <c r="T32" s="326">
        <v>0</v>
      </c>
      <c r="U32" s="326">
        <v>0</v>
      </c>
      <c r="V32" s="326">
        <v>0</v>
      </c>
      <c r="W32" s="326">
        <v>0</v>
      </c>
      <c r="X32" s="326">
        <v>0</v>
      </c>
      <c r="Y32" s="326">
        <v>0</v>
      </c>
      <c r="Z32" s="326">
        <v>0</v>
      </c>
      <c r="AA32" s="326">
        <v>0</v>
      </c>
      <c r="AB32" s="326">
        <v>0</v>
      </c>
      <c r="AC32" s="326">
        <v>0</v>
      </c>
      <c r="AD32" s="326">
        <v>0</v>
      </c>
      <c r="AE32" s="326">
        <v>0</v>
      </c>
      <c r="AF32" s="326">
        <v>0</v>
      </c>
      <c r="AG32" s="326">
        <v>0</v>
      </c>
      <c r="AH32" s="326">
        <v>0</v>
      </c>
      <c r="AI32" s="326">
        <v>0</v>
      </c>
      <c r="AJ32" s="326">
        <v>0</v>
      </c>
      <c r="AK32" s="326">
        <v>0</v>
      </c>
      <c r="AL32" s="326">
        <v>0</v>
      </c>
      <c r="AM32" s="326">
        <v>0</v>
      </c>
      <c r="AN32" s="326">
        <v>0</v>
      </c>
      <c r="AO32" s="326">
        <v>0</v>
      </c>
      <c r="AP32" s="326">
        <v>0</v>
      </c>
      <c r="AQ32" s="326">
        <v>0</v>
      </c>
      <c r="AR32" s="326">
        <v>0</v>
      </c>
      <c r="AS32" s="326">
        <v>0</v>
      </c>
      <c r="AT32" s="326">
        <v>0</v>
      </c>
      <c r="AU32" s="326">
        <v>0</v>
      </c>
      <c r="AV32" s="326">
        <v>0</v>
      </c>
      <c r="AW32" s="326">
        <v>0</v>
      </c>
      <c r="AX32" s="326">
        <v>0</v>
      </c>
      <c r="AY32" s="326">
        <v>0</v>
      </c>
      <c r="AZ32" s="326">
        <v>0</v>
      </c>
      <c r="BA32" s="326">
        <v>0</v>
      </c>
      <c r="BB32" s="326">
        <v>0</v>
      </c>
      <c r="BC32" s="326">
        <v>0</v>
      </c>
      <c r="BD32" s="326">
        <v>0</v>
      </c>
      <c r="BE32" s="326">
        <v>0</v>
      </c>
      <c r="BF32" s="326">
        <v>0</v>
      </c>
      <c r="BG32" s="326">
        <v>0</v>
      </c>
      <c r="BH32" s="326">
        <v>0</v>
      </c>
      <c r="BI32" s="326">
        <v>0</v>
      </c>
      <c r="BJ32" s="326">
        <v>0</v>
      </c>
      <c r="BK32" s="326">
        <v>0</v>
      </c>
      <c r="BL32" s="326">
        <v>0</v>
      </c>
      <c r="BM32" s="326">
        <v>0</v>
      </c>
      <c r="BN32" s="326"/>
      <c r="BO32" s="326"/>
      <c r="BP32" s="326"/>
      <c r="BQ32" s="326"/>
      <c r="BR32" s="326"/>
      <c r="BS32" s="326"/>
      <c r="BT32" s="326"/>
      <c r="BU32" s="326"/>
      <c r="BV32" s="326"/>
      <c r="BW32" s="326"/>
      <c r="BX32" s="326"/>
      <c r="BY32" s="326"/>
      <c r="BZ32" s="326"/>
      <c r="CA32" s="326"/>
      <c r="CB32" s="326"/>
      <c r="CC32" s="326"/>
      <c r="CD32" s="326"/>
      <c r="CE32" s="326"/>
      <c r="CF32" s="326"/>
      <c r="CG32" s="326"/>
      <c r="CH32" s="326">
        <v>0</v>
      </c>
      <c r="CI32" s="326">
        <v>0</v>
      </c>
      <c r="CJ32" s="326">
        <v>0</v>
      </c>
      <c r="CK32" s="326">
        <v>0</v>
      </c>
      <c r="CL32" s="326">
        <v>0</v>
      </c>
      <c r="CM32" s="326">
        <v>0</v>
      </c>
      <c r="CN32" s="326">
        <v>0</v>
      </c>
      <c r="CO32" s="326">
        <v>0</v>
      </c>
      <c r="CP32" s="326">
        <v>0</v>
      </c>
      <c r="CQ32" s="326">
        <v>0</v>
      </c>
      <c r="CR32" s="326" t="s">
        <v>190</v>
      </c>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row>
    <row r="33" spans="1:167" s="75" customFormat="1" ht="42" customHeight="1" x14ac:dyDescent="0.25">
      <c r="A33" s="32"/>
      <c r="B33" s="433" t="s">
        <v>116</v>
      </c>
      <c r="C33" s="434" t="s">
        <v>117</v>
      </c>
      <c r="D33" s="72" t="s">
        <v>93</v>
      </c>
      <c r="E33" s="72" t="s">
        <v>190</v>
      </c>
      <c r="F33" s="72" t="s">
        <v>190</v>
      </c>
      <c r="G33" s="72" t="s">
        <v>190</v>
      </c>
      <c r="H33" s="72" t="s">
        <v>190</v>
      </c>
      <c r="I33" s="326">
        <v>0</v>
      </c>
      <c r="J33" s="326">
        <v>0</v>
      </c>
      <c r="K33" s="73" t="s">
        <v>190</v>
      </c>
      <c r="L33" s="73">
        <v>0</v>
      </c>
      <c r="M33" s="73">
        <v>0</v>
      </c>
      <c r="N33" s="73" t="s">
        <v>190</v>
      </c>
      <c r="O33" s="73">
        <f>SUBTOTAL(9,O34)</f>
        <v>0</v>
      </c>
      <c r="P33" s="73">
        <f t="shared" ref="P33:CQ33" si="32">SUBTOTAL(9,P34)</f>
        <v>0</v>
      </c>
      <c r="Q33" s="73">
        <f t="shared" si="32"/>
        <v>0</v>
      </c>
      <c r="R33" s="73">
        <f t="shared" si="32"/>
        <v>0</v>
      </c>
      <c r="S33" s="73">
        <f t="shared" si="32"/>
        <v>0</v>
      </c>
      <c r="T33" s="73">
        <f t="shared" si="32"/>
        <v>0</v>
      </c>
      <c r="U33" s="73">
        <f t="shared" si="32"/>
        <v>0</v>
      </c>
      <c r="V33" s="73">
        <f t="shared" si="32"/>
        <v>0</v>
      </c>
      <c r="W33" s="73">
        <f t="shared" si="32"/>
        <v>0</v>
      </c>
      <c r="X33" s="73">
        <f t="shared" si="32"/>
        <v>0</v>
      </c>
      <c r="Y33" s="73">
        <f t="shared" si="32"/>
        <v>0</v>
      </c>
      <c r="Z33" s="73">
        <f t="shared" si="32"/>
        <v>0</v>
      </c>
      <c r="AA33" s="73">
        <f t="shared" si="32"/>
        <v>0</v>
      </c>
      <c r="AB33" s="73">
        <f t="shared" si="32"/>
        <v>0</v>
      </c>
      <c r="AC33" s="73">
        <f t="shared" si="32"/>
        <v>0</v>
      </c>
      <c r="AD33" s="73">
        <f t="shared" si="32"/>
        <v>0</v>
      </c>
      <c r="AE33" s="73">
        <f t="shared" si="32"/>
        <v>0</v>
      </c>
      <c r="AF33" s="73">
        <f t="shared" si="32"/>
        <v>0</v>
      </c>
      <c r="AG33" s="73">
        <f t="shared" si="32"/>
        <v>0</v>
      </c>
      <c r="AH33" s="73">
        <f t="shared" si="32"/>
        <v>0</v>
      </c>
      <c r="AI33" s="73">
        <f t="shared" si="32"/>
        <v>0</v>
      </c>
      <c r="AJ33" s="73">
        <f t="shared" si="32"/>
        <v>0</v>
      </c>
      <c r="AK33" s="73">
        <f t="shared" si="32"/>
        <v>0</v>
      </c>
      <c r="AL33" s="73">
        <f t="shared" si="32"/>
        <v>0</v>
      </c>
      <c r="AM33" s="73">
        <f t="shared" si="32"/>
        <v>0</v>
      </c>
      <c r="AN33" s="73">
        <f t="shared" si="32"/>
        <v>0</v>
      </c>
      <c r="AO33" s="73">
        <f t="shared" si="32"/>
        <v>0</v>
      </c>
      <c r="AP33" s="73">
        <f t="shared" si="32"/>
        <v>0</v>
      </c>
      <c r="AQ33" s="73">
        <f t="shared" si="32"/>
        <v>0</v>
      </c>
      <c r="AR33" s="73">
        <f t="shared" si="32"/>
        <v>0</v>
      </c>
      <c r="AS33" s="73">
        <f t="shared" si="32"/>
        <v>0</v>
      </c>
      <c r="AT33" s="73">
        <f t="shared" si="32"/>
        <v>0</v>
      </c>
      <c r="AU33" s="73">
        <f t="shared" si="32"/>
        <v>0</v>
      </c>
      <c r="AV33" s="73">
        <f t="shared" si="32"/>
        <v>0</v>
      </c>
      <c r="AW33" s="73">
        <f t="shared" si="32"/>
        <v>0</v>
      </c>
      <c r="AX33" s="73">
        <f t="shared" si="32"/>
        <v>0</v>
      </c>
      <c r="AY33" s="73">
        <f t="shared" si="32"/>
        <v>0</v>
      </c>
      <c r="AZ33" s="73">
        <f t="shared" si="32"/>
        <v>0</v>
      </c>
      <c r="BA33" s="73">
        <f t="shared" si="32"/>
        <v>0</v>
      </c>
      <c r="BB33" s="73">
        <f t="shared" si="32"/>
        <v>0</v>
      </c>
      <c r="BC33" s="73">
        <f t="shared" si="32"/>
        <v>0</v>
      </c>
      <c r="BD33" s="73">
        <f t="shared" si="32"/>
        <v>0</v>
      </c>
      <c r="BE33" s="73">
        <f t="shared" si="32"/>
        <v>0</v>
      </c>
      <c r="BF33" s="73">
        <f t="shared" si="32"/>
        <v>0</v>
      </c>
      <c r="BG33" s="73">
        <f t="shared" si="32"/>
        <v>0</v>
      </c>
      <c r="BH33" s="73">
        <f t="shared" si="32"/>
        <v>0</v>
      </c>
      <c r="BI33" s="73">
        <f t="shared" si="32"/>
        <v>0</v>
      </c>
      <c r="BJ33" s="73">
        <f t="shared" si="32"/>
        <v>0</v>
      </c>
      <c r="BK33" s="73">
        <f t="shared" si="32"/>
        <v>0</v>
      </c>
      <c r="BL33" s="73">
        <f t="shared" si="32"/>
        <v>0</v>
      </c>
      <c r="BM33" s="73">
        <f t="shared" si="32"/>
        <v>0</v>
      </c>
      <c r="BN33" s="73"/>
      <c r="BO33" s="73"/>
      <c r="BP33" s="73"/>
      <c r="BQ33" s="73"/>
      <c r="BR33" s="73"/>
      <c r="BS33" s="73"/>
      <c r="BT33" s="73"/>
      <c r="BU33" s="73"/>
      <c r="BV33" s="73"/>
      <c r="BW33" s="73"/>
      <c r="BX33" s="73"/>
      <c r="BY33" s="73"/>
      <c r="BZ33" s="73"/>
      <c r="CA33" s="73"/>
      <c r="CB33" s="73"/>
      <c r="CC33" s="73"/>
      <c r="CD33" s="73"/>
      <c r="CE33" s="73"/>
      <c r="CF33" s="73"/>
      <c r="CG33" s="73"/>
      <c r="CH33" s="73">
        <f t="shared" si="32"/>
        <v>0</v>
      </c>
      <c r="CI33" s="73">
        <f t="shared" si="32"/>
        <v>0</v>
      </c>
      <c r="CJ33" s="73">
        <f t="shared" si="32"/>
        <v>0</v>
      </c>
      <c r="CK33" s="73">
        <f t="shared" si="32"/>
        <v>0</v>
      </c>
      <c r="CL33" s="73">
        <f t="shared" si="32"/>
        <v>0</v>
      </c>
      <c r="CM33" s="73">
        <f t="shared" si="32"/>
        <v>0</v>
      </c>
      <c r="CN33" s="73">
        <f t="shared" si="32"/>
        <v>0</v>
      </c>
      <c r="CO33" s="73">
        <f t="shared" si="32"/>
        <v>0</v>
      </c>
      <c r="CP33" s="73">
        <f t="shared" si="32"/>
        <v>0</v>
      </c>
      <c r="CQ33" s="73">
        <f t="shared" si="32"/>
        <v>0</v>
      </c>
      <c r="CR33" s="326" t="s">
        <v>190</v>
      </c>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row>
    <row r="34" spans="1:167" ht="33" hidden="1" customHeight="1" x14ac:dyDescent="0.25">
      <c r="B34" s="914"/>
      <c r="C34" s="387"/>
      <c r="D34" s="76"/>
      <c r="E34" s="617"/>
      <c r="F34" s="915"/>
      <c r="G34" s="915"/>
      <c r="H34" s="915"/>
      <c r="I34" s="77"/>
      <c r="J34" s="77"/>
      <c r="K34" s="402"/>
      <c r="L34" s="402"/>
      <c r="M34" s="402"/>
      <c r="N34" s="402"/>
      <c r="O34" s="402"/>
      <c r="P34" s="402"/>
      <c r="Q34" s="402"/>
      <c r="R34" s="402"/>
      <c r="S34" s="402"/>
      <c r="T34" s="402"/>
      <c r="U34" s="402"/>
      <c r="V34" s="402"/>
      <c r="W34" s="402"/>
      <c r="X34" s="402"/>
      <c r="Y34" s="402"/>
      <c r="Z34" s="402"/>
      <c r="AA34" s="402"/>
      <c r="AB34" s="402"/>
      <c r="AC34" s="402"/>
      <c r="AD34" s="402"/>
      <c r="AE34" s="402"/>
      <c r="AF34" s="402"/>
      <c r="AG34" s="402"/>
      <c r="AH34" s="402"/>
      <c r="AI34" s="402"/>
      <c r="AJ34" s="402"/>
      <c r="AK34" s="402"/>
      <c r="AL34" s="402"/>
      <c r="AM34" s="402"/>
      <c r="AN34" s="402"/>
      <c r="AO34" s="402"/>
      <c r="AP34" s="402"/>
      <c r="AQ34" s="402"/>
      <c r="AR34" s="402"/>
      <c r="AS34" s="402"/>
      <c r="AT34" s="402"/>
      <c r="AU34" s="402"/>
      <c r="AV34" s="402"/>
      <c r="AW34" s="402"/>
      <c r="AX34" s="402"/>
      <c r="AY34" s="402"/>
      <c r="AZ34" s="402"/>
      <c r="BA34" s="402"/>
      <c r="BB34" s="402"/>
      <c r="BC34" s="402"/>
      <c r="BD34" s="402"/>
      <c r="BE34" s="402"/>
      <c r="BF34" s="402"/>
      <c r="BG34" s="402"/>
      <c r="BH34" s="402"/>
      <c r="BI34" s="402"/>
      <c r="BJ34" s="402"/>
      <c r="BK34" s="402"/>
      <c r="BL34" s="402"/>
      <c r="BM34" s="402"/>
      <c r="BN34" s="402"/>
      <c r="BO34" s="402"/>
      <c r="BP34" s="402"/>
      <c r="BQ34" s="402"/>
      <c r="BR34" s="402"/>
      <c r="BS34" s="402"/>
      <c r="BT34" s="402"/>
      <c r="BU34" s="402"/>
      <c r="BV34" s="402"/>
      <c r="BW34" s="402"/>
      <c r="BX34" s="402"/>
      <c r="BY34" s="402"/>
      <c r="BZ34" s="402"/>
      <c r="CA34" s="402"/>
      <c r="CB34" s="402"/>
      <c r="CC34" s="402"/>
      <c r="CD34" s="402"/>
      <c r="CE34" s="402"/>
      <c r="CF34" s="402"/>
      <c r="CG34" s="402"/>
      <c r="CH34" s="402"/>
      <c r="CI34" s="402"/>
      <c r="CJ34" s="402"/>
      <c r="CK34" s="402"/>
      <c r="CL34" s="402"/>
      <c r="CM34" s="402"/>
      <c r="CN34" s="402"/>
      <c r="CO34" s="402"/>
      <c r="CP34" s="402"/>
      <c r="CQ34" s="402"/>
      <c r="CR34" s="77"/>
      <c r="CS34" s="94"/>
      <c r="CT34" s="94"/>
      <c r="CU34" s="94"/>
      <c r="CV34" s="94"/>
      <c r="CW34" s="94"/>
      <c r="CX34" s="94"/>
      <c r="CY34" s="94"/>
      <c r="CZ34" s="94"/>
      <c r="DA34" s="94"/>
      <c r="DB34" s="94"/>
      <c r="DC34" s="94"/>
      <c r="DD34" s="94"/>
      <c r="DE34" s="94"/>
      <c r="DF34" s="94"/>
      <c r="DG34" s="94"/>
      <c r="DH34" s="94"/>
      <c r="DI34" s="94"/>
      <c r="DJ34" s="94"/>
      <c r="DK34" s="94"/>
      <c r="DL34" s="94"/>
      <c r="DM34" s="94"/>
      <c r="DN34" s="94"/>
      <c r="DO34" s="94"/>
      <c r="DP34" s="94"/>
      <c r="DQ34" s="37"/>
      <c r="DR34" s="37"/>
      <c r="DS34" s="37"/>
      <c r="DT34" s="37"/>
      <c r="DU34" s="37"/>
      <c r="DV34" s="37"/>
      <c r="DW34" s="37"/>
      <c r="DX34" s="37"/>
    </row>
    <row r="35" spans="1:167" ht="33" hidden="1" customHeight="1" x14ac:dyDescent="0.25">
      <c r="B35" s="914"/>
      <c r="C35" s="387"/>
      <c r="D35" s="76"/>
      <c r="E35" s="617"/>
      <c r="F35" s="915"/>
      <c r="G35" s="915"/>
      <c r="H35" s="915"/>
      <c r="I35" s="77"/>
      <c r="J35" s="77"/>
      <c r="K35" s="402"/>
      <c r="L35" s="402"/>
      <c r="M35" s="402"/>
      <c r="N35" s="402"/>
      <c r="O35" s="402"/>
      <c r="P35" s="402"/>
      <c r="Q35" s="402"/>
      <c r="R35" s="402"/>
      <c r="S35" s="402"/>
      <c r="T35" s="402"/>
      <c r="U35" s="402"/>
      <c r="V35" s="402"/>
      <c r="W35" s="402"/>
      <c r="X35" s="402"/>
      <c r="Y35" s="402"/>
      <c r="Z35" s="402"/>
      <c r="AA35" s="402"/>
      <c r="AB35" s="402"/>
      <c r="AC35" s="402"/>
      <c r="AD35" s="402"/>
      <c r="AE35" s="402"/>
      <c r="AF35" s="402"/>
      <c r="AG35" s="402"/>
      <c r="AH35" s="402"/>
      <c r="AI35" s="402"/>
      <c r="AJ35" s="402"/>
      <c r="AK35" s="402"/>
      <c r="AL35" s="402"/>
      <c r="AM35" s="402"/>
      <c r="AN35" s="402"/>
      <c r="AO35" s="402"/>
      <c r="AP35" s="402"/>
      <c r="AQ35" s="402"/>
      <c r="AR35" s="402"/>
      <c r="AS35" s="402"/>
      <c r="AT35" s="402"/>
      <c r="AU35" s="402"/>
      <c r="AV35" s="402"/>
      <c r="AW35" s="402"/>
      <c r="AX35" s="402"/>
      <c r="AY35" s="402"/>
      <c r="AZ35" s="402"/>
      <c r="BA35" s="402"/>
      <c r="BB35" s="402"/>
      <c r="BC35" s="402"/>
      <c r="BD35" s="402"/>
      <c r="BE35" s="402"/>
      <c r="BF35" s="402"/>
      <c r="BG35" s="402"/>
      <c r="BH35" s="402"/>
      <c r="BI35" s="402"/>
      <c r="BJ35" s="402"/>
      <c r="BK35" s="402"/>
      <c r="BL35" s="402"/>
      <c r="BM35" s="402"/>
      <c r="BN35" s="402"/>
      <c r="BO35" s="402"/>
      <c r="BP35" s="402"/>
      <c r="BQ35" s="402"/>
      <c r="BR35" s="402"/>
      <c r="BS35" s="402"/>
      <c r="BT35" s="402"/>
      <c r="BU35" s="402"/>
      <c r="BV35" s="402"/>
      <c r="BW35" s="402"/>
      <c r="BX35" s="402"/>
      <c r="BY35" s="402"/>
      <c r="BZ35" s="402"/>
      <c r="CA35" s="402"/>
      <c r="CB35" s="402"/>
      <c r="CC35" s="402"/>
      <c r="CD35" s="402"/>
      <c r="CE35" s="402"/>
      <c r="CF35" s="402"/>
      <c r="CG35" s="402"/>
      <c r="CH35" s="402"/>
      <c r="CI35" s="402"/>
      <c r="CJ35" s="402"/>
      <c r="CK35" s="402"/>
      <c r="CL35" s="402"/>
      <c r="CM35" s="402"/>
      <c r="CN35" s="402"/>
      <c r="CO35" s="402"/>
      <c r="CP35" s="402"/>
      <c r="CQ35" s="402"/>
      <c r="CR35" s="77"/>
      <c r="CS35" s="94"/>
      <c r="CT35" s="94"/>
      <c r="CU35" s="94"/>
      <c r="CV35" s="94"/>
      <c r="CW35" s="94"/>
      <c r="CX35" s="94"/>
      <c r="CY35" s="94"/>
      <c r="CZ35" s="94"/>
      <c r="DA35" s="94"/>
      <c r="DB35" s="94"/>
      <c r="DC35" s="94"/>
      <c r="DD35" s="94"/>
      <c r="DE35" s="94"/>
      <c r="DF35" s="94"/>
      <c r="DG35" s="94"/>
      <c r="DH35" s="94"/>
      <c r="DI35" s="94"/>
      <c r="DJ35" s="94"/>
      <c r="DK35" s="94"/>
      <c r="DL35" s="94"/>
      <c r="DM35" s="94"/>
      <c r="DN35" s="94"/>
      <c r="DO35" s="94"/>
      <c r="DP35" s="94"/>
      <c r="DQ35" s="37"/>
      <c r="DR35" s="37"/>
      <c r="DS35" s="37"/>
      <c r="DT35" s="37"/>
      <c r="DU35" s="37"/>
      <c r="DV35" s="37"/>
      <c r="DW35" s="37"/>
      <c r="DX35" s="37"/>
    </row>
    <row r="36" spans="1:167" ht="33" hidden="1" customHeight="1" x14ac:dyDescent="0.25">
      <c r="B36" s="914"/>
      <c r="C36" s="387"/>
      <c r="D36" s="76"/>
      <c r="E36" s="617"/>
      <c r="F36" s="915"/>
      <c r="G36" s="915"/>
      <c r="H36" s="915"/>
      <c r="I36" s="77"/>
      <c r="J36" s="77"/>
      <c r="K36" s="402"/>
      <c r="L36" s="402"/>
      <c r="M36" s="402"/>
      <c r="N36" s="402"/>
      <c r="O36" s="402"/>
      <c r="P36" s="402"/>
      <c r="Q36" s="402"/>
      <c r="R36" s="402"/>
      <c r="S36" s="402"/>
      <c r="T36" s="402"/>
      <c r="U36" s="402"/>
      <c r="V36" s="402"/>
      <c r="W36" s="402"/>
      <c r="X36" s="402"/>
      <c r="Y36" s="402"/>
      <c r="Z36" s="402"/>
      <c r="AA36" s="402"/>
      <c r="AB36" s="402"/>
      <c r="AC36" s="402"/>
      <c r="AD36" s="402"/>
      <c r="AE36" s="402"/>
      <c r="AF36" s="402"/>
      <c r="AG36" s="402"/>
      <c r="AH36" s="402"/>
      <c r="AI36" s="402"/>
      <c r="AJ36" s="402"/>
      <c r="AK36" s="402"/>
      <c r="AL36" s="402"/>
      <c r="AM36" s="402"/>
      <c r="AN36" s="402"/>
      <c r="AO36" s="402"/>
      <c r="AP36" s="402"/>
      <c r="AQ36" s="402"/>
      <c r="AR36" s="402"/>
      <c r="AS36" s="402"/>
      <c r="AT36" s="402"/>
      <c r="AU36" s="402"/>
      <c r="AV36" s="402"/>
      <c r="AW36" s="402"/>
      <c r="AX36" s="402"/>
      <c r="AY36" s="402"/>
      <c r="AZ36" s="402"/>
      <c r="BA36" s="402"/>
      <c r="BB36" s="402"/>
      <c r="BC36" s="402"/>
      <c r="BD36" s="402"/>
      <c r="BE36" s="402"/>
      <c r="BF36" s="402"/>
      <c r="BG36" s="402"/>
      <c r="BH36" s="402"/>
      <c r="BI36" s="402"/>
      <c r="BJ36" s="402"/>
      <c r="BK36" s="402"/>
      <c r="BL36" s="402"/>
      <c r="BM36" s="402"/>
      <c r="BN36" s="402"/>
      <c r="BO36" s="402"/>
      <c r="BP36" s="402"/>
      <c r="BQ36" s="402"/>
      <c r="BR36" s="402"/>
      <c r="BS36" s="402"/>
      <c r="BT36" s="402"/>
      <c r="BU36" s="402"/>
      <c r="BV36" s="402"/>
      <c r="BW36" s="402"/>
      <c r="BX36" s="402"/>
      <c r="BY36" s="402"/>
      <c r="BZ36" s="402"/>
      <c r="CA36" s="402"/>
      <c r="CB36" s="402"/>
      <c r="CC36" s="402"/>
      <c r="CD36" s="402"/>
      <c r="CE36" s="402"/>
      <c r="CF36" s="402"/>
      <c r="CG36" s="402"/>
      <c r="CH36" s="402"/>
      <c r="CI36" s="402"/>
      <c r="CJ36" s="402"/>
      <c r="CK36" s="402"/>
      <c r="CL36" s="402"/>
      <c r="CM36" s="402"/>
      <c r="CN36" s="402"/>
      <c r="CO36" s="402"/>
      <c r="CP36" s="402"/>
      <c r="CQ36" s="402"/>
      <c r="CR36" s="77"/>
      <c r="CS36" s="94"/>
      <c r="CT36" s="94"/>
      <c r="CU36" s="94"/>
      <c r="CV36" s="94"/>
      <c r="CW36" s="94"/>
      <c r="CX36" s="94"/>
      <c r="CY36" s="94"/>
      <c r="CZ36" s="94"/>
      <c r="DA36" s="94"/>
      <c r="DB36" s="94"/>
      <c r="DC36" s="94"/>
      <c r="DD36" s="94"/>
      <c r="DE36" s="94"/>
      <c r="DF36" s="94"/>
      <c r="DG36" s="94"/>
      <c r="DH36" s="94"/>
      <c r="DI36" s="94"/>
      <c r="DJ36" s="94"/>
      <c r="DK36" s="94"/>
      <c r="DL36" s="94"/>
      <c r="DM36" s="94"/>
      <c r="DN36" s="94"/>
      <c r="DO36" s="94"/>
      <c r="DP36" s="94"/>
      <c r="DQ36" s="37"/>
      <c r="DR36" s="37"/>
      <c r="DS36" s="37"/>
      <c r="DT36" s="37"/>
      <c r="DU36" s="37"/>
      <c r="DV36" s="37"/>
      <c r="DW36" s="37"/>
      <c r="DX36" s="37"/>
    </row>
    <row r="37" spans="1:167" s="32" customFormat="1" ht="48" customHeight="1" x14ac:dyDescent="0.25">
      <c r="B37" s="427" t="s">
        <v>118</v>
      </c>
      <c r="C37" s="432" t="s">
        <v>119</v>
      </c>
      <c r="D37" s="427" t="s">
        <v>93</v>
      </c>
      <c r="E37" s="427" t="s">
        <v>190</v>
      </c>
      <c r="F37" s="427" t="s">
        <v>190</v>
      </c>
      <c r="G37" s="427" t="s">
        <v>190</v>
      </c>
      <c r="H37" s="427" t="s">
        <v>190</v>
      </c>
      <c r="I37" s="386">
        <f>SUM(I38:I39)</f>
        <v>0</v>
      </c>
      <c r="J37" s="386">
        <f>SUM(J38:J39)</f>
        <v>0</v>
      </c>
      <c r="K37" s="429" t="s">
        <v>190</v>
      </c>
      <c r="L37" s="429">
        <f>L38+L39</f>
        <v>0</v>
      </c>
      <c r="M37" s="429">
        <f>M38+M39</f>
        <v>0</v>
      </c>
      <c r="N37" s="429" t="s">
        <v>190</v>
      </c>
      <c r="O37" s="429">
        <f t="shared" ref="O37:BM37" si="33">O38+O39</f>
        <v>0</v>
      </c>
      <c r="P37" s="429">
        <f t="shared" si="33"/>
        <v>0</v>
      </c>
      <c r="Q37" s="386">
        <f t="shared" si="33"/>
        <v>0</v>
      </c>
      <c r="R37" s="386">
        <f t="shared" si="33"/>
        <v>0</v>
      </c>
      <c r="S37" s="386">
        <f t="shared" si="33"/>
        <v>0</v>
      </c>
      <c r="T37" s="386">
        <f t="shared" si="33"/>
        <v>0</v>
      </c>
      <c r="U37" s="386">
        <f t="shared" si="33"/>
        <v>0</v>
      </c>
      <c r="V37" s="386">
        <f t="shared" si="33"/>
        <v>0</v>
      </c>
      <c r="W37" s="386">
        <f t="shared" si="33"/>
        <v>0</v>
      </c>
      <c r="X37" s="386">
        <f t="shared" si="33"/>
        <v>0</v>
      </c>
      <c r="Y37" s="386">
        <f t="shared" si="33"/>
        <v>0</v>
      </c>
      <c r="Z37" s="386">
        <f t="shared" si="33"/>
        <v>0</v>
      </c>
      <c r="AA37" s="386">
        <f t="shared" si="33"/>
        <v>0</v>
      </c>
      <c r="AB37" s="386">
        <f t="shared" si="33"/>
        <v>0</v>
      </c>
      <c r="AC37" s="386">
        <f t="shared" si="33"/>
        <v>0</v>
      </c>
      <c r="AD37" s="386">
        <f t="shared" si="33"/>
        <v>0</v>
      </c>
      <c r="AE37" s="386">
        <f t="shared" si="33"/>
        <v>0</v>
      </c>
      <c r="AF37" s="386">
        <f t="shared" si="33"/>
        <v>0</v>
      </c>
      <c r="AG37" s="386">
        <f t="shared" si="33"/>
        <v>0</v>
      </c>
      <c r="AH37" s="386">
        <f t="shared" si="33"/>
        <v>0</v>
      </c>
      <c r="AI37" s="386">
        <f t="shared" si="33"/>
        <v>0</v>
      </c>
      <c r="AJ37" s="386">
        <f t="shared" si="33"/>
        <v>0</v>
      </c>
      <c r="AK37" s="386">
        <f t="shared" si="33"/>
        <v>0</v>
      </c>
      <c r="AL37" s="386">
        <f t="shared" si="33"/>
        <v>0</v>
      </c>
      <c r="AM37" s="386">
        <f t="shared" si="33"/>
        <v>0</v>
      </c>
      <c r="AN37" s="386">
        <f t="shared" si="33"/>
        <v>0</v>
      </c>
      <c r="AO37" s="386">
        <f t="shared" si="33"/>
        <v>0</v>
      </c>
      <c r="AP37" s="386">
        <f t="shared" si="33"/>
        <v>0</v>
      </c>
      <c r="AQ37" s="386">
        <f t="shared" si="33"/>
        <v>0</v>
      </c>
      <c r="AR37" s="386">
        <f t="shared" si="33"/>
        <v>0</v>
      </c>
      <c r="AS37" s="386">
        <f t="shared" si="33"/>
        <v>0</v>
      </c>
      <c r="AT37" s="386">
        <f t="shared" si="33"/>
        <v>0</v>
      </c>
      <c r="AU37" s="386">
        <f t="shared" si="33"/>
        <v>0</v>
      </c>
      <c r="AV37" s="386">
        <f t="shared" si="33"/>
        <v>0</v>
      </c>
      <c r="AW37" s="386">
        <f t="shared" si="33"/>
        <v>0</v>
      </c>
      <c r="AX37" s="386">
        <f t="shared" si="33"/>
        <v>0</v>
      </c>
      <c r="AY37" s="386">
        <f t="shared" si="33"/>
        <v>0</v>
      </c>
      <c r="AZ37" s="386">
        <f t="shared" si="33"/>
        <v>0</v>
      </c>
      <c r="BA37" s="386">
        <f t="shared" si="33"/>
        <v>0</v>
      </c>
      <c r="BB37" s="386">
        <f t="shared" si="33"/>
        <v>0</v>
      </c>
      <c r="BC37" s="386">
        <f t="shared" si="33"/>
        <v>0</v>
      </c>
      <c r="BD37" s="386">
        <f t="shared" si="33"/>
        <v>0</v>
      </c>
      <c r="BE37" s="386">
        <f t="shared" si="33"/>
        <v>0</v>
      </c>
      <c r="BF37" s="386">
        <f t="shared" si="33"/>
        <v>0</v>
      </c>
      <c r="BG37" s="386">
        <f t="shared" si="33"/>
        <v>0</v>
      </c>
      <c r="BH37" s="386">
        <f t="shared" si="33"/>
        <v>0</v>
      </c>
      <c r="BI37" s="386">
        <f t="shared" si="33"/>
        <v>0</v>
      </c>
      <c r="BJ37" s="386">
        <f t="shared" si="33"/>
        <v>0</v>
      </c>
      <c r="BK37" s="386">
        <f t="shared" si="33"/>
        <v>0</v>
      </c>
      <c r="BL37" s="386">
        <f t="shared" si="33"/>
        <v>0</v>
      </c>
      <c r="BM37" s="386">
        <f t="shared" si="33"/>
        <v>0</v>
      </c>
      <c r="BN37" s="386"/>
      <c r="BO37" s="386"/>
      <c r="BP37" s="386"/>
      <c r="BQ37" s="386"/>
      <c r="BR37" s="386"/>
      <c r="BS37" s="386"/>
      <c r="BT37" s="386"/>
      <c r="BU37" s="386"/>
      <c r="BV37" s="386"/>
      <c r="BW37" s="386"/>
      <c r="BX37" s="386"/>
      <c r="BY37" s="386"/>
      <c r="BZ37" s="386"/>
      <c r="CA37" s="386"/>
      <c r="CB37" s="386"/>
      <c r="CC37" s="386"/>
      <c r="CD37" s="386"/>
      <c r="CE37" s="386"/>
      <c r="CF37" s="386"/>
      <c r="CG37" s="386"/>
      <c r="CH37" s="386">
        <f>CH38+CH39</f>
        <v>0</v>
      </c>
      <c r="CI37" s="386">
        <f t="shared" ref="CI37:CQ37" si="34">CI38+CI39</f>
        <v>0</v>
      </c>
      <c r="CJ37" s="386">
        <f t="shared" si="34"/>
        <v>0</v>
      </c>
      <c r="CK37" s="386">
        <f t="shared" si="34"/>
        <v>0</v>
      </c>
      <c r="CL37" s="386">
        <f t="shared" si="34"/>
        <v>0</v>
      </c>
      <c r="CM37" s="386">
        <f>CM38+CM39</f>
        <v>0</v>
      </c>
      <c r="CN37" s="386">
        <f t="shared" si="34"/>
        <v>0</v>
      </c>
      <c r="CO37" s="386">
        <f t="shared" si="34"/>
        <v>0</v>
      </c>
      <c r="CP37" s="386">
        <f t="shared" si="34"/>
        <v>0</v>
      </c>
      <c r="CQ37" s="386">
        <f t="shared" si="34"/>
        <v>0</v>
      </c>
      <c r="CR37" s="384" t="s">
        <v>190</v>
      </c>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row>
    <row r="38" spans="1:167" s="32" customFormat="1" ht="42" customHeight="1" x14ac:dyDescent="0.25">
      <c r="B38" s="434" t="s">
        <v>120</v>
      </c>
      <c r="C38" s="434" t="s">
        <v>121</v>
      </c>
      <c r="D38" s="435" t="s">
        <v>93</v>
      </c>
      <c r="E38" s="72" t="s">
        <v>190</v>
      </c>
      <c r="F38" s="72" t="s">
        <v>190</v>
      </c>
      <c r="G38" s="72" t="s">
        <v>190</v>
      </c>
      <c r="H38" s="72" t="s">
        <v>190</v>
      </c>
      <c r="I38" s="326">
        <v>0</v>
      </c>
      <c r="J38" s="326">
        <v>0</v>
      </c>
      <c r="K38" s="73" t="s">
        <v>190</v>
      </c>
      <c r="L38" s="73">
        <v>0</v>
      </c>
      <c r="M38" s="73">
        <v>0</v>
      </c>
      <c r="N38" s="73" t="s">
        <v>190</v>
      </c>
      <c r="O38" s="73">
        <v>0</v>
      </c>
      <c r="P38" s="73">
        <v>0</v>
      </c>
      <c r="Q38" s="326">
        <v>0</v>
      </c>
      <c r="R38" s="326">
        <v>0</v>
      </c>
      <c r="S38" s="326">
        <v>0</v>
      </c>
      <c r="T38" s="326">
        <v>0</v>
      </c>
      <c r="U38" s="326">
        <v>0</v>
      </c>
      <c r="V38" s="326">
        <v>0</v>
      </c>
      <c r="W38" s="326">
        <v>0</v>
      </c>
      <c r="X38" s="326">
        <v>0</v>
      </c>
      <c r="Y38" s="326">
        <v>0</v>
      </c>
      <c r="Z38" s="326">
        <v>0</v>
      </c>
      <c r="AA38" s="326">
        <v>0</v>
      </c>
      <c r="AB38" s="326">
        <v>0</v>
      </c>
      <c r="AC38" s="326">
        <v>0</v>
      </c>
      <c r="AD38" s="326">
        <v>0</v>
      </c>
      <c r="AE38" s="326">
        <v>0</v>
      </c>
      <c r="AF38" s="326">
        <v>0</v>
      </c>
      <c r="AG38" s="326">
        <v>0</v>
      </c>
      <c r="AH38" s="326">
        <v>0</v>
      </c>
      <c r="AI38" s="326">
        <v>0</v>
      </c>
      <c r="AJ38" s="326">
        <v>0</v>
      </c>
      <c r="AK38" s="326">
        <v>0</v>
      </c>
      <c r="AL38" s="326">
        <v>0</v>
      </c>
      <c r="AM38" s="326">
        <v>0</v>
      </c>
      <c r="AN38" s="326">
        <v>0</v>
      </c>
      <c r="AO38" s="326">
        <v>0</v>
      </c>
      <c r="AP38" s="326">
        <v>0</v>
      </c>
      <c r="AQ38" s="326">
        <v>0</v>
      </c>
      <c r="AR38" s="326">
        <v>0</v>
      </c>
      <c r="AS38" s="326">
        <v>0</v>
      </c>
      <c r="AT38" s="326">
        <v>0</v>
      </c>
      <c r="AU38" s="326">
        <v>0</v>
      </c>
      <c r="AV38" s="326">
        <v>0</v>
      </c>
      <c r="AW38" s="326">
        <v>0</v>
      </c>
      <c r="AX38" s="326">
        <v>0</v>
      </c>
      <c r="AY38" s="326">
        <v>0</v>
      </c>
      <c r="AZ38" s="326">
        <v>0</v>
      </c>
      <c r="BA38" s="326">
        <v>0</v>
      </c>
      <c r="BB38" s="326">
        <v>0</v>
      </c>
      <c r="BC38" s="326">
        <v>0</v>
      </c>
      <c r="BD38" s="326">
        <v>0</v>
      </c>
      <c r="BE38" s="326">
        <v>0</v>
      </c>
      <c r="BF38" s="326">
        <v>0</v>
      </c>
      <c r="BG38" s="326">
        <v>0</v>
      </c>
      <c r="BH38" s="326">
        <v>0</v>
      </c>
      <c r="BI38" s="326">
        <v>0</v>
      </c>
      <c r="BJ38" s="326">
        <v>0</v>
      </c>
      <c r="BK38" s="326">
        <v>0</v>
      </c>
      <c r="BL38" s="326">
        <v>0</v>
      </c>
      <c r="BM38" s="326">
        <v>0</v>
      </c>
      <c r="BN38" s="326"/>
      <c r="BO38" s="326"/>
      <c r="BP38" s="326"/>
      <c r="BQ38" s="326"/>
      <c r="BR38" s="326"/>
      <c r="BS38" s="326"/>
      <c r="BT38" s="326"/>
      <c r="BU38" s="326"/>
      <c r="BV38" s="326"/>
      <c r="BW38" s="326"/>
      <c r="BX38" s="326"/>
      <c r="BY38" s="326"/>
      <c r="BZ38" s="326"/>
      <c r="CA38" s="326"/>
      <c r="CB38" s="326"/>
      <c r="CC38" s="326"/>
      <c r="CD38" s="326"/>
      <c r="CE38" s="326"/>
      <c r="CF38" s="326"/>
      <c r="CG38" s="326"/>
      <c r="CH38" s="326">
        <v>0</v>
      </c>
      <c r="CI38" s="326">
        <v>0</v>
      </c>
      <c r="CJ38" s="326">
        <v>0</v>
      </c>
      <c r="CK38" s="326">
        <v>0</v>
      </c>
      <c r="CL38" s="326">
        <v>0</v>
      </c>
      <c r="CM38" s="326">
        <v>0</v>
      </c>
      <c r="CN38" s="326">
        <v>0</v>
      </c>
      <c r="CO38" s="326">
        <v>0</v>
      </c>
      <c r="CP38" s="326">
        <v>0</v>
      </c>
      <c r="CQ38" s="326">
        <v>0</v>
      </c>
      <c r="CR38" s="326" t="s">
        <v>190</v>
      </c>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row>
    <row r="39" spans="1:167" s="32" customFormat="1" ht="42" customHeight="1" x14ac:dyDescent="0.25">
      <c r="B39" s="433" t="s">
        <v>122</v>
      </c>
      <c r="C39" s="434" t="s">
        <v>123</v>
      </c>
      <c r="D39" s="435" t="s">
        <v>93</v>
      </c>
      <c r="E39" s="72" t="s">
        <v>190</v>
      </c>
      <c r="F39" s="72" t="s">
        <v>190</v>
      </c>
      <c r="G39" s="72" t="s">
        <v>190</v>
      </c>
      <c r="H39" s="72" t="s">
        <v>190</v>
      </c>
      <c r="I39" s="326">
        <v>0</v>
      </c>
      <c r="J39" s="326">
        <v>0</v>
      </c>
      <c r="K39" s="73" t="s">
        <v>190</v>
      </c>
      <c r="L39" s="73">
        <v>0</v>
      </c>
      <c r="M39" s="73">
        <v>0</v>
      </c>
      <c r="N39" s="73" t="s">
        <v>190</v>
      </c>
      <c r="O39" s="73">
        <v>0</v>
      </c>
      <c r="P39" s="73">
        <v>0</v>
      </c>
      <c r="Q39" s="326">
        <v>0</v>
      </c>
      <c r="R39" s="326">
        <v>0</v>
      </c>
      <c r="S39" s="326">
        <v>0</v>
      </c>
      <c r="T39" s="326">
        <v>0</v>
      </c>
      <c r="U39" s="326">
        <v>0</v>
      </c>
      <c r="V39" s="326">
        <v>0</v>
      </c>
      <c r="W39" s="326">
        <v>0</v>
      </c>
      <c r="X39" s="326">
        <v>0</v>
      </c>
      <c r="Y39" s="326">
        <v>0</v>
      </c>
      <c r="Z39" s="326">
        <v>0</v>
      </c>
      <c r="AA39" s="326">
        <v>0</v>
      </c>
      <c r="AB39" s="326">
        <v>0</v>
      </c>
      <c r="AC39" s="326">
        <v>0</v>
      </c>
      <c r="AD39" s="326">
        <v>0</v>
      </c>
      <c r="AE39" s="326">
        <v>0</v>
      </c>
      <c r="AF39" s="326">
        <v>0</v>
      </c>
      <c r="AG39" s="326">
        <v>0</v>
      </c>
      <c r="AH39" s="326">
        <v>0</v>
      </c>
      <c r="AI39" s="326">
        <v>0</v>
      </c>
      <c r="AJ39" s="326">
        <v>0</v>
      </c>
      <c r="AK39" s="326">
        <v>0</v>
      </c>
      <c r="AL39" s="326">
        <v>0</v>
      </c>
      <c r="AM39" s="326">
        <v>0</v>
      </c>
      <c r="AN39" s="326">
        <v>0</v>
      </c>
      <c r="AO39" s="326">
        <v>0</v>
      </c>
      <c r="AP39" s="326">
        <v>0</v>
      </c>
      <c r="AQ39" s="326">
        <v>0</v>
      </c>
      <c r="AR39" s="326">
        <v>0</v>
      </c>
      <c r="AS39" s="326">
        <v>0</v>
      </c>
      <c r="AT39" s="326">
        <v>0</v>
      </c>
      <c r="AU39" s="326">
        <v>0</v>
      </c>
      <c r="AV39" s="326">
        <v>0</v>
      </c>
      <c r="AW39" s="326">
        <v>0</v>
      </c>
      <c r="AX39" s="326">
        <v>0</v>
      </c>
      <c r="AY39" s="326">
        <v>0</v>
      </c>
      <c r="AZ39" s="326">
        <v>0</v>
      </c>
      <c r="BA39" s="326">
        <v>0</v>
      </c>
      <c r="BB39" s="326">
        <v>0</v>
      </c>
      <c r="BC39" s="326">
        <v>0</v>
      </c>
      <c r="BD39" s="326">
        <v>0</v>
      </c>
      <c r="BE39" s="326">
        <v>0</v>
      </c>
      <c r="BF39" s="326">
        <v>0</v>
      </c>
      <c r="BG39" s="326">
        <v>0</v>
      </c>
      <c r="BH39" s="326">
        <v>0</v>
      </c>
      <c r="BI39" s="326">
        <v>0</v>
      </c>
      <c r="BJ39" s="326">
        <v>0</v>
      </c>
      <c r="BK39" s="326">
        <v>0</v>
      </c>
      <c r="BL39" s="326">
        <v>0</v>
      </c>
      <c r="BM39" s="326">
        <v>0</v>
      </c>
      <c r="BN39" s="326"/>
      <c r="BO39" s="326"/>
      <c r="BP39" s="326"/>
      <c r="BQ39" s="326"/>
      <c r="BR39" s="326"/>
      <c r="BS39" s="326"/>
      <c r="BT39" s="326"/>
      <c r="BU39" s="326"/>
      <c r="BV39" s="326"/>
      <c r="BW39" s="326"/>
      <c r="BX39" s="326"/>
      <c r="BY39" s="326"/>
      <c r="BZ39" s="326"/>
      <c r="CA39" s="326"/>
      <c r="CB39" s="326"/>
      <c r="CC39" s="326"/>
      <c r="CD39" s="326"/>
      <c r="CE39" s="326"/>
      <c r="CF39" s="326"/>
      <c r="CG39" s="326"/>
      <c r="CH39" s="326">
        <v>0</v>
      </c>
      <c r="CI39" s="326">
        <v>0</v>
      </c>
      <c r="CJ39" s="326">
        <v>0</v>
      </c>
      <c r="CK39" s="326">
        <v>0</v>
      </c>
      <c r="CL39" s="326">
        <v>0</v>
      </c>
      <c r="CM39" s="326">
        <v>0</v>
      </c>
      <c r="CN39" s="326">
        <v>0</v>
      </c>
      <c r="CO39" s="326">
        <v>0</v>
      </c>
      <c r="CP39" s="326">
        <v>0</v>
      </c>
      <c r="CQ39" s="326">
        <v>0</v>
      </c>
      <c r="CR39" s="326" t="s">
        <v>190</v>
      </c>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row>
    <row r="40" spans="1:167" s="32" customFormat="1" ht="48" customHeight="1" x14ac:dyDescent="0.25">
      <c r="B40" s="427" t="s">
        <v>124</v>
      </c>
      <c r="C40" s="427" t="s">
        <v>125</v>
      </c>
      <c r="D40" s="427" t="s">
        <v>93</v>
      </c>
      <c r="E40" s="427" t="s">
        <v>190</v>
      </c>
      <c r="F40" s="427" t="s">
        <v>190</v>
      </c>
      <c r="G40" s="427" t="s">
        <v>190</v>
      </c>
      <c r="H40" s="427" t="s">
        <v>190</v>
      </c>
      <c r="I40" s="384">
        <v>0</v>
      </c>
      <c r="J40" s="384">
        <v>0</v>
      </c>
      <c r="K40" s="429" t="s">
        <v>190</v>
      </c>
      <c r="L40" s="429">
        <v>0</v>
      </c>
      <c r="M40" s="429">
        <v>0</v>
      </c>
      <c r="N40" s="429" t="s">
        <v>190</v>
      </c>
      <c r="O40" s="429">
        <v>0</v>
      </c>
      <c r="P40" s="429">
        <v>0</v>
      </c>
      <c r="Q40" s="384">
        <v>0</v>
      </c>
      <c r="R40" s="384">
        <v>0</v>
      </c>
      <c r="S40" s="384">
        <v>0</v>
      </c>
      <c r="T40" s="384">
        <v>0</v>
      </c>
      <c r="U40" s="384">
        <v>0</v>
      </c>
      <c r="V40" s="384">
        <v>0</v>
      </c>
      <c r="W40" s="384">
        <v>0</v>
      </c>
      <c r="X40" s="384">
        <v>0</v>
      </c>
      <c r="Y40" s="384">
        <v>0</v>
      </c>
      <c r="Z40" s="384">
        <v>0</v>
      </c>
      <c r="AA40" s="384">
        <v>0</v>
      </c>
      <c r="AB40" s="384">
        <v>0</v>
      </c>
      <c r="AC40" s="384">
        <v>0</v>
      </c>
      <c r="AD40" s="384">
        <v>0</v>
      </c>
      <c r="AE40" s="384">
        <v>0</v>
      </c>
      <c r="AF40" s="384">
        <v>0</v>
      </c>
      <c r="AG40" s="384">
        <v>0</v>
      </c>
      <c r="AH40" s="384">
        <v>0</v>
      </c>
      <c r="AI40" s="384">
        <v>0</v>
      </c>
      <c r="AJ40" s="384">
        <v>0</v>
      </c>
      <c r="AK40" s="384">
        <v>0</v>
      </c>
      <c r="AL40" s="384">
        <v>0</v>
      </c>
      <c r="AM40" s="384">
        <v>0</v>
      </c>
      <c r="AN40" s="384">
        <v>0</v>
      </c>
      <c r="AO40" s="384">
        <v>0</v>
      </c>
      <c r="AP40" s="384">
        <v>0</v>
      </c>
      <c r="AQ40" s="384">
        <v>0</v>
      </c>
      <c r="AR40" s="384">
        <v>0</v>
      </c>
      <c r="AS40" s="384">
        <v>0</v>
      </c>
      <c r="AT40" s="384">
        <v>0</v>
      </c>
      <c r="AU40" s="384">
        <v>0</v>
      </c>
      <c r="AV40" s="384">
        <v>0</v>
      </c>
      <c r="AW40" s="384">
        <v>0</v>
      </c>
      <c r="AX40" s="384">
        <v>0</v>
      </c>
      <c r="AY40" s="384">
        <v>0</v>
      </c>
      <c r="AZ40" s="384">
        <v>0</v>
      </c>
      <c r="BA40" s="384">
        <v>0</v>
      </c>
      <c r="BB40" s="384">
        <v>0</v>
      </c>
      <c r="BC40" s="384">
        <v>0</v>
      </c>
      <c r="BD40" s="384">
        <v>0</v>
      </c>
      <c r="BE40" s="384">
        <v>0</v>
      </c>
      <c r="BF40" s="384">
        <v>0</v>
      </c>
      <c r="BG40" s="384">
        <v>0</v>
      </c>
      <c r="BH40" s="384">
        <v>0</v>
      </c>
      <c r="BI40" s="384">
        <v>0</v>
      </c>
      <c r="BJ40" s="384">
        <v>0</v>
      </c>
      <c r="BK40" s="384">
        <v>0</v>
      </c>
      <c r="BL40" s="384">
        <v>0</v>
      </c>
      <c r="BM40" s="384">
        <v>0</v>
      </c>
      <c r="BN40" s="384"/>
      <c r="BO40" s="384"/>
      <c r="BP40" s="384"/>
      <c r="BQ40" s="384"/>
      <c r="BR40" s="384"/>
      <c r="BS40" s="384"/>
      <c r="BT40" s="384"/>
      <c r="BU40" s="384"/>
      <c r="BV40" s="384"/>
      <c r="BW40" s="384"/>
      <c r="BX40" s="384"/>
      <c r="BY40" s="384"/>
      <c r="BZ40" s="384"/>
      <c r="CA40" s="384"/>
      <c r="CB40" s="384"/>
      <c r="CC40" s="384"/>
      <c r="CD40" s="384"/>
      <c r="CE40" s="384"/>
      <c r="CF40" s="384"/>
      <c r="CG40" s="384"/>
      <c r="CH40" s="384">
        <v>0</v>
      </c>
      <c r="CI40" s="384">
        <v>0</v>
      </c>
      <c r="CJ40" s="384">
        <v>0</v>
      </c>
      <c r="CK40" s="384">
        <v>0</v>
      </c>
      <c r="CL40" s="384">
        <v>0</v>
      </c>
      <c r="CM40" s="384">
        <v>0</v>
      </c>
      <c r="CN40" s="384">
        <v>0</v>
      </c>
      <c r="CO40" s="384">
        <v>0</v>
      </c>
      <c r="CP40" s="384">
        <v>0</v>
      </c>
      <c r="CQ40" s="384">
        <v>0</v>
      </c>
      <c r="CR40" s="384" t="s">
        <v>190</v>
      </c>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row>
    <row r="41" spans="1:167" s="32" customFormat="1" ht="48" customHeight="1" x14ac:dyDescent="0.25">
      <c r="B41" s="396" t="s">
        <v>126</v>
      </c>
      <c r="C41" s="427" t="s">
        <v>127</v>
      </c>
      <c r="D41" s="427" t="s">
        <v>93</v>
      </c>
      <c r="E41" s="396" t="s">
        <v>190</v>
      </c>
      <c r="F41" s="427" t="s">
        <v>190</v>
      </c>
      <c r="G41" s="436" t="s">
        <v>190</v>
      </c>
      <c r="H41" s="436" t="s">
        <v>190</v>
      </c>
      <c r="I41" s="384">
        <f>I42+I43</f>
        <v>0</v>
      </c>
      <c r="J41" s="384">
        <f>J42+J43</f>
        <v>0</v>
      </c>
      <c r="K41" s="429" t="s">
        <v>190</v>
      </c>
      <c r="L41" s="429">
        <f>L42+L43</f>
        <v>0</v>
      </c>
      <c r="M41" s="429">
        <f>M42+M43</f>
        <v>0</v>
      </c>
      <c r="N41" s="429" t="s">
        <v>190</v>
      </c>
      <c r="O41" s="429">
        <f t="shared" ref="O41:AT41" si="35">O42+O43</f>
        <v>0</v>
      </c>
      <c r="P41" s="429">
        <f t="shared" si="35"/>
        <v>0</v>
      </c>
      <c r="Q41" s="384">
        <f t="shared" si="35"/>
        <v>0</v>
      </c>
      <c r="R41" s="384">
        <f t="shared" si="35"/>
        <v>0</v>
      </c>
      <c r="S41" s="384">
        <f t="shared" si="35"/>
        <v>0</v>
      </c>
      <c r="T41" s="384">
        <f t="shared" si="35"/>
        <v>0</v>
      </c>
      <c r="U41" s="384">
        <f t="shared" si="35"/>
        <v>0</v>
      </c>
      <c r="V41" s="384">
        <f t="shared" si="35"/>
        <v>0</v>
      </c>
      <c r="W41" s="384">
        <f t="shared" si="35"/>
        <v>0</v>
      </c>
      <c r="X41" s="384">
        <f t="shared" si="35"/>
        <v>0</v>
      </c>
      <c r="Y41" s="384">
        <f t="shared" si="35"/>
        <v>0</v>
      </c>
      <c r="Z41" s="384">
        <f t="shared" si="35"/>
        <v>0</v>
      </c>
      <c r="AA41" s="384">
        <f t="shared" si="35"/>
        <v>0</v>
      </c>
      <c r="AB41" s="384">
        <f t="shared" si="35"/>
        <v>0</v>
      </c>
      <c r="AC41" s="384">
        <f t="shared" si="35"/>
        <v>0</v>
      </c>
      <c r="AD41" s="384">
        <f t="shared" si="35"/>
        <v>0</v>
      </c>
      <c r="AE41" s="384">
        <f t="shared" si="35"/>
        <v>0</v>
      </c>
      <c r="AF41" s="384">
        <f t="shared" si="35"/>
        <v>0</v>
      </c>
      <c r="AG41" s="384">
        <f t="shared" si="35"/>
        <v>0</v>
      </c>
      <c r="AH41" s="384">
        <f t="shared" si="35"/>
        <v>0</v>
      </c>
      <c r="AI41" s="384">
        <f t="shared" si="35"/>
        <v>0</v>
      </c>
      <c r="AJ41" s="384">
        <f t="shared" si="35"/>
        <v>0</v>
      </c>
      <c r="AK41" s="384">
        <f t="shared" si="35"/>
        <v>0</v>
      </c>
      <c r="AL41" s="384">
        <f t="shared" si="35"/>
        <v>0</v>
      </c>
      <c r="AM41" s="384">
        <f t="shared" si="35"/>
        <v>0</v>
      </c>
      <c r="AN41" s="384">
        <f t="shared" si="35"/>
        <v>0</v>
      </c>
      <c r="AO41" s="384">
        <f t="shared" si="35"/>
        <v>0</v>
      </c>
      <c r="AP41" s="384">
        <f t="shared" si="35"/>
        <v>0</v>
      </c>
      <c r="AQ41" s="384">
        <f t="shared" si="35"/>
        <v>0</v>
      </c>
      <c r="AR41" s="384">
        <f t="shared" si="35"/>
        <v>0</v>
      </c>
      <c r="AS41" s="384">
        <f t="shared" si="35"/>
        <v>0</v>
      </c>
      <c r="AT41" s="384">
        <f t="shared" si="35"/>
        <v>0</v>
      </c>
      <c r="AU41" s="384">
        <f t="shared" ref="AU41:CQ41" si="36">AU42+AU43</f>
        <v>0</v>
      </c>
      <c r="AV41" s="384">
        <f t="shared" si="36"/>
        <v>0</v>
      </c>
      <c r="AW41" s="384">
        <f t="shared" si="36"/>
        <v>0</v>
      </c>
      <c r="AX41" s="384">
        <f t="shared" si="36"/>
        <v>0</v>
      </c>
      <c r="AY41" s="384">
        <f t="shared" si="36"/>
        <v>0</v>
      </c>
      <c r="AZ41" s="384">
        <f t="shared" si="36"/>
        <v>0</v>
      </c>
      <c r="BA41" s="384">
        <f t="shared" si="36"/>
        <v>0</v>
      </c>
      <c r="BB41" s="384">
        <f t="shared" si="36"/>
        <v>0</v>
      </c>
      <c r="BC41" s="384">
        <f t="shared" si="36"/>
        <v>0</v>
      </c>
      <c r="BD41" s="384">
        <f t="shared" si="36"/>
        <v>0</v>
      </c>
      <c r="BE41" s="384">
        <f t="shared" si="36"/>
        <v>0</v>
      </c>
      <c r="BF41" s="384">
        <f t="shared" si="36"/>
        <v>0</v>
      </c>
      <c r="BG41" s="384">
        <f t="shared" si="36"/>
        <v>0</v>
      </c>
      <c r="BH41" s="384">
        <f t="shared" si="36"/>
        <v>0</v>
      </c>
      <c r="BI41" s="384">
        <f t="shared" si="36"/>
        <v>0</v>
      </c>
      <c r="BJ41" s="384">
        <f t="shared" si="36"/>
        <v>0</v>
      </c>
      <c r="BK41" s="384">
        <f t="shared" si="36"/>
        <v>0</v>
      </c>
      <c r="BL41" s="384">
        <f t="shared" si="36"/>
        <v>0</v>
      </c>
      <c r="BM41" s="384">
        <f t="shared" si="36"/>
        <v>0</v>
      </c>
      <c r="BN41" s="384"/>
      <c r="BO41" s="384"/>
      <c r="BP41" s="384"/>
      <c r="BQ41" s="384"/>
      <c r="BR41" s="384"/>
      <c r="BS41" s="384"/>
      <c r="BT41" s="384"/>
      <c r="BU41" s="384"/>
      <c r="BV41" s="384"/>
      <c r="BW41" s="384"/>
      <c r="BX41" s="384"/>
      <c r="BY41" s="384"/>
      <c r="BZ41" s="384"/>
      <c r="CA41" s="384"/>
      <c r="CB41" s="384"/>
      <c r="CC41" s="384"/>
      <c r="CD41" s="384"/>
      <c r="CE41" s="384"/>
      <c r="CF41" s="384"/>
      <c r="CG41" s="384"/>
      <c r="CH41" s="384">
        <f t="shared" si="36"/>
        <v>0</v>
      </c>
      <c r="CI41" s="384">
        <f t="shared" si="36"/>
        <v>0</v>
      </c>
      <c r="CJ41" s="384">
        <f t="shared" si="36"/>
        <v>0</v>
      </c>
      <c r="CK41" s="384">
        <f t="shared" si="36"/>
        <v>0</v>
      </c>
      <c r="CL41" s="384">
        <f t="shared" si="36"/>
        <v>0</v>
      </c>
      <c r="CM41" s="384">
        <f t="shared" si="36"/>
        <v>0</v>
      </c>
      <c r="CN41" s="384">
        <f t="shared" si="36"/>
        <v>0</v>
      </c>
      <c r="CO41" s="384">
        <f t="shared" si="36"/>
        <v>0</v>
      </c>
      <c r="CP41" s="384">
        <f t="shared" si="36"/>
        <v>0</v>
      </c>
      <c r="CQ41" s="384">
        <f t="shared" si="36"/>
        <v>0</v>
      </c>
      <c r="CR41" s="384" t="s">
        <v>190</v>
      </c>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row>
    <row r="42" spans="1:167" s="32" customFormat="1" ht="31.5" x14ac:dyDescent="0.25">
      <c r="B42" s="437" t="s">
        <v>277</v>
      </c>
      <c r="C42" s="438" t="s">
        <v>278</v>
      </c>
      <c r="D42" s="72" t="s">
        <v>93</v>
      </c>
      <c r="E42" s="437" t="s">
        <v>190</v>
      </c>
      <c r="F42" s="72" t="s">
        <v>190</v>
      </c>
      <c r="G42" s="439" t="s">
        <v>190</v>
      </c>
      <c r="H42" s="439" t="s">
        <v>190</v>
      </c>
      <c r="I42" s="326">
        <v>0</v>
      </c>
      <c r="J42" s="326">
        <v>0</v>
      </c>
      <c r="K42" s="326">
        <v>0</v>
      </c>
      <c r="L42" s="326">
        <v>0</v>
      </c>
      <c r="M42" s="326">
        <v>0</v>
      </c>
      <c r="N42" s="326">
        <v>0</v>
      </c>
      <c r="O42" s="326">
        <v>0</v>
      </c>
      <c r="P42" s="326">
        <v>0</v>
      </c>
      <c r="Q42" s="326">
        <v>0</v>
      </c>
      <c r="R42" s="326">
        <v>0</v>
      </c>
      <c r="S42" s="326">
        <v>0</v>
      </c>
      <c r="T42" s="326">
        <v>0</v>
      </c>
      <c r="U42" s="326">
        <v>0</v>
      </c>
      <c r="V42" s="326">
        <v>0</v>
      </c>
      <c r="W42" s="326">
        <v>0</v>
      </c>
      <c r="X42" s="326">
        <v>0</v>
      </c>
      <c r="Y42" s="326">
        <v>0</v>
      </c>
      <c r="Z42" s="326">
        <v>0</v>
      </c>
      <c r="AA42" s="326">
        <v>0</v>
      </c>
      <c r="AB42" s="326">
        <v>0</v>
      </c>
      <c r="AC42" s="326">
        <v>0</v>
      </c>
      <c r="AD42" s="326">
        <v>0</v>
      </c>
      <c r="AE42" s="326">
        <v>0</v>
      </c>
      <c r="AF42" s="326">
        <v>0</v>
      </c>
      <c r="AG42" s="326">
        <v>0</v>
      </c>
      <c r="AH42" s="326">
        <v>0</v>
      </c>
      <c r="AI42" s="326">
        <v>0</v>
      </c>
      <c r="AJ42" s="326">
        <v>0</v>
      </c>
      <c r="AK42" s="326">
        <v>0</v>
      </c>
      <c r="AL42" s="326">
        <v>0</v>
      </c>
      <c r="AM42" s="326">
        <v>0</v>
      </c>
      <c r="AN42" s="326">
        <v>0</v>
      </c>
      <c r="AO42" s="326">
        <v>0</v>
      </c>
      <c r="AP42" s="326">
        <v>0</v>
      </c>
      <c r="AQ42" s="326">
        <v>0</v>
      </c>
      <c r="AR42" s="326">
        <v>0</v>
      </c>
      <c r="AS42" s="326">
        <v>0</v>
      </c>
      <c r="AT42" s="326">
        <v>0</v>
      </c>
      <c r="AU42" s="326">
        <v>0</v>
      </c>
      <c r="AV42" s="326">
        <v>0</v>
      </c>
      <c r="AW42" s="326">
        <v>0</v>
      </c>
      <c r="AX42" s="326">
        <v>0</v>
      </c>
      <c r="AY42" s="326">
        <v>0</v>
      </c>
      <c r="AZ42" s="326">
        <v>0</v>
      </c>
      <c r="BA42" s="326">
        <v>0</v>
      </c>
      <c r="BB42" s="326">
        <v>0</v>
      </c>
      <c r="BC42" s="326">
        <v>0</v>
      </c>
      <c r="BD42" s="326">
        <v>0</v>
      </c>
      <c r="BE42" s="326">
        <v>0</v>
      </c>
      <c r="BF42" s="326">
        <v>0</v>
      </c>
      <c r="BG42" s="326">
        <v>0</v>
      </c>
      <c r="BH42" s="326">
        <v>0</v>
      </c>
      <c r="BI42" s="326">
        <v>0</v>
      </c>
      <c r="BJ42" s="326">
        <v>0</v>
      </c>
      <c r="BK42" s="326">
        <v>0</v>
      </c>
      <c r="BL42" s="326">
        <v>0</v>
      </c>
      <c r="BM42" s="326">
        <v>0</v>
      </c>
      <c r="BN42" s="326"/>
      <c r="BO42" s="326"/>
      <c r="BP42" s="326"/>
      <c r="BQ42" s="326"/>
      <c r="BR42" s="326"/>
      <c r="BS42" s="326"/>
      <c r="BT42" s="326"/>
      <c r="BU42" s="326"/>
      <c r="BV42" s="326"/>
      <c r="BW42" s="326"/>
      <c r="BX42" s="326"/>
      <c r="BY42" s="326"/>
      <c r="BZ42" s="326"/>
      <c r="CA42" s="326"/>
      <c r="CB42" s="326"/>
      <c r="CC42" s="326"/>
      <c r="CD42" s="326"/>
      <c r="CE42" s="326"/>
      <c r="CF42" s="326"/>
      <c r="CG42" s="326"/>
      <c r="CH42" s="326">
        <v>0</v>
      </c>
      <c r="CI42" s="326">
        <v>0</v>
      </c>
      <c r="CJ42" s="326">
        <v>0</v>
      </c>
      <c r="CK42" s="326">
        <v>0</v>
      </c>
      <c r="CL42" s="326">
        <v>0</v>
      </c>
      <c r="CM42" s="326">
        <v>0</v>
      </c>
      <c r="CN42" s="326">
        <v>0</v>
      </c>
      <c r="CO42" s="326">
        <v>0</v>
      </c>
      <c r="CP42" s="326">
        <v>0</v>
      </c>
      <c r="CQ42" s="326">
        <v>0</v>
      </c>
      <c r="CR42" s="326">
        <v>0</v>
      </c>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row>
    <row r="43" spans="1:167" s="32" customFormat="1" ht="46.5" customHeight="1" x14ac:dyDescent="0.25">
      <c r="B43" s="408" t="s">
        <v>128</v>
      </c>
      <c r="C43" s="409" t="s">
        <v>129</v>
      </c>
      <c r="D43" s="431" t="s">
        <v>93</v>
      </c>
      <c r="E43" s="431" t="s">
        <v>190</v>
      </c>
      <c r="F43" s="73" t="s">
        <v>190</v>
      </c>
      <c r="G43" s="73" t="s">
        <v>190</v>
      </c>
      <c r="H43" s="73" t="s">
        <v>190</v>
      </c>
      <c r="I43" s="326">
        <v>0</v>
      </c>
      <c r="J43" s="326">
        <v>0</v>
      </c>
      <c r="K43" s="73" t="s">
        <v>190</v>
      </c>
      <c r="L43" s="73">
        <v>0</v>
      </c>
      <c r="M43" s="73">
        <v>0</v>
      </c>
      <c r="N43" s="73" t="s">
        <v>190</v>
      </c>
      <c r="O43" s="73">
        <v>0</v>
      </c>
      <c r="P43" s="73">
        <v>0</v>
      </c>
      <c r="Q43" s="326">
        <v>0</v>
      </c>
      <c r="R43" s="326">
        <v>0</v>
      </c>
      <c r="S43" s="326">
        <v>0</v>
      </c>
      <c r="T43" s="326">
        <v>0</v>
      </c>
      <c r="U43" s="326">
        <v>0</v>
      </c>
      <c r="V43" s="326">
        <v>0</v>
      </c>
      <c r="W43" s="326">
        <v>0</v>
      </c>
      <c r="X43" s="326">
        <v>0</v>
      </c>
      <c r="Y43" s="326">
        <v>0</v>
      </c>
      <c r="Z43" s="326">
        <v>0</v>
      </c>
      <c r="AA43" s="326">
        <v>0</v>
      </c>
      <c r="AB43" s="326">
        <v>0</v>
      </c>
      <c r="AC43" s="326">
        <v>0</v>
      </c>
      <c r="AD43" s="326">
        <v>0</v>
      </c>
      <c r="AE43" s="326">
        <v>0</v>
      </c>
      <c r="AF43" s="326">
        <v>0</v>
      </c>
      <c r="AG43" s="326">
        <v>0</v>
      </c>
      <c r="AH43" s="326">
        <v>0</v>
      </c>
      <c r="AI43" s="326">
        <v>0</v>
      </c>
      <c r="AJ43" s="326">
        <v>0</v>
      </c>
      <c r="AK43" s="326">
        <v>0</v>
      </c>
      <c r="AL43" s="326">
        <v>0</v>
      </c>
      <c r="AM43" s="326">
        <v>0</v>
      </c>
      <c r="AN43" s="326">
        <v>0</v>
      </c>
      <c r="AO43" s="326">
        <v>0</v>
      </c>
      <c r="AP43" s="326">
        <v>0</v>
      </c>
      <c r="AQ43" s="326">
        <v>0</v>
      </c>
      <c r="AR43" s="326">
        <v>0</v>
      </c>
      <c r="AS43" s="326">
        <v>0</v>
      </c>
      <c r="AT43" s="326">
        <v>0</v>
      </c>
      <c r="AU43" s="326">
        <v>0</v>
      </c>
      <c r="AV43" s="326">
        <v>0</v>
      </c>
      <c r="AW43" s="326">
        <v>0</v>
      </c>
      <c r="AX43" s="326">
        <v>0</v>
      </c>
      <c r="AY43" s="326">
        <v>0</v>
      </c>
      <c r="AZ43" s="326">
        <v>0</v>
      </c>
      <c r="BA43" s="326">
        <v>0</v>
      </c>
      <c r="BB43" s="326">
        <v>0</v>
      </c>
      <c r="BC43" s="326">
        <v>0</v>
      </c>
      <c r="BD43" s="326">
        <v>0</v>
      </c>
      <c r="BE43" s="326">
        <v>0</v>
      </c>
      <c r="BF43" s="326">
        <v>0</v>
      </c>
      <c r="BG43" s="326">
        <v>0</v>
      </c>
      <c r="BH43" s="326">
        <v>0</v>
      </c>
      <c r="BI43" s="326">
        <v>0</v>
      </c>
      <c r="BJ43" s="326">
        <v>0</v>
      </c>
      <c r="BK43" s="326">
        <v>0</v>
      </c>
      <c r="BL43" s="326">
        <v>0</v>
      </c>
      <c r="BM43" s="326">
        <v>0</v>
      </c>
      <c r="BN43" s="326"/>
      <c r="BO43" s="326"/>
      <c r="BP43" s="326"/>
      <c r="BQ43" s="326"/>
      <c r="BR43" s="326"/>
      <c r="BS43" s="326"/>
      <c r="BT43" s="326"/>
      <c r="BU43" s="326"/>
      <c r="BV43" s="326"/>
      <c r="BW43" s="326"/>
      <c r="BX43" s="326"/>
      <c r="BY43" s="326"/>
      <c r="BZ43" s="326"/>
      <c r="CA43" s="326"/>
      <c r="CB43" s="326"/>
      <c r="CC43" s="326"/>
      <c r="CD43" s="326"/>
      <c r="CE43" s="326"/>
      <c r="CF43" s="326"/>
      <c r="CG43" s="326"/>
      <c r="CH43" s="326">
        <v>0</v>
      </c>
      <c r="CI43" s="326">
        <v>0</v>
      </c>
      <c r="CJ43" s="326">
        <v>0</v>
      </c>
      <c r="CK43" s="326">
        <v>0</v>
      </c>
      <c r="CL43" s="326">
        <v>0</v>
      </c>
      <c r="CM43" s="326">
        <v>0</v>
      </c>
      <c r="CN43" s="326">
        <v>0</v>
      </c>
      <c r="CO43" s="326">
        <v>0</v>
      </c>
      <c r="CP43" s="326">
        <v>0</v>
      </c>
      <c r="CQ43" s="326">
        <v>0</v>
      </c>
      <c r="CR43" s="326" t="s">
        <v>190</v>
      </c>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row>
    <row r="44" spans="1:167" s="71" customFormat="1" ht="48" customHeight="1" x14ac:dyDescent="0.25">
      <c r="A44" s="69"/>
      <c r="B44" s="382" t="s">
        <v>130</v>
      </c>
      <c r="C44" s="383" t="s">
        <v>131</v>
      </c>
      <c r="D44" s="428" t="s">
        <v>93</v>
      </c>
      <c r="E44" s="428" t="s">
        <v>190</v>
      </c>
      <c r="F44" s="429" t="s">
        <v>190</v>
      </c>
      <c r="G44" s="429" t="s">
        <v>190</v>
      </c>
      <c r="H44" s="429" t="s">
        <v>190</v>
      </c>
      <c r="I44" s="384">
        <f>I45+I60+I63+I73</f>
        <v>0</v>
      </c>
      <c r="J44" s="384">
        <f>J45+J60+J63+J73</f>
        <v>0</v>
      </c>
      <c r="K44" s="429" t="s">
        <v>190</v>
      </c>
      <c r="L44" s="429">
        <f>L45+L60+L63+L73</f>
        <v>0</v>
      </c>
      <c r="M44" s="429">
        <f>M45+M60+M63+M73</f>
        <v>0</v>
      </c>
      <c r="N44" s="429" t="s">
        <v>190</v>
      </c>
      <c r="O44" s="429">
        <v>0</v>
      </c>
      <c r="P44" s="429">
        <f>P45+P60+P63+P73+P48</f>
        <v>0</v>
      </c>
      <c r="Q44" s="384">
        <f>Q45+Q60+Q63+Q73</f>
        <v>0</v>
      </c>
      <c r="R44" s="384">
        <f>R45+R60+R63+R73</f>
        <v>0</v>
      </c>
      <c r="S44" s="384">
        <f>S45+S60+S63+S73</f>
        <v>0</v>
      </c>
      <c r="T44" s="384">
        <f>T45+T60+T63+T73</f>
        <v>0</v>
      </c>
      <c r="U44" s="384">
        <f>U45+U60+U63+U73</f>
        <v>0</v>
      </c>
      <c r="V44" s="384">
        <f>V45+V60+V63+V73+V48</f>
        <v>0</v>
      </c>
      <c r="W44" s="384">
        <f t="shared" ref="W44:AD44" si="37">W45+W60+W63+W73</f>
        <v>0</v>
      </c>
      <c r="X44" s="384">
        <f t="shared" si="37"/>
        <v>0</v>
      </c>
      <c r="Y44" s="384">
        <f t="shared" si="37"/>
        <v>0</v>
      </c>
      <c r="Z44" s="384">
        <f t="shared" si="37"/>
        <v>0</v>
      </c>
      <c r="AA44" s="384">
        <f t="shared" si="37"/>
        <v>0</v>
      </c>
      <c r="AB44" s="384">
        <f t="shared" si="37"/>
        <v>0</v>
      </c>
      <c r="AC44" s="384">
        <f t="shared" si="37"/>
        <v>38.700000000000003</v>
      </c>
      <c r="AD44" s="384">
        <f t="shared" si="37"/>
        <v>0</v>
      </c>
      <c r="AE44" s="384">
        <f>AE45+AE60+AE63+AE73+AE48</f>
        <v>0</v>
      </c>
      <c r="AF44" s="384">
        <f>AF45+AF60+AF63+AF73</f>
        <v>0</v>
      </c>
      <c r="AG44" s="384">
        <f>AG45+AG60+AG63+AG73</f>
        <v>0</v>
      </c>
      <c r="AH44" s="384">
        <f>AH45+AH60+AH63+AH73</f>
        <v>0</v>
      </c>
      <c r="AI44" s="384">
        <f>AI45+AI60+AI63+AI73</f>
        <v>0</v>
      </c>
      <c r="AJ44" s="384">
        <f>AJ45+AJ60+AJ63+AJ73+AJ48</f>
        <v>38.700000000000003</v>
      </c>
      <c r="AK44" s="384">
        <f>AK45+AK60+AK63+AK73</f>
        <v>0</v>
      </c>
      <c r="AL44" s="384">
        <f>AL45+AL60+AL63+AL73</f>
        <v>0</v>
      </c>
      <c r="AM44" s="384">
        <f t="shared" ref="AM44:BR44" si="38">AM45+AM60+AM63+AM73+AM48</f>
        <v>38.700000000000003</v>
      </c>
      <c r="AN44" s="384">
        <f t="shared" si="38"/>
        <v>0</v>
      </c>
      <c r="AO44" s="384">
        <f t="shared" si="38"/>
        <v>0</v>
      </c>
      <c r="AP44" s="384">
        <f t="shared" si="38"/>
        <v>0</v>
      </c>
      <c r="AQ44" s="384">
        <f t="shared" si="38"/>
        <v>0</v>
      </c>
      <c r="AR44" s="384">
        <f t="shared" si="38"/>
        <v>0</v>
      </c>
      <c r="AS44" s="384">
        <f t="shared" si="38"/>
        <v>0</v>
      </c>
      <c r="AT44" s="384">
        <f t="shared" si="38"/>
        <v>30.607000000000003</v>
      </c>
      <c r="AU44" s="384">
        <f t="shared" si="38"/>
        <v>0</v>
      </c>
      <c r="AV44" s="384">
        <f t="shared" si="38"/>
        <v>0</v>
      </c>
      <c r="AW44" s="384">
        <f t="shared" si="38"/>
        <v>30.607000000000003</v>
      </c>
      <c r="AX44" s="384">
        <f t="shared" si="38"/>
        <v>0</v>
      </c>
      <c r="AY44" s="384">
        <f t="shared" si="38"/>
        <v>0</v>
      </c>
      <c r="AZ44" s="384">
        <f t="shared" si="38"/>
        <v>0</v>
      </c>
      <c r="BA44" s="384">
        <f t="shared" si="38"/>
        <v>0</v>
      </c>
      <c r="BB44" s="384">
        <f t="shared" si="38"/>
        <v>0</v>
      </c>
      <c r="BC44" s="384">
        <f t="shared" si="38"/>
        <v>0</v>
      </c>
      <c r="BD44" s="384">
        <f t="shared" si="38"/>
        <v>17.700000000000003</v>
      </c>
      <c r="BE44" s="384">
        <f t="shared" si="38"/>
        <v>0</v>
      </c>
      <c r="BF44" s="384">
        <f t="shared" si="38"/>
        <v>0</v>
      </c>
      <c r="BG44" s="384">
        <f t="shared" si="38"/>
        <v>17.700000000000003</v>
      </c>
      <c r="BH44" s="384">
        <f t="shared" si="38"/>
        <v>0</v>
      </c>
      <c r="BI44" s="384">
        <f t="shared" si="38"/>
        <v>0</v>
      </c>
      <c r="BJ44" s="384">
        <f t="shared" si="38"/>
        <v>0</v>
      </c>
      <c r="BK44" s="384">
        <f t="shared" si="38"/>
        <v>0</v>
      </c>
      <c r="BL44" s="384">
        <f t="shared" si="38"/>
        <v>0</v>
      </c>
      <c r="BM44" s="384">
        <f t="shared" si="38"/>
        <v>0</v>
      </c>
      <c r="BN44" s="384">
        <f t="shared" si="38"/>
        <v>16.850000000000001</v>
      </c>
      <c r="BO44" s="384">
        <f t="shared" si="38"/>
        <v>0</v>
      </c>
      <c r="BP44" s="384">
        <f t="shared" si="38"/>
        <v>0</v>
      </c>
      <c r="BQ44" s="384">
        <f t="shared" si="38"/>
        <v>16.850000000000001</v>
      </c>
      <c r="BR44" s="384">
        <f t="shared" si="38"/>
        <v>0</v>
      </c>
      <c r="BS44" s="384">
        <f t="shared" ref="BS44:CQ44" si="39">BS45+BS60+BS63+BS73+BS48</f>
        <v>0</v>
      </c>
      <c r="BT44" s="384">
        <f t="shared" si="39"/>
        <v>0</v>
      </c>
      <c r="BU44" s="384">
        <f t="shared" si="39"/>
        <v>0</v>
      </c>
      <c r="BV44" s="384">
        <f t="shared" si="39"/>
        <v>0</v>
      </c>
      <c r="BW44" s="384">
        <f t="shared" si="39"/>
        <v>0</v>
      </c>
      <c r="BX44" s="384">
        <f t="shared" si="39"/>
        <v>8</v>
      </c>
      <c r="BY44" s="384">
        <f t="shared" si="39"/>
        <v>0</v>
      </c>
      <c r="BZ44" s="384">
        <f t="shared" si="39"/>
        <v>0</v>
      </c>
      <c r="CA44" s="384">
        <f t="shared" si="39"/>
        <v>8</v>
      </c>
      <c r="CB44" s="384">
        <f t="shared" si="39"/>
        <v>0</v>
      </c>
      <c r="CC44" s="384">
        <f t="shared" si="39"/>
        <v>0</v>
      </c>
      <c r="CD44" s="384">
        <f t="shared" si="39"/>
        <v>0</v>
      </c>
      <c r="CE44" s="384">
        <f t="shared" si="39"/>
        <v>0</v>
      </c>
      <c r="CF44" s="384">
        <f t="shared" si="39"/>
        <v>0</v>
      </c>
      <c r="CG44" s="384">
        <f t="shared" si="39"/>
        <v>0</v>
      </c>
      <c r="CH44" s="384">
        <f t="shared" si="39"/>
        <v>111.85699999999997</v>
      </c>
      <c r="CI44" s="384">
        <f t="shared" si="39"/>
        <v>0</v>
      </c>
      <c r="CJ44" s="384">
        <f t="shared" si="39"/>
        <v>0</v>
      </c>
      <c r="CK44" s="384">
        <f t="shared" si="39"/>
        <v>111.85699999999997</v>
      </c>
      <c r="CL44" s="384">
        <f t="shared" si="39"/>
        <v>0</v>
      </c>
      <c r="CM44" s="384">
        <f t="shared" si="39"/>
        <v>0</v>
      </c>
      <c r="CN44" s="384">
        <f t="shared" si="39"/>
        <v>0</v>
      </c>
      <c r="CO44" s="384">
        <f t="shared" si="39"/>
        <v>0</v>
      </c>
      <c r="CP44" s="384">
        <f t="shared" si="39"/>
        <v>0</v>
      </c>
      <c r="CQ44" s="384">
        <f t="shared" si="39"/>
        <v>0</v>
      </c>
      <c r="CR44" s="384" t="s">
        <v>190</v>
      </c>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69"/>
      <c r="DR44" s="69"/>
      <c r="DS44" s="69"/>
      <c r="DT44" s="69"/>
      <c r="DU44" s="69"/>
      <c r="DV44" s="69"/>
      <c r="DW44" s="69"/>
      <c r="DX44" s="69"/>
    </row>
    <row r="45" spans="1:167" s="32" customFormat="1" ht="48" customHeight="1" x14ac:dyDescent="0.25">
      <c r="B45" s="382" t="s">
        <v>132</v>
      </c>
      <c r="C45" s="383" t="s">
        <v>133</v>
      </c>
      <c r="D45" s="382" t="s">
        <v>93</v>
      </c>
      <c r="E45" s="385" t="s">
        <v>190</v>
      </c>
      <c r="F45" s="382" t="s">
        <v>190</v>
      </c>
      <c r="G45" s="382" t="s">
        <v>190</v>
      </c>
      <c r="H45" s="382" t="s">
        <v>190</v>
      </c>
      <c r="I45" s="384">
        <f>I46+I48</f>
        <v>0</v>
      </c>
      <c r="J45" s="384">
        <f>J46+J48</f>
        <v>0</v>
      </c>
      <c r="K45" s="382" t="s">
        <v>190</v>
      </c>
      <c r="L45" s="393">
        <f>L46+L48</f>
        <v>0</v>
      </c>
      <c r="M45" s="382">
        <f>M46+M48</f>
        <v>0</v>
      </c>
      <c r="N45" s="382" t="s">
        <v>190</v>
      </c>
      <c r="O45" s="393">
        <f t="shared" ref="O45:BM45" si="40">O46</f>
        <v>0</v>
      </c>
      <c r="P45" s="382">
        <f t="shared" si="40"/>
        <v>0</v>
      </c>
      <c r="Q45" s="384">
        <f t="shared" si="40"/>
        <v>0</v>
      </c>
      <c r="R45" s="384">
        <f t="shared" si="40"/>
        <v>0</v>
      </c>
      <c r="S45" s="384">
        <f t="shared" si="40"/>
        <v>0</v>
      </c>
      <c r="T45" s="384">
        <f t="shared" si="40"/>
        <v>0</v>
      </c>
      <c r="U45" s="384">
        <f>U46</f>
        <v>0</v>
      </c>
      <c r="V45" s="384">
        <f>V46</f>
        <v>0</v>
      </c>
      <c r="W45" s="384">
        <f>W46+W48</f>
        <v>0</v>
      </c>
      <c r="X45" s="384">
        <f>X46+X48</f>
        <v>0</v>
      </c>
      <c r="Y45" s="384">
        <f>Y46+Y48</f>
        <v>0</v>
      </c>
      <c r="Z45" s="384">
        <f t="shared" si="40"/>
        <v>0</v>
      </c>
      <c r="AA45" s="384">
        <f t="shared" si="40"/>
        <v>0</v>
      </c>
      <c r="AB45" s="384">
        <f t="shared" si="40"/>
        <v>0</v>
      </c>
      <c r="AC45" s="384">
        <f>AC46+AC48</f>
        <v>38.700000000000003</v>
      </c>
      <c r="AD45" s="384">
        <f t="shared" si="40"/>
        <v>0</v>
      </c>
      <c r="AE45" s="384">
        <f>AE46</f>
        <v>0</v>
      </c>
      <c r="AF45" s="384">
        <f t="shared" si="40"/>
        <v>0</v>
      </c>
      <c r="AG45" s="384">
        <f t="shared" si="40"/>
        <v>0</v>
      </c>
      <c r="AH45" s="384">
        <f>AH46+AH48</f>
        <v>0</v>
      </c>
      <c r="AI45" s="384">
        <f t="shared" si="40"/>
        <v>0</v>
      </c>
      <c r="AJ45" s="384">
        <f t="shared" si="40"/>
        <v>0</v>
      </c>
      <c r="AK45" s="384">
        <f t="shared" si="40"/>
        <v>0</v>
      </c>
      <c r="AL45" s="384">
        <f t="shared" si="40"/>
        <v>0</v>
      </c>
      <c r="AM45" s="384">
        <f>AM46</f>
        <v>0</v>
      </c>
      <c r="AN45" s="384">
        <f t="shared" si="40"/>
        <v>0</v>
      </c>
      <c r="AO45" s="384">
        <f t="shared" si="40"/>
        <v>0</v>
      </c>
      <c r="AP45" s="384">
        <f t="shared" si="40"/>
        <v>0</v>
      </c>
      <c r="AQ45" s="384">
        <f t="shared" si="40"/>
        <v>0</v>
      </c>
      <c r="AR45" s="384">
        <f>AR46</f>
        <v>0</v>
      </c>
      <c r="AS45" s="384">
        <f t="shared" si="40"/>
        <v>0</v>
      </c>
      <c r="AT45" s="384">
        <f t="shared" si="40"/>
        <v>0</v>
      </c>
      <c r="AU45" s="384">
        <f t="shared" si="40"/>
        <v>0</v>
      </c>
      <c r="AV45" s="384">
        <f t="shared" si="40"/>
        <v>0</v>
      </c>
      <c r="AW45" s="384">
        <f>AW46</f>
        <v>0</v>
      </c>
      <c r="AX45" s="384">
        <f t="shared" si="40"/>
        <v>0</v>
      </c>
      <c r="AY45" s="384">
        <f t="shared" si="40"/>
        <v>0</v>
      </c>
      <c r="AZ45" s="384">
        <f t="shared" si="40"/>
        <v>0</v>
      </c>
      <c r="BA45" s="384">
        <f t="shared" si="40"/>
        <v>0</v>
      </c>
      <c r="BB45" s="384">
        <f>BB46</f>
        <v>0</v>
      </c>
      <c r="BC45" s="384">
        <f t="shared" si="40"/>
        <v>0</v>
      </c>
      <c r="BD45" s="384">
        <f t="shared" si="40"/>
        <v>0</v>
      </c>
      <c r="BE45" s="384">
        <f t="shared" si="40"/>
        <v>0</v>
      </c>
      <c r="BF45" s="384">
        <f t="shared" si="40"/>
        <v>0</v>
      </c>
      <c r="BG45" s="384">
        <f>BG46</f>
        <v>0</v>
      </c>
      <c r="BH45" s="384">
        <f t="shared" si="40"/>
        <v>0</v>
      </c>
      <c r="BI45" s="384">
        <f>BI46</f>
        <v>0</v>
      </c>
      <c r="BJ45" s="384">
        <f t="shared" si="40"/>
        <v>0</v>
      </c>
      <c r="BK45" s="384">
        <f t="shared" si="40"/>
        <v>0</v>
      </c>
      <c r="BL45" s="384">
        <f>BL46</f>
        <v>0</v>
      </c>
      <c r="BM45" s="384">
        <f t="shared" si="40"/>
        <v>0</v>
      </c>
      <c r="BN45" s="384"/>
      <c r="BO45" s="384"/>
      <c r="BP45" s="384"/>
      <c r="BQ45" s="384"/>
      <c r="BR45" s="384"/>
      <c r="BS45" s="384"/>
      <c r="BT45" s="384"/>
      <c r="BU45" s="384"/>
      <c r="BV45" s="384"/>
      <c r="BW45" s="384"/>
      <c r="BX45" s="384"/>
      <c r="BY45" s="384"/>
      <c r="BZ45" s="384"/>
      <c r="CA45" s="384"/>
      <c r="CB45" s="384"/>
      <c r="CC45" s="384"/>
      <c r="CD45" s="384"/>
      <c r="CE45" s="384"/>
      <c r="CF45" s="384"/>
      <c r="CG45" s="384"/>
      <c r="CH45" s="384">
        <f>CH46</f>
        <v>0</v>
      </c>
      <c r="CI45" s="384">
        <f t="shared" ref="CI45:CQ45" si="41">CI46</f>
        <v>0</v>
      </c>
      <c r="CJ45" s="384">
        <f t="shared" si="41"/>
        <v>0</v>
      </c>
      <c r="CK45" s="384">
        <f>CK46</f>
        <v>0</v>
      </c>
      <c r="CL45" s="384">
        <f t="shared" si="41"/>
        <v>0</v>
      </c>
      <c r="CM45" s="384">
        <f>CM46</f>
        <v>0</v>
      </c>
      <c r="CN45" s="384">
        <f t="shared" si="41"/>
        <v>0</v>
      </c>
      <c r="CO45" s="384">
        <f t="shared" si="41"/>
        <v>0</v>
      </c>
      <c r="CP45" s="384">
        <f>CP46</f>
        <v>0</v>
      </c>
      <c r="CQ45" s="384">
        <f t="shared" si="41"/>
        <v>0</v>
      </c>
      <c r="CR45" s="384" t="s">
        <v>190</v>
      </c>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row>
    <row r="46" spans="1:167" s="32" customFormat="1" ht="42" customHeight="1" x14ac:dyDescent="0.25">
      <c r="B46" s="411" t="s">
        <v>134</v>
      </c>
      <c r="C46" s="412" t="s">
        <v>135</v>
      </c>
      <c r="D46" s="411" t="s">
        <v>93</v>
      </c>
      <c r="E46" s="408" t="s">
        <v>190</v>
      </c>
      <c r="F46" s="411" t="s">
        <v>190</v>
      </c>
      <c r="G46" s="411" t="s">
        <v>190</v>
      </c>
      <c r="H46" s="411" t="s">
        <v>190</v>
      </c>
      <c r="I46" s="413">
        <f>SUM(I47:I47)</f>
        <v>0</v>
      </c>
      <c r="J46" s="413">
        <f>SUM(J47:J47)</f>
        <v>0</v>
      </c>
      <c r="K46" s="413" t="s">
        <v>190</v>
      </c>
      <c r="L46" s="413">
        <f>SUM(L47:L47)</f>
        <v>0</v>
      </c>
      <c r="M46" s="413">
        <f>SUM(M47:M47)</f>
        <v>0</v>
      </c>
      <c r="N46" s="413" t="s">
        <v>190</v>
      </c>
      <c r="O46" s="413">
        <f t="shared" ref="O46:AT46" si="42">SUM(O47:O47)</f>
        <v>0</v>
      </c>
      <c r="P46" s="413">
        <f t="shared" si="42"/>
        <v>0</v>
      </c>
      <c r="Q46" s="413">
        <f t="shared" si="42"/>
        <v>0</v>
      </c>
      <c r="R46" s="413">
        <f t="shared" si="42"/>
        <v>0</v>
      </c>
      <c r="S46" s="413">
        <f t="shared" si="42"/>
        <v>0</v>
      </c>
      <c r="T46" s="413">
        <f t="shared" si="42"/>
        <v>0</v>
      </c>
      <c r="U46" s="413">
        <f t="shared" si="42"/>
        <v>0</v>
      </c>
      <c r="V46" s="413">
        <f t="shared" si="42"/>
        <v>0</v>
      </c>
      <c r="W46" s="413">
        <f t="shared" si="42"/>
        <v>0</v>
      </c>
      <c r="X46" s="413">
        <f t="shared" si="42"/>
        <v>0</v>
      </c>
      <c r="Y46" s="413">
        <f t="shared" si="42"/>
        <v>0</v>
      </c>
      <c r="Z46" s="413">
        <f t="shared" si="42"/>
        <v>0</v>
      </c>
      <c r="AA46" s="413">
        <f t="shared" si="42"/>
        <v>0</v>
      </c>
      <c r="AB46" s="413">
        <f t="shared" si="42"/>
        <v>0</v>
      </c>
      <c r="AC46" s="413">
        <f t="shared" si="42"/>
        <v>0</v>
      </c>
      <c r="AD46" s="413">
        <f t="shared" si="42"/>
        <v>0</v>
      </c>
      <c r="AE46" s="413">
        <f t="shared" si="42"/>
        <v>0</v>
      </c>
      <c r="AF46" s="413">
        <f t="shared" si="42"/>
        <v>0</v>
      </c>
      <c r="AG46" s="413">
        <f t="shared" si="42"/>
        <v>0</v>
      </c>
      <c r="AH46" s="413">
        <f t="shared" si="42"/>
        <v>0</v>
      </c>
      <c r="AI46" s="413">
        <f t="shared" si="42"/>
        <v>0</v>
      </c>
      <c r="AJ46" s="413">
        <f t="shared" si="42"/>
        <v>0</v>
      </c>
      <c r="AK46" s="413">
        <f t="shared" si="42"/>
        <v>0</v>
      </c>
      <c r="AL46" s="413">
        <f t="shared" si="42"/>
        <v>0</v>
      </c>
      <c r="AM46" s="413">
        <f t="shared" si="42"/>
        <v>0</v>
      </c>
      <c r="AN46" s="413">
        <f t="shared" si="42"/>
        <v>0</v>
      </c>
      <c r="AO46" s="413">
        <f t="shared" si="42"/>
        <v>0</v>
      </c>
      <c r="AP46" s="413">
        <f t="shared" si="42"/>
        <v>0</v>
      </c>
      <c r="AQ46" s="413">
        <f t="shared" si="42"/>
        <v>0</v>
      </c>
      <c r="AR46" s="413">
        <f t="shared" si="42"/>
        <v>0</v>
      </c>
      <c r="AS46" s="413">
        <f t="shared" si="42"/>
        <v>0</v>
      </c>
      <c r="AT46" s="413">
        <f t="shared" si="42"/>
        <v>0</v>
      </c>
      <c r="AU46" s="413">
        <f t="shared" ref="AU46:CQ46" si="43">SUM(AU47:AU47)</f>
        <v>0</v>
      </c>
      <c r="AV46" s="413">
        <f t="shared" si="43"/>
        <v>0</v>
      </c>
      <c r="AW46" s="413">
        <f t="shared" si="43"/>
        <v>0</v>
      </c>
      <c r="AX46" s="413">
        <f t="shared" si="43"/>
        <v>0</v>
      </c>
      <c r="AY46" s="413">
        <f t="shared" si="43"/>
        <v>0</v>
      </c>
      <c r="AZ46" s="413">
        <f t="shared" si="43"/>
        <v>0</v>
      </c>
      <c r="BA46" s="413">
        <f t="shared" si="43"/>
        <v>0</v>
      </c>
      <c r="BB46" s="413">
        <f t="shared" si="43"/>
        <v>0</v>
      </c>
      <c r="BC46" s="413">
        <f t="shared" si="43"/>
        <v>0</v>
      </c>
      <c r="BD46" s="413">
        <f t="shared" si="43"/>
        <v>0</v>
      </c>
      <c r="BE46" s="413">
        <f t="shared" si="43"/>
        <v>0</v>
      </c>
      <c r="BF46" s="413">
        <f t="shared" si="43"/>
        <v>0</v>
      </c>
      <c r="BG46" s="413">
        <f t="shared" si="43"/>
        <v>0</v>
      </c>
      <c r="BH46" s="413">
        <f t="shared" si="43"/>
        <v>0</v>
      </c>
      <c r="BI46" s="413">
        <f t="shared" si="43"/>
        <v>0</v>
      </c>
      <c r="BJ46" s="413">
        <f t="shared" si="43"/>
        <v>0</v>
      </c>
      <c r="BK46" s="413">
        <f t="shared" si="43"/>
        <v>0</v>
      </c>
      <c r="BL46" s="413">
        <f t="shared" si="43"/>
        <v>0</v>
      </c>
      <c r="BM46" s="413">
        <f t="shared" si="43"/>
        <v>0</v>
      </c>
      <c r="BN46" s="413"/>
      <c r="BO46" s="413"/>
      <c r="BP46" s="413"/>
      <c r="BQ46" s="413"/>
      <c r="BR46" s="413"/>
      <c r="BS46" s="413"/>
      <c r="BT46" s="413"/>
      <c r="BU46" s="413"/>
      <c r="BV46" s="413"/>
      <c r="BW46" s="413"/>
      <c r="BX46" s="413"/>
      <c r="BY46" s="413"/>
      <c r="BZ46" s="413"/>
      <c r="CA46" s="413"/>
      <c r="CB46" s="413"/>
      <c r="CC46" s="413"/>
      <c r="CD46" s="413"/>
      <c r="CE46" s="413"/>
      <c r="CF46" s="413"/>
      <c r="CG46" s="413"/>
      <c r="CH46" s="413">
        <f t="shared" si="43"/>
        <v>0</v>
      </c>
      <c r="CI46" s="413">
        <f t="shared" si="43"/>
        <v>0</v>
      </c>
      <c r="CJ46" s="413">
        <f t="shared" si="43"/>
        <v>0</v>
      </c>
      <c r="CK46" s="413">
        <f t="shared" si="43"/>
        <v>0</v>
      </c>
      <c r="CL46" s="413">
        <f t="shared" si="43"/>
        <v>0</v>
      </c>
      <c r="CM46" s="413">
        <f t="shared" si="43"/>
        <v>0</v>
      </c>
      <c r="CN46" s="413">
        <f t="shared" si="43"/>
        <v>0</v>
      </c>
      <c r="CO46" s="413">
        <f t="shared" si="43"/>
        <v>0</v>
      </c>
      <c r="CP46" s="413">
        <f t="shared" si="43"/>
        <v>0</v>
      </c>
      <c r="CQ46" s="413">
        <f t="shared" si="43"/>
        <v>0</v>
      </c>
      <c r="CR46" s="413" t="s">
        <v>190</v>
      </c>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row>
    <row r="47" spans="1:167" s="32" customFormat="1" hidden="1" x14ac:dyDescent="0.25">
      <c r="B47" s="76"/>
      <c r="C47" s="415"/>
      <c r="D47" s="76"/>
      <c r="E47" s="76"/>
      <c r="F47" s="400"/>
      <c r="G47" s="400"/>
      <c r="H47" s="400"/>
      <c r="I47" s="78">
        <v>0</v>
      </c>
      <c r="J47" s="78">
        <v>0</v>
      </c>
      <c r="K47" s="78" t="s">
        <v>190</v>
      </c>
      <c r="L47" s="78">
        <v>0</v>
      </c>
      <c r="M47" s="78">
        <v>0</v>
      </c>
      <c r="N47" s="78" t="s">
        <v>190</v>
      </c>
      <c r="O47" s="78">
        <v>0</v>
      </c>
      <c r="P47" s="78">
        <v>0</v>
      </c>
      <c r="Q47" s="78" t="s">
        <v>190</v>
      </c>
      <c r="R47" s="78" t="s">
        <v>190</v>
      </c>
      <c r="S47" s="78" t="s">
        <v>190</v>
      </c>
      <c r="T47" s="78" t="s">
        <v>190</v>
      </c>
      <c r="U47" s="77">
        <f>P47+W47</f>
        <v>0</v>
      </c>
      <c r="V47" s="77">
        <f>Y47+P47</f>
        <v>0</v>
      </c>
      <c r="W47" s="77">
        <f>Z47+AJ47+AT47+BD47</f>
        <v>0</v>
      </c>
      <c r="X47" s="77">
        <f>Z47+AJ47+AT47+BD47</f>
        <v>0</v>
      </c>
      <c r="Y47" s="77">
        <f>AE47+AO47+AY47+BI47</f>
        <v>0</v>
      </c>
      <c r="Z47" s="78">
        <f>SUM(AA47:AD47)</f>
        <v>0</v>
      </c>
      <c r="AA47" s="78">
        <v>0</v>
      </c>
      <c r="AB47" s="78">
        <v>0</v>
      </c>
      <c r="AC47" s="79">
        <v>0</v>
      </c>
      <c r="AD47" s="78">
        <v>0</v>
      </c>
      <c r="AE47" s="78">
        <f>SUM(AF47:AI47)</f>
        <v>0</v>
      </c>
      <c r="AF47" s="78">
        <v>0</v>
      </c>
      <c r="AG47" s="78">
        <v>0</v>
      </c>
      <c r="AH47" s="79">
        <v>0</v>
      </c>
      <c r="AI47" s="78">
        <v>0</v>
      </c>
      <c r="AJ47" s="77">
        <f t="shared" ref="AJ47:AJ59" si="44">SUM(AK47:AN47)</f>
        <v>0</v>
      </c>
      <c r="AK47" s="77">
        <v>0</v>
      </c>
      <c r="AL47" s="77">
        <v>0</v>
      </c>
      <c r="AM47" s="79"/>
      <c r="AN47" s="77">
        <v>0</v>
      </c>
      <c r="AO47" s="77">
        <f>SUM(AP47:AS47)</f>
        <v>0</v>
      </c>
      <c r="AP47" s="77">
        <v>0</v>
      </c>
      <c r="AQ47" s="77">
        <v>0</v>
      </c>
      <c r="AR47" s="79"/>
      <c r="AS47" s="77">
        <v>0</v>
      </c>
      <c r="AT47" s="78">
        <f t="shared" ref="AT47:AT59" si="45">SUM(AU47:AX47)</f>
        <v>0</v>
      </c>
      <c r="AU47" s="78">
        <v>0</v>
      </c>
      <c r="AV47" s="78">
        <v>0</v>
      </c>
      <c r="AW47" s="79">
        <v>0</v>
      </c>
      <c r="AX47" s="78">
        <v>0</v>
      </c>
      <c r="AY47" s="78">
        <f>SUM(AZ47:BC47)</f>
        <v>0</v>
      </c>
      <c r="AZ47" s="78">
        <v>0</v>
      </c>
      <c r="BA47" s="78">
        <v>0</v>
      </c>
      <c r="BB47" s="79">
        <v>0</v>
      </c>
      <c r="BC47" s="78">
        <v>0</v>
      </c>
      <c r="BD47" s="78">
        <f>SUM(BE47:BH47)</f>
        <v>0</v>
      </c>
      <c r="BE47" s="78">
        <v>0</v>
      </c>
      <c r="BF47" s="78">
        <v>0</v>
      </c>
      <c r="BG47" s="79">
        <v>0</v>
      </c>
      <c r="BH47" s="78">
        <v>0</v>
      </c>
      <c r="BI47" s="78">
        <f>SUM(BJ47:BM47)</f>
        <v>0</v>
      </c>
      <c r="BJ47" s="78">
        <v>0</v>
      </c>
      <c r="BK47" s="78">
        <v>0</v>
      </c>
      <c r="BL47" s="79">
        <f>BG47</f>
        <v>0</v>
      </c>
      <c r="BM47" s="78">
        <v>0</v>
      </c>
      <c r="BN47" s="78"/>
      <c r="BO47" s="78"/>
      <c r="BP47" s="78"/>
      <c r="BQ47" s="78"/>
      <c r="BR47" s="78"/>
      <c r="BS47" s="78"/>
      <c r="BT47" s="78"/>
      <c r="BU47" s="78"/>
      <c r="BV47" s="78"/>
      <c r="BW47" s="78"/>
      <c r="BX47" s="78"/>
      <c r="BY47" s="78"/>
      <c r="BZ47" s="78"/>
      <c r="CA47" s="78"/>
      <c r="CB47" s="78"/>
      <c r="CC47" s="78"/>
      <c r="CD47" s="78"/>
      <c r="CE47" s="78"/>
      <c r="CF47" s="78"/>
      <c r="CG47" s="78"/>
      <c r="CH47" s="78">
        <f t="shared" ref="CH47:CQ47" si="46">BD47+AT47+Z47+AJ47</f>
        <v>0</v>
      </c>
      <c r="CI47" s="78">
        <f t="shared" si="46"/>
        <v>0</v>
      </c>
      <c r="CJ47" s="78">
        <f t="shared" si="46"/>
        <v>0</v>
      </c>
      <c r="CK47" s="79">
        <f t="shared" si="46"/>
        <v>0</v>
      </c>
      <c r="CL47" s="78">
        <f t="shared" si="46"/>
        <v>0</v>
      </c>
      <c r="CM47" s="78">
        <f t="shared" si="46"/>
        <v>0</v>
      </c>
      <c r="CN47" s="78">
        <f t="shared" si="46"/>
        <v>0</v>
      </c>
      <c r="CO47" s="78">
        <f t="shared" si="46"/>
        <v>0</v>
      </c>
      <c r="CP47" s="79">
        <f t="shared" si="46"/>
        <v>0</v>
      </c>
      <c r="CQ47" s="78">
        <f t="shared" si="46"/>
        <v>0</v>
      </c>
      <c r="CR47" s="441" t="s">
        <v>190</v>
      </c>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row>
    <row r="48" spans="1:167" s="32" customFormat="1" ht="48" customHeight="1" x14ac:dyDescent="0.25">
      <c r="B48" s="416" t="s">
        <v>139</v>
      </c>
      <c r="C48" s="417" t="s">
        <v>140</v>
      </c>
      <c r="D48" s="416" t="s">
        <v>93</v>
      </c>
      <c r="E48" s="416" t="s">
        <v>190</v>
      </c>
      <c r="F48" s="416" t="s">
        <v>190</v>
      </c>
      <c r="G48" s="416" t="s">
        <v>190</v>
      </c>
      <c r="H48" s="416" t="s">
        <v>190</v>
      </c>
      <c r="I48" s="442">
        <v>0</v>
      </c>
      <c r="J48" s="442">
        <v>0</v>
      </c>
      <c r="K48" s="442" t="s">
        <v>190</v>
      </c>
      <c r="L48" s="442">
        <f>SUBTOTAL(9,L49:L59)</f>
        <v>0</v>
      </c>
      <c r="M48" s="442">
        <f t="shared" ref="M48:CQ48" si="47">SUBTOTAL(9,M49:M59)</f>
        <v>0</v>
      </c>
      <c r="N48" s="442" t="s">
        <v>190</v>
      </c>
      <c r="O48" s="442">
        <f t="shared" si="47"/>
        <v>0</v>
      </c>
      <c r="P48" s="442">
        <f t="shared" si="47"/>
        <v>0</v>
      </c>
      <c r="Q48" s="442">
        <f t="shared" si="47"/>
        <v>0</v>
      </c>
      <c r="R48" s="442">
        <f t="shared" si="47"/>
        <v>0</v>
      </c>
      <c r="S48" s="442">
        <f t="shared" si="47"/>
        <v>0</v>
      </c>
      <c r="T48" s="442">
        <f t="shared" si="47"/>
        <v>0</v>
      </c>
      <c r="U48" s="442">
        <f t="shared" si="47"/>
        <v>111.85699999999997</v>
      </c>
      <c r="V48" s="442">
        <f>SUBTOTAL(9,V49:V59)</f>
        <v>0</v>
      </c>
      <c r="W48" s="442">
        <f>SUBTOTAL(9,W49:W59)</f>
        <v>0</v>
      </c>
      <c r="X48" s="442">
        <f>SUBTOTAL(9,X49:X59)</f>
        <v>0</v>
      </c>
      <c r="Y48" s="442">
        <f t="shared" si="47"/>
        <v>0</v>
      </c>
      <c r="Z48" s="442">
        <f t="shared" si="47"/>
        <v>38.700000000000003</v>
      </c>
      <c r="AA48" s="442">
        <f t="shared" si="47"/>
        <v>0</v>
      </c>
      <c r="AB48" s="442">
        <f t="shared" si="47"/>
        <v>0</v>
      </c>
      <c r="AC48" s="442">
        <f t="shared" si="47"/>
        <v>38.700000000000003</v>
      </c>
      <c r="AD48" s="442">
        <f t="shared" si="47"/>
        <v>0</v>
      </c>
      <c r="AE48" s="442">
        <f t="shared" si="47"/>
        <v>0</v>
      </c>
      <c r="AF48" s="442">
        <f t="shared" si="47"/>
        <v>0</v>
      </c>
      <c r="AG48" s="442">
        <f t="shared" si="47"/>
        <v>0</v>
      </c>
      <c r="AH48" s="442">
        <f t="shared" si="47"/>
        <v>0</v>
      </c>
      <c r="AI48" s="442">
        <f t="shared" si="47"/>
        <v>0</v>
      </c>
      <c r="AJ48" s="442">
        <f t="shared" si="47"/>
        <v>38.700000000000003</v>
      </c>
      <c r="AK48" s="442">
        <f t="shared" si="47"/>
        <v>0</v>
      </c>
      <c r="AL48" s="442">
        <f t="shared" si="47"/>
        <v>0</v>
      </c>
      <c r="AM48" s="442">
        <f t="shared" si="47"/>
        <v>38.700000000000003</v>
      </c>
      <c r="AN48" s="442">
        <f t="shared" si="47"/>
        <v>0</v>
      </c>
      <c r="AO48" s="442">
        <f t="shared" si="47"/>
        <v>0</v>
      </c>
      <c r="AP48" s="442">
        <f t="shared" si="47"/>
        <v>0</v>
      </c>
      <c r="AQ48" s="442">
        <f t="shared" si="47"/>
        <v>0</v>
      </c>
      <c r="AR48" s="442">
        <f t="shared" si="47"/>
        <v>0</v>
      </c>
      <c r="AS48" s="442">
        <f t="shared" si="47"/>
        <v>0</v>
      </c>
      <c r="AT48" s="442">
        <f t="shared" si="47"/>
        <v>30.607000000000003</v>
      </c>
      <c r="AU48" s="442">
        <f t="shared" si="47"/>
        <v>0</v>
      </c>
      <c r="AV48" s="442">
        <f t="shared" si="47"/>
        <v>0</v>
      </c>
      <c r="AW48" s="442">
        <f t="shared" si="47"/>
        <v>30.607000000000003</v>
      </c>
      <c r="AX48" s="442">
        <f t="shared" si="47"/>
        <v>0</v>
      </c>
      <c r="AY48" s="442">
        <f t="shared" si="47"/>
        <v>0</v>
      </c>
      <c r="AZ48" s="442">
        <f t="shared" si="47"/>
        <v>0</v>
      </c>
      <c r="BA48" s="442">
        <f t="shared" si="47"/>
        <v>0</v>
      </c>
      <c r="BB48" s="442">
        <f t="shared" si="47"/>
        <v>0</v>
      </c>
      <c r="BC48" s="442">
        <f t="shared" si="47"/>
        <v>0</v>
      </c>
      <c r="BD48" s="442">
        <f t="shared" si="47"/>
        <v>17.700000000000003</v>
      </c>
      <c r="BE48" s="442">
        <f t="shared" si="47"/>
        <v>0</v>
      </c>
      <c r="BF48" s="442">
        <f t="shared" si="47"/>
        <v>0</v>
      </c>
      <c r="BG48" s="442">
        <f t="shared" si="47"/>
        <v>17.700000000000003</v>
      </c>
      <c r="BH48" s="442">
        <f t="shared" si="47"/>
        <v>0</v>
      </c>
      <c r="BI48" s="442">
        <f t="shared" si="47"/>
        <v>0</v>
      </c>
      <c r="BJ48" s="442">
        <f t="shared" si="47"/>
        <v>0</v>
      </c>
      <c r="BK48" s="442">
        <f t="shared" si="47"/>
        <v>0</v>
      </c>
      <c r="BL48" s="442">
        <f t="shared" si="47"/>
        <v>0</v>
      </c>
      <c r="BM48" s="442">
        <f t="shared" si="47"/>
        <v>0</v>
      </c>
      <c r="BN48" s="442">
        <f t="shared" si="47"/>
        <v>16.850000000000001</v>
      </c>
      <c r="BO48" s="442">
        <f t="shared" si="47"/>
        <v>0</v>
      </c>
      <c r="BP48" s="442">
        <f t="shared" si="47"/>
        <v>0</v>
      </c>
      <c r="BQ48" s="442">
        <f t="shared" si="47"/>
        <v>16.850000000000001</v>
      </c>
      <c r="BR48" s="442">
        <f t="shared" si="47"/>
        <v>0</v>
      </c>
      <c r="BS48" s="442">
        <f t="shared" si="47"/>
        <v>0</v>
      </c>
      <c r="BT48" s="442">
        <f t="shared" si="47"/>
        <v>0</v>
      </c>
      <c r="BU48" s="442">
        <f t="shared" si="47"/>
        <v>0</v>
      </c>
      <c r="BV48" s="442">
        <f t="shared" si="47"/>
        <v>0</v>
      </c>
      <c r="BW48" s="442">
        <f t="shared" si="47"/>
        <v>0</v>
      </c>
      <c r="BX48" s="442">
        <f t="shared" si="47"/>
        <v>8</v>
      </c>
      <c r="BY48" s="442">
        <f t="shared" si="47"/>
        <v>0</v>
      </c>
      <c r="BZ48" s="442">
        <f t="shared" si="47"/>
        <v>0</v>
      </c>
      <c r="CA48" s="442">
        <f t="shared" si="47"/>
        <v>8</v>
      </c>
      <c r="CB48" s="442">
        <f t="shared" si="47"/>
        <v>0</v>
      </c>
      <c r="CC48" s="442">
        <f t="shared" si="47"/>
        <v>0</v>
      </c>
      <c r="CD48" s="442">
        <f t="shared" si="47"/>
        <v>0</v>
      </c>
      <c r="CE48" s="442">
        <f t="shared" si="47"/>
        <v>0</v>
      </c>
      <c r="CF48" s="442">
        <f t="shared" si="47"/>
        <v>0</v>
      </c>
      <c r="CG48" s="442">
        <f t="shared" si="47"/>
        <v>0</v>
      </c>
      <c r="CH48" s="442">
        <f t="shared" si="47"/>
        <v>111.85699999999997</v>
      </c>
      <c r="CI48" s="442">
        <f t="shared" si="47"/>
        <v>0</v>
      </c>
      <c r="CJ48" s="442">
        <f t="shared" si="47"/>
        <v>0</v>
      </c>
      <c r="CK48" s="442">
        <f t="shared" si="47"/>
        <v>111.85699999999997</v>
      </c>
      <c r="CL48" s="442">
        <f t="shared" si="47"/>
        <v>0</v>
      </c>
      <c r="CM48" s="442">
        <f t="shared" si="47"/>
        <v>0</v>
      </c>
      <c r="CN48" s="442">
        <f t="shared" si="47"/>
        <v>0</v>
      </c>
      <c r="CO48" s="442">
        <f t="shared" si="47"/>
        <v>0</v>
      </c>
      <c r="CP48" s="442">
        <f t="shared" si="47"/>
        <v>0</v>
      </c>
      <c r="CQ48" s="442">
        <f t="shared" si="47"/>
        <v>0</v>
      </c>
      <c r="CR48" s="384" t="s">
        <v>190</v>
      </c>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row>
    <row r="49" spans="2:128" ht="33" customHeight="1" outlineLevel="1" x14ac:dyDescent="0.25">
      <c r="B49" s="76" t="s">
        <v>139</v>
      </c>
      <c r="C49" s="387" t="s">
        <v>1551</v>
      </c>
      <c r="D49" s="76" t="s">
        <v>1658</v>
      </c>
      <c r="E49" s="76" t="s">
        <v>279</v>
      </c>
      <c r="F49" s="974" t="s">
        <v>1526</v>
      </c>
      <c r="G49" s="974" t="s">
        <v>1537</v>
      </c>
      <c r="H49" s="76"/>
      <c r="I49" s="77">
        <v>3.456</v>
      </c>
      <c r="J49" s="77">
        <v>18.355</v>
      </c>
      <c r="K49" s="77" t="s">
        <v>1694</v>
      </c>
      <c r="L49" s="77"/>
      <c r="M49" s="77"/>
      <c r="N49" s="911"/>
      <c r="O49" s="77">
        <v>0</v>
      </c>
      <c r="P49" s="77"/>
      <c r="Q49" s="77">
        <v>0</v>
      </c>
      <c r="R49" s="77">
        <v>0</v>
      </c>
      <c r="S49" s="77">
        <v>0</v>
      </c>
      <c r="T49" s="77">
        <v>0</v>
      </c>
      <c r="U49" s="77">
        <v>36</v>
      </c>
      <c r="V49" s="77">
        <f>M49</f>
        <v>0</v>
      </c>
      <c r="W49" s="77">
        <v>0</v>
      </c>
      <c r="X49" s="77">
        <v>0</v>
      </c>
      <c r="Y49" s="77">
        <f>V49-P49</f>
        <v>0</v>
      </c>
      <c r="Z49" s="77">
        <f>SUM(AA49:AD49)</f>
        <v>26</v>
      </c>
      <c r="AA49" s="77">
        <v>0</v>
      </c>
      <c r="AB49" s="77">
        <v>0</v>
      </c>
      <c r="AC49" s="77">
        <v>26</v>
      </c>
      <c r="AD49" s="77">
        <v>0</v>
      </c>
      <c r="AE49" s="77">
        <v>0</v>
      </c>
      <c r="AF49" s="77">
        <v>0</v>
      </c>
      <c r="AG49" s="77">
        <v>0</v>
      </c>
      <c r="AH49" s="77">
        <v>0</v>
      </c>
      <c r="AI49" s="77">
        <v>0</v>
      </c>
      <c r="AJ49" s="77">
        <f t="shared" si="44"/>
        <v>26</v>
      </c>
      <c r="AK49" s="77">
        <v>0</v>
      </c>
      <c r="AL49" s="77">
        <v>0</v>
      </c>
      <c r="AM49" s="77">
        <v>26</v>
      </c>
      <c r="AN49" s="77">
        <v>0</v>
      </c>
      <c r="AO49" s="77">
        <f>SUM(AP49:AS49)</f>
        <v>0</v>
      </c>
      <c r="AP49" s="77">
        <v>0</v>
      </c>
      <c r="AQ49" s="77">
        <v>0</v>
      </c>
      <c r="AR49" s="77"/>
      <c r="AS49" s="77">
        <v>0</v>
      </c>
      <c r="AT49" s="77">
        <f t="shared" si="45"/>
        <v>10</v>
      </c>
      <c r="AU49" s="77">
        <v>0</v>
      </c>
      <c r="AV49" s="77">
        <v>0</v>
      </c>
      <c r="AW49" s="77">
        <v>10</v>
      </c>
      <c r="AX49" s="77">
        <v>0</v>
      </c>
      <c r="AY49" s="77">
        <f>SUM(AZ49:BC49)</f>
        <v>0</v>
      </c>
      <c r="AZ49" s="77"/>
      <c r="BA49" s="77"/>
      <c r="BB49" s="77">
        <f>Y49</f>
        <v>0</v>
      </c>
      <c r="BC49" s="373"/>
      <c r="BD49" s="373">
        <f t="shared" ref="BD49:BD59" si="48">SUM(BE49:BH49)</f>
        <v>0</v>
      </c>
      <c r="BE49" s="77">
        <v>0</v>
      </c>
      <c r="BF49" s="77">
        <v>0</v>
      </c>
      <c r="BG49" s="77">
        <v>0</v>
      </c>
      <c r="BH49" s="77">
        <v>0</v>
      </c>
      <c r="BI49" s="373"/>
      <c r="BJ49" s="373"/>
      <c r="BK49" s="373"/>
      <c r="BL49" s="77"/>
      <c r="BM49" s="373"/>
      <c r="BN49" s="77">
        <f t="shared" ref="BN49:BN59" si="49">SUM(BO49:BR49)</f>
        <v>0</v>
      </c>
      <c r="BO49" s="77">
        <v>0</v>
      </c>
      <c r="BP49" s="77">
        <v>0</v>
      </c>
      <c r="BQ49" s="77">
        <v>0</v>
      </c>
      <c r="BR49" s="77">
        <v>0</v>
      </c>
      <c r="BS49" s="373"/>
      <c r="BT49" s="373"/>
      <c r="BU49" s="373"/>
      <c r="BV49" s="373"/>
      <c r="BW49" s="373"/>
      <c r="BX49" s="77">
        <f t="shared" ref="BX49:BX59" si="50">SUM(BY49:CB49)</f>
        <v>0</v>
      </c>
      <c r="BY49" s="77">
        <v>0</v>
      </c>
      <c r="BZ49" s="77">
        <v>0</v>
      </c>
      <c r="CA49" s="77">
        <v>0</v>
      </c>
      <c r="CB49" s="77">
        <v>0</v>
      </c>
      <c r="CC49" s="373"/>
      <c r="CD49" s="373"/>
      <c r="CE49" s="373"/>
      <c r="CF49" s="373"/>
      <c r="CG49" s="373"/>
      <c r="CH49" s="77">
        <f>SUM(CI49:CL49)</f>
        <v>36</v>
      </c>
      <c r="CI49" s="77">
        <v>0</v>
      </c>
      <c r="CJ49" s="77">
        <v>0</v>
      </c>
      <c r="CK49" s="77">
        <f>BG49+AW49+AM49+BQ49+CA49</f>
        <v>36</v>
      </c>
      <c r="CL49" s="77">
        <f>BH49+AX49</f>
        <v>0</v>
      </c>
      <c r="CM49" s="77">
        <f>SUM(CN49:CQ49)</f>
        <v>0</v>
      </c>
      <c r="CN49" s="77">
        <v>0</v>
      </c>
      <c r="CO49" s="77">
        <v>0</v>
      </c>
      <c r="CP49" s="77">
        <f t="shared" ref="CP49:CQ53" si="51">BL49+BB49</f>
        <v>0</v>
      </c>
      <c r="CQ49" s="77">
        <f t="shared" si="51"/>
        <v>0</v>
      </c>
      <c r="CR49" s="77"/>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37"/>
      <c r="DR49" s="37"/>
      <c r="DS49" s="37"/>
      <c r="DT49" s="37"/>
      <c r="DU49" s="37"/>
      <c r="DV49" s="37"/>
      <c r="DW49" s="37"/>
      <c r="DX49" s="37"/>
    </row>
    <row r="50" spans="2:128" ht="33" customHeight="1" outlineLevel="1" x14ac:dyDescent="0.25">
      <c r="B50" s="376" t="s">
        <v>139</v>
      </c>
      <c r="C50" s="621" t="s">
        <v>692</v>
      </c>
      <c r="D50" s="655" t="s">
        <v>1616</v>
      </c>
      <c r="E50" s="76" t="s">
        <v>279</v>
      </c>
      <c r="F50" s="974" t="s">
        <v>1537</v>
      </c>
      <c r="G50" s="974" t="s">
        <v>1537</v>
      </c>
      <c r="H50" s="76"/>
      <c r="I50" s="77">
        <v>1.401</v>
      </c>
      <c r="J50" s="77">
        <v>10.945</v>
      </c>
      <c r="K50" s="77" t="s">
        <v>1696</v>
      </c>
      <c r="L50" s="77"/>
      <c r="M50" s="77"/>
      <c r="N50" s="911"/>
      <c r="O50" s="77">
        <v>0</v>
      </c>
      <c r="P50" s="77"/>
      <c r="Q50" s="77">
        <v>0</v>
      </c>
      <c r="R50" s="77">
        <v>0</v>
      </c>
      <c r="S50" s="77">
        <v>0</v>
      </c>
      <c r="T50" s="77">
        <v>0</v>
      </c>
      <c r="U50" s="77">
        <v>2.907</v>
      </c>
      <c r="V50" s="77">
        <f>M50</f>
        <v>0</v>
      </c>
      <c r="W50" s="77">
        <v>0</v>
      </c>
      <c r="X50" s="77">
        <v>0</v>
      </c>
      <c r="Y50" s="77">
        <f t="shared" ref="Y50:Y59" si="52">V50-P50</f>
        <v>0</v>
      </c>
      <c r="Z50" s="77">
        <f>SUM(AA50:AD50)</f>
        <v>0</v>
      </c>
      <c r="AA50" s="77">
        <v>0</v>
      </c>
      <c r="AB50" s="77">
        <v>0</v>
      </c>
      <c r="AC50" s="77">
        <v>0</v>
      </c>
      <c r="AD50" s="77">
        <v>0</v>
      </c>
      <c r="AE50" s="77">
        <v>0</v>
      </c>
      <c r="AF50" s="77">
        <v>0</v>
      </c>
      <c r="AG50" s="77">
        <v>0</v>
      </c>
      <c r="AH50" s="77">
        <v>0</v>
      </c>
      <c r="AI50" s="77">
        <v>0</v>
      </c>
      <c r="AJ50" s="77">
        <f t="shared" si="44"/>
        <v>0</v>
      </c>
      <c r="AK50" s="77">
        <v>0</v>
      </c>
      <c r="AL50" s="77">
        <v>0</v>
      </c>
      <c r="AM50" s="77">
        <v>0</v>
      </c>
      <c r="AN50" s="77">
        <v>0</v>
      </c>
      <c r="AO50" s="77">
        <f>SUM(AP50:AS50)</f>
        <v>0</v>
      </c>
      <c r="AP50" s="77">
        <v>0</v>
      </c>
      <c r="AQ50" s="77">
        <v>0</v>
      </c>
      <c r="AR50" s="77"/>
      <c r="AS50" s="77">
        <v>0</v>
      </c>
      <c r="AT50" s="77">
        <f t="shared" si="45"/>
        <v>2.907</v>
      </c>
      <c r="AU50" s="77">
        <v>0</v>
      </c>
      <c r="AV50" s="77">
        <v>0</v>
      </c>
      <c r="AW50" s="77">
        <v>2.907</v>
      </c>
      <c r="AX50" s="77">
        <v>0</v>
      </c>
      <c r="AY50" s="77"/>
      <c r="AZ50" s="77"/>
      <c r="BA50" s="77"/>
      <c r="BB50" s="77"/>
      <c r="BC50" s="373"/>
      <c r="BD50" s="77">
        <f t="shared" si="48"/>
        <v>0</v>
      </c>
      <c r="BE50" s="77">
        <v>0</v>
      </c>
      <c r="BF50" s="77">
        <v>0</v>
      </c>
      <c r="BG50" s="77">
        <v>0</v>
      </c>
      <c r="BH50" s="77">
        <v>0</v>
      </c>
      <c r="BI50" s="77"/>
      <c r="BJ50" s="373"/>
      <c r="BK50" s="373"/>
      <c r="BL50" s="77"/>
      <c r="BM50" s="77"/>
      <c r="BN50" s="77">
        <f t="shared" si="49"/>
        <v>0</v>
      </c>
      <c r="BO50" s="77">
        <v>0</v>
      </c>
      <c r="BP50" s="77">
        <v>0</v>
      </c>
      <c r="BQ50" s="77">
        <v>0</v>
      </c>
      <c r="BR50" s="77">
        <v>0</v>
      </c>
      <c r="BS50" s="77"/>
      <c r="BT50" s="77"/>
      <c r="BU50" s="77"/>
      <c r="BV50" s="77"/>
      <c r="BW50" s="77"/>
      <c r="BX50" s="77">
        <f t="shared" si="50"/>
        <v>0</v>
      </c>
      <c r="BY50" s="77">
        <v>0</v>
      </c>
      <c r="BZ50" s="77">
        <v>0</v>
      </c>
      <c r="CA50" s="77">
        <v>0</v>
      </c>
      <c r="CB50" s="77">
        <v>0</v>
      </c>
      <c r="CC50" s="77"/>
      <c r="CD50" s="77"/>
      <c r="CE50" s="77"/>
      <c r="CF50" s="77"/>
      <c r="CG50" s="77"/>
      <c r="CH50" s="77">
        <f t="shared" ref="CH50:CH59" si="53">SUM(CI50:CL50)</f>
        <v>2.907</v>
      </c>
      <c r="CI50" s="77">
        <v>0</v>
      </c>
      <c r="CJ50" s="77">
        <v>0</v>
      </c>
      <c r="CK50" s="77">
        <f t="shared" ref="CK50:CK59" si="54">BG50+AW50+AM50+BQ50+CA50</f>
        <v>2.907</v>
      </c>
      <c r="CL50" s="77">
        <f>BH50+AX50</f>
        <v>0</v>
      </c>
      <c r="CM50" s="77">
        <f t="shared" ref="CM50:CM59" si="55">SUM(CN50:CQ50)</f>
        <v>0</v>
      </c>
      <c r="CN50" s="77">
        <v>0</v>
      </c>
      <c r="CO50" s="77">
        <v>0</v>
      </c>
      <c r="CP50" s="77">
        <f t="shared" si="51"/>
        <v>0</v>
      </c>
      <c r="CQ50" s="77">
        <f t="shared" si="51"/>
        <v>0</v>
      </c>
      <c r="CR50" s="77"/>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37"/>
      <c r="DR50" s="37"/>
      <c r="DS50" s="37"/>
      <c r="DT50" s="37"/>
      <c r="DU50" s="37"/>
      <c r="DV50" s="37"/>
      <c r="DW50" s="37"/>
      <c r="DX50" s="37"/>
    </row>
    <row r="51" spans="2:128" ht="33" customHeight="1" outlineLevel="1" x14ac:dyDescent="0.25">
      <c r="B51" s="376" t="s">
        <v>139</v>
      </c>
      <c r="C51" s="621" t="s">
        <v>1527</v>
      </c>
      <c r="D51" s="655" t="s">
        <v>1603</v>
      </c>
      <c r="E51" s="76" t="s">
        <v>279</v>
      </c>
      <c r="F51" s="974" t="s">
        <v>1526</v>
      </c>
      <c r="G51" s="974" t="s">
        <v>1526</v>
      </c>
      <c r="H51" s="76"/>
      <c r="I51" s="77">
        <v>0</v>
      </c>
      <c r="J51" s="77">
        <v>0</v>
      </c>
      <c r="K51" s="77">
        <v>0</v>
      </c>
      <c r="L51" s="77"/>
      <c r="M51" s="77"/>
      <c r="N51" s="911"/>
      <c r="O51" s="77">
        <v>0</v>
      </c>
      <c r="P51" s="77"/>
      <c r="Q51" s="77">
        <v>0</v>
      </c>
      <c r="R51" s="77">
        <v>0</v>
      </c>
      <c r="S51" s="77">
        <v>0</v>
      </c>
      <c r="T51" s="77">
        <v>0</v>
      </c>
      <c r="U51" s="77">
        <v>8</v>
      </c>
      <c r="V51" s="77">
        <f>M51</f>
        <v>0</v>
      </c>
      <c r="W51" s="77">
        <v>0</v>
      </c>
      <c r="X51" s="77">
        <v>0</v>
      </c>
      <c r="Y51" s="77">
        <f t="shared" si="52"/>
        <v>0</v>
      </c>
      <c r="Z51" s="77">
        <f>SUM(AA51:AD51)</f>
        <v>8</v>
      </c>
      <c r="AA51" s="77">
        <v>0</v>
      </c>
      <c r="AB51" s="77">
        <v>0</v>
      </c>
      <c r="AC51" s="77">
        <v>8</v>
      </c>
      <c r="AD51" s="77">
        <v>0</v>
      </c>
      <c r="AE51" s="77">
        <v>0</v>
      </c>
      <c r="AF51" s="77">
        <v>0</v>
      </c>
      <c r="AG51" s="77">
        <v>0</v>
      </c>
      <c r="AH51" s="77">
        <v>0</v>
      </c>
      <c r="AI51" s="77">
        <v>0</v>
      </c>
      <c r="AJ51" s="77">
        <f t="shared" si="44"/>
        <v>8</v>
      </c>
      <c r="AK51" s="77">
        <v>0</v>
      </c>
      <c r="AL51" s="77">
        <v>0</v>
      </c>
      <c r="AM51" s="77">
        <v>8</v>
      </c>
      <c r="AN51" s="77">
        <v>0</v>
      </c>
      <c r="AO51" s="77">
        <f>SUM(AP51:AS51)</f>
        <v>0</v>
      </c>
      <c r="AP51" s="77">
        <v>0</v>
      </c>
      <c r="AQ51" s="77">
        <v>0</v>
      </c>
      <c r="AR51" s="77"/>
      <c r="AS51" s="77">
        <v>0</v>
      </c>
      <c r="AT51" s="373">
        <f t="shared" si="45"/>
        <v>0</v>
      </c>
      <c r="AU51" s="77">
        <v>0</v>
      </c>
      <c r="AV51" s="77">
        <v>0</v>
      </c>
      <c r="AW51" s="77">
        <v>0</v>
      </c>
      <c r="AX51" s="77">
        <v>0</v>
      </c>
      <c r="AY51" s="77"/>
      <c r="AZ51" s="77"/>
      <c r="BA51" s="77"/>
      <c r="BB51" s="77"/>
      <c r="BC51" s="373"/>
      <c r="BD51" s="77">
        <f t="shared" si="48"/>
        <v>0</v>
      </c>
      <c r="BE51" s="77">
        <v>0</v>
      </c>
      <c r="BF51" s="77">
        <v>0</v>
      </c>
      <c r="BG51" s="77">
        <v>0</v>
      </c>
      <c r="BH51" s="77">
        <v>0</v>
      </c>
      <c r="BI51" s="77"/>
      <c r="BJ51" s="373"/>
      <c r="BK51" s="373"/>
      <c r="BL51" s="77"/>
      <c r="BM51" s="77"/>
      <c r="BN51" s="77">
        <f t="shared" si="49"/>
        <v>0</v>
      </c>
      <c r="BO51" s="77">
        <v>0</v>
      </c>
      <c r="BP51" s="77">
        <v>0</v>
      </c>
      <c r="BQ51" s="77">
        <v>0</v>
      </c>
      <c r="BR51" s="77">
        <v>0</v>
      </c>
      <c r="BS51" s="77"/>
      <c r="BT51" s="77"/>
      <c r="BU51" s="77"/>
      <c r="BV51" s="77"/>
      <c r="BW51" s="77"/>
      <c r="BX51" s="77">
        <f t="shared" si="50"/>
        <v>0</v>
      </c>
      <c r="BY51" s="77">
        <v>0</v>
      </c>
      <c r="BZ51" s="77">
        <v>0</v>
      </c>
      <c r="CA51" s="77">
        <v>0</v>
      </c>
      <c r="CB51" s="77">
        <v>0</v>
      </c>
      <c r="CC51" s="77"/>
      <c r="CD51" s="77"/>
      <c r="CE51" s="77"/>
      <c r="CF51" s="77"/>
      <c r="CG51" s="77"/>
      <c r="CH51" s="77">
        <f t="shared" si="53"/>
        <v>8</v>
      </c>
      <c r="CI51" s="77">
        <v>0</v>
      </c>
      <c r="CJ51" s="77">
        <v>0</v>
      </c>
      <c r="CK51" s="77">
        <f t="shared" si="54"/>
        <v>8</v>
      </c>
      <c r="CL51" s="77">
        <f>BH51+AX51</f>
        <v>0</v>
      </c>
      <c r="CM51" s="77">
        <f t="shared" si="55"/>
        <v>0</v>
      </c>
      <c r="CN51" s="77">
        <v>0</v>
      </c>
      <c r="CO51" s="77">
        <v>0</v>
      </c>
      <c r="CP51" s="77">
        <f t="shared" si="51"/>
        <v>0</v>
      </c>
      <c r="CQ51" s="77">
        <f t="shared" si="51"/>
        <v>0</v>
      </c>
      <c r="CR51" s="77"/>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37"/>
      <c r="DR51" s="37"/>
      <c r="DS51" s="37"/>
      <c r="DT51" s="37"/>
      <c r="DU51" s="37"/>
      <c r="DV51" s="37"/>
      <c r="DW51" s="37"/>
      <c r="DX51" s="37"/>
    </row>
    <row r="52" spans="2:128" ht="33" customHeight="1" outlineLevel="1" x14ac:dyDescent="0.25">
      <c r="B52" s="376" t="s">
        <v>139</v>
      </c>
      <c r="C52" s="621" t="s">
        <v>1552</v>
      </c>
      <c r="D52" s="655" t="s">
        <v>1604</v>
      </c>
      <c r="E52" s="376" t="s">
        <v>279</v>
      </c>
      <c r="F52" s="974" t="s">
        <v>1526</v>
      </c>
      <c r="G52" s="974" t="s">
        <v>1526</v>
      </c>
      <c r="H52" s="76"/>
      <c r="I52" s="77">
        <v>0</v>
      </c>
      <c r="J52" s="77">
        <v>0</v>
      </c>
      <c r="K52" s="77">
        <v>0</v>
      </c>
      <c r="L52" s="77"/>
      <c r="M52" s="77"/>
      <c r="N52" s="911"/>
      <c r="O52" s="77">
        <v>0</v>
      </c>
      <c r="P52" s="77"/>
      <c r="Q52" s="77">
        <v>0</v>
      </c>
      <c r="R52" s="77">
        <v>0</v>
      </c>
      <c r="S52" s="77">
        <v>0</v>
      </c>
      <c r="T52" s="77">
        <v>0</v>
      </c>
      <c r="U52" s="77">
        <v>3</v>
      </c>
      <c r="V52" s="77">
        <f>M52</f>
        <v>0</v>
      </c>
      <c r="W52" s="77">
        <v>0</v>
      </c>
      <c r="X52" s="77">
        <v>0</v>
      </c>
      <c r="Y52" s="77">
        <f t="shared" si="52"/>
        <v>0</v>
      </c>
      <c r="Z52" s="77">
        <f>SUM(AA52:AD52)</f>
        <v>3</v>
      </c>
      <c r="AA52" s="77">
        <v>0</v>
      </c>
      <c r="AB52" s="77">
        <v>0</v>
      </c>
      <c r="AC52" s="77">
        <v>3</v>
      </c>
      <c r="AD52" s="77">
        <v>0</v>
      </c>
      <c r="AE52" s="77">
        <v>0</v>
      </c>
      <c r="AF52" s="77">
        <v>0</v>
      </c>
      <c r="AG52" s="77">
        <v>0</v>
      </c>
      <c r="AH52" s="77">
        <v>0</v>
      </c>
      <c r="AI52" s="77">
        <v>0</v>
      </c>
      <c r="AJ52" s="77">
        <f t="shared" si="44"/>
        <v>3</v>
      </c>
      <c r="AK52" s="77">
        <v>0</v>
      </c>
      <c r="AL52" s="77">
        <v>0</v>
      </c>
      <c r="AM52" s="77">
        <v>3</v>
      </c>
      <c r="AN52" s="77">
        <v>0</v>
      </c>
      <c r="AO52" s="77">
        <f>SUM(AP52:AS52)</f>
        <v>0</v>
      </c>
      <c r="AP52" s="77">
        <v>0</v>
      </c>
      <c r="AQ52" s="77">
        <v>0</v>
      </c>
      <c r="AR52" s="77"/>
      <c r="AS52" s="77">
        <v>0</v>
      </c>
      <c r="AT52" s="373">
        <f t="shared" si="45"/>
        <v>0</v>
      </c>
      <c r="AU52" s="77">
        <v>0</v>
      </c>
      <c r="AV52" s="77">
        <v>0</v>
      </c>
      <c r="AW52" s="77">
        <v>0</v>
      </c>
      <c r="AX52" s="77">
        <v>0</v>
      </c>
      <c r="AY52" s="77"/>
      <c r="AZ52" s="77"/>
      <c r="BA52" s="77"/>
      <c r="BB52" s="77"/>
      <c r="BC52" s="373"/>
      <c r="BD52" s="77">
        <f t="shared" si="48"/>
        <v>0</v>
      </c>
      <c r="BE52" s="77">
        <v>0</v>
      </c>
      <c r="BF52" s="77">
        <v>0</v>
      </c>
      <c r="BG52" s="77">
        <v>0</v>
      </c>
      <c r="BH52" s="77">
        <v>0</v>
      </c>
      <c r="BI52" s="77"/>
      <c r="BJ52" s="373"/>
      <c r="BK52" s="373"/>
      <c r="BL52" s="77"/>
      <c r="BM52" s="373"/>
      <c r="BN52" s="77">
        <f t="shared" si="49"/>
        <v>0</v>
      </c>
      <c r="BO52" s="77">
        <v>0</v>
      </c>
      <c r="BP52" s="77">
        <v>0</v>
      </c>
      <c r="BQ52" s="77">
        <v>0</v>
      </c>
      <c r="BR52" s="77">
        <v>0</v>
      </c>
      <c r="BS52" s="373"/>
      <c r="BT52" s="373"/>
      <c r="BU52" s="373"/>
      <c r="BV52" s="373"/>
      <c r="BW52" s="373"/>
      <c r="BX52" s="77">
        <f t="shared" si="50"/>
        <v>0</v>
      </c>
      <c r="BY52" s="77">
        <v>0</v>
      </c>
      <c r="BZ52" s="77">
        <v>0</v>
      </c>
      <c r="CA52" s="77">
        <v>0</v>
      </c>
      <c r="CB52" s="77">
        <v>0</v>
      </c>
      <c r="CC52" s="373"/>
      <c r="CD52" s="373"/>
      <c r="CE52" s="373"/>
      <c r="CF52" s="373"/>
      <c r="CG52" s="373"/>
      <c r="CH52" s="77">
        <f t="shared" si="53"/>
        <v>3</v>
      </c>
      <c r="CI52" s="77">
        <v>0</v>
      </c>
      <c r="CJ52" s="77">
        <v>0</v>
      </c>
      <c r="CK52" s="77">
        <f t="shared" si="54"/>
        <v>3</v>
      </c>
      <c r="CL52" s="77">
        <f>BH52+AX52</f>
        <v>0</v>
      </c>
      <c r="CM52" s="77">
        <f t="shared" si="55"/>
        <v>0</v>
      </c>
      <c r="CN52" s="77">
        <v>0</v>
      </c>
      <c r="CO52" s="77">
        <v>0</v>
      </c>
      <c r="CP52" s="77">
        <f t="shared" si="51"/>
        <v>0</v>
      </c>
      <c r="CQ52" s="77">
        <f t="shared" si="51"/>
        <v>0</v>
      </c>
      <c r="CR52" s="77"/>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37"/>
      <c r="DR52" s="37"/>
      <c r="DS52" s="37"/>
      <c r="DT52" s="37"/>
      <c r="DU52" s="37"/>
      <c r="DV52" s="37"/>
      <c r="DW52" s="37"/>
      <c r="DX52" s="37"/>
    </row>
    <row r="53" spans="2:128" ht="33" customHeight="1" outlineLevel="1" x14ac:dyDescent="0.25">
      <c r="B53" s="376" t="s">
        <v>139</v>
      </c>
      <c r="C53" s="621" t="s">
        <v>1553</v>
      </c>
      <c r="D53" s="655" t="s">
        <v>1660</v>
      </c>
      <c r="E53" s="376" t="s">
        <v>279</v>
      </c>
      <c r="F53" s="974" t="s">
        <v>1526</v>
      </c>
      <c r="G53" s="974" t="s">
        <v>1537</v>
      </c>
      <c r="H53" s="76"/>
      <c r="I53" s="77">
        <v>0</v>
      </c>
      <c r="J53" s="77">
        <v>0</v>
      </c>
      <c r="K53" s="77">
        <v>0</v>
      </c>
      <c r="L53" s="77"/>
      <c r="M53" s="77"/>
      <c r="N53" s="911"/>
      <c r="O53" s="77">
        <v>0</v>
      </c>
      <c r="P53" s="77"/>
      <c r="Q53" s="77">
        <v>0</v>
      </c>
      <c r="R53" s="77">
        <v>0</v>
      </c>
      <c r="S53" s="77">
        <v>0</v>
      </c>
      <c r="T53" s="77">
        <v>0</v>
      </c>
      <c r="U53" s="77">
        <v>8.85</v>
      </c>
      <c r="V53" s="77">
        <f>M53</f>
        <v>0</v>
      </c>
      <c r="W53" s="77">
        <v>0</v>
      </c>
      <c r="X53" s="77">
        <v>0</v>
      </c>
      <c r="Y53" s="77">
        <f t="shared" si="52"/>
        <v>0</v>
      </c>
      <c r="Z53" s="77">
        <f>SUM(AA53:AD53)</f>
        <v>0.85</v>
      </c>
      <c r="AA53" s="77">
        <v>0</v>
      </c>
      <c r="AB53" s="77">
        <v>0</v>
      </c>
      <c r="AC53" s="77">
        <v>0.85</v>
      </c>
      <c r="AD53" s="77">
        <v>0</v>
      </c>
      <c r="AE53" s="77">
        <v>0</v>
      </c>
      <c r="AF53" s="77">
        <v>0</v>
      </c>
      <c r="AG53" s="77">
        <v>0</v>
      </c>
      <c r="AH53" s="77">
        <v>0</v>
      </c>
      <c r="AI53" s="77">
        <v>0</v>
      </c>
      <c r="AJ53" s="77">
        <f t="shared" si="44"/>
        <v>0.85</v>
      </c>
      <c r="AK53" s="77">
        <v>0</v>
      </c>
      <c r="AL53" s="77">
        <v>0</v>
      </c>
      <c r="AM53" s="77">
        <v>0.85</v>
      </c>
      <c r="AN53" s="77">
        <v>0</v>
      </c>
      <c r="AO53" s="77">
        <f>SUM(AP53:AS53)</f>
        <v>0</v>
      </c>
      <c r="AP53" s="77">
        <v>0</v>
      </c>
      <c r="AQ53" s="77">
        <v>0</v>
      </c>
      <c r="AR53" s="77"/>
      <c r="AS53" s="77">
        <v>0</v>
      </c>
      <c r="AT53" s="77">
        <f t="shared" si="45"/>
        <v>8</v>
      </c>
      <c r="AU53" s="77">
        <v>0</v>
      </c>
      <c r="AV53" s="77">
        <v>0</v>
      </c>
      <c r="AW53" s="77">
        <v>8</v>
      </c>
      <c r="AX53" s="77">
        <v>0</v>
      </c>
      <c r="AY53" s="77">
        <f>SUM(AZ53:BC53)</f>
        <v>0</v>
      </c>
      <c r="AZ53" s="77"/>
      <c r="BA53" s="77"/>
      <c r="BB53" s="77">
        <f>Y53</f>
        <v>0</v>
      </c>
      <c r="BC53" s="77"/>
      <c r="BD53" s="77">
        <f t="shared" si="48"/>
        <v>0</v>
      </c>
      <c r="BE53" s="77">
        <v>0</v>
      </c>
      <c r="BF53" s="77">
        <v>0</v>
      </c>
      <c r="BG53" s="77">
        <v>0</v>
      </c>
      <c r="BH53" s="77">
        <v>0</v>
      </c>
      <c r="BI53" s="373"/>
      <c r="BJ53" s="373"/>
      <c r="BK53" s="373"/>
      <c r="BL53" s="77"/>
      <c r="BM53" s="373"/>
      <c r="BN53" s="77">
        <f t="shared" si="49"/>
        <v>0</v>
      </c>
      <c r="BO53" s="77">
        <v>0</v>
      </c>
      <c r="BP53" s="77">
        <v>0</v>
      </c>
      <c r="BQ53" s="77">
        <v>0</v>
      </c>
      <c r="BR53" s="77">
        <v>0</v>
      </c>
      <c r="BS53" s="373"/>
      <c r="BT53" s="373"/>
      <c r="BU53" s="373"/>
      <c r="BV53" s="373"/>
      <c r="BW53" s="373"/>
      <c r="BX53" s="77">
        <f t="shared" si="50"/>
        <v>0</v>
      </c>
      <c r="BY53" s="77">
        <v>0</v>
      </c>
      <c r="BZ53" s="77">
        <v>0</v>
      </c>
      <c r="CA53" s="77">
        <v>0</v>
      </c>
      <c r="CB53" s="77">
        <v>0</v>
      </c>
      <c r="CC53" s="373"/>
      <c r="CD53" s="373"/>
      <c r="CE53" s="373"/>
      <c r="CF53" s="373"/>
      <c r="CG53" s="373"/>
      <c r="CH53" s="77">
        <f t="shared" si="53"/>
        <v>8.85</v>
      </c>
      <c r="CI53" s="77">
        <v>0</v>
      </c>
      <c r="CJ53" s="77">
        <v>0</v>
      </c>
      <c r="CK53" s="77">
        <f t="shared" si="54"/>
        <v>8.85</v>
      </c>
      <c r="CL53" s="77">
        <f>BH53+AX53</f>
        <v>0</v>
      </c>
      <c r="CM53" s="77">
        <f t="shared" si="55"/>
        <v>0</v>
      </c>
      <c r="CN53" s="77">
        <f>BJ53+AZ53+AP53</f>
        <v>0</v>
      </c>
      <c r="CO53" s="77">
        <v>0</v>
      </c>
      <c r="CP53" s="77">
        <f t="shared" si="51"/>
        <v>0</v>
      </c>
      <c r="CQ53" s="77">
        <f t="shared" si="51"/>
        <v>0</v>
      </c>
      <c r="CR53" s="77"/>
      <c r="CS53" s="94"/>
      <c r="CT53" s="94"/>
      <c r="CU53" s="94"/>
      <c r="CV53" s="94"/>
      <c r="CW53" s="94"/>
      <c r="CX53" s="94"/>
      <c r="CY53" s="94"/>
      <c r="CZ53" s="94"/>
      <c r="DA53" s="94"/>
      <c r="DB53" s="94"/>
      <c r="DC53" s="94"/>
      <c r="DD53" s="94"/>
      <c r="DE53" s="94"/>
      <c r="DF53" s="94"/>
      <c r="DG53" s="94"/>
      <c r="DH53" s="94"/>
      <c r="DI53" s="94"/>
      <c r="DJ53" s="94"/>
      <c r="DK53" s="94"/>
      <c r="DL53" s="94"/>
      <c r="DM53" s="94"/>
      <c r="DN53" s="94"/>
      <c r="DO53" s="94"/>
      <c r="DP53" s="94"/>
      <c r="DQ53" s="37"/>
      <c r="DR53" s="37"/>
      <c r="DS53" s="37"/>
      <c r="DT53" s="37"/>
      <c r="DU53" s="37"/>
      <c r="DV53" s="37"/>
      <c r="DW53" s="37"/>
      <c r="DX53" s="37"/>
    </row>
    <row r="54" spans="2:128" ht="33" customHeight="1" outlineLevel="1" x14ac:dyDescent="0.25">
      <c r="B54" s="376" t="s">
        <v>139</v>
      </c>
      <c r="C54" s="621" t="s">
        <v>1554</v>
      </c>
      <c r="D54" s="655" t="s">
        <v>1659</v>
      </c>
      <c r="E54" s="376" t="s">
        <v>279</v>
      </c>
      <c r="F54" s="974" t="s">
        <v>1526</v>
      </c>
      <c r="G54" s="974" t="s">
        <v>1537</v>
      </c>
      <c r="H54" s="76"/>
      <c r="I54" s="77">
        <v>0</v>
      </c>
      <c r="J54" s="77">
        <v>0</v>
      </c>
      <c r="K54" s="77">
        <v>0</v>
      </c>
      <c r="L54" s="77"/>
      <c r="M54" s="77"/>
      <c r="N54" s="911"/>
      <c r="O54" s="77"/>
      <c r="P54" s="77"/>
      <c r="Q54" s="77">
        <v>0</v>
      </c>
      <c r="R54" s="77">
        <v>0</v>
      </c>
      <c r="S54" s="77">
        <v>0</v>
      </c>
      <c r="T54" s="77">
        <v>0</v>
      </c>
      <c r="U54" s="77">
        <v>8.85</v>
      </c>
      <c r="V54" s="77">
        <f t="shared" ref="V54:V59" si="56">M54</f>
        <v>0</v>
      </c>
      <c r="W54" s="77">
        <v>0</v>
      </c>
      <c r="X54" s="77">
        <v>0</v>
      </c>
      <c r="Y54" s="77">
        <f t="shared" si="52"/>
        <v>0</v>
      </c>
      <c r="Z54" s="77">
        <f t="shared" ref="Z54:Z57" si="57">SUM(AA54:AD54)</f>
        <v>0.85</v>
      </c>
      <c r="AA54" s="77">
        <v>0</v>
      </c>
      <c r="AB54" s="77">
        <v>0</v>
      </c>
      <c r="AC54" s="77">
        <v>0.85</v>
      </c>
      <c r="AD54" s="77">
        <v>0</v>
      </c>
      <c r="AE54" s="77">
        <v>0</v>
      </c>
      <c r="AF54" s="77">
        <v>0</v>
      </c>
      <c r="AG54" s="77">
        <v>0</v>
      </c>
      <c r="AH54" s="77">
        <v>0</v>
      </c>
      <c r="AI54" s="77">
        <v>0</v>
      </c>
      <c r="AJ54" s="77">
        <f t="shared" si="44"/>
        <v>0.85</v>
      </c>
      <c r="AK54" s="77">
        <v>0</v>
      </c>
      <c r="AL54" s="77">
        <v>0</v>
      </c>
      <c r="AM54" s="77">
        <v>0.85</v>
      </c>
      <c r="AN54" s="77">
        <v>0</v>
      </c>
      <c r="AO54" s="77"/>
      <c r="AP54" s="77"/>
      <c r="AQ54" s="77"/>
      <c r="AR54" s="77"/>
      <c r="AS54" s="77"/>
      <c r="AT54" s="77">
        <f t="shared" si="45"/>
        <v>8</v>
      </c>
      <c r="AU54" s="77">
        <v>0</v>
      </c>
      <c r="AV54" s="77">
        <v>0</v>
      </c>
      <c r="AW54" s="77">
        <v>8</v>
      </c>
      <c r="AX54" s="77">
        <v>0</v>
      </c>
      <c r="AY54" s="77"/>
      <c r="AZ54" s="77"/>
      <c r="BA54" s="77"/>
      <c r="BB54" s="77"/>
      <c r="BC54" s="77"/>
      <c r="BD54" s="77">
        <f t="shared" si="48"/>
        <v>0</v>
      </c>
      <c r="BE54" s="77">
        <v>0</v>
      </c>
      <c r="BF54" s="77">
        <v>0</v>
      </c>
      <c r="BG54" s="77">
        <v>0</v>
      </c>
      <c r="BH54" s="77">
        <v>0</v>
      </c>
      <c r="BI54" s="373"/>
      <c r="BJ54" s="373"/>
      <c r="BK54" s="373"/>
      <c r="BL54" s="77"/>
      <c r="BM54" s="373"/>
      <c r="BN54" s="77">
        <f t="shared" si="49"/>
        <v>0</v>
      </c>
      <c r="BO54" s="77">
        <v>0</v>
      </c>
      <c r="BP54" s="77">
        <v>0</v>
      </c>
      <c r="BQ54" s="77">
        <v>0</v>
      </c>
      <c r="BR54" s="77">
        <v>0</v>
      </c>
      <c r="BS54" s="373"/>
      <c r="BT54" s="373"/>
      <c r="BU54" s="373"/>
      <c r="BV54" s="373"/>
      <c r="BW54" s="373"/>
      <c r="BX54" s="77">
        <f t="shared" si="50"/>
        <v>0</v>
      </c>
      <c r="BY54" s="77">
        <v>0</v>
      </c>
      <c r="BZ54" s="77">
        <v>0</v>
      </c>
      <c r="CA54" s="77">
        <v>0</v>
      </c>
      <c r="CB54" s="77">
        <v>0</v>
      </c>
      <c r="CC54" s="373"/>
      <c r="CD54" s="373"/>
      <c r="CE54" s="373"/>
      <c r="CF54" s="373"/>
      <c r="CG54" s="373"/>
      <c r="CH54" s="77">
        <f t="shared" si="53"/>
        <v>8.85</v>
      </c>
      <c r="CI54" s="77">
        <v>0</v>
      </c>
      <c r="CJ54" s="77">
        <v>0</v>
      </c>
      <c r="CK54" s="77">
        <f t="shared" si="54"/>
        <v>8.85</v>
      </c>
      <c r="CL54" s="77">
        <f t="shared" ref="CL54:CL57" si="58">BH54+AX54</f>
        <v>0</v>
      </c>
      <c r="CM54" s="77">
        <v>0</v>
      </c>
      <c r="CN54" s="77">
        <f t="shared" ref="CN54:CN57" si="59">BJ54+AZ54+AP54</f>
        <v>0</v>
      </c>
      <c r="CO54" s="77">
        <v>0</v>
      </c>
      <c r="CP54" s="77">
        <f t="shared" ref="CP54:CP57" si="60">BL54+BB54</f>
        <v>0</v>
      </c>
      <c r="CQ54" s="77">
        <f t="shared" ref="CQ54:CQ57" si="61">BM54+BC54</f>
        <v>0</v>
      </c>
      <c r="CR54" s="77"/>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37"/>
      <c r="DR54" s="37"/>
      <c r="DS54" s="37"/>
      <c r="DT54" s="37"/>
      <c r="DU54" s="37"/>
      <c r="DV54" s="37"/>
      <c r="DW54" s="37"/>
      <c r="DX54" s="37"/>
    </row>
    <row r="55" spans="2:128" ht="33" customHeight="1" outlineLevel="1" x14ac:dyDescent="0.25">
      <c r="B55" s="376" t="s">
        <v>139</v>
      </c>
      <c r="C55" s="621" t="s">
        <v>1555</v>
      </c>
      <c r="D55" s="655" t="s">
        <v>1661</v>
      </c>
      <c r="E55" s="376" t="s">
        <v>279</v>
      </c>
      <c r="F55" s="974" t="s">
        <v>1537</v>
      </c>
      <c r="G55" s="974" t="s">
        <v>695</v>
      </c>
      <c r="H55" s="76"/>
      <c r="I55" s="77">
        <v>0</v>
      </c>
      <c r="J55" s="77">
        <v>0</v>
      </c>
      <c r="K55" s="77">
        <v>0</v>
      </c>
      <c r="L55" s="77"/>
      <c r="M55" s="77"/>
      <c r="N55" s="911"/>
      <c r="O55" s="77"/>
      <c r="P55" s="77"/>
      <c r="Q55" s="77">
        <v>0</v>
      </c>
      <c r="R55" s="77">
        <v>0</v>
      </c>
      <c r="S55" s="77">
        <v>0</v>
      </c>
      <c r="T55" s="77">
        <v>0</v>
      </c>
      <c r="U55" s="77">
        <v>8.85</v>
      </c>
      <c r="V55" s="77">
        <f t="shared" si="56"/>
        <v>0</v>
      </c>
      <c r="W55" s="77">
        <v>0</v>
      </c>
      <c r="X55" s="77">
        <v>0</v>
      </c>
      <c r="Y55" s="77">
        <f t="shared" si="52"/>
        <v>0</v>
      </c>
      <c r="Z55" s="77">
        <f t="shared" si="57"/>
        <v>0</v>
      </c>
      <c r="AA55" s="77">
        <v>0</v>
      </c>
      <c r="AB55" s="77">
        <v>0</v>
      </c>
      <c r="AC55" s="77">
        <v>0</v>
      </c>
      <c r="AD55" s="77">
        <v>0</v>
      </c>
      <c r="AE55" s="77">
        <v>0</v>
      </c>
      <c r="AF55" s="77">
        <v>0</v>
      </c>
      <c r="AG55" s="77">
        <v>0</v>
      </c>
      <c r="AH55" s="77">
        <v>0</v>
      </c>
      <c r="AI55" s="77">
        <v>0</v>
      </c>
      <c r="AJ55" s="77">
        <f t="shared" si="44"/>
        <v>0</v>
      </c>
      <c r="AK55" s="77">
        <v>0</v>
      </c>
      <c r="AL55" s="77">
        <v>0</v>
      </c>
      <c r="AM55" s="77"/>
      <c r="AN55" s="77">
        <v>0</v>
      </c>
      <c r="AO55" s="77"/>
      <c r="AP55" s="77"/>
      <c r="AQ55" s="77"/>
      <c r="AR55" s="77"/>
      <c r="AS55" s="77"/>
      <c r="AT55" s="77">
        <f t="shared" si="45"/>
        <v>0.85</v>
      </c>
      <c r="AU55" s="77">
        <v>0</v>
      </c>
      <c r="AV55" s="77">
        <v>0</v>
      </c>
      <c r="AW55" s="77">
        <v>0.85</v>
      </c>
      <c r="AX55" s="77">
        <v>0</v>
      </c>
      <c r="AY55" s="77"/>
      <c r="AZ55" s="77"/>
      <c r="BA55" s="77"/>
      <c r="BB55" s="77"/>
      <c r="BC55" s="77"/>
      <c r="BD55" s="77">
        <f t="shared" si="48"/>
        <v>8</v>
      </c>
      <c r="BE55" s="77">
        <v>0</v>
      </c>
      <c r="BF55" s="77">
        <v>0</v>
      </c>
      <c r="BG55" s="77">
        <v>8</v>
      </c>
      <c r="BH55" s="77">
        <v>0</v>
      </c>
      <c r="BI55" s="373"/>
      <c r="BJ55" s="373"/>
      <c r="BK55" s="373"/>
      <c r="BL55" s="77"/>
      <c r="BM55" s="373"/>
      <c r="BN55" s="77">
        <f t="shared" si="49"/>
        <v>0</v>
      </c>
      <c r="BO55" s="77">
        <v>0</v>
      </c>
      <c r="BP55" s="77">
        <v>0</v>
      </c>
      <c r="BQ55" s="77">
        <v>0</v>
      </c>
      <c r="BR55" s="77">
        <v>0</v>
      </c>
      <c r="BS55" s="373"/>
      <c r="BT55" s="373"/>
      <c r="BU55" s="373"/>
      <c r="BV55" s="373"/>
      <c r="BW55" s="373"/>
      <c r="BX55" s="77">
        <f t="shared" si="50"/>
        <v>0</v>
      </c>
      <c r="BY55" s="77">
        <v>0</v>
      </c>
      <c r="BZ55" s="77">
        <v>0</v>
      </c>
      <c r="CA55" s="77">
        <v>0</v>
      </c>
      <c r="CB55" s="77">
        <v>0</v>
      </c>
      <c r="CC55" s="373"/>
      <c r="CD55" s="373"/>
      <c r="CE55" s="373"/>
      <c r="CF55" s="373"/>
      <c r="CG55" s="373"/>
      <c r="CH55" s="77">
        <f t="shared" si="53"/>
        <v>8.85</v>
      </c>
      <c r="CI55" s="77">
        <v>0</v>
      </c>
      <c r="CJ55" s="77">
        <v>0</v>
      </c>
      <c r="CK55" s="77">
        <f t="shared" si="54"/>
        <v>8.85</v>
      </c>
      <c r="CL55" s="77">
        <f t="shared" si="58"/>
        <v>0</v>
      </c>
      <c r="CM55" s="77">
        <v>0</v>
      </c>
      <c r="CN55" s="77">
        <f t="shared" si="59"/>
        <v>0</v>
      </c>
      <c r="CO55" s="77">
        <v>0</v>
      </c>
      <c r="CP55" s="77">
        <f t="shared" si="60"/>
        <v>0</v>
      </c>
      <c r="CQ55" s="77">
        <f t="shared" si="61"/>
        <v>0</v>
      </c>
      <c r="CR55" s="77"/>
      <c r="CS55" s="94"/>
      <c r="CT55" s="94"/>
      <c r="CU55" s="94"/>
      <c r="CV55" s="94"/>
      <c r="CW55" s="94"/>
      <c r="CX55" s="94"/>
      <c r="CY55" s="94"/>
      <c r="CZ55" s="94"/>
      <c r="DA55" s="94"/>
      <c r="DB55" s="94"/>
      <c r="DC55" s="94"/>
      <c r="DD55" s="94"/>
      <c r="DE55" s="94"/>
      <c r="DF55" s="94"/>
      <c r="DG55" s="94"/>
      <c r="DH55" s="94"/>
      <c r="DI55" s="94"/>
      <c r="DJ55" s="94"/>
      <c r="DK55" s="94"/>
      <c r="DL55" s="94"/>
      <c r="DM55" s="94"/>
      <c r="DN55" s="94"/>
      <c r="DO55" s="94"/>
      <c r="DP55" s="94"/>
      <c r="DQ55" s="37"/>
      <c r="DR55" s="37"/>
      <c r="DS55" s="37"/>
      <c r="DT55" s="37"/>
      <c r="DU55" s="37"/>
      <c r="DV55" s="37"/>
      <c r="DW55" s="37"/>
      <c r="DX55" s="37"/>
    </row>
    <row r="56" spans="2:128" ht="33" customHeight="1" outlineLevel="1" x14ac:dyDescent="0.25">
      <c r="B56" s="376" t="s">
        <v>139</v>
      </c>
      <c r="C56" s="621" t="s">
        <v>1556</v>
      </c>
      <c r="D56" s="655" t="s">
        <v>1662</v>
      </c>
      <c r="E56" s="376" t="s">
        <v>279</v>
      </c>
      <c r="F56" s="974" t="s">
        <v>1537</v>
      </c>
      <c r="G56" s="974" t="s">
        <v>695</v>
      </c>
      <c r="H56" s="76"/>
      <c r="I56" s="77">
        <v>0</v>
      </c>
      <c r="J56" s="77">
        <v>0</v>
      </c>
      <c r="K56" s="77">
        <v>0</v>
      </c>
      <c r="L56" s="77"/>
      <c r="M56" s="77"/>
      <c r="N56" s="911"/>
      <c r="O56" s="77"/>
      <c r="P56" s="77"/>
      <c r="Q56" s="77">
        <v>0</v>
      </c>
      <c r="R56" s="77">
        <v>0</v>
      </c>
      <c r="S56" s="77">
        <v>0</v>
      </c>
      <c r="T56" s="77">
        <v>0</v>
      </c>
      <c r="U56" s="77">
        <v>8.85</v>
      </c>
      <c r="V56" s="77">
        <f t="shared" si="56"/>
        <v>0</v>
      </c>
      <c r="W56" s="77">
        <v>0</v>
      </c>
      <c r="X56" s="77">
        <v>0</v>
      </c>
      <c r="Y56" s="77">
        <f t="shared" si="52"/>
        <v>0</v>
      </c>
      <c r="Z56" s="77">
        <f t="shared" si="57"/>
        <v>0</v>
      </c>
      <c r="AA56" s="77">
        <v>0</v>
      </c>
      <c r="AB56" s="77">
        <v>0</v>
      </c>
      <c r="AC56" s="77">
        <v>0</v>
      </c>
      <c r="AD56" s="77">
        <v>0</v>
      </c>
      <c r="AE56" s="77">
        <v>0</v>
      </c>
      <c r="AF56" s="77">
        <v>0</v>
      </c>
      <c r="AG56" s="77">
        <v>0</v>
      </c>
      <c r="AH56" s="77">
        <v>0</v>
      </c>
      <c r="AI56" s="77">
        <v>0</v>
      </c>
      <c r="AJ56" s="77">
        <f t="shared" si="44"/>
        <v>0</v>
      </c>
      <c r="AK56" s="77">
        <v>0</v>
      </c>
      <c r="AL56" s="77">
        <v>0</v>
      </c>
      <c r="AM56" s="77"/>
      <c r="AN56" s="77">
        <v>0</v>
      </c>
      <c r="AO56" s="77"/>
      <c r="AP56" s="77"/>
      <c r="AQ56" s="77"/>
      <c r="AR56" s="77"/>
      <c r="AS56" s="77"/>
      <c r="AT56" s="77">
        <f t="shared" si="45"/>
        <v>0.85</v>
      </c>
      <c r="AU56" s="77">
        <v>0</v>
      </c>
      <c r="AV56" s="77">
        <v>0</v>
      </c>
      <c r="AW56" s="77">
        <v>0.85</v>
      </c>
      <c r="AX56" s="77">
        <v>0</v>
      </c>
      <c r="AY56" s="77"/>
      <c r="AZ56" s="77"/>
      <c r="BA56" s="77"/>
      <c r="BB56" s="77"/>
      <c r="BC56" s="77"/>
      <c r="BD56" s="77">
        <f t="shared" si="48"/>
        <v>8</v>
      </c>
      <c r="BE56" s="77">
        <v>0</v>
      </c>
      <c r="BF56" s="77">
        <v>0</v>
      </c>
      <c r="BG56" s="77">
        <v>8</v>
      </c>
      <c r="BH56" s="77">
        <v>0</v>
      </c>
      <c r="BI56" s="373"/>
      <c r="BJ56" s="373"/>
      <c r="BK56" s="373"/>
      <c r="BL56" s="77"/>
      <c r="BM56" s="373"/>
      <c r="BN56" s="77">
        <f t="shared" si="49"/>
        <v>0</v>
      </c>
      <c r="BO56" s="77">
        <v>0</v>
      </c>
      <c r="BP56" s="77">
        <v>0</v>
      </c>
      <c r="BQ56" s="77">
        <v>0</v>
      </c>
      <c r="BR56" s="77">
        <v>0</v>
      </c>
      <c r="BS56" s="373"/>
      <c r="BT56" s="373"/>
      <c r="BU56" s="373"/>
      <c r="BV56" s="373"/>
      <c r="BW56" s="373"/>
      <c r="BX56" s="77">
        <f t="shared" si="50"/>
        <v>0</v>
      </c>
      <c r="BY56" s="77">
        <v>0</v>
      </c>
      <c r="BZ56" s="77">
        <v>0</v>
      </c>
      <c r="CA56" s="77">
        <v>0</v>
      </c>
      <c r="CB56" s="77">
        <v>0</v>
      </c>
      <c r="CC56" s="373"/>
      <c r="CD56" s="373"/>
      <c r="CE56" s="373"/>
      <c r="CF56" s="373"/>
      <c r="CG56" s="373"/>
      <c r="CH56" s="77">
        <f t="shared" si="53"/>
        <v>8.85</v>
      </c>
      <c r="CI56" s="77">
        <v>0</v>
      </c>
      <c r="CJ56" s="77">
        <v>0</v>
      </c>
      <c r="CK56" s="77">
        <f t="shared" si="54"/>
        <v>8.85</v>
      </c>
      <c r="CL56" s="77">
        <f t="shared" si="58"/>
        <v>0</v>
      </c>
      <c r="CM56" s="77">
        <v>0</v>
      </c>
      <c r="CN56" s="77">
        <f t="shared" si="59"/>
        <v>0</v>
      </c>
      <c r="CO56" s="77">
        <v>0</v>
      </c>
      <c r="CP56" s="77">
        <f t="shared" si="60"/>
        <v>0</v>
      </c>
      <c r="CQ56" s="77">
        <f t="shared" si="61"/>
        <v>0</v>
      </c>
      <c r="CR56" s="77"/>
      <c r="CS56" s="94"/>
      <c r="CT56" s="94"/>
      <c r="CU56" s="94"/>
      <c r="CV56" s="94"/>
      <c r="CW56" s="94"/>
      <c r="CX56" s="94"/>
      <c r="CY56" s="94"/>
      <c r="CZ56" s="94"/>
      <c r="DA56" s="94"/>
      <c r="DB56" s="94"/>
      <c r="DC56" s="94"/>
      <c r="DD56" s="94"/>
      <c r="DE56" s="94"/>
      <c r="DF56" s="94"/>
      <c r="DG56" s="94"/>
      <c r="DH56" s="94"/>
      <c r="DI56" s="94"/>
      <c r="DJ56" s="94"/>
      <c r="DK56" s="94"/>
      <c r="DL56" s="94"/>
      <c r="DM56" s="94"/>
      <c r="DN56" s="94"/>
      <c r="DO56" s="94"/>
      <c r="DP56" s="94"/>
      <c r="DQ56" s="37"/>
      <c r="DR56" s="37"/>
      <c r="DS56" s="37"/>
      <c r="DT56" s="37"/>
      <c r="DU56" s="37"/>
      <c r="DV56" s="37"/>
      <c r="DW56" s="37"/>
      <c r="DX56" s="37"/>
    </row>
    <row r="57" spans="2:128" ht="33" customHeight="1" outlineLevel="1" x14ac:dyDescent="0.25">
      <c r="B57" s="376" t="s">
        <v>139</v>
      </c>
      <c r="C57" s="621" t="s">
        <v>1557</v>
      </c>
      <c r="D57" s="655" t="s">
        <v>1663</v>
      </c>
      <c r="E57" s="376" t="s">
        <v>279</v>
      </c>
      <c r="F57" s="974" t="s">
        <v>695</v>
      </c>
      <c r="G57" s="974" t="s">
        <v>1692</v>
      </c>
      <c r="H57" s="76"/>
      <c r="I57" s="77">
        <v>0</v>
      </c>
      <c r="J57" s="77">
        <v>0</v>
      </c>
      <c r="K57" s="77">
        <v>0</v>
      </c>
      <c r="L57" s="77"/>
      <c r="M57" s="77"/>
      <c r="N57" s="911"/>
      <c r="O57" s="77"/>
      <c r="P57" s="77"/>
      <c r="Q57" s="77">
        <v>0</v>
      </c>
      <c r="R57" s="77">
        <v>0</v>
      </c>
      <c r="S57" s="77">
        <v>0</v>
      </c>
      <c r="T57" s="77">
        <v>0</v>
      </c>
      <c r="U57" s="77">
        <v>8.85</v>
      </c>
      <c r="V57" s="77">
        <f t="shared" si="56"/>
        <v>0</v>
      </c>
      <c r="W57" s="77">
        <v>0</v>
      </c>
      <c r="X57" s="77">
        <v>0</v>
      </c>
      <c r="Y57" s="77">
        <f t="shared" si="52"/>
        <v>0</v>
      </c>
      <c r="Z57" s="77">
        <f t="shared" si="57"/>
        <v>0</v>
      </c>
      <c r="AA57" s="77">
        <v>0</v>
      </c>
      <c r="AB57" s="77">
        <v>0</v>
      </c>
      <c r="AC57" s="77">
        <v>0</v>
      </c>
      <c r="AD57" s="77">
        <v>0</v>
      </c>
      <c r="AE57" s="77">
        <v>0</v>
      </c>
      <c r="AF57" s="77">
        <v>0</v>
      </c>
      <c r="AG57" s="77">
        <v>0</v>
      </c>
      <c r="AH57" s="77">
        <v>0</v>
      </c>
      <c r="AI57" s="77">
        <v>0</v>
      </c>
      <c r="AJ57" s="77">
        <f t="shared" si="44"/>
        <v>0</v>
      </c>
      <c r="AK57" s="77">
        <v>0</v>
      </c>
      <c r="AL57" s="77">
        <v>0</v>
      </c>
      <c r="AM57" s="77"/>
      <c r="AN57" s="77">
        <v>0</v>
      </c>
      <c r="AO57" s="77"/>
      <c r="AP57" s="77"/>
      <c r="AQ57" s="77"/>
      <c r="AR57" s="77"/>
      <c r="AS57" s="77"/>
      <c r="AT57" s="77">
        <f t="shared" si="45"/>
        <v>0</v>
      </c>
      <c r="AU57" s="77">
        <v>0</v>
      </c>
      <c r="AV57" s="77">
        <v>0</v>
      </c>
      <c r="AW57" s="77">
        <v>0</v>
      </c>
      <c r="AX57" s="77">
        <v>0</v>
      </c>
      <c r="AY57" s="77"/>
      <c r="AZ57" s="77"/>
      <c r="BA57" s="77"/>
      <c r="BB57" s="77"/>
      <c r="BC57" s="77"/>
      <c r="BD57" s="77">
        <f t="shared" si="48"/>
        <v>0.85</v>
      </c>
      <c r="BE57" s="77">
        <v>0</v>
      </c>
      <c r="BF57" s="77">
        <v>0</v>
      </c>
      <c r="BG57" s="77">
        <v>0.85</v>
      </c>
      <c r="BH57" s="77">
        <v>0</v>
      </c>
      <c r="BI57" s="373"/>
      <c r="BJ57" s="373"/>
      <c r="BK57" s="373"/>
      <c r="BL57" s="77"/>
      <c r="BM57" s="373"/>
      <c r="BN57" s="77">
        <f t="shared" si="49"/>
        <v>8</v>
      </c>
      <c r="BO57" s="77">
        <v>0</v>
      </c>
      <c r="BP57" s="77">
        <v>0</v>
      </c>
      <c r="BQ57" s="77">
        <v>8</v>
      </c>
      <c r="BR57" s="77">
        <v>0</v>
      </c>
      <c r="BS57" s="373"/>
      <c r="BT57" s="373"/>
      <c r="BU57" s="373"/>
      <c r="BV57" s="373"/>
      <c r="BW57" s="373"/>
      <c r="BX57" s="77">
        <f t="shared" si="50"/>
        <v>0</v>
      </c>
      <c r="BY57" s="77">
        <v>0</v>
      </c>
      <c r="BZ57" s="77">
        <v>0</v>
      </c>
      <c r="CA57" s="77">
        <v>0</v>
      </c>
      <c r="CB57" s="77">
        <v>0</v>
      </c>
      <c r="CC57" s="373"/>
      <c r="CD57" s="373"/>
      <c r="CE57" s="373"/>
      <c r="CF57" s="373"/>
      <c r="CG57" s="373"/>
      <c r="CH57" s="77">
        <f t="shared" si="53"/>
        <v>8.85</v>
      </c>
      <c r="CI57" s="77">
        <v>0</v>
      </c>
      <c r="CJ57" s="77">
        <v>0</v>
      </c>
      <c r="CK57" s="77">
        <f t="shared" si="54"/>
        <v>8.85</v>
      </c>
      <c r="CL57" s="77">
        <f t="shared" si="58"/>
        <v>0</v>
      </c>
      <c r="CM57" s="77">
        <v>0</v>
      </c>
      <c r="CN57" s="77">
        <f t="shared" si="59"/>
        <v>0</v>
      </c>
      <c r="CO57" s="77">
        <v>0</v>
      </c>
      <c r="CP57" s="77">
        <f t="shared" si="60"/>
        <v>0</v>
      </c>
      <c r="CQ57" s="77">
        <f t="shared" si="61"/>
        <v>0</v>
      </c>
      <c r="CR57" s="77"/>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37"/>
      <c r="DR57" s="37"/>
      <c r="DS57" s="37"/>
      <c r="DT57" s="37"/>
      <c r="DU57" s="37"/>
      <c r="DV57" s="37"/>
      <c r="DW57" s="37"/>
      <c r="DX57" s="37"/>
    </row>
    <row r="58" spans="2:128" ht="33" customHeight="1" outlineLevel="1" x14ac:dyDescent="0.25">
      <c r="B58" s="376" t="s">
        <v>139</v>
      </c>
      <c r="C58" s="621" t="s">
        <v>1558</v>
      </c>
      <c r="D58" s="655" t="s">
        <v>1664</v>
      </c>
      <c r="E58" s="655" t="s">
        <v>279</v>
      </c>
      <c r="F58" s="974" t="s">
        <v>695</v>
      </c>
      <c r="G58" s="974" t="s">
        <v>1692</v>
      </c>
      <c r="H58" s="76"/>
      <c r="I58" s="77">
        <v>0</v>
      </c>
      <c r="J58" s="77">
        <v>0</v>
      </c>
      <c r="K58" s="77">
        <v>0</v>
      </c>
      <c r="L58" s="77">
        <v>0</v>
      </c>
      <c r="M58" s="77">
        <v>0</v>
      </c>
      <c r="N58" s="911"/>
      <c r="O58" s="77">
        <v>0</v>
      </c>
      <c r="P58" s="77">
        <v>0</v>
      </c>
      <c r="Q58" s="77">
        <v>0</v>
      </c>
      <c r="R58" s="77">
        <v>0</v>
      </c>
      <c r="S58" s="77">
        <v>0</v>
      </c>
      <c r="T58" s="77">
        <v>0</v>
      </c>
      <c r="U58" s="77">
        <v>8.85</v>
      </c>
      <c r="V58" s="77">
        <f t="shared" si="56"/>
        <v>0</v>
      </c>
      <c r="W58" s="77">
        <v>0</v>
      </c>
      <c r="X58" s="77">
        <v>0</v>
      </c>
      <c r="Y58" s="77">
        <f t="shared" si="52"/>
        <v>0</v>
      </c>
      <c r="Z58" s="77">
        <v>0</v>
      </c>
      <c r="AA58" s="77">
        <v>0</v>
      </c>
      <c r="AB58" s="77">
        <v>0</v>
      </c>
      <c r="AC58" s="77">
        <v>0</v>
      </c>
      <c r="AD58" s="77">
        <v>0</v>
      </c>
      <c r="AE58" s="77">
        <v>0</v>
      </c>
      <c r="AF58" s="77">
        <v>0</v>
      </c>
      <c r="AG58" s="77">
        <v>0</v>
      </c>
      <c r="AH58" s="77">
        <v>0</v>
      </c>
      <c r="AI58" s="77">
        <v>0</v>
      </c>
      <c r="AJ58" s="77">
        <f t="shared" si="44"/>
        <v>0</v>
      </c>
      <c r="AK58" s="77">
        <v>0</v>
      </c>
      <c r="AL58" s="77">
        <v>0</v>
      </c>
      <c r="AM58" s="77"/>
      <c r="AN58" s="77">
        <v>0</v>
      </c>
      <c r="AO58" s="77"/>
      <c r="AP58" s="77"/>
      <c r="AQ58" s="77"/>
      <c r="AR58" s="77"/>
      <c r="AS58" s="77"/>
      <c r="AT58" s="77">
        <f t="shared" si="45"/>
        <v>0</v>
      </c>
      <c r="AU58" s="77">
        <v>0</v>
      </c>
      <c r="AV58" s="77">
        <v>0</v>
      </c>
      <c r="AW58" s="77">
        <v>0</v>
      </c>
      <c r="AX58" s="77">
        <v>0</v>
      </c>
      <c r="AY58" s="77"/>
      <c r="AZ58" s="77"/>
      <c r="BA58" s="77"/>
      <c r="BB58" s="77"/>
      <c r="BC58" s="373"/>
      <c r="BD58" s="77">
        <f t="shared" si="48"/>
        <v>0.85</v>
      </c>
      <c r="BE58" s="77">
        <v>0</v>
      </c>
      <c r="BF58" s="77">
        <v>0</v>
      </c>
      <c r="BG58" s="77">
        <v>0.85</v>
      </c>
      <c r="BH58" s="77">
        <v>0</v>
      </c>
      <c r="BI58" s="77"/>
      <c r="BJ58" s="373"/>
      <c r="BK58" s="373"/>
      <c r="BL58" s="77"/>
      <c r="BM58" s="373"/>
      <c r="BN58" s="77">
        <f t="shared" si="49"/>
        <v>8</v>
      </c>
      <c r="BO58" s="77">
        <v>0</v>
      </c>
      <c r="BP58" s="77">
        <v>0</v>
      </c>
      <c r="BQ58" s="77">
        <v>8</v>
      </c>
      <c r="BR58" s="77">
        <v>0</v>
      </c>
      <c r="BS58" s="373"/>
      <c r="BT58" s="373"/>
      <c r="BU58" s="373"/>
      <c r="BV58" s="373"/>
      <c r="BW58" s="373"/>
      <c r="BX58" s="77">
        <f t="shared" si="50"/>
        <v>0</v>
      </c>
      <c r="BY58" s="77">
        <v>0</v>
      </c>
      <c r="BZ58" s="77">
        <v>0</v>
      </c>
      <c r="CA58" s="77">
        <v>0</v>
      </c>
      <c r="CB58" s="77">
        <v>0</v>
      </c>
      <c r="CC58" s="373"/>
      <c r="CD58" s="373"/>
      <c r="CE58" s="373"/>
      <c r="CF58" s="373"/>
      <c r="CG58" s="373"/>
      <c r="CH58" s="77">
        <f t="shared" si="53"/>
        <v>8.85</v>
      </c>
      <c r="CI58" s="77">
        <v>0</v>
      </c>
      <c r="CJ58" s="77">
        <v>0</v>
      </c>
      <c r="CK58" s="77">
        <f t="shared" si="54"/>
        <v>8.85</v>
      </c>
      <c r="CL58" s="77">
        <f>BH58+AX58</f>
        <v>0</v>
      </c>
      <c r="CM58" s="77">
        <f t="shared" si="55"/>
        <v>0</v>
      </c>
      <c r="CN58" s="77">
        <v>0</v>
      </c>
      <c r="CO58" s="77">
        <v>0</v>
      </c>
      <c r="CP58" s="77">
        <f>BL58+BB58</f>
        <v>0</v>
      </c>
      <c r="CQ58" s="77">
        <f>BM58+BC58</f>
        <v>0</v>
      </c>
      <c r="CR58" s="373"/>
      <c r="CS58" s="94"/>
      <c r="CT58" s="94"/>
      <c r="CU58" s="94"/>
      <c r="CV58" s="94"/>
      <c r="CW58" s="94"/>
      <c r="CX58" s="94"/>
      <c r="CY58" s="94"/>
      <c r="CZ58" s="94"/>
      <c r="DA58" s="94"/>
      <c r="DB58" s="94"/>
      <c r="DC58" s="94"/>
      <c r="DD58" s="94"/>
      <c r="DE58" s="94"/>
      <c r="DF58" s="94"/>
      <c r="DG58" s="94"/>
      <c r="DH58" s="94"/>
      <c r="DI58" s="94"/>
      <c r="DJ58" s="94"/>
      <c r="DK58" s="94"/>
      <c r="DL58" s="94"/>
      <c r="DM58" s="94"/>
      <c r="DN58" s="94"/>
      <c r="DO58" s="94"/>
      <c r="DP58" s="94"/>
      <c r="DQ58" s="37"/>
      <c r="DR58" s="37"/>
      <c r="DS58" s="37"/>
      <c r="DT58" s="37"/>
      <c r="DU58" s="37"/>
      <c r="DV58" s="37"/>
      <c r="DW58" s="37"/>
      <c r="DX58" s="37"/>
    </row>
    <row r="59" spans="2:128" ht="33" customHeight="1" outlineLevel="1" x14ac:dyDescent="0.25">
      <c r="B59" s="376" t="s">
        <v>139</v>
      </c>
      <c r="C59" s="621" t="s">
        <v>1559</v>
      </c>
      <c r="D59" s="655" t="s">
        <v>1665</v>
      </c>
      <c r="E59" s="655" t="s">
        <v>279</v>
      </c>
      <c r="F59" s="974" t="s">
        <v>1693</v>
      </c>
      <c r="G59" s="974" t="s">
        <v>1693</v>
      </c>
      <c r="H59" s="76"/>
      <c r="I59" s="77">
        <v>0</v>
      </c>
      <c r="J59" s="77">
        <v>0</v>
      </c>
      <c r="K59" s="77">
        <v>0</v>
      </c>
      <c r="L59" s="77">
        <v>0</v>
      </c>
      <c r="M59" s="77">
        <v>0</v>
      </c>
      <c r="N59" s="911"/>
      <c r="O59" s="77">
        <v>0</v>
      </c>
      <c r="P59" s="77">
        <v>0</v>
      </c>
      <c r="Q59" s="77">
        <v>0</v>
      </c>
      <c r="R59" s="77">
        <v>0</v>
      </c>
      <c r="S59" s="77">
        <v>0</v>
      </c>
      <c r="T59" s="77">
        <v>0</v>
      </c>
      <c r="U59" s="77">
        <v>8.85</v>
      </c>
      <c r="V59" s="77">
        <f t="shared" si="56"/>
        <v>0</v>
      </c>
      <c r="W59" s="77">
        <v>0</v>
      </c>
      <c r="X59" s="77">
        <v>0</v>
      </c>
      <c r="Y59" s="77">
        <f t="shared" si="52"/>
        <v>0</v>
      </c>
      <c r="Z59" s="77">
        <v>0</v>
      </c>
      <c r="AA59" s="77">
        <v>0</v>
      </c>
      <c r="AB59" s="77">
        <v>0</v>
      </c>
      <c r="AC59" s="77">
        <v>0</v>
      </c>
      <c r="AD59" s="77">
        <v>0</v>
      </c>
      <c r="AE59" s="77">
        <v>0</v>
      </c>
      <c r="AF59" s="77">
        <v>0</v>
      </c>
      <c r="AG59" s="77">
        <v>0</v>
      </c>
      <c r="AH59" s="77">
        <v>0</v>
      </c>
      <c r="AI59" s="77">
        <v>0</v>
      </c>
      <c r="AJ59" s="77">
        <f t="shared" si="44"/>
        <v>0</v>
      </c>
      <c r="AK59" s="77">
        <v>0</v>
      </c>
      <c r="AL59" s="77">
        <v>0</v>
      </c>
      <c r="AM59" s="77"/>
      <c r="AN59" s="77">
        <v>0</v>
      </c>
      <c r="AO59" s="77"/>
      <c r="AP59" s="77"/>
      <c r="AQ59" s="77"/>
      <c r="AR59" s="77"/>
      <c r="AS59" s="77"/>
      <c r="AT59" s="77">
        <f t="shared" si="45"/>
        <v>0</v>
      </c>
      <c r="AU59" s="77">
        <v>0</v>
      </c>
      <c r="AV59" s="77">
        <v>0</v>
      </c>
      <c r="AW59" s="77">
        <v>0</v>
      </c>
      <c r="AX59" s="77">
        <v>0</v>
      </c>
      <c r="AY59" s="77"/>
      <c r="AZ59" s="77"/>
      <c r="BA59" s="77"/>
      <c r="BB59" s="77"/>
      <c r="BC59" s="373"/>
      <c r="BD59" s="77">
        <f t="shared" si="48"/>
        <v>0</v>
      </c>
      <c r="BE59" s="77">
        <v>0</v>
      </c>
      <c r="BF59" s="77">
        <v>0</v>
      </c>
      <c r="BG59" s="77">
        <v>0</v>
      </c>
      <c r="BH59" s="77">
        <v>0</v>
      </c>
      <c r="BI59" s="77"/>
      <c r="BJ59" s="373"/>
      <c r="BK59" s="373"/>
      <c r="BL59" s="77"/>
      <c r="BM59" s="373"/>
      <c r="BN59" s="77">
        <f t="shared" si="49"/>
        <v>0.85</v>
      </c>
      <c r="BO59" s="77">
        <v>0</v>
      </c>
      <c r="BP59" s="77">
        <v>0</v>
      </c>
      <c r="BQ59" s="77">
        <v>0.85</v>
      </c>
      <c r="BR59" s="77">
        <v>0</v>
      </c>
      <c r="BS59" s="373"/>
      <c r="BT59" s="373"/>
      <c r="BU59" s="373"/>
      <c r="BV59" s="373"/>
      <c r="BW59" s="373"/>
      <c r="BX59" s="77">
        <f t="shared" si="50"/>
        <v>8</v>
      </c>
      <c r="BY59" s="77">
        <v>0</v>
      </c>
      <c r="BZ59" s="77">
        <v>0</v>
      </c>
      <c r="CA59" s="77">
        <v>8</v>
      </c>
      <c r="CB59" s="77">
        <v>0</v>
      </c>
      <c r="CC59" s="373"/>
      <c r="CD59" s="373"/>
      <c r="CE59" s="373"/>
      <c r="CF59" s="373"/>
      <c r="CG59" s="373"/>
      <c r="CH59" s="77">
        <f t="shared" si="53"/>
        <v>8.85</v>
      </c>
      <c r="CI59" s="77">
        <v>0</v>
      </c>
      <c r="CJ59" s="77">
        <v>0</v>
      </c>
      <c r="CK59" s="77">
        <f t="shared" si="54"/>
        <v>8.85</v>
      </c>
      <c r="CL59" s="77">
        <f>BH59+AX59</f>
        <v>0</v>
      </c>
      <c r="CM59" s="77">
        <f t="shared" si="55"/>
        <v>0</v>
      </c>
      <c r="CN59" s="77">
        <v>0</v>
      </c>
      <c r="CO59" s="77">
        <v>0</v>
      </c>
      <c r="CP59" s="77">
        <f>BL59+BB59</f>
        <v>0</v>
      </c>
      <c r="CQ59" s="77">
        <f>BM59+BC59</f>
        <v>0</v>
      </c>
      <c r="CR59" s="373"/>
      <c r="CS59" s="94"/>
      <c r="CT59" s="94"/>
      <c r="CU59" s="94"/>
      <c r="CV59" s="94"/>
      <c r="CW59" s="94"/>
      <c r="CX59" s="94"/>
      <c r="CY59" s="94"/>
      <c r="CZ59" s="94"/>
      <c r="DA59" s="94"/>
      <c r="DB59" s="94"/>
      <c r="DC59" s="94"/>
      <c r="DD59" s="94"/>
      <c r="DE59" s="94"/>
      <c r="DF59" s="94"/>
      <c r="DG59" s="94"/>
      <c r="DH59" s="94"/>
      <c r="DI59" s="94"/>
      <c r="DJ59" s="94"/>
      <c r="DK59" s="94"/>
      <c r="DL59" s="94"/>
      <c r="DM59" s="94"/>
      <c r="DN59" s="94"/>
      <c r="DO59" s="94"/>
      <c r="DP59" s="94"/>
      <c r="DQ59" s="37"/>
      <c r="DR59" s="37"/>
      <c r="DS59" s="37"/>
      <c r="DT59" s="37"/>
      <c r="DU59" s="37"/>
      <c r="DV59" s="37"/>
      <c r="DW59" s="37"/>
      <c r="DX59" s="37"/>
    </row>
    <row r="60" spans="2:128" s="32" customFormat="1" ht="48" customHeight="1" x14ac:dyDescent="0.25">
      <c r="B60" s="382" t="s">
        <v>141</v>
      </c>
      <c r="C60" s="383" t="s">
        <v>142</v>
      </c>
      <c r="D60" s="382" t="s">
        <v>93</v>
      </c>
      <c r="E60" s="382" t="s">
        <v>190</v>
      </c>
      <c r="F60" s="382" t="s">
        <v>190</v>
      </c>
      <c r="G60" s="382" t="s">
        <v>190</v>
      </c>
      <c r="H60" s="382" t="s">
        <v>190</v>
      </c>
      <c r="I60" s="384">
        <f>I61+I62</f>
        <v>0</v>
      </c>
      <c r="J60" s="384">
        <f>J61+J62</f>
        <v>0</v>
      </c>
      <c r="K60" s="382" t="s">
        <v>190</v>
      </c>
      <c r="L60" s="393">
        <f>L61+L62</f>
        <v>0</v>
      </c>
      <c r="M60" s="382">
        <f>M61+M62</f>
        <v>0</v>
      </c>
      <c r="N60" s="382" t="s">
        <v>190</v>
      </c>
      <c r="O60" s="393">
        <f>O61</f>
        <v>0</v>
      </c>
      <c r="P60" s="393">
        <f>P61</f>
        <v>0</v>
      </c>
      <c r="Q60" s="384">
        <f t="shared" ref="Q60:AV60" si="62">Q61+Q62</f>
        <v>0</v>
      </c>
      <c r="R60" s="384">
        <f t="shared" si="62"/>
        <v>0</v>
      </c>
      <c r="S60" s="384">
        <f t="shared" si="62"/>
        <v>0</v>
      </c>
      <c r="T60" s="384">
        <f t="shared" si="62"/>
        <v>0</v>
      </c>
      <c r="U60" s="384">
        <f t="shared" si="62"/>
        <v>0</v>
      </c>
      <c r="V60" s="384">
        <f t="shared" si="62"/>
        <v>0</v>
      </c>
      <c r="W60" s="384">
        <f t="shared" si="62"/>
        <v>0</v>
      </c>
      <c r="X60" s="384">
        <f t="shared" si="62"/>
        <v>0</v>
      </c>
      <c r="Y60" s="384">
        <f t="shared" si="62"/>
        <v>0</v>
      </c>
      <c r="Z60" s="384">
        <f t="shared" si="62"/>
        <v>0</v>
      </c>
      <c r="AA60" s="384">
        <f t="shared" si="62"/>
        <v>0</v>
      </c>
      <c r="AB60" s="384">
        <f t="shared" si="62"/>
        <v>0</v>
      </c>
      <c r="AC60" s="384">
        <f t="shared" si="62"/>
        <v>0</v>
      </c>
      <c r="AD60" s="384">
        <f t="shared" si="62"/>
        <v>0</v>
      </c>
      <c r="AE60" s="384">
        <f t="shared" si="62"/>
        <v>0</v>
      </c>
      <c r="AF60" s="384">
        <f t="shared" si="62"/>
        <v>0</v>
      </c>
      <c r="AG60" s="384">
        <f t="shared" si="62"/>
        <v>0</v>
      </c>
      <c r="AH60" s="384">
        <f t="shared" si="62"/>
        <v>0</v>
      </c>
      <c r="AI60" s="384">
        <f t="shared" si="62"/>
        <v>0</v>
      </c>
      <c r="AJ60" s="384">
        <f t="shared" si="62"/>
        <v>0</v>
      </c>
      <c r="AK60" s="384">
        <f t="shared" si="62"/>
        <v>0</v>
      </c>
      <c r="AL60" s="384">
        <f t="shared" si="62"/>
        <v>0</v>
      </c>
      <c r="AM60" s="384">
        <f t="shared" si="62"/>
        <v>0</v>
      </c>
      <c r="AN60" s="384">
        <f t="shared" si="62"/>
        <v>0</v>
      </c>
      <c r="AO60" s="384">
        <f t="shared" si="62"/>
        <v>0</v>
      </c>
      <c r="AP60" s="384">
        <f t="shared" si="62"/>
        <v>0</v>
      </c>
      <c r="AQ60" s="384">
        <f t="shared" si="62"/>
        <v>0</v>
      </c>
      <c r="AR60" s="384">
        <f t="shared" si="62"/>
        <v>0</v>
      </c>
      <c r="AS60" s="384">
        <f t="shared" si="62"/>
        <v>0</v>
      </c>
      <c r="AT60" s="384">
        <f t="shared" si="62"/>
        <v>0</v>
      </c>
      <c r="AU60" s="384">
        <f t="shared" si="62"/>
        <v>0</v>
      </c>
      <c r="AV60" s="384">
        <f t="shared" si="62"/>
        <v>0</v>
      </c>
      <c r="AW60" s="384">
        <f t="shared" ref="AW60:CQ60" si="63">AW61+AW62</f>
        <v>0</v>
      </c>
      <c r="AX60" s="384">
        <f t="shared" si="63"/>
        <v>0</v>
      </c>
      <c r="AY60" s="384">
        <f t="shared" si="63"/>
        <v>0</v>
      </c>
      <c r="AZ60" s="384">
        <f t="shared" si="63"/>
        <v>0</v>
      </c>
      <c r="BA60" s="384">
        <f t="shared" si="63"/>
        <v>0</v>
      </c>
      <c r="BB60" s="384">
        <f t="shared" si="63"/>
        <v>0</v>
      </c>
      <c r="BC60" s="384">
        <f t="shared" si="63"/>
        <v>0</v>
      </c>
      <c r="BD60" s="384">
        <f t="shared" si="63"/>
        <v>0</v>
      </c>
      <c r="BE60" s="384">
        <f t="shared" si="63"/>
        <v>0</v>
      </c>
      <c r="BF60" s="384">
        <f t="shared" si="63"/>
        <v>0</v>
      </c>
      <c r="BG60" s="384">
        <f t="shared" si="63"/>
        <v>0</v>
      </c>
      <c r="BH60" s="384">
        <f t="shared" si="63"/>
        <v>0</v>
      </c>
      <c r="BI60" s="384">
        <f t="shared" si="63"/>
        <v>0</v>
      </c>
      <c r="BJ60" s="384">
        <f t="shared" si="63"/>
        <v>0</v>
      </c>
      <c r="BK60" s="384">
        <f t="shared" si="63"/>
        <v>0</v>
      </c>
      <c r="BL60" s="384">
        <f t="shared" si="63"/>
        <v>0</v>
      </c>
      <c r="BM60" s="384">
        <f t="shared" si="63"/>
        <v>0</v>
      </c>
      <c r="BN60" s="384"/>
      <c r="BO60" s="384"/>
      <c r="BP60" s="384"/>
      <c r="BQ60" s="384"/>
      <c r="BR60" s="384"/>
      <c r="BS60" s="384"/>
      <c r="BT60" s="384"/>
      <c r="BU60" s="384"/>
      <c r="BV60" s="384"/>
      <c r="BW60" s="384"/>
      <c r="BX60" s="384"/>
      <c r="BY60" s="384"/>
      <c r="BZ60" s="384"/>
      <c r="CA60" s="384"/>
      <c r="CB60" s="384"/>
      <c r="CC60" s="384"/>
      <c r="CD60" s="384"/>
      <c r="CE60" s="384"/>
      <c r="CF60" s="384"/>
      <c r="CG60" s="384"/>
      <c r="CH60" s="384">
        <f t="shared" si="63"/>
        <v>0</v>
      </c>
      <c r="CI60" s="384">
        <f t="shared" si="63"/>
        <v>0</v>
      </c>
      <c r="CJ60" s="384">
        <f t="shared" si="63"/>
        <v>0</v>
      </c>
      <c r="CK60" s="384">
        <f t="shared" si="63"/>
        <v>0</v>
      </c>
      <c r="CL60" s="384">
        <f t="shared" si="63"/>
        <v>0</v>
      </c>
      <c r="CM60" s="384">
        <f t="shared" si="63"/>
        <v>0</v>
      </c>
      <c r="CN60" s="384">
        <f t="shared" si="63"/>
        <v>0</v>
      </c>
      <c r="CO60" s="384">
        <f t="shared" si="63"/>
        <v>0</v>
      </c>
      <c r="CP60" s="384">
        <f t="shared" si="63"/>
        <v>0</v>
      </c>
      <c r="CQ60" s="384">
        <f t="shared" si="63"/>
        <v>0</v>
      </c>
      <c r="CR60" s="384" t="s">
        <v>190</v>
      </c>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row>
    <row r="61" spans="2:128" s="32" customFormat="1" ht="42" customHeight="1" x14ac:dyDescent="0.25">
      <c r="B61" s="411" t="s">
        <v>143</v>
      </c>
      <c r="C61" s="412" t="s">
        <v>144</v>
      </c>
      <c r="D61" s="411" t="s">
        <v>93</v>
      </c>
      <c r="E61" s="411" t="s">
        <v>190</v>
      </c>
      <c r="F61" s="411" t="s">
        <v>190</v>
      </c>
      <c r="G61" s="411" t="s">
        <v>190</v>
      </c>
      <c r="H61" s="411" t="s">
        <v>190</v>
      </c>
      <c r="I61" s="413">
        <v>0</v>
      </c>
      <c r="J61" s="413">
        <v>0</v>
      </c>
      <c r="K61" s="411" t="s">
        <v>190</v>
      </c>
      <c r="L61" s="414">
        <v>0</v>
      </c>
      <c r="M61" s="414">
        <v>0</v>
      </c>
      <c r="N61" s="411" t="s">
        <v>190</v>
      </c>
      <c r="O61" s="414">
        <v>0</v>
      </c>
      <c r="P61" s="414">
        <v>0</v>
      </c>
      <c r="Q61" s="413">
        <v>0</v>
      </c>
      <c r="R61" s="413">
        <v>0</v>
      </c>
      <c r="S61" s="413">
        <v>0</v>
      </c>
      <c r="T61" s="413">
        <v>0</v>
      </c>
      <c r="U61" s="413">
        <v>0</v>
      </c>
      <c r="V61" s="413">
        <v>0</v>
      </c>
      <c r="W61" s="413">
        <v>0</v>
      </c>
      <c r="X61" s="413">
        <v>0</v>
      </c>
      <c r="Y61" s="413">
        <v>0</v>
      </c>
      <c r="Z61" s="413">
        <v>0</v>
      </c>
      <c r="AA61" s="413">
        <v>0</v>
      </c>
      <c r="AB61" s="413">
        <v>0</v>
      </c>
      <c r="AC61" s="413">
        <v>0</v>
      </c>
      <c r="AD61" s="413">
        <v>0</v>
      </c>
      <c r="AE61" s="413">
        <v>0</v>
      </c>
      <c r="AF61" s="413">
        <v>0</v>
      </c>
      <c r="AG61" s="413">
        <v>0</v>
      </c>
      <c r="AH61" s="413">
        <v>0</v>
      </c>
      <c r="AI61" s="413">
        <v>0</v>
      </c>
      <c r="AJ61" s="413">
        <v>0</v>
      </c>
      <c r="AK61" s="413">
        <v>0</v>
      </c>
      <c r="AL61" s="413">
        <v>0</v>
      </c>
      <c r="AM61" s="413">
        <v>0</v>
      </c>
      <c r="AN61" s="413">
        <v>0</v>
      </c>
      <c r="AO61" s="413">
        <v>0</v>
      </c>
      <c r="AP61" s="413">
        <v>0</v>
      </c>
      <c r="AQ61" s="413">
        <v>0</v>
      </c>
      <c r="AR61" s="413">
        <v>0</v>
      </c>
      <c r="AS61" s="413">
        <v>0</v>
      </c>
      <c r="AT61" s="413">
        <v>0</v>
      </c>
      <c r="AU61" s="413">
        <v>0</v>
      </c>
      <c r="AV61" s="413">
        <v>0</v>
      </c>
      <c r="AW61" s="413">
        <v>0</v>
      </c>
      <c r="AX61" s="413">
        <v>0</v>
      </c>
      <c r="AY61" s="413">
        <v>0</v>
      </c>
      <c r="AZ61" s="413">
        <v>0</v>
      </c>
      <c r="BA61" s="413">
        <v>0</v>
      </c>
      <c r="BB61" s="413">
        <v>0</v>
      </c>
      <c r="BC61" s="413">
        <v>0</v>
      </c>
      <c r="BD61" s="413">
        <v>0</v>
      </c>
      <c r="BE61" s="413">
        <v>0</v>
      </c>
      <c r="BF61" s="413">
        <v>0</v>
      </c>
      <c r="BG61" s="413">
        <v>0</v>
      </c>
      <c r="BH61" s="413">
        <v>0</v>
      </c>
      <c r="BI61" s="413">
        <v>0</v>
      </c>
      <c r="BJ61" s="413">
        <v>0</v>
      </c>
      <c r="BK61" s="413">
        <v>0</v>
      </c>
      <c r="BL61" s="413">
        <v>0</v>
      </c>
      <c r="BM61" s="413">
        <v>0</v>
      </c>
      <c r="BN61" s="413"/>
      <c r="BO61" s="413"/>
      <c r="BP61" s="413"/>
      <c r="BQ61" s="413"/>
      <c r="BR61" s="413"/>
      <c r="BS61" s="413"/>
      <c r="BT61" s="413"/>
      <c r="BU61" s="413"/>
      <c r="BV61" s="413"/>
      <c r="BW61" s="413"/>
      <c r="BX61" s="413"/>
      <c r="BY61" s="413"/>
      <c r="BZ61" s="413"/>
      <c r="CA61" s="413"/>
      <c r="CB61" s="413"/>
      <c r="CC61" s="413"/>
      <c r="CD61" s="413"/>
      <c r="CE61" s="413"/>
      <c r="CF61" s="413"/>
      <c r="CG61" s="413"/>
      <c r="CH61" s="413">
        <v>0</v>
      </c>
      <c r="CI61" s="413">
        <v>0</v>
      </c>
      <c r="CJ61" s="413">
        <v>0</v>
      </c>
      <c r="CK61" s="413">
        <v>0</v>
      </c>
      <c r="CL61" s="413">
        <v>0</v>
      </c>
      <c r="CM61" s="413">
        <v>0</v>
      </c>
      <c r="CN61" s="413">
        <v>0</v>
      </c>
      <c r="CO61" s="413">
        <v>0</v>
      </c>
      <c r="CP61" s="413">
        <v>0</v>
      </c>
      <c r="CQ61" s="413">
        <v>0</v>
      </c>
      <c r="CR61" s="413" t="s">
        <v>190</v>
      </c>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row>
    <row r="62" spans="2:128" s="32" customFormat="1" ht="42" customHeight="1" x14ac:dyDescent="0.25">
      <c r="B62" s="411" t="s">
        <v>148</v>
      </c>
      <c r="C62" s="412" t="s">
        <v>149</v>
      </c>
      <c r="D62" s="411" t="s">
        <v>93</v>
      </c>
      <c r="E62" s="411" t="s">
        <v>190</v>
      </c>
      <c r="F62" s="411" t="s">
        <v>190</v>
      </c>
      <c r="G62" s="411" t="s">
        <v>190</v>
      </c>
      <c r="H62" s="411" t="s">
        <v>190</v>
      </c>
      <c r="I62" s="413">
        <v>0</v>
      </c>
      <c r="J62" s="413">
        <v>0</v>
      </c>
      <c r="K62" s="411" t="s">
        <v>190</v>
      </c>
      <c r="L62" s="414">
        <v>0</v>
      </c>
      <c r="M62" s="414">
        <v>0</v>
      </c>
      <c r="N62" s="414" t="s">
        <v>190</v>
      </c>
      <c r="O62" s="414">
        <v>0</v>
      </c>
      <c r="P62" s="414">
        <v>0</v>
      </c>
      <c r="Q62" s="413">
        <v>0</v>
      </c>
      <c r="R62" s="413">
        <v>0</v>
      </c>
      <c r="S62" s="413">
        <v>0</v>
      </c>
      <c r="T62" s="413">
        <v>0</v>
      </c>
      <c r="U62" s="413">
        <v>0</v>
      </c>
      <c r="V62" s="413">
        <v>0</v>
      </c>
      <c r="W62" s="413">
        <v>0</v>
      </c>
      <c r="X62" s="413">
        <v>0</v>
      </c>
      <c r="Y62" s="413">
        <v>0</v>
      </c>
      <c r="Z62" s="413">
        <v>0</v>
      </c>
      <c r="AA62" s="413">
        <v>0</v>
      </c>
      <c r="AB62" s="413">
        <v>0</v>
      </c>
      <c r="AC62" s="413">
        <v>0</v>
      </c>
      <c r="AD62" s="413">
        <v>0</v>
      </c>
      <c r="AE62" s="413">
        <v>0</v>
      </c>
      <c r="AF62" s="413">
        <v>0</v>
      </c>
      <c r="AG62" s="413">
        <v>0</v>
      </c>
      <c r="AH62" s="413">
        <v>0</v>
      </c>
      <c r="AI62" s="413">
        <v>0</v>
      </c>
      <c r="AJ62" s="413">
        <v>0</v>
      </c>
      <c r="AK62" s="413">
        <v>0</v>
      </c>
      <c r="AL62" s="413">
        <v>0</v>
      </c>
      <c r="AM62" s="413">
        <v>0</v>
      </c>
      <c r="AN62" s="413">
        <v>0</v>
      </c>
      <c r="AO62" s="413">
        <v>0</v>
      </c>
      <c r="AP62" s="413">
        <v>0</v>
      </c>
      <c r="AQ62" s="413">
        <v>0</v>
      </c>
      <c r="AR62" s="413">
        <v>0</v>
      </c>
      <c r="AS62" s="413">
        <v>0</v>
      </c>
      <c r="AT62" s="413">
        <v>0</v>
      </c>
      <c r="AU62" s="413">
        <v>0</v>
      </c>
      <c r="AV62" s="413">
        <v>0</v>
      </c>
      <c r="AW62" s="413">
        <v>0</v>
      </c>
      <c r="AX62" s="413">
        <v>0</v>
      </c>
      <c r="AY62" s="413">
        <v>0</v>
      </c>
      <c r="AZ62" s="413">
        <v>0</v>
      </c>
      <c r="BA62" s="413">
        <v>0</v>
      </c>
      <c r="BB62" s="413">
        <v>0</v>
      </c>
      <c r="BC62" s="413">
        <v>0</v>
      </c>
      <c r="BD62" s="413">
        <v>0</v>
      </c>
      <c r="BE62" s="413">
        <v>0</v>
      </c>
      <c r="BF62" s="413">
        <v>0</v>
      </c>
      <c r="BG62" s="413">
        <v>0</v>
      </c>
      <c r="BH62" s="413">
        <v>0</v>
      </c>
      <c r="BI62" s="413">
        <v>0</v>
      </c>
      <c r="BJ62" s="413">
        <v>0</v>
      </c>
      <c r="BK62" s="413">
        <v>0</v>
      </c>
      <c r="BL62" s="413">
        <v>0</v>
      </c>
      <c r="BM62" s="413">
        <v>0</v>
      </c>
      <c r="BN62" s="413"/>
      <c r="BO62" s="413"/>
      <c r="BP62" s="413"/>
      <c r="BQ62" s="413"/>
      <c r="BR62" s="413"/>
      <c r="BS62" s="413"/>
      <c r="BT62" s="413"/>
      <c r="BU62" s="413"/>
      <c r="BV62" s="413"/>
      <c r="BW62" s="413"/>
      <c r="BX62" s="413"/>
      <c r="BY62" s="413"/>
      <c r="BZ62" s="413"/>
      <c r="CA62" s="413"/>
      <c r="CB62" s="413"/>
      <c r="CC62" s="413"/>
      <c r="CD62" s="413"/>
      <c r="CE62" s="413"/>
      <c r="CF62" s="413"/>
      <c r="CG62" s="413"/>
      <c r="CH62" s="413">
        <v>0</v>
      </c>
      <c r="CI62" s="413">
        <v>0</v>
      </c>
      <c r="CJ62" s="413">
        <v>0</v>
      </c>
      <c r="CK62" s="413">
        <v>0</v>
      </c>
      <c r="CL62" s="413">
        <v>0</v>
      </c>
      <c r="CM62" s="413">
        <v>0</v>
      </c>
      <c r="CN62" s="413">
        <v>0</v>
      </c>
      <c r="CO62" s="413">
        <v>0</v>
      </c>
      <c r="CP62" s="413">
        <v>0</v>
      </c>
      <c r="CQ62" s="413">
        <v>0</v>
      </c>
      <c r="CR62" s="413" t="s">
        <v>190</v>
      </c>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row>
    <row r="63" spans="2:128" s="32" customFormat="1" ht="48" customHeight="1" x14ac:dyDescent="0.25">
      <c r="B63" s="382" t="s">
        <v>150</v>
      </c>
      <c r="C63" s="383" t="s">
        <v>151</v>
      </c>
      <c r="D63" s="382" t="s">
        <v>93</v>
      </c>
      <c r="E63" s="382" t="s">
        <v>190</v>
      </c>
      <c r="F63" s="382" t="s">
        <v>190</v>
      </c>
      <c r="G63" s="382" t="s">
        <v>190</v>
      </c>
      <c r="H63" s="382" t="s">
        <v>190</v>
      </c>
      <c r="I63" s="384">
        <f>I64+I65+I67+I68+I69+I70+I71+I72</f>
        <v>0</v>
      </c>
      <c r="J63" s="384">
        <f>J64+J65+J67+J68+J69+J70+J71+J72</f>
        <v>0</v>
      </c>
      <c r="K63" s="382" t="s">
        <v>190</v>
      </c>
      <c r="L63" s="393">
        <f>L64+L65+L67+L68+L69+L70+L71+L72</f>
        <v>0</v>
      </c>
      <c r="M63" s="393">
        <f>M64+M65+M67+M68+M69+M70+M71+M72</f>
        <v>0</v>
      </c>
      <c r="N63" s="393" t="s">
        <v>190</v>
      </c>
      <c r="O63" s="393">
        <f>SUM(O64:O67)</f>
        <v>0</v>
      </c>
      <c r="P63" s="393">
        <f>SUM(P64:P67)</f>
        <v>0</v>
      </c>
      <c r="Q63" s="384">
        <f t="shared" ref="Q63:Z63" si="64">Q64+Q65+Q67+Q68+Q69+Q70+Q71+Q72</f>
        <v>0</v>
      </c>
      <c r="R63" s="384">
        <f t="shared" si="64"/>
        <v>0</v>
      </c>
      <c r="S63" s="384">
        <f t="shared" si="64"/>
        <v>0</v>
      </c>
      <c r="T63" s="384">
        <f t="shared" si="64"/>
        <v>0</v>
      </c>
      <c r="U63" s="384">
        <f t="shared" si="64"/>
        <v>0</v>
      </c>
      <c r="V63" s="384">
        <f t="shared" si="64"/>
        <v>0</v>
      </c>
      <c r="W63" s="384">
        <f t="shared" si="64"/>
        <v>0</v>
      </c>
      <c r="X63" s="384">
        <f t="shared" si="64"/>
        <v>0</v>
      </c>
      <c r="Y63" s="384">
        <f t="shared" si="64"/>
        <v>0</v>
      </c>
      <c r="Z63" s="384">
        <f t="shared" si="64"/>
        <v>0</v>
      </c>
      <c r="AA63" s="384">
        <f>SUM(AA64:AA67)</f>
        <v>0</v>
      </c>
      <c r="AB63" s="384">
        <f>SUM(AB64:AB67)</f>
        <v>0</v>
      </c>
      <c r="AC63" s="384">
        <f>AC65+AC67+AC68+AC69+AC70+AC71+AC72</f>
        <v>0</v>
      </c>
      <c r="AD63" s="384">
        <f>SUM(AD64:AD67)</f>
        <v>0</v>
      </c>
      <c r="AE63" s="384">
        <f>AE64+AE65+AE67+AE68+AE69+AE70+AE71+AE72</f>
        <v>0</v>
      </c>
      <c r="AF63" s="384">
        <f>SUM(AF64:AF67)</f>
        <v>0</v>
      </c>
      <c r="AG63" s="384">
        <f>SUM(AG64:AG67)</f>
        <v>0</v>
      </c>
      <c r="AH63" s="384">
        <f>AH65+AH67+AH68+AH69+AH70+AH71+AH72</f>
        <v>0</v>
      </c>
      <c r="AI63" s="384">
        <f>SUM(AI64:AI67)</f>
        <v>0</v>
      </c>
      <c r="AJ63" s="384">
        <f>AJ64+AJ65+AJ67+AJ68+AJ69+AJ70+AJ71+AJ72</f>
        <v>0</v>
      </c>
      <c r="AK63" s="384">
        <f>SUM(AK64:AK67)</f>
        <v>0</v>
      </c>
      <c r="AL63" s="384">
        <f>SUM(AL64:AL67)</f>
        <v>0</v>
      </c>
      <c r="AM63" s="384">
        <f>AM65+AM67+AM68+AM69+AM70+AM71+AM72</f>
        <v>0</v>
      </c>
      <c r="AN63" s="384">
        <f>SUM(AN64:AN67)</f>
        <v>0</v>
      </c>
      <c r="AO63" s="384">
        <f>AO64+AO65+AO67+AO68+AO69+AO70+AO71+AO72</f>
        <v>0</v>
      </c>
      <c r="AP63" s="384">
        <f>SUM(AP64:AP67)</f>
        <v>0</v>
      </c>
      <c r="AQ63" s="384">
        <f>SUM(AQ64:AQ67)</f>
        <v>0</v>
      </c>
      <c r="AR63" s="384">
        <f>AR65+AR67+AR68+AR69+AR70+AR71+AR72</f>
        <v>0</v>
      </c>
      <c r="AS63" s="384">
        <f>SUM(AS64:AS67)</f>
        <v>0</v>
      </c>
      <c r="AT63" s="384">
        <f>AT64+AT65+AT67+AT68+AT69+AT70+AT71+AT72</f>
        <v>0</v>
      </c>
      <c r="AU63" s="384">
        <f>SUM(AU64:AU67)</f>
        <v>0</v>
      </c>
      <c r="AV63" s="384">
        <f>SUM(AV64:AV67)</f>
        <v>0</v>
      </c>
      <c r="AW63" s="384">
        <f>AW65+AW67+AW68+AW69+AW70+AW71+AW72</f>
        <v>0</v>
      </c>
      <c r="AX63" s="384">
        <f>SUM(AX64:AX67)</f>
        <v>0</v>
      </c>
      <c r="AY63" s="384">
        <f>AY64+AY65+AY67+AY68+AY69+AY70+AY71+AY72</f>
        <v>0</v>
      </c>
      <c r="AZ63" s="384">
        <f>SUM(AZ64:AZ67)</f>
        <v>0</v>
      </c>
      <c r="BA63" s="384">
        <f>SUM(BA64:BA67)</f>
        <v>0</v>
      </c>
      <c r="BB63" s="384">
        <f>BB65+BB67+BB68+BB69+BB70+BB71+BB72</f>
        <v>0</v>
      </c>
      <c r="BC63" s="384">
        <f>SUM(BC64:BC67)</f>
        <v>0</v>
      </c>
      <c r="BD63" s="384">
        <f>BD64+BD65+BD67+BD68+BD69+BD70+BD71+BD72</f>
        <v>0</v>
      </c>
      <c r="BE63" s="384">
        <f>SUM(BE64:BE67)</f>
        <v>0</v>
      </c>
      <c r="BF63" s="384">
        <f>SUM(BF64:BF67)</f>
        <v>0</v>
      </c>
      <c r="BG63" s="384">
        <f>BG65+BG67+BG68+BG69+BG70+BG71+BG72</f>
        <v>0</v>
      </c>
      <c r="BH63" s="384">
        <f>SUM(BH64:BH67)</f>
        <v>0</v>
      </c>
      <c r="BI63" s="384">
        <f>BI64+BI65+BI67+BI68+BI69+BI70+BI71+BI72</f>
        <v>0</v>
      </c>
      <c r="BJ63" s="384">
        <f>SUM(BJ64:BJ67)</f>
        <v>0</v>
      </c>
      <c r="BK63" s="384">
        <f>SUM(BK64:BK67)</f>
        <v>0</v>
      </c>
      <c r="BL63" s="384">
        <f>BL65+BL67+BL68+BL69+BL70+BL71+BL72</f>
        <v>0</v>
      </c>
      <c r="BM63" s="384">
        <f>SUM(BM64:BM67)</f>
        <v>0</v>
      </c>
      <c r="BN63" s="384"/>
      <c r="BO63" s="384"/>
      <c r="BP63" s="384"/>
      <c r="BQ63" s="384"/>
      <c r="BR63" s="384"/>
      <c r="BS63" s="384"/>
      <c r="BT63" s="384"/>
      <c r="BU63" s="384"/>
      <c r="BV63" s="384"/>
      <c r="BW63" s="384"/>
      <c r="BX63" s="384"/>
      <c r="BY63" s="384"/>
      <c r="BZ63" s="384"/>
      <c r="CA63" s="384"/>
      <c r="CB63" s="384"/>
      <c r="CC63" s="384"/>
      <c r="CD63" s="384"/>
      <c r="CE63" s="384"/>
      <c r="CF63" s="384"/>
      <c r="CG63" s="384"/>
      <c r="CH63" s="384">
        <f t="shared" ref="CH63:CQ63" si="65">CH64+CH65+CH67+CH68+CH69+CH70+CH71+CH72</f>
        <v>0</v>
      </c>
      <c r="CI63" s="384">
        <f t="shared" si="65"/>
        <v>0</v>
      </c>
      <c r="CJ63" s="384">
        <f t="shared" si="65"/>
        <v>0</v>
      </c>
      <c r="CK63" s="384">
        <f t="shared" si="65"/>
        <v>0</v>
      </c>
      <c r="CL63" s="384">
        <f t="shared" si="65"/>
        <v>0</v>
      </c>
      <c r="CM63" s="384">
        <f t="shared" si="65"/>
        <v>0</v>
      </c>
      <c r="CN63" s="384">
        <f t="shared" si="65"/>
        <v>0</v>
      </c>
      <c r="CO63" s="384">
        <f t="shared" si="65"/>
        <v>0</v>
      </c>
      <c r="CP63" s="384">
        <f t="shared" si="65"/>
        <v>0</v>
      </c>
      <c r="CQ63" s="384">
        <f t="shared" si="65"/>
        <v>0</v>
      </c>
      <c r="CR63" s="384" t="s">
        <v>190</v>
      </c>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row>
    <row r="64" spans="2:128" s="32" customFormat="1" ht="42" customHeight="1" x14ac:dyDescent="0.25">
      <c r="B64" s="437" t="s">
        <v>152</v>
      </c>
      <c r="C64" s="443" t="s">
        <v>153</v>
      </c>
      <c r="D64" s="408" t="s">
        <v>93</v>
      </c>
      <c r="E64" s="408" t="s">
        <v>190</v>
      </c>
      <c r="F64" s="408" t="s">
        <v>190</v>
      </c>
      <c r="G64" s="408" t="s">
        <v>190</v>
      </c>
      <c r="H64" s="408" t="s">
        <v>190</v>
      </c>
      <c r="I64" s="326">
        <v>0</v>
      </c>
      <c r="J64" s="326">
        <v>0</v>
      </c>
      <c r="K64" s="408" t="s">
        <v>190</v>
      </c>
      <c r="L64" s="326">
        <v>0</v>
      </c>
      <c r="M64" s="326">
        <v>0</v>
      </c>
      <c r="N64" s="408" t="s">
        <v>190</v>
      </c>
      <c r="O64" s="326">
        <v>0</v>
      </c>
      <c r="P64" s="326">
        <v>0</v>
      </c>
      <c r="Q64" s="326">
        <v>0</v>
      </c>
      <c r="R64" s="326">
        <v>0</v>
      </c>
      <c r="S64" s="326">
        <v>0</v>
      </c>
      <c r="T64" s="326">
        <v>0</v>
      </c>
      <c r="U64" s="326">
        <v>0</v>
      </c>
      <c r="V64" s="326">
        <v>0</v>
      </c>
      <c r="W64" s="326">
        <v>0</v>
      </c>
      <c r="X64" s="326">
        <v>0</v>
      </c>
      <c r="Y64" s="326">
        <v>0</v>
      </c>
      <c r="Z64" s="326">
        <v>0</v>
      </c>
      <c r="AA64" s="326">
        <v>0</v>
      </c>
      <c r="AB64" s="326">
        <v>0</v>
      </c>
      <c r="AC64" s="326">
        <v>0</v>
      </c>
      <c r="AD64" s="326">
        <v>0</v>
      </c>
      <c r="AE64" s="326">
        <v>0</v>
      </c>
      <c r="AF64" s="326">
        <v>0</v>
      </c>
      <c r="AG64" s="326">
        <v>0</v>
      </c>
      <c r="AH64" s="326">
        <v>0</v>
      </c>
      <c r="AI64" s="326">
        <v>0</v>
      </c>
      <c r="AJ64" s="326">
        <v>0</v>
      </c>
      <c r="AK64" s="326">
        <v>0</v>
      </c>
      <c r="AL64" s="326">
        <v>0</v>
      </c>
      <c r="AM64" s="326">
        <v>0</v>
      </c>
      <c r="AN64" s="326">
        <v>0</v>
      </c>
      <c r="AO64" s="326">
        <v>0</v>
      </c>
      <c r="AP64" s="326">
        <v>0</v>
      </c>
      <c r="AQ64" s="326">
        <v>0</v>
      </c>
      <c r="AR64" s="326">
        <v>0</v>
      </c>
      <c r="AS64" s="326">
        <v>0</v>
      </c>
      <c r="AT64" s="326">
        <v>0</v>
      </c>
      <c r="AU64" s="326">
        <v>0</v>
      </c>
      <c r="AV64" s="326">
        <v>0</v>
      </c>
      <c r="AW64" s="326">
        <v>0</v>
      </c>
      <c r="AX64" s="326">
        <v>0</v>
      </c>
      <c r="AY64" s="326">
        <v>0</v>
      </c>
      <c r="AZ64" s="326">
        <v>0</v>
      </c>
      <c r="BA64" s="326">
        <v>0</v>
      </c>
      <c r="BB64" s="326">
        <v>0</v>
      </c>
      <c r="BC64" s="326">
        <v>0</v>
      </c>
      <c r="BD64" s="326">
        <v>0</v>
      </c>
      <c r="BE64" s="326">
        <v>0</v>
      </c>
      <c r="BF64" s="326">
        <v>0</v>
      </c>
      <c r="BG64" s="326">
        <v>0</v>
      </c>
      <c r="BH64" s="326">
        <v>0</v>
      </c>
      <c r="BI64" s="326">
        <v>0</v>
      </c>
      <c r="BJ64" s="326">
        <v>0</v>
      </c>
      <c r="BK64" s="326">
        <v>0</v>
      </c>
      <c r="BL64" s="326">
        <v>0</v>
      </c>
      <c r="BM64" s="326">
        <v>0</v>
      </c>
      <c r="BN64" s="326"/>
      <c r="BO64" s="326"/>
      <c r="BP64" s="326"/>
      <c r="BQ64" s="326"/>
      <c r="BR64" s="326"/>
      <c r="BS64" s="326"/>
      <c r="BT64" s="326"/>
      <c r="BU64" s="326"/>
      <c r="BV64" s="326"/>
      <c r="BW64" s="326"/>
      <c r="BX64" s="326"/>
      <c r="BY64" s="326"/>
      <c r="BZ64" s="326"/>
      <c r="CA64" s="326"/>
      <c r="CB64" s="326"/>
      <c r="CC64" s="326"/>
      <c r="CD64" s="326"/>
      <c r="CE64" s="326"/>
      <c r="CF64" s="326"/>
      <c r="CG64" s="326"/>
      <c r="CH64" s="326">
        <v>0</v>
      </c>
      <c r="CI64" s="326">
        <v>0</v>
      </c>
      <c r="CJ64" s="326">
        <v>0</v>
      </c>
      <c r="CK64" s="326">
        <v>0</v>
      </c>
      <c r="CL64" s="326">
        <v>0</v>
      </c>
      <c r="CM64" s="326">
        <v>0</v>
      </c>
      <c r="CN64" s="326">
        <v>0</v>
      </c>
      <c r="CO64" s="326">
        <v>0</v>
      </c>
      <c r="CP64" s="326">
        <v>0</v>
      </c>
      <c r="CQ64" s="326">
        <v>0</v>
      </c>
      <c r="CR64" s="326" t="s">
        <v>190</v>
      </c>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row>
    <row r="65" spans="1:128" s="32" customFormat="1" ht="42" customHeight="1" x14ac:dyDescent="0.25">
      <c r="B65" s="437" t="s">
        <v>154</v>
      </c>
      <c r="C65" s="443" t="s">
        <v>155</v>
      </c>
      <c r="D65" s="408" t="s">
        <v>93</v>
      </c>
      <c r="E65" s="408" t="s">
        <v>190</v>
      </c>
      <c r="F65" s="408" t="s">
        <v>190</v>
      </c>
      <c r="G65" s="408" t="s">
        <v>190</v>
      </c>
      <c r="H65" s="408" t="s">
        <v>190</v>
      </c>
      <c r="I65" s="326">
        <v>0</v>
      </c>
      <c r="J65" s="326">
        <v>0</v>
      </c>
      <c r="K65" s="408" t="s">
        <v>190</v>
      </c>
      <c r="L65" s="410">
        <f t="shared" ref="L65:AQ65" si="66">SUBTOTAL(9,L66)</f>
        <v>0</v>
      </c>
      <c r="M65" s="410">
        <f t="shared" si="66"/>
        <v>0</v>
      </c>
      <c r="N65" s="410">
        <f t="shared" si="66"/>
        <v>0</v>
      </c>
      <c r="O65" s="410">
        <f t="shared" si="66"/>
        <v>0</v>
      </c>
      <c r="P65" s="410">
        <f t="shared" si="66"/>
        <v>0</v>
      </c>
      <c r="Q65" s="410">
        <f t="shared" si="66"/>
        <v>0</v>
      </c>
      <c r="R65" s="410">
        <f t="shared" si="66"/>
        <v>0</v>
      </c>
      <c r="S65" s="410">
        <f t="shared" si="66"/>
        <v>0</v>
      </c>
      <c r="T65" s="410">
        <f t="shared" si="66"/>
        <v>0</v>
      </c>
      <c r="U65" s="410">
        <f t="shared" si="66"/>
        <v>0</v>
      </c>
      <c r="V65" s="410">
        <f t="shared" si="66"/>
        <v>0</v>
      </c>
      <c r="W65" s="410">
        <f t="shared" si="66"/>
        <v>0</v>
      </c>
      <c r="X65" s="410">
        <f t="shared" si="66"/>
        <v>0</v>
      </c>
      <c r="Y65" s="410">
        <f t="shared" si="66"/>
        <v>0</v>
      </c>
      <c r="Z65" s="410">
        <f t="shared" si="66"/>
        <v>0</v>
      </c>
      <c r="AA65" s="410">
        <f t="shared" si="66"/>
        <v>0</v>
      </c>
      <c r="AB65" s="410">
        <f t="shared" si="66"/>
        <v>0</v>
      </c>
      <c r="AC65" s="410">
        <f t="shared" si="66"/>
        <v>0</v>
      </c>
      <c r="AD65" s="410">
        <f t="shared" si="66"/>
        <v>0</v>
      </c>
      <c r="AE65" s="410">
        <f t="shared" si="66"/>
        <v>0</v>
      </c>
      <c r="AF65" s="410">
        <f t="shared" si="66"/>
        <v>0</v>
      </c>
      <c r="AG65" s="410">
        <f t="shared" si="66"/>
        <v>0</v>
      </c>
      <c r="AH65" s="410">
        <f t="shared" si="66"/>
        <v>0</v>
      </c>
      <c r="AI65" s="410">
        <f t="shared" si="66"/>
        <v>0</v>
      </c>
      <c r="AJ65" s="410">
        <f t="shared" si="66"/>
        <v>0</v>
      </c>
      <c r="AK65" s="410">
        <f t="shared" si="66"/>
        <v>0</v>
      </c>
      <c r="AL65" s="410">
        <f t="shared" si="66"/>
        <v>0</v>
      </c>
      <c r="AM65" s="410">
        <f t="shared" si="66"/>
        <v>0</v>
      </c>
      <c r="AN65" s="410">
        <f t="shared" si="66"/>
        <v>0</v>
      </c>
      <c r="AO65" s="410">
        <f t="shared" si="66"/>
        <v>0</v>
      </c>
      <c r="AP65" s="410">
        <f t="shared" si="66"/>
        <v>0</v>
      </c>
      <c r="AQ65" s="410">
        <f t="shared" si="66"/>
        <v>0</v>
      </c>
      <c r="AR65" s="410">
        <f t="shared" ref="AR65:BM65" si="67">SUBTOTAL(9,AR66)</f>
        <v>0</v>
      </c>
      <c r="AS65" s="410">
        <f t="shared" si="67"/>
        <v>0</v>
      </c>
      <c r="AT65" s="410">
        <f t="shared" si="67"/>
        <v>0</v>
      </c>
      <c r="AU65" s="410">
        <f t="shared" si="67"/>
        <v>0</v>
      </c>
      <c r="AV65" s="410">
        <f t="shared" si="67"/>
        <v>0</v>
      </c>
      <c r="AW65" s="410">
        <f t="shared" si="67"/>
        <v>0</v>
      </c>
      <c r="AX65" s="410">
        <f t="shared" si="67"/>
        <v>0</v>
      </c>
      <c r="AY65" s="410">
        <f t="shared" si="67"/>
        <v>0</v>
      </c>
      <c r="AZ65" s="410">
        <f t="shared" si="67"/>
        <v>0</v>
      </c>
      <c r="BA65" s="410">
        <f t="shared" si="67"/>
        <v>0</v>
      </c>
      <c r="BB65" s="410">
        <f t="shared" si="67"/>
        <v>0</v>
      </c>
      <c r="BC65" s="410">
        <f t="shared" si="67"/>
        <v>0</v>
      </c>
      <c r="BD65" s="410">
        <f t="shared" si="67"/>
        <v>0</v>
      </c>
      <c r="BE65" s="410">
        <f t="shared" si="67"/>
        <v>0</v>
      </c>
      <c r="BF65" s="410">
        <f t="shared" si="67"/>
        <v>0</v>
      </c>
      <c r="BG65" s="410">
        <f t="shared" si="67"/>
        <v>0</v>
      </c>
      <c r="BH65" s="410">
        <f t="shared" si="67"/>
        <v>0</v>
      </c>
      <c r="BI65" s="410">
        <f t="shared" si="67"/>
        <v>0</v>
      </c>
      <c r="BJ65" s="410">
        <f t="shared" si="67"/>
        <v>0</v>
      </c>
      <c r="BK65" s="410">
        <f t="shared" si="67"/>
        <v>0</v>
      </c>
      <c r="BL65" s="410">
        <f t="shared" si="67"/>
        <v>0</v>
      </c>
      <c r="BM65" s="410">
        <f t="shared" si="67"/>
        <v>0</v>
      </c>
      <c r="BN65" s="410"/>
      <c r="BO65" s="410"/>
      <c r="BP65" s="410"/>
      <c r="BQ65" s="410"/>
      <c r="BR65" s="410"/>
      <c r="BS65" s="410"/>
      <c r="BT65" s="410"/>
      <c r="BU65" s="410"/>
      <c r="BV65" s="410"/>
      <c r="BW65" s="410"/>
      <c r="BX65" s="410"/>
      <c r="BY65" s="410"/>
      <c r="BZ65" s="410"/>
      <c r="CA65" s="410"/>
      <c r="CB65" s="410"/>
      <c r="CC65" s="410"/>
      <c r="CD65" s="410"/>
      <c r="CE65" s="410"/>
      <c r="CF65" s="410"/>
      <c r="CG65" s="410"/>
      <c r="CH65" s="414">
        <f t="shared" ref="CH65:CQ65" si="68">SUBTOTAL(9,CH66)</f>
        <v>0</v>
      </c>
      <c r="CI65" s="414">
        <f t="shared" si="68"/>
        <v>0</v>
      </c>
      <c r="CJ65" s="414">
        <f t="shared" si="68"/>
        <v>0</v>
      </c>
      <c r="CK65" s="414">
        <f t="shared" si="68"/>
        <v>0</v>
      </c>
      <c r="CL65" s="414">
        <f t="shared" si="68"/>
        <v>0</v>
      </c>
      <c r="CM65" s="414">
        <f t="shared" si="68"/>
        <v>0</v>
      </c>
      <c r="CN65" s="414">
        <f t="shared" si="68"/>
        <v>0</v>
      </c>
      <c r="CO65" s="414">
        <f t="shared" si="68"/>
        <v>0</v>
      </c>
      <c r="CP65" s="414">
        <f t="shared" si="68"/>
        <v>0</v>
      </c>
      <c r="CQ65" s="410">
        <f t="shared" si="68"/>
        <v>0</v>
      </c>
      <c r="CR65" s="326" t="s">
        <v>190</v>
      </c>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row>
    <row r="66" spans="1:128" s="32" customFormat="1" ht="33" hidden="1" customHeight="1" outlineLevel="1" x14ac:dyDescent="0.25">
      <c r="B66" s="395"/>
      <c r="C66" s="444"/>
      <c r="D66" s="655"/>
      <c r="E66" s="76"/>
      <c r="F66" s="76"/>
      <c r="G66" s="76"/>
      <c r="H66" s="76"/>
      <c r="I66" s="77"/>
      <c r="J66" s="77"/>
      <c r="K66" s="76"/>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c r="BZ66" s="77"/>
      <c r="CA66" s="77"/>
      <c r="CB66" s="77"/>
      <c r="CC66" s="77"/>
      <c r="CD66" s="77"/>
      <c r="CE66" s="77"/>
      <c r="CF66" s="77"/>
      <c r="CG66" s="77"/>
      <c r="CH66" s="77"/>
      <c r="CI66" s="77"/>
      <c r="CJ66" s="77"/>
      <c r="CK66" s="77"/>
      <c r="CL66" s="77"/>
      <c r="CM66" s="77"/>
      <c r="CN66" s="77"/>
      <c r="CO66" s="77"/>
      <c r="CP66" s="77"/>
      <c r="CQ66" s="77"/>
      <c r="CR66" s="77"/>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row>
    <row r="67" spans="1:128" s="32" customFormat="1" ht="42" customHeight="1" collapsed="1" x14ac:dyDescent="0.25">
      <c r="B67" s="408" t="s">
        <v>156</v>
      </c>
      <c r="C67" s="409" t="s">
        <v>157</v>
      </c>
      <c r="D67" s="408" t="s">
        <v>93</v>
      </c>
      <c r="E67" s="408" t="s">
        <v>190</v>
      </c>
      <c r="F67" s="408" t="s">
        <v>190</v>
      </c>
      <c r="G67" s="408" t="s">
        <v>190</v>
      </c>
      <c r="H67" s="408" t="s">
        <v>190</v>
      </c>
      <c r="I67" s="326">
        <v>0</v>
      </c>
      <c r="J67" s="326">
        <v>0</v>
      </c>
      <c r="K67" s="408" t="s">
        <v>190</v>
      </c>
      <c r="L67" s="410">
        <v>0</v>
      </c>
      <c r="M67" s="410">
        <v>0</v>
      </c>
      <c r="N67" s="408" t="s">
        <v>190</v>
      </c>
      <c r="O67" s="410">
        <v>0</v>
      </c>
      <c r="P67" s="410">
        <v>0</v>
      </c>
      <c r="Q67" s="326">
        <v>0</v>
      </c>
      <c r="R67" s="326">
        <v>0</v>
      </c>
      <c r="S67" s="326">
        <v>0</v>
      </c>
      <c r="T67" s="326">
        <v>0</v>
      </c>
      <c r="U67" s="326">
        <v>0</v>
      </c>
      <c r="V67" s="326">
        <v>0</v>
      </c>
      <c r="W67" s="326">
        <v>0</v>
      </c>
      <c r="X67" s="326">
        <v>0</v>
      </c>
      <c r="Y67" s="326">
        <v>0</v>
      </c>
      <c r="Z67" s="326">
        <v>0</v>
      </c>
      <c r="AA67" s="326">
        <v>0</v>
      </c>
      <c r="AB67" s="326">
        <v>0</v>
      </c>
      <c r="AC67" s="326">
        <v>0</v>
      </c>
      <c r="AD67" s="326">
        <v>0</v>
      </c>
      <c r="AE67" s="326">
        <v>0</v>
      </c>
      <c r="AF67" s="326">
        <v>0</v>
      </c>
      <c r="AG67" s="326">
        <v>0</v>
      </c>
      <c r="AH67" s="326">
        <v>0</v>
      </c>
      <c r="AI67" s="326">
        <v>0</v>
      </c>
      <c r="AJ67" s="326">
        <v>0</v>
      </c>
      <c r="AK67" s="326">
        <v>0</v>
      </c>
      <c r="AL67" s="326">
        <v>0</v>
      </c>
      <c r="AM67" s="326">
        <v>0</v>
      </c>
      <c r="AN67" s="326">
        <v>0</v>
      </c>
      <c r="AO67" s="326">
        <v>0</v>
      </c>
      <c r="AP67" s="326">
        <v>0</v>
      </c>
      <c r="AQ67" s="326">
        <v>0</v>
      </c>
      <c r="AR67" s="326">
        <v>0</v>
      </c>
      <c r="AS67" s="326">
        <v>0</v>
      </c>
      <c r="AT67" s="326">
        <v>0</v>
      </c>
      <c r="AU67" s="326">
        <v>0</v>
      </c>
      <c r="AV67" s="326">
        <v>0</v>
      </c>
      <c r="AW67" s="326">
        <v>0</v>
      </c>
      <c r="AX67" s="326">
        <v>0</v>
      </c>
      <c r="AY67" s="326">
        <v>0</v>
      </c>
      <c r="AZ67" s="326">
        <v>0</v>
      </c>
      <c r="BA67" s="326">
        <v>0</v>
      </c>
      <c r="BB67" s="326">
        <v>0</v>
      </c>
      <c r="BC67" s="326">
        <v>0</v>
      </c>
      <c r="BD67" s="326">
        <v>0</v>
      </c>
      <c r="BE67" s="326">
        <v>0</v>
      </c>
      <c r="BF67" s="326">
        <v>0</v>
      </c>
      <c r="BG67" s="326">
        <v>0</v>
      </c>
      <c r="BH67" s="326">
        <v>0</v>
      </c>
      <c r="BI67" s="326">
        <v>0</v>
      </c>
      <c r="BJ67" s="326">
        <v>0</v>
      </c>
      <c r="BK67" s="326">
        <v>0</v>
      </c>
      <c r="BL67" s="326">
        <v>0</v>
      </c>
      <c r="BM67" s="326">
        <v>0</v>
      </c>
      <c r="BN67" s="326"/>
      <c r="BO67" s="326"/>
      <c r="BP67" s="326"/>
      <c r="BQ67" s="326"/>
      <c r="BR67" s="326"/>
      <c r="BS67" s="326"/>
      <c r="BT67" s="326"/>
      <c r="BU67" s="326"/>
      <c r="BV67" s="326"/>
      <c r="BW67" s="326"/>
      <c r="BX67" s="326"/>
      <c r="BY67" s="326"/>
      <c r="BZ67" s="326"/>
      <c r="CA67" s="326"/>
      <c r="CB67" s="326"/>
      <c r="CC67" s="326"/>
      <c r="CD67" s="326"/>
      <c r="CE67" s="326"/>
      <c r="CF67" s="326"/>
      <c r="CG67" s="326"/>
      <c r="CH67" s="326">
        <v>0</v>
      </c>
      <c r="CI67" s="326">
        <v>0</v>
      </c>
      <c r="CJ67" s="326">
        <v>0</v>
      </c>
      <c r="CK67" s="326">
        <v>0</v>
      </c>
      <c r="CL67" s="326">
        <v>0</v>
      </c>
      <c r="CM67" s="326">
        <v>0</v>
      </c>
      <c r="CN67" s="326">
        <v>0</v>
      </c>
      <c r="CO67" s="326">
        <v>0</v>
      </c>
      <c r="CP67" s="326">
        <v>0</v>
      </c>
      <c r="CQ67" s="326">
        <v>0</v>
      </c>
      <c r="CR67" s="326" t="s">
        <v>190</v>
      </c>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row>
    <row r="68" spans="1:128" s="32" customFormat="1" ht="42" customHeight="1" x14ac:dyDescent="0.25">
      <c r="B68" s="408" t="s">
        <v>158</v>
      </c>
      <c r="C68" s="409" t="s">
        <v>159</v>
      </c>
      <c r="D68" s="408" t="s">
        <v>93</v>
      </c>
      <c r="E68" s="408" t="s">
        <v>190</v>
      </c>
      <c r="F68" s="408" t="s">
        <v>190</v>
      </c>
      <c r="G68" s="408" t="s">
        <v>190</v>
      </c>
      <c r="H68" s="408" t="s">
        <v>190</v>
      </c>
      <c r="I68" s="326">
        <v>0</v>
      </c>
      <c r="J68" s="326">
        <v>0</v>
      </c>
      <c r="K68" s="408" t="s">
        <v>190</v>
      </c>
      <c r="L68" s="326">
        <v>0</v>
      </c>
      <c r="M68" s="326">
        <v>0</v>
      </c>
      <c r="N68" s="408" t="s">
        <v>190</v>
      </c>
      <c r="O68" s="410">
        <v>0</v>
      </c>
      <c r="P68" s="410">
        <v>0</v>
      </c>
      <c r="Q68" s="326">
        <v>0</v>
      </c>
      <c r="R68" s="326">
        <v>0</v>
      </c>
      <c r="S68" s="326">
        <v>0</v>
      </c>
      <c r="T68" s="326">
        <v>0</v>
      </c>
      <c r="U68" s="326">
        <v>0</v>
      </c>
      <c r="V68" s="326">
        <v>0</v>
      </c>
      <c r="W68" s="326">
        <v>0</v>
      </c>
      <c r="X68" s="326">
        <v>0</v>
      </c>
      <c r="Y68" s="326">
        <v>0</v>
      </c>
      <c r="Z68" s="326">
        <v>0</v>
      </c>
      <c r="AA68" s="326">
        <v>0</v>
      </c>
      <c r="AB68" s="326">
        <v>0</v>
      </c>
      <c r="AC68" s="326">
        <v>0</v>
      </c>
      <c r="AD68" s="326">
        <v>0</v>
      </c>
      <c r="AE68" s="326">
        <v>0</v>
      </c>
      <c r="AF68" s="326">
        <v>0</v>
      </c>
      <c r="AG68" s="326">
        <v>0</v>
      </c>
      <c r="AH68" s="326">
        <v>0</v>
      </c>
      <c r="AI68" s="326">
        <v>0</v>
      </c>
      <c r="AJ68" s="326">
        <v>0</v>
      </c>
      <c r="AK68" s="326">
        <v>0</v>
      </c>
      <c r="AL68" s="326">
        <v>0</v>
      </c>
      <c r="AM68" s="326">
        <v>0</v>
      </c>
      <c r="AN68" s="326">
        <v>0</v>
      </c>
      <c r="AO68" s="326">
        <v>0</v>
      </c>
      <c r="AP68" s="326">
        <v>0</v>
      </c>
      <c r="AQ68" s="326">
        <v>0</v>
      </c>
      <c r="AR68" s="326">
        <v>0</v>
      </c>
      <c r="AS68" s="326">
        <v>0</v>
      </c>
      <c r="AT68" s="326">
        <v>0</v>
      </c>
      <c r="AU68" s="326">
        <v>0</v>
      </c>
      <c r="AV68" s="326">
        <v>0</v>
      </c>
      <c r="AW68" s="326">
        <v>0</v>
      </c>
      <c r="AX68" s="326">
        <v>0</v>
      </c>
      <c r="AY68" s="326">
        <v>0</v>
      </c>
      <c r="AZ68" s="326">
        <v>0</v>
      </c>
      <c r="BA68" s="326">
        <v>0</v>
      </c>
      <c r="BB68" s="326">
        <v>0</v>
      </c>
      <c r="BC68" s="326">
        <v>0</v>
      </c>
      <c r="BD68" s="326">
        <v>0</v>
      </c>
      <c r="BE68" s="326">
        <v>0</v>
      </c>
      <c r="BF68" s="326">
        <v>0</v>
      </c>
      <c r="BG68" s="326">
        <v>0</v>
      </c>
      <c r="BH68" s="326">
        <v>0</v>
      </c>
      <c r="BI68" s="326">
        <v>0</v>
      </c>
      <c r="BJ68" s="326">
        <v>0</v>
      </c>
      <c r="BK68" s="326">
        <v>0</v>
      </c>
      <c r="BL68" s="326">
        <v>0</v>
      </c>
      <c r="BM68" s="326">
        <v>0</v>
      </c>
      <c r="BN68" s="326"/>
      <c r="BO68" s="326"/>
      <c r="BP68" s="326"/>
      <c r="BQ68" s="326"/>
      <c r="BR68" s="326"/>
      <c r="BS68" s="326"/>
      <c r="BT68" s="326"/>
      <c r="BU68" s="326"/>
      <c r="BV68" s="326"/>
      <c r="BW68" s="326"/>
      <c r="BX68" s="326"/>
      <c r="BY68" s="326"/>
      <c r="BZ68" s="326"/>
      <c r="CA68" s="326"/>
      <c r="CB68" s="326"/>
      <c r="CC68" s="326"/>
      <c r="CD68" s="326"/>
      <c r="CE68" s="326"/>
      <c r="CF68" s="326"/>
      <c r="CG68" s="326"/>
      <c r="CH68" s="326">
        <v>0</v>
      </c>
      <c r="CI68" s="326">
        <v>0</v>
      </c>
      <c r="CJ68" s="326">
        <v>0</v>
      </c>
      <c r="CK68" s="326">
        <v>0</v>
      </c>
      <c r="CL68" s="326">
        <v>0</v>
      </c>
      <c r="CM68" s="326">
        <v>0</v>
      </c>
      <c r="CN68" s="326">
        <v>0</v>
      </c>
      <c r="CO68" s="326">
        <v>0</v>
      </c>
      <c r="CP68" s="326">
        <v>0</v>
      </c>
      <c r="CQ68" s="326">
        <v>0</v>
      </c>
      <c r="CR68" s="326" t="s">
        <v>190</v>
      </c>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row>
    <row r="69" spans="1:128" s="32" customFormat="1" ht="42" customHeight="1" x14ac:dyDescent="0.25">
      <c r="B69" s="408" t="s">
        <v>160</v>
      </c>
      <c r="C69" s="409" t="s">
        <v>161</v>
      </c>
      <c r="D69" s="408" t="s">
        <v>93</v>
      </c>
      <c r="E69" s="408" t="s">
        <v>190</v>
      </c>
      <c r="F69" s="408" t="s">
        <v>190</v>
      </c>
      <c r="G69" s="408" t="s">
        <v>190</v>
      </c>
      <c r="H69" s="408" t="s">
        <v>190</v>
      </c>
      <c r="I69" s="326">
        <v>0</v>
      </c>
      <c r="J69" s="326">
        <v>0</v>
      </c>
      <c r="K69" s="408" t="s">
        <v>190</v>
      </c>
      <c r="L69" s="326">
        <v>0</v>
      </c>
      <c r="M69" s="326">
        <v>0</v>
      </c>
      <c r="N69" s="408" t="s">
        <v>190</v>
      </c>
      <c r="O69" s="410">
        <v>0</v>
      </c>
      <c r="P69" s="410">
        <v>0</v>
      </c>
      <c r="Q69" s="326">
        <v>0</v>
      </c>
      <c r="R69" s="326">
        <v>0</v>
      </c>
      <c r="S69" s="326">
        <v>0</v>
      </c>
      <c r="T69" s="326">
        <v>0</v>
      </c>
      <c r="U69" s="326">
        <v>0</v>
      </c>
      <c r="V69" s="326">
        <v>0</v>
      </c>
      <c r="W69" s="326">
        <v>0</v>
      </c>
      <c r="X69" s="326">
        <v>0</v>
      </c>
      <c r="Y69" s="326">
        <v>0</v>
      </c>
      <c r="Z69" s="326">
        <v>0</v>
      </c>
      <c r="AA69" s="326">
        <v>0</v>
      </c>
      <c r="AB69" s="326">
        <v>0</v>
      </c>
      <c r="AC69" s="326">
        <v>0</v>
      </c>
      <c r="AD69" s="326">
        <v>0</v>
      </c>
      <c r="AE69" s="326">
        <v>0</v>
      </c>
      <c r="AF69" s="326">
        <v>0</v>
      </c>
      <c r="AG69" s="326">
        <v>0</v>
      </c>
      <c r="AH69" s="326">
        <v>0</v>
      </c>
      <c r="AI69" s="326">
        <v>0</v>
      </c>
      <c r="AJ69" s="326">
        <v>0</v>
      </c>
      <c r="AK69" s="326">
        <v>0</v>
      </c>
      <c r="AL69" s="326">
        <v>0</v>
      </c>
      <c r="AM69" s="326">
        <v>0</v>
      </c>
      <c r="AN69" s="326">
        <v>0</v>
      </c>
      <c r="AO69" s="326">
        <v>0</v>
      </c>
      <c r="AP69" s="326">
        <v>0</v>
      </c>
      <c r="AQ69" s="326">
        <v>0</v>
      </c>
      <c r="AR69" s="326">
        <v>0</v>
      </c>
      <c r="AS69" s="326">
        <v>0</v>
      </c>
      <c r="AT69" s="326">
        <v>0</v>
      </c>
      <c r="AU69" s="326">
        <v>0</v>
      </c>
      <c r="AV69" s="326">
        <v>0</v>
      </c>
      <c r="AW69" s="326">
        <v>0</v>
      </c>
      <c r="AX69" s="326">
        <v>0</v>
      </c>
      <c r="AY69" s="326">
        <v>0</v>
      </c>
      <c r="AZ69" s="326">
        <v>0</v>
      </c>
      <c r="BA69" s="326">
        <v>0</v>
      </c>
      <c r="BB69" s="326">
        <v>0</v>
      </c>
      <c r="BC69" s="326">
        <v>0</v>
      </c>
      <c r="BD69" s="326">
        <v>0</v>
      </c>
      <c r="BE69" s="326">
        <v>0</v>
      </c>
      <c r="BF69" s="326">
        <v>0</v>
      </c>
      <c r="BG69" s="326">
        <v>0</v>
      </c>
      <c r="BH69" s="326">
        <v>0</v>
      </c>
      <c r="BI69" s="326">
        <v>0</v>
      </c>
      <c r="BJ69" s="326">
        <v>0</v>
      </c>
      <c r="BK69" s="326">
        <v>0</v>
      </c>
      <c r="BL69" s="326">
        <v>0</v>
      </c>
      <c r="BM69" s="326">
        <v>0</v>
      </c>
      <c r="BN69" s="326"/>
      <c r="BO69" s="326"/>
      <c r="BP69" s="326"/>
      <c r="BQ69" s="326"/>
      <c r="BR69" s="326"/>
      <c r="BS69" s="326"/>
      <c r="BT69" s="326"/>
      <c r="BU69" s="326"/>
      <c r="BV69" s="326"/>
      <c r="BW69" s="326"/>
      <c r="BX69" s="326"/>
      <c r="BY69" s="326"/>
      <c r="BZ69" s="326"/>
      <c r="CA69" s="326"/>
      <c r="CB69" s="326"/>
      <c r="CC69" s="326"/>
      <c r="CD69" s="326"/>
      <c r="CE69" s="326"/>
      <c r="CF69" s="326"/>
      <c r="CG69" s="326"/>
      <c r="CH69" s="326">
        <v>0</v>
      </c>
      <c r="CI69" s="326">
        <v>0</v>
      </c>
      <c r="CJ69" s="326">
        <v>0</v>
      </c>
      <c r="CK69" s="326">
        <v>0</v>
      </c>
      <c r="CL69" s="326">
        <v>0</v>
      </c>
      <c r="CM69" s="326">
        <v>0</v>
      </c>
      <c r="CN69" s="326">
        <v>0</v>
      </c>
      <c r="CO69" s="326">
        <v>0</v>
      </c>
      <c r="CP69" s="326">
        <v>0</v>
      </c>
      <c r="CQ69" s="326">
        <v>0</v>
      </c>
      <c r="CR69" s="326">
        <v>0</v>
      </c>
      <c r="CS69" s="30"/>
      <c r="CT69" s="30" t="e">
        <f>#REF!</f>
        <v>#REF!</v>
      </c>
      <c r="CU69" s="30" t="e">
        <f>#REF!</f>
        <v>#REF!</v>
      </c>
      <c r="CV69" s="30" t="e">
        <f>#REF!</f>
        <v>#REF!</v>
      </c>
      <c r="CW69" s="30" t="e">
        <f>#REF!</f>
        <v>#REF!</v>
      </c>
      <c r="CX69" s="30" t="e">
        <f>#REF!</f>
        <v>#REF!</v>
      </c>
      <c r="CY69" s="30" t="e">
        <f>#REF!</f>
        <v>#REF!</v>
      </c>
      <c r="CZ69" s="30" t="e">
        <f>#REF!</f>
        <v>#REF!</v>
      </c>
      <c r="DA69" s="30" t="e">
        <f>#REF!</f>
        <v>#REF!</v>
      </c>
      <c r="DB69" s="30" t="e">
        <f>#REF!</f>
        <v>#REF!</v>
      </c>
      <c r="DC69" s="30" t="e">
        <f>#REF!</f>
        <v>#REF!</v>
      </c>
      <c r="DD69" s="30" t="e">
        <f>#REF!</f>
        <v>#REF!</v>
      </c>
      <c r="DE69" s="30" t="e">
        <f>#REF!</f>
        <v>#REF!</v>
      </c>
      <c r="DF69" s="30" t="e">
        <f>#REF!</f>
        <v>#REF!</v>
      </c>
      <c r="DG69" s="30" t="e">
        <f>#REF!</f>
        <v>#REF!</v>
      </c>
      <c r="DH69" s="30" t="e">
        <f>#REF!</f>
        <v>#REF!</v>
      </c>
      <c r="DI69" s="30" t="e">
        <f>#REF!</f>
        <v>#REF!</v>
      </c>
      <c r="DJ69" s="30" t="e">
        <f>#REF!</f>
        <v>#REF!</v>
      </c>
      <c r="DK69" s="30" t="e">
        <f>#REF!</f>
        <v>#REF!</v>
      </c>
      <c r="DL69" s="30" t="s">
        <v>190</v>
      </c>
      <c r="DM69" s="30"/>
      <c r="DN69" s="30"/>
      <c r="DO69" s="30"/>
      <c r="DP69" s="30"/>
    </row>
    <row r="70" spans="1:128" s="32" customFormat="1" ht="42" customHeight="1" x14ac:dyDescent="0.25">
      <c r="B70" s="408" t="s">
        <v>165</v>
      </c>
      <c r="C70" s="409" t="s">
        <v>166</v>
      </c>
      <c r="D70" s="408" t="s">
        <v>93</v>
      </c>
      <c r="E70" s="408" t="s">
        <v>190</v>
      </c>
      <c r="F70" s="408" t="s">
        <v>190</v>
      </c>
      <c r="G70" s="408" t="s">
        <v>190</v>
      </c>
      <c r="H70" s="408" t="s">
        <v>190</v>
      </c>
      <c r="I70" s="326">
        <v>0</v>
      </c>
      <c r="J70" s="326">
        <v>0</v>
      </c>
      <c r="K70" s="408" t="s">
        <v>190</v>
      </c>
      <c r="L70" s="410">
        <v>0</v>
      </c>
      <c r="M70" s="410">
        <v>0</v>
      </c>
      <c r="N70" s="408" t="s">
        <v>190</v>
      </c>
      <c r="O70" s="410">
        <v>0</v>
      </c>
      <c r="P70" s="410">
        <v>0</v>
      </c>
      <c r="Q70" s="326">
        <v>0</v>
      </c>
      <c r="R70" s="326">
        <v>0</v>
      </c>
      <c r="S70" s="326">
        <v>0</v>
      </c>
      <c r="T70" s="326">
        <v>0</v>
      </c>
      <c r="U70" s="326">
        <v>0</v>
      </c>
      <c r="V70" s="326">
        <v>0</v>
      </c>
      <c r="W70" s="326">
        <v>0</v>
      </c>
      <c r="X70" s="326">
        <v>0</v>
      </c>
      <c r="Y70" s="326">
        <v>0</v>
      </c>
      <c r="Z70" s="326">
        <v>0</v>
      </c>
      <c r="AA70" s="326">
        <v>0</v>
      </c>
      <c r="AB70" s="326">
        <v>0</v>
      </c>
      <c r="AC70" s="326">
        <v>0</v>
      </c>
      <c r="AD70" s="326">
        <v>0</v>
      </c>
      <c r="AE70" s="326">
        <v>0</v>
      </c>
      <c r="AF70" s="326">
        <v>0</v>
      </c>
      <c r="AG70" s="326">
        <v>0</v>
      </c>
      <c r="AH70" s="326">
        <v>0</v>
      </c>
      <c r="AI70" s="326">
        <v>0</v>
      </c>
      <c r="AJ70" s="326">
        <v>0</v>
      </c>
      <c r="AK70" s="326">
        <v>0</v>
      </c>
      <c r="AL70" s="326">
        <v>0</v>
      </c>
      <c r="AM70" s="326">
        <v>0</v>
      </c>
      <c r="AN70" s="326">
        <v>0</v>
      </c>
      <c r="AO70" s="326">
        <v>0</v>
      </c>
      <c r="AP70" s="326">
        <v>0</v>
      </c>
      <c r="AQ70" s="326">
        <v>0</v>
      </c>
      <c r="AR70" s="326">
        <v>0</v>
      </c>
      <c r="AS70" s="326">
        <v>0</v>
      </c>
      <c r="AT70" s="326">
        <v>0</v>
      </c>
      <c r="AU70" s="326">
        <v>0</v>
      </c>
      <c r="AV70" s="326">
        <v>0</v>
      </c>
      <c r="AW70" s="326">
        <v>0</v>
      </c>
      <c r="AX70" s="326">
        <v>0</v>
      </c>
      <c r="AY70" s="326">
        <v>0</v>
      </c>
      <c r="AZ70" s="326">
        <v>0</v>
      </c>
      <c r="BA70" s="326">
        <v>0</v>
      </c>
      <c r="BB70" s="326">
        <v>0</v>
      </c>
      <c r="BC70" s="326">
        <v>0</v>
      </c>
      <c r="BD70" s="326">
        <v>0</v>
      </c>
      <c r="BE70" s="326">
        <v>0</v>
      </c>
      <c r="BF70" s="326">
        <v>0</v>
      </c>
      <c r="BG70" s="326">
        <v>0</v>
      </c>
      <c r="BH70" s="326">
        <v>0</v>
      </c>
      <c r="BI70" s="326">
        <v>0</v>
      </c>
      <c r="BJ70" s="326">
        <v>0</v>
      </c>
      <c r="BK70" s="326">
        <v>0</v>
      </c>
      <c r="BL70" s="326">
        <v>0</v>
      </c>
      <c r="BM70" s="326">
        <v>0</v>
      </c>
      <c r="BN70" s="326"/>
      <c r="BO70" s="326"/>
      <c r="BP70" s="326"/>
      <c r="BQ70" s="326"/>
      <c r="BR70" s="326"/>
      <c r="BS70" s="326"/>
      <c r="BT70" s="326"/>
      <c r="BU70" s="326"/>
      <c r="BV70" s="326"/>
      <c r="BW70" s="326"/>
      <c r="BX70" s="326"/>
      <c r="BY70" s="326"/>
      <c r="BZ70" s="326"/>
      <c r="CA70" s="326"/>
      <c r="CB70" s="326"/>
      <c r="CC70" s="326"/>
      <c r="CD70" s="326"/>
      <c r="CE70" s="326"/>
      <c r="CF70" s="326"/>
      <c r="CG70" s="326"/>
      <c r="CH70" s="326">
        <v>0</v>
      </c>
      <c r="CI70" s="326">
        <v>0</v>
      </c>
      <c r="CJ70" s="326">
        <v>0</v>
      </c>
      <c r="CK70" s="326">
        <v>0</v>
      </c>
      <c r="CL70" s="326">
        <v>0</v>
      </c>
      <c r="CM70" s="326">
        <v>0</v>
      </c>
      <c r="CN70" s="326">
        <v>0</v>
      </c>
      <c r="CO70" s="326">
        <v>0</v>
      </c>
      <c r="CP70" s="326">
        <v>0</v>
      </c>
      <c r="CQ70" s="326">
        <v>0</v>
      </c>
      <c r="CR70" s="326" t="s">
        <v>190</v>
      </c>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row>
    <row r="71" spans="1:128" s="32" customFormat="1" ht="42" customHeight="1" x14ac:dyDescent="0.25">
      <c r="B71" s="437" t="s">
        <v>167</v>
      </c>
      <c r="C71" s="443" t="s">
        <v>168</v>
      </c>
      <c r="D71" s="408" t="s">
        <v>93</v>
      </c>
      <c r="E71" s="408" t="s">
        <v>190</v>
      </c>
      <c r="F71" s="408" t="s">
        <v>190</v>
      </c>
      <c r="G71" s="408" t="s">
        <v>190</v>
      </c>
      <c r="H71" s="408" t="s">
        <v>190</v>
      </c>
      <c r="I71" s="326">
        <v>0</v>
      </c>
      <c r="J71" s="326">
        <v>0</v>
      </c>
      <c r="K71" s="408" t="s">
        <v>190</v>
      </c>
      <c r="L71" s="326">
        <v>0</v>
      </c>
      <c r="M71" s="326">
        <v>0</v>
      </c>
      <c r="N71" s="326" t="s">
        <v>190</v>
      </c>
      <c r="O71" s="410">
        <v>0</v>
      </c>
      <c r="P71" s="410">
        <v>0</v>
      </c>
      <c r="Q71" s="326">
        <v>0</v>
      </c>
      <c r="R71" s="326">
        <v>0</v>
      </c>
      <c r="S71" s="326">
        <v>0</v>
      </c>
      <c r="T71" s="326">
        <v>0</v>
      </c>
      <c r="U71" s="326">
        <v>0</v>
      </c>
      <c r="V71" s="326">
        <v>0</v>
      </c>
      <c r="W71" s="326">
        <v>0</v>
      </c>
      <c r="X71" s="326">
        <v>0</v>
      </c>
      <c r="Y71" s="326">
        <v>0</v>
      </c>
      <c r="Z71" s="326">
        <v>0</v>
      </c>
      <c r="AA71" s="326">
        <v>0</v>
      </c>
      <c r="AB71" s="326">
        <v>0</v>
      </c>
      <c r="AC71" s="326">
        <v>0</v>
      </c>
      <c r="AD71" s="326">
        <v>0</v>
      </c>
      <c r="AE71" s="326">
        <v>0</v>
      </c>
      <c r="AF71" s="326">
        <v>0</v>
      </c>
      <c r="AG71" s="326">
        <v>0</v>
      </c>
      <c r="AH71" s="326">
        <v>0</v>
      </c>
      <c r="AI71" s="326">
        <v>0</v>
      </c>
      <c r="AJ71" s="326">
        <v>0</v>
      </c>
      <c r="AK71" s="326">
        <v>0</v>
      </c>
      <c r="AL71" s="326">
        <v>0</v>
      </c>
      <c r="AM71" s="326">
        <v>0</v>
      </c>
      <c r="AN71" s="326">
        <v>0</v>
      </c>
      <c r="AO71" s="326">
        <v>0</v>
      </c>
      <c r="AP71" s="326">
        <v>0</v>
      </c>
      <c r="AQ71" s="326">
        <v>0</v>
      </c>
      <c r="AR71" s="326">
        <v>0</v>
      </c>
      <c r="AS71" s="326">
        <v>0</v>
      </c>
      <c r="AT71" s="326">
        <v>0</v>
      </c>
      <c r="AU71" s="326">
        <v>0</v>
      </c>
      <c r="AV71" s="326">
        <v>0</v>
      </c>
      <c r="AW71" s="326">
        <v>0</v>
      </c>
      <c r="AX71" s="326">
        <v>0</v>
      </c>
      <c r="AY71" s="326">
        <v>0</v>
      </c>
      <c r="AZ71" s="326">
        <v>0</v>
      </c>
      <c r="BA71" s="326">
        <v>0</v>
      </c>
      <c r="BB71" s="326">
        <v>0</v>
      </c>
      <c r="BC71" s="326">
        <v>0</v>
      </c>
      <c r="BD71" s="326">
        <v>0</v>
      </c>
      <c r="BE71" s="326">
        <v>0</v>
      </c>
      <c r="BF71" s="326">
        <v>0</v>
      </c>
      <c r="BG71" s="326">
        <v>0</v>
      </c>
      <c r="BH71" s="326">
        <v>0</v>
      </c>
      <c r="BI71" s="326">
        <v>0</v>
      </c>
      <c r="BJ71" s="326">
        <v>0</v>
      </c>
      <c r="BK71" s="326">
        <v>0</v>
      </c>
      <c r="BL71" s="326">
        <v>0</v>
      </c>
      <c r="BM71" s="326">
        <v>0</v>
      </c>
      <c r="BN71" s="326"/>
      <c r="BO71" s="326"/>
      <c r="BP71" s="326"/>
      <c r="BQ71" s="326"/>
      <c r="BR71" s="326"/>
      <c r="BS71" s="326"/>
      <c r="BT71" s="326"/>
      <c r="BU71" s="326"/>
      <c r="BV71" s="326"/>
      <c r="BW71" s="326"/>
      <c r="BX71" s="326"/>
      <c r="BY71" s="326"/>
      <c r="BZ71" s="326"/>
      <c r="CA71" s="326"/>
      <c r="CB71" s="326"/>
      <c r="CC71" s="326"/>
      <c r="CD71" s="326"/>
      <c r="CE71" s="326"/>
      <c r="CF71" s="326"/>
      <c r="CG71" s="326"/>
      <c r="CH71" s="326">
        <v>0</v>
      </c>
      <c r="CI71" s="326">
        <v>0</v>
      </c>
      <c r="CJ71" s="326">
        <v>0</v>
      </c>
      <c r="CK71" s="326">
        <v>0</v>
      </c>
      <c r="CL71" s="326">
        <v>0</v>
      </c>
      <c r="CM71" s="326">
        <v>0</v>
      </c>
      <c r="CN71" s="326">
        <v>0</v>
      </c>
      <c r="CO71" s="326">
        <v>0</v>
      </c>
      <c r="CP71" s="326">
        <v>0</v>
      </c>
      <c r="CQ71" s="326">
        <v>0</v>
      </c>
      <c r="CR71" s="326" t="s">
        <v>190</v>
      </c>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row>
    <row r="72" spans="1:128" s="32" customFormat="1" ht="42" customHeight="1" x14ac:dyDescent="0.25">
      <c r="B72" s="437" t="s">
        <v>169</v>
      </c>
      <c r="C72" s="443" t="s">
        <v>170</v>
      </c>
      <c r="D72" s="408" t="s">
        <v>93</v>
      </c>
      <c r="E72" s="408" t="s">
        <v>190</v>
      </c>
      <c r="F72" s="408" t="s">
        <v>190</v>
      </c>
      <c r="G72" s="408" t="s">
        <v>190</v>
      </c>
      <c r="H72" s="408" t="s">
        <v>190</v>
      </c>
      <c r="I72" s="326">
        <v>0</v>
      </c>
      <c r="J72" s="326">
        <v>0</v>
      </c>
      <c r="K72" s="408" t="s">
        <v>190</v>
      </c>
      <c r="L72" s="326">
        <v>0</v>
      </c>
      <c r="M72" s="326">
        <v>0</v>
      </c>
      <c r="N72" s="326" t="s">
        <v>190</v>
      </c>
      <c r="O72" s="410">
        <v>0</v>
      </c>
      <c r="P72" s="410">
        <v>0</v>
      </c>
      <c r="Q72" s="326">
        <v>0</v>
      </c>
      <c r="R72" s="326">
        <v>0</v>
      </c>
      <c r="S72" s="326">
        <v>0</v>
      </c>
      <c r="T72" s="326">
        <v>0</v>
      </c>
      <c r="U72" s="326">
        <v>0</v>
      </c>
      <c r="V72" s="326">
        <v>0</v>
      </c>
      <c r="W72" s="326">
        <v>0</v>
      </c>
      <c r="X72" s="326">
        <v>0</v>
      </c>
      <c r="Y72" s="326">
        <v>0</v>
      </c>
      <c r="Z72" s="326">
        <v>0</v>
      </c>
      <c r="AA72" s="326">
        <v>0</v>
      </c>
      <c r="AB72" s="326">
        <v>0</v>
      </c>
      <c r="AC72" s="326">
        <v>0</v>
      </c>
      <c r="AD72" s="326">
        <v>0</v>
      </c>
      <c r="AE72" s="326">
        <v>0</v>
      </c>
      <c r="AF72" s="326">
        <v>0</v>
      </c>
      <c r="AG72" s="326">
        <v>0</v>
      </c>
      <c r="AH72" s="326">
        <v>0</v>
      </c>
      <c r="AI72" s="326">
        <v>0</v>
      </c>
      <c r="AJ72" s="326">
        <v>0</v>
      </c>
      <c r="AK72" s="326">
        <v>0</v>
      </c>
      <c r="AL72" s="326">
        <v>0</v>
      </c>
      <c r="AM72" s="326">
        <v>0</v>
      </c>
      <c r="AN72" s="326">
        <v>0</v>
      </c>
      <c r="AO72" s="326">
        <v>0</v>
      </c>
      <c r="AP72" s="326">
        <v>0</v>
      </c>
      <c r="AQ72" s="326">
        <v>0</v>
      </c>
      <c r="AR72" s="326">
        <v>0</v>
      </c>
      <c r="AS72" s="326">
        <v>0</v>
      </c>
      <c r="AT72" s="326">
        <v>0</v>
      </c>
      <c r="AU72" s="326">
        <v>0</v>
      </c>
      <c r="AV72" s="326">
        <v>0</v>
      </c>
      <c r="AW72" s="326">
        <v>0</v>
      </c>
      <c r="AX72" s="326">
        <v>0</v>
      </c>
      <c r="AY72" s="326">
        <v>0</v>
      </c>
      <c r="AZ72" s="326">
        <v>0</v>
      </c>
      <c r="BA72" s="326">
        <v>0</v>
      </c>
      <c r="BB72" s="326">
        <v>0</v>
      </c>
      <c r="BC72" s="326">
        <v>0</v>
      </c>
      <c r="BD72" s="326">
        <v>0</v>
      </c>
      <c r="BE72" s="326">
        <v>0</v>
      </c>
      <c r="BF72" s="326">
        <v>0</v>
      </c>
      <c r="BG72" s="326">
        <v>0</v>
      </c>
      <c r="BH72" s="326">
        <v>0</v>
      </c>
      <c r="BI72" s="326">
        <v>0</v>
      </c>
      <c r="BJ72" s="326">
        <v>0</v>
      </c>
      <c r="BK72" s="326">
        <v>0</v>
      </c>
      <c r="BL72" s="326">
        <v>0</v>
      </c>
      <c r="BM72" s="326">
        <v>0</v>
      </c>
      <c r="BN72" s="326"/>
      <c r="BO72" s="326"/>
      <c r="BP72" s="326"/>
      <c r="BQ72" s="326"/>
      <c r="BR72" s="326"/>
      <c r="BS72" s="326"/>
      <c r="BT72" s="326"/>
      <c r="BU72" s="326"/>
      <c r="BV72" s="326"/>
      <c r="BW72" s="326"/>
      <c r="BX72" s="326"/>
      <c r="BY72" s="326"/>
      <c r="BZ72" s="326"/>
      <c r="CA72" s="326"/>
      <c r="CB72" s="326"/>
      <c r="CC72" s="326"/>
      <c r="CD72" s="326"/>
      <c r="CE72" s="326"/>
      <c r="CF72" s="326"/>
      <c r="CG72" s="326"/>
      <c r="CH72" s="326">
        <v>0</v>
      </c>
      <c r="CI72" s="326">
        <v>0</v>
      </c>
      <c r="CJ72" s="326">
        <v>0</v>
      </c>
      <c r="CK72" s="326">
        <v>0</v>
      </c>
      <c r="CL72" s="326">
        <v>0</v>
      </c>
      <c r="CM72" s="326">
        <v>0</v>
      </c>
      <c r="CN72" s="326">
        <v>0</v>
      </c>
      <c r="CO72" s="326">
        <v>0</v>
      </c>
      <c r="CP72" s="326">
        <v>0</v>
      </c>
      <c r="CQ72" s="326">
        <v>0</v>
      </c>
      <c r="CR72" s="326" t="s">
        <v>190</v>
      </c>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row>
    <row r="73" spans="1:128" s="32" customFormat="1" ht="48" customHeight="1" x14ac:dyDescent="0.25">
      <c r="B73" s="382" t="s">
        <v>171</v>
      </c>
      <c r="C73" s="383" t="s">
        <v>172</v>
      </c>
      <c r="D73" s="382" t="s">
        <v>93</v>
      </c>
      <c r="E73" s="382" t="s">
        <v>190</v>
      </c>
      <c r="F73" s="382" t="s">
        <v>190</v>
      </c>
      <c r="G73" s="382" t="s">
        <v>190</v>
      </c>
      <c r="H73" s="382" t="s">
        <v>190</v>
      </c>
      <c r="I73" s="384">
        <f>I74</f>
        <v>0</v>
      </c>
      <c r="J73" s="384">
        <f>J74</f>
        <v>0</v>
      </c>
      <c r="K73" s="382" t="s">
        <v>190</v>
      </c>
      <c r="L73" s="384">
        <v>0</v>
      </c>
      <c r="M73" s="384">
        <v>0</v>
      </c>
      <c r="N73" s="384" t="s">
        <v>190</v>
      </c>
      <c r="O73" s="445">
        <v>0</v>
      </c>
      <c r="P73" s="445">
        <f>P74+P75</f>
        <v>0</v>
      </c>
      <c r="Q73" s="384">
        <f>Q74</f>
        <v>0</v>
      </c>
      <c r="R73" s="384">
        <f>R74</f>
        <v>0</v>
      </c>
      <c r="S73" s="384">
        <v>0</v>
      </c>
      <c r="T73" s="384">
        <v>0</v>
      </c>
      <c r="U73" s="384">
        <v>0</v>
      </c>
      <c r="V73" s="384">
        <v>0</v>
      </c>
      <c r="W73" s="384">
        <v>0</v>
      </c>
      <c r="X73" s="384">
        <v>0</v>
      </c>
      <c r="Y73" s="384">
        <f t="shared" ref="Y73:BC73" si="69">Y74+Y75</f>
        <v>0</v>
      </c>
      <c r="Z73" s="384">
        <f t="shared" si="69"/>
        <v>0</v>
      </c>
      <c r="AA73" s="384">
        <f t="shared" si="69"/>
        <v>0</v>
      </c>
      <c r="AB73" s="384">
        <f t="shared" si="69"/>
        <v>0</v>
      </c>
      <c r="AC73" s="384">
        <f t="shared" si="69"/>
        <v>0</v>
      </c>
      <c r="AD73" s="384">
        <f t="shared" si="69"/>
        <v>0</v>
      </c>
      <c r="AE73" s="384">
        <f t="shared" si="69"/>
        <v>0</v>
      </c>
      <c r="AF73" s="384">
        <f t="shared" si="69"/>
        <v>0</v>
      </c>
      <c r="AG73" s="384">
        <f t="shared" si="69"/>
        <v>0</v>
      </c>
      <c r="AH73" s="384">
        <f t="shared" si="69"/>
        <v>0</v>
      </c>
      <c r="AI73" s="384">
        <f t="shared" si="69"/>
        <v>0</v>
      </c>
      <c r="AJ73" s="384">
        <f t="shared" si="69"/>
        <v>0</v>
      </c>
      <c r="AK73" s="384">
        <f t="shared" si="69"/>
        <v>0</v>
      </c>
      <c r="AL73" s="384">
        <f t="shared" si="69"/>
        <v>0</v>
      </c>
      <c r="AM73" s="384">
        <f t="shared" si="69"/>
        <v>0</v>
      </c>
      <c r="AN73" s="384">
        <f t="shared" si="69"/>
        <v>0</v>
      </c>
      <c r="AO73" s="384">
        <f t="shared" si="69"/>
        <v>0</v>
      </c>
      <c r="AP73" s="384">
        <f t="shared" si="69"/>
        <v>0</v>
      </c>
      <c r="AQ73" s="384">
        <f t="shared" si="69"/>
        <v>0</v>
      </c>
      <c r="AR73" s="384">
        <f t="shared" si="69"/>
        <v>0</v>
      </c>
      <c r="AS73" s="384">
        <f t="shared" si="69"/>
        <v>0</v>
      </c>
      <c r="AT73" s="384">
        <f t="shared" si="69"/>
        <v>0</v>
      </c>
      <c r="AU73" s="384">
        <f t="shared" si="69"/>
        <v>0</v>
      </c>
      <c r="AV73" s="384">
        <f t="shared" si="69"/>
        <v>0</v>
      </c>
      <c r="AW73" s="384">
        <f t="shared" si="69"/>
        <v>0</v>
      </c>
      <c r="AX73" s="384">
        <f t="shared" si="69"/>
        <v>0</v>
      </c>
      <c r="AY73" s="384">
        <f t="shared" si="69"/>
        <v>0</v>
      </c>
      <c r="AZ73" s="384">
        <f t="shared" si="69"/>
        <v>0</v>
      </c>
      <c r="BA73" s="384">
        <f t="shared" si="69"/>
        <v>0</v>
      </c>
      <c r="BB73" s="384">
        <f t="shared" si="69"/>
        <v>0</v>
      </c>
      <c r="BC73" s="384">
        <f t="shared" si="69"/>
        <v>0</v>
      </c>
      <c r="BD73" s="384">
        <f t="shared" ref="BD73:BM73" si="70">BD74</f>
        <v>0</v>
      </c>
      <c r="BE73" s="384">
        <f t="shared" si="70"/>
        <v>0</v>
      </c>
      <c r="BF73" s="384">
        <f t="shared" si="70"/>
        <v>0</v>
      </c>
      <c r="BG73" s="384">
        <f t="shared" si="70"/>
        <v>0</v>
      </c>
      <c r="BH73" s="384">
        <f t="shared" si="70"/>
        <v>0</v>
      </c>
      <c r="BI73" s="384">
        <f t="shared" si="70"/>
        <v>0</v>
      </c>
      <c r="BJ73" s="384">
        <f t="shared" si="70"/>
        <v>0</v>
      </c>
      <c r="BK73" s="384">
        <f t="shared" si="70"/>
        <v>0</v>
      </c>
      <c r="BL73" s="384">
        <f t="shared" si="70"/>
        <v>0</v>
      </c>
      <c r="BM73" s="384">
        <f t="shared" si="70"/>
        <v>0</v>
      </c>
      <c r="BN73" s="384"/>
      <c r="BO73" s="384"/>
      <c r="BP73" s="384"/>
      <c r="BQ73" s="384"/>
      <c r="BR73" s="384"/>
      <c r="BS73" s="384"/>
      <c r="BT73" s="384"/>
      <c r="BU73" s="384"/>
      <c r="BV73" s="384"/>
      <c r="BW73" s="384"/>
      <c r="BX73" s="384"/>
      <c r="BY73" s="384"/>
      <c r="BZ73" s="384"/>
      <c r="CA73" s="384"/>
      <c r="CB73" s="384"/>
      <c r="CC73" s="384"/>
      <c r="CD73" s="384"/>
      <c r="CE73" s="384"/>
      <c r="CF73" s="384"/>
      <c r="CG73" s="384"/>
      <c r="CH73" s="384">
        <f t="shared" ref="CH73:CQ73" si="71">CH74+CH75</f>
        <v>0</v>
      </c>
      <c r="CI73" s="384">
        <f t="shared" si="71"/>
        <v>0</v>
      </c>
      <c r="CJ73" s="384">
        <f t="shared" si="71"/>
        <v>0</v>
      </c>
      <c r="CK73" s="384">
        <f t="shared" si="71"/>
        <v>0</v>
      </c>
      <c r="CL73" s="384">
        <f t="shared" si="71"/>
        <v>0</v>
      </c>
      <c r="CM73" s="384">
        <f t="shared" si="71"/>
        <v>0</v>
      </c>
      <c r="CN73" s="384">
        <f t="shared" si="71"/>
        <v>0</v>
      </c>
      <c r="CO73" s="384">
        <f t="shared" si="71"/>
        <v>0</v>
      </c>
      <c r="CP73" s="384">
        <f t="shared" si="71"/>
        <v>0</v>
      </c>
      <c r="CQ73" s="384">
        <f t="shared" si="71"/>
        <v>0</v>
      </c>
      <c r="CR73" s="384" t="s">
        <v>190</v>
      </c>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row>
    <row r="74" spans="1:128" s="32" customFormat="1" ht="42" customHeight="1" x14ac:dyDescent="0.25">
      <c r="B74" s="408" t="s">
        <v>173</v>
      </c>
      <c r="C74" s="409" t="s">
        <v>174</v>
      </c>
      <c r="D74" s="408" t="s">
        <v>93</v>
      </c>
      <c r="E74" s="408" t="s">
        <v>190</v>
      </c>
      <c r="F74" s="408" t="s">
        <v>190</v>
      </c>
      <c r="G74" s="408" t="s">
        <v>190</v>
      </c>
      <c r="H74" s="408" t="s">
        <v>190</v>
      </c>
      <c r="I74" s="326">
        <v>0</v>
      </c>
      <c r="J74" s="326">
        <v>0</v>
      </c>
      <c r="K74" s="408" t="s">
        <v>190</v>
      </c>
      <c r="L74" s="410">
        <v>0</v>
      </c>
      <c r="M74" s="410">
        <v>0</v>
      </c>
      <c r="N74" s="408" t="s">
        <v>190</v>
      </c>
      <c r="O74" s="410">
        <v>0</v>
      </c>
      <c r="P74" s="410">
        <v>0</v>
      </c>
      <c r="Q74" s="326">
        <v>0</v>
      </c>
      <c r="R74" s="326">
        <v>0</v>
      </c>
      <c r="S74" s="326">
        <v>0</v>
      </c>
      <c r="T74" s="326">
        <v>0</v>
      </c>
      <c r="U74" s="326">
        <v>0</v>
      </c>
      <c r="V74" s="326">
        <v>0</v>
      </c>
      <c r="W74" s="326">
        <v>0</v>
      </c>
      <c r="X74" s="326">
        <v>0</v>
      </c>
      <c r="Y74" s="326">
        <v>0</v>
      </c>
      <c r="Z74" s="326">
        <v>0</v>
      </c>
      <c r="AA74" s="326">
        <v>0</v>
      </c>
      <c r="AB74" s="326">
        <v>0</v>
      </c>
      <c r="AC74" s="326">
        <v>0</v>
      </c>
      <c r="AD74" s="326">
        <v>0</v>
      </c>
      <c r="AE74" s="326">
        <v>0</v>
      </c>
      <c r="AF74" s="326">
        <v>0</v>
      </c>
      <c r="AG74" s="326">
        <v>0</v>
      </c>
      <c r="AH74" s="326">
        <v>0</v>
      </c>
      <c r="AI74" s="326">
        <v>0</v>
      </c>
      <c r="AJ74" s="326">
        <v>0</v>
      </c>
      <c r="AK74" s="326">
        <v>0</v>
      </c>
      <c r="AL74" s="326">
        <v>0</v>
      </c>
      <c r="AM74" s="326">
        <v>0</v>
      </c>
      <c r="AN74" s="326">
        <v>0</v>
      </c>
      <c r="AO74" s="326">
        <v>0</v>
      </c>
      <c r="AP74" s="326">
        <v>0</v>
      </c>
      <c r="AQ74" s="326">
        <v>0</v>
      </c>
      <c r="AR74" s="326">
        <v>0</v>
      </c>
      <c r="AS74" s="326">
        <v>0</v>
      </c>
      <c r="AT74" s="326">
        <v>0</v>
      </c>
      <c r="AU74" s="326">
        <v>0</v>
      </c>
      <c r="AV74" s="326">
        <v>0</v>
      </c>
      <c r="AW74" s="326">
        <v>0</v>
      </c>
      <c r="AX74" s="326">
        <v>0</v>
      </c>
      <c r="AY74" s="326">
        <v>0</v>
      </c>
      <c r="AZ74" s="326">
        <v>0</v>
      </c>
      <c r="BA74" s="326">
        <v>0</v>
      </c>
      <c r="BB74" s="326">
        <v>0</v>
      </c>
      <c r="BC74" s="326">
        <v>0</v>
      </c>
      <c r="BD74" s="326">
        <v>0</v>
      </c>
      <c r="BE74" s="326">
        <v>0</v>
      </c>
      <c r="BF74" s="326">
        <v>0</v>
      </c>
      <c r="BG74" s="326">
        <v>0</v>
      </c>
      <c r="BH74" s="326">
        <v>0</v>
      </c>
      <c r="BI74" s="326">
        <v>0</v>
      </c>
      <c r="BJ74" s="326">
        <v>0</v>
      </c>
      <c r="BK74" s="326">
        <v>0</v>
      </c>
      <c r="BL74" s="326">
        <v>0</v>
      </c>
      <c r="BM74" s="326">
        <v>0</v>
      </c>
      <c r="BN74" s="326"/>
      <c r="BO74" s="326"/>
      <c r="BP74" s="326"/>
      <c r="BQ74" s="326"/>
      <c r="BR74" s="326"/>
      <c r="BS74" s="326"/>
      <c r="BT74" s="326"/>
      <c r="BU74" s="326"/>
      <c r="BV74" s="326"/>
      <c r="BW74" s="326"/>
      <c r="BX74" s="326"/>
      <c r="BY74" s="326"/>
      <c r="BZ74" s="326"/>
      <c r="CA74" s="326"/>
      <c r="CB74" s="326"/>
      <c r="CC74" s="326"/>
      <c r="CD74" s="326"/>
      <c r="CE74" s="326"/>
      <c r="CF74" s="326"/>
      <c r="CG74" s="326"/>
      <c r="CH74" s="326">
        <v>0</v>
      </c>
      <c r="CI74" s="326">
        <v>0</v>
      </c>
      <c r="CJ74" s="326">
        <v>0</v>
      </c>
      <c r="CK74" s="326">
        <v>0</v>
      </c>
      <c r="CL74" s="326">
        <v>0</v>
      </c>
      <c r="CM74" s="326">
        <v>0</v>
      </c>
      <c r="CN74" s="326">
        <v>0</v>
      </c>
      <c r="CO74" s="326">
        <v>0</v>
      </c>
      <c r="CP74" s="326">
        <v>0</v>
      </c>
      <c r="CQ74" s="326">
        <v>0</v>
      </c>
      <c r="CR74" s="326" t="s">
        <v>190</v>
      </c>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row>
    <row r="75" spans="1:128" s="32" customFormat="1" ht="42" customHeight="1" x14ac:dyDescent="0.25">
      <c r="B75" s="408" t="s">
        <v>175</v>
      </c>
      <c r="C75" s="409" t="s">
        <v>176</v>
      </c>
      <c r="D75" s="408" t="s">
        <v>93</v>
      </c>
      <c r="E75" s="408" t="s">
        <v>190</v>
      </c>
      <c r="F75" s="408" t="s">
        <v>190</v>
      </c>
      <c r="G75" s="408" t="s">
        <v>190</v>
      </c>
      <c r="H75" s="408" t="s">
        <v>190</v>
      </c>
      <c r="I75" s="326">
        <v>0</v>
      </c>
      <c r="J75" s="326">
        <v>0</v>
      </c>
      <c r="K75" s="408" t="s">
        <v>190</v>
      </c>
      <c r="L75" s="410">
        <v>0</v>
      </c>
      <c r="M75" s="410">
        <v>0</v>
      </c>
      <c r="N75" s="410" t="s">
        <v>190</v>
      </c>
      <c r="O75" s="410">
        <v>0</v>
      </c>
      <c r="P75" s="410">
        <v>0</v>
      </c>
      <c r="Q75" s="410">
        <v>0</v>
      </c>
      <c r="R75" s="410">
        <v>0</v>
      </c>
      <c r="S75" s="410">
        <v>0</v>
      </c>
      <c r="T75" s="410">
        <v>0</v>
      </c>
      <c r="U75" s="410">
        <v>0</v>
      </c>
      <c r="V75" s="410">
        <v>0</v>
      </c>
      <c r="W75" s="410">
        <v>0</v>
      </c>
      <c r="X75" s="410">
        <v>0</v>
      </c>
      <c r="Y75" s="410">
        <v>0</v>
      </c>
      <c r="Z75" s="410">
        <v>0</v>
      </c>
      <c r="AA75" s="410">
        <v>0</v>
      </c>
      <c r="AB75" s="410">
        <v>0</v>
      </c>
      <c r="AC75" s="410">
        <v>0</v>
      </c>
      <c r="AD75" s="410">
        <v>0</v>
      </c>
      <c r="AE75" s="410">
        <v>0</v>
      </c>
      <c r="AF75" s="410">
        <v>0</v>
      </c>
      <c r="AG75" s="410">
        <v>0</v>
      </c>
      <c r="AH75" s="410">
        <v>0</v>
      </c>
      <c r="AI75" s="410">
        <v>0</v>
      </c>
      <c r="AJ75" s="410">
        <v>0</v>
      </c>
      <c r="AK75" s="410">
        <v>0</v>
      </c>
      <c r="AL75" s="410">
        <v>0</v>
      </c>
      <c r="AM75" s="410">
        <v>0</v>
      </c>
      <c r="AN75" s="410">
        <v>0</v>
      </c>
      <c r="AO75" s="410">
        <v>0</v>
      </c>
      <c r="AP75" s="410">
        <v>0</v>
      </c>
      <c r="AQ75" s="410">
        <v>0</v>
      </c>
      <c r="AR75" s="410">
        <v>0</v>
      </c>
      <c r="AS75" s="410">
        <v>0</v>
      </c>
      <c r="AT75" s="410">
        <v>0</v>
      </c>
      <c r="AU75" s="410">
        <v>0</v>
      </c>
      <c r="AV75" s="410">
        <v>0</v>
      </c>
      <c r="AW75" s="410">
        <v>0</v>
      </c>
      <c r="AX75" s="410">
        <v>0</v>
      </c>
      <c r="AY75" s="410">
        <v>0</v>
      </c>
      <c r="AZ75" s="410">
        <v>0</v>
      </c>
      <c r="BA75" s="410">
        <v>0</v>
      </c>
      <c r="BB75" s="410">
        <v>0</v>
      </c>
      <c r="BC75" s="410">
        <v>0</v>
      </c>
      <c r="BD75" s="410">
        <v>0</v>
      </c>
      <c r="BE75" s="410">
        <v>0</v>
      </c>
      <c r="BF75" s="410">
        <v>0</v>
      </c>
      <c r="BG75" s="410">
        <v>0</v>
      </c>
      <c r="BH75" s="410">
        <v>0</v>
      </c>
      <c r="BI75" s="410">
        <v>0</v>
      </c>
      <c r="BJ75" s="410">
        <v>0</v>
      </c>
      <c r="BK75" s="410">
        <v>0</v>
      </c>
      <c r="BL75" s="410">
        <v>0</v>
      </c>
      <c r="BM75" s="410">
        <v>0</v>
      </c>
      <c r="BN75" s="410"/>
      <c r="BO75" s="410"/>
      <c r="BP75" s="410"/>
      <c r="BQ75" s="410"/>
      <c r="BR75" s="410"/>
      <c r="BS75" s="410"/>
      <c r="BT75" s="410"/>
      <c r="BU75" s="410"/>
      <c r="BV75" s="410"/>
      <c r="BW75" s="410"/>
      <c r="BX75" s="410"/>
      <c r="BY75" s="410"/>
      <c r="BZ75" s="410"/>
      <c r="CA75" s="410"/>
      <c r="CB75" s="410"/>
      <c r="CC75" s="410"/>
      <c r="CD75" s="410"/>
      <c r="CE75" s="410"/>
      <c r="CF75" s="410"/>
      <c r="CG75" s="410"/>
      <c r="CH75" s="410">
        <v>0</v>
      </c>
      <c r="CI75" s="410">
        <v>0</v>
      </c>
      <c r="CJ75" s="410">
        <v>0</v>
      </c>
      <c r="CK75" s="410">
        <v>0</v>
      </c>
      <c r="CL75" s="410">
        <v>0</v>
      </c>
      <c r="CM75" s="410">
        <v>0</v>
      </c>
      <c r="CN75" s="410">
        <v>0</v>
      </c>
      <c r="CO75" s="410">
        <v>0</v>
      </c>
      <c r="CP75" s="410">
        <v>0</v>
      </c>
      <c r="CQ75" s="410">
        <v>0</v>
      </c>
      <c r="CR75" s="326" t="s">
        <v>190</v>
      </c>
      <c r="CS75" s="30"/>
      <c r="CT75" s="30"/>
      <c r="CU75" s="30"/>
      <c r="CV75" s="30"/>
      <c r="CW75" s="30"/>
      <c r="CX75" s="30"/>
      <c r="CY75" s="30"/>
      <c r="CZ75" s="30"/>
      <c r="DA75" s="30"/>
      <c r="DB75" s="30"/>
      <c r="DC75" s="30"/>
      <c r="DD75" s="30"/>
      <c r="DE75" s="30"/>
      <c r="DF75" s="30"/>
      <c r="DG75" s="30"/>
      <c r="DH75" s="30"/>
      <c r="DI75" s="30"/>
      <c r="DJ75" s="30"/>
      <c r="DK75" s="30"/>
      <c r="DL75" s="30"/>
      <c r="DM75" s="30"/>
      <c r="DN75" s="30"/>
      <c r="DO75" s="30"/>
      <c r="DP75" s="30"/>
    </row>
    <row r="76" spans="1:128" s="71" customFormat="1" ht="48" customHeight="1" x14ac:dyDescent="0.25">
      <c r="A76" s="69"/>
      <c r="B76" s="382" t="s">
        <v>177</v>
      </c>
      <c r="C76" s="383" t="s">
        <v>178</v>
      </c>
      <c r="D76" s="427" t="s">
        <v>93</v>
      </c>
      <c r="E76" s="396" t="s">
        <v>190</v>
      </c>
      <c r="F76" s="396" t="s">
        <v>190</v>
      </c>
      <c r="G76" s="397" t="s">
        <v>190</v>
      </c>
      <c r="H76" s="397" t="s">
        <v>190</v>
      </c>
      <c r="I76" s="384">
        <f>I77+I78</f>
        <v>0</v>
      </c>
      <c r="J76" s="384">
        <f>J77+J78</f>
        <v>0</v>
      </c>
      <c r="K76" s="397" t="s">
        <v>190</v>
      </c>
      <c r="L76" s="393">
        <f>L77+L78</f>
        <v>0</v>
      </c>
      <c r="M76" s="393">
        <f>M77+M78</f>
        <v>0</v>
      </c>
      <c r="N76" s="397" t="s">
        <v>190</v>
      </c>
      <c r="O76" s="393">
        <v>0</v>
      </c>
      <c r="P76" s="393">
        <v>0</v>
      </c>
      <c r="Q76" s="393">
        <f t="shared" ref="Q76:AI76" si="72">Q77+Q78</f>
        <v>0</v>
      </c>
      <c r="R76" s="393">
        <f t="shared" si="72"/>
        <v>0</v>
      </c>
      <c r="S76" s="393">
        <f t="shared" si="72"/>
        <v>0</v>
      </c>
      <c r="T76" s="393">
        <f t="shared" si="72"/>
        <v>0</v>
      </c>
      <c r="U76" s="393">
        <f t="shared" si="72"/>
        <v>46.3</v>
      </c>
      <c r="V76" s="393">
        <f t="shared" si="72"/>
        <v>0</v>
      </c>
      <c r="W76" s="393">
        <f t="shared" si="72"/>
        <v>0</v>
      </c>
      <c r="X76" s="393">
        <f t="shared" si="72"/>
        <v>0</v>
      </c>
      <c r="Y76" s="393">
        <f t="shared" si="72"/>
        <v>0</v>
      </c>
      <c r="Z76" s="393">
        <f t="shared" si="72"/>
        <v>4.5</v>
      </c>
      <c r="AA76" s="393">
        <f t="shared" si="72"/>
        <v>0</v>
      </c>
      <c r="AB76" s="393">
        <f t="shared" si="72"/>
        <v>0</v>
      </c>
      <c r="AC76" s="393">
        <f t="shared" si="72"/>
        <v>4.5</v>
      </c>
      <c r="AD76" s="393">
        <f t="shared" si="72"/>
        <v>0</v>
      </c>
      <c r="AE76" s="393">
        <f t="shared" si="72"/>
        <v>0</v>
      </c>
      <c r="AF76" s="393">
        <f t="shared" si="72"/>
        <v>0</v>
      </c>
      <c r="AG76" s="393">
        <f t="shared" si="72"/>
        <v>0</v>
      </c>
      <c r="AH76" s="393">
        <f t="shared" si="72"/>
        <v>0</v>
      </c>
      <c r="AI76" s="393">
        <f t="shared" si="72"/>
        <v>0</v>
      </c>
      <c r="AJ76" s="393">
        <f t="shared" ref="AJ76:AT76" si="73">AJ77+AJ78</f>
        <v>4.5</v>
      </c>
      <c r="AK76" s="393">
        <f t="shared" si="73"/>
        <v>0</v>
      </c>
      <c r="AL76" s="393">
        <f t="shared" si="73"/>
        <v>0</v>
      </c>
      <c r="AM76" s="393">
        <f t="shared" si="73"/>
        <v>4.5</v>
      </c>
      <c r="AN76" s="393">
        <f t="shared" si="73"/>
        <v>0</v>
      </c>
      <c r="AO76" s="393">
        <f t="shared" si="73"/>
        <v>0</v>
      </c>
      <c r="AP76" s="393">
        <f t="shared" si="73"/>
        <v>0</v>
      </c>
      <c r="AQ76" s="393">
        <f t="shared" si="73"/>
        <v>0</v>
      </c>
      <c r="AR76" s="393">
        <f t="shared" si="73"/>
        <v>0</v>
      </c>
      <c r="AS76" s="393">
        <f t="shared" si="73"/>
        <v>0</v>
      </c>
      <c r="AT76" s="393">
        <f t="shared" si="73"/>
        <v>41.8</v>
      </c>
      <c r="AU76" s="393">
        <f t="shared" ref="AU76:BB76" si="74">AU77+AU78</f>
        <v>0</v>
      </c>
      <c r="AV76" s="393">
        <f t="shared" si="74"/>
        <v>0</v>
      </c>
      <c r="AW76" s="393">
        <f t="shared" si="74"/>
        <v>41.8</v>
      </c>
      <c r="AX76" s="393">
        <f t="shared" si="74"/>
        <v>0</v>
      </c>
      <c r="AY76" s="393">
        <f>AY77+AY78</f>
        <v>0</v>
      </c>
      <c r="AZ76" s="393">
        <f t="shared" si="74"/>
        <v>0</v>
      </c>
      <c r="BA76" s="393">
        <f t="shared" si="74"/>
        <v>0</v>
      </c>
      <c r="BB76" s="393">
        <f t="shared" si="74"/>
        <v>0</v>
      </c>
      <c r="BC76" s="393">
        <f t="shared" ref="BC76:CQ76" si="75">BC77+BC78</f>
        <v>0</v>
      </c>
      <c r="BD76" s="393">
        <f t="shared" si="75"/>
        <v>0</v>
      </c>
      <c r="BE76" s="393">
        <f t="shared" si="75"/>
        <v>0</v>
      </c>
      <c r="BF76" s="393">
        <f t="shared" si="75"/>
        <v>0</v>
      </c>
      <c r="BG76" s="393">
        <f t="shared" si="75"/>
        <v>0</v>
      </c>
      <c r="BH76" s="393">
        <f t="shared" si="75"/>
        <v>0</v>
      </c>
      <c r="BI76" s="393">
        <f t="shared" si="75"/>
        <v>0</v>
      </c>
      <c r="BJ76" s="393">
        <f t="shared" si="75"/>
        <v>0</v>
      </c>
      <c r="BK76" s="393">
        <f t="shared" si="75"/>
        <v>0</v>
      </c>
      <c r="BL76" s="393">
        <f t="shared" si="75"/>
        <v>0</v>
      </c>
      <c r="BM76" s="393">
        <f t="shared" si="75"/>
        <v>0</v>
      </c>
      <c r="BN76" s="393"/>
      <c r="BO76" s="393"/>
      <c r="BP76" s="393"/>
      <c r="BQ76" s="393"/>
      <c r="BR76" s="393"/>
      <c r="BS76" s="393"/>
      <c r="BT76" s="393"/>
      <c r="BU76" s="393"/>
      <c r="BV76" s="393"/>
      <c r="BW76" s="393"/>
      <c r="BX76" s="393"/>
      <c r="BY76" s="393"/>
      <c r="BZ76" s="393"/>
      <c r="CA76" s="393"/>
      <c r="CB76" s="393"/>
      <c r="CC76" s="393"/>
      <c r="CD76" s="393"/>
      <c r="CE76" s="393"/>
      <c r="CF76" s="393"/>
      <c r="CG76" s="393"/>
      <c r="CH76" s="393">
        <f t="shared" si="75"/>
        <v>46.3</v>
      </c>
      <c r="CI76" s="393">
        <f t="shared" si="75"/>
        <v>0</v>
      </c>
      <c r="CJ76" s="393">
        <f t="shared" si="75"/>
        <v>0</v>
      </c>
      <c r="CK76" s="393">
        <f t="shared" si="75"/>
        <v>46.3</v>
      </c>
      <c r="CL76" s="393">
        <f t="shared" si="75"/>
        <v>0</v>
      </c>
      <c r="CM76" s="393">
        <f t="shared" si="75"/>
        <v>0</v>
      </c>
      <c r="CN76" s="393">
        <f t="shared" si="75"/>
        <v>0</v>
      </c>
      <c r="CO76" s="393">
        <f t="shared" si="75"/>
        <v>0</v>
      </c>
      <c r="CP76" s="393">
        <f t="shared" si="75"/>
        <v>0</v>
      </c>
      <c r="CQ76" s="393">
        <f t="shared" si="75"/>
        <v>0</v>
      </c>
      <c r="CR76" s="397" t="s">
        <v>190</v>
      </c>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69"/>
      <c r="DR76" s="69"/>
      <c r="DS76" s="69"/>
      <c r="DT76" s="69"/>
      <c r="DU76" s="69"/>
      <c r="DV76" s="69"/>
      <c r="DW76" s="69"/>
      <c r="DX76" s="69"/>
    </row>
    <row r="77" spans="1:128" s="32" customFormat="1" ht="42" customHeight="1" x14ac:dyDescent="0.25">
      <c r="B77" s="408" t="s">
        <v>179</v>
      </c>
      <c r="C77" s="409" t="s">
        <v>180</v>
      </c>
      <c r="D77" s="408" t="s">
        <v>93</v>
      </c>
      <c r="E77" s="437" t="s">
        <v>190</v>
      </c>
      <c r="F77" s="408" t="s">
        <v>190</v>
      </c>
      <c r="G77" s="408" t="s">
        <v>190</v>
      </c>
      <c r="H77" s="446" t="s">
        <v>190</v>
      </c>
      <c r="I77" s="326">
        <v>0</v>
      </c>
      <c r="J77" s="326">
        <v>0</v>
      </c>
      <c r="K77" s="408" t="s">
        <v>190</v>
      </c>
      <c r="L77" s="326">
        <v>0</v>
      </c>
      <c r="M77" s="326">
        <v>0</v>
      </c>
      <c r="N77" s="408" t="s">
        <v>190</v>
      </c>
      <c r="O77" s="410">
        <v>0</v>
      </c>
      <c r="P77" s="410">
        <v>0</v>
      </c>
      <c r="Q77" s="410">
        <v>0</v>
      </c>
      <c r="R77" s="410">
        <v>0</v>
      </c>
      <c r="S77" s="410">
        <v>0</v>
      </c>
      <c r="T77" s="410">
        <v>0</v>
      </c>
      <c r="U77" s="410">
        <v>0</v>
      </c>
      <c r="V77" s="410">
        <v>0</v>
      </c>
      <c r="W77" s="410">
        <v>0</v>
      </c>
      <c r="X77" s="410">
        <v>0</v>
      </c>
      <c r="Y77" s="410">
        <v>0</v>
      </c>
      <c r="Z77" s="410">
        <v>0</v>
      </c>
      <c r="AA77" s="410">
        <v>0</v>
      </c>
      <c r="AB77" s="410">
        <v>0</v>
      </c>
      <c r="AC77" s="410">
        <v>0</v>
      </c>
      <c r="AD77" s="410">
        <v>0</v>
      </c>
      <c r="AE77" s="410">
        <v>0</v>
      </c>
      <c r="AF77" s="410">
        <v>0</v>
      </c>
      <c r="AG77" s="410">
        <v>0</v>
      </c>
      <c r="AH77" s="410">
        <v>0</v>
      </c>
      <c r="AI77" s="410">
        <v>0</v>
      </c>
      <c r="AJ77" s="410">
        <v>0</v>
      </c>
      <c r="AK77" s="410">
        <v>0</v>
      </c>
      <c r="AL77" s="410">
        <v>0</v>
      </c>
      <c r="AM77" s="410">
        <v>0</v>
      </c>
      <c r="AN77" s="410">
        <v>0</v>
      </c>
      <c r="AO77" s="410">
        <v>0</v>
      </c>
      <c r="AP77" s="410">
        <v>0</v>
      </c>
      <c r="AQ77" s="410">
        <v>0</v>
      </c>
      <c r="AR77" s="410">
        <v>0</v>
      </c>
      <c r="AS77" s="410">
        <v>0</v>
      </c>
      <c r="AT77" s="410">
        <v>0</v>
      </c>
      <c r="AU77" s="410">
        <v>0</v>
      </c>
      <c r="AV77" s="410">
        <v>0</v>
      </c>
      <c r="AW77" s="410">
        <v>0</v>
      </c>
      <c r="AX77" s="410">
        <v>0</v>
      </c>
      <c r="AY77" s="410">
        <v>0</v>
      </c>
      <c r="AZ77" s="410">
        <v>0</v>
      </c>
      <c r="BA77" s="410">
        <v>0</v>
      </c>
      <c r="BB77" s="410">
        <v>0</v>
      </c>
      <c r="BC77" s="410">
        <v>0</v>
      </c>
      <c r="BD77" s="410">
        <v>0</v>
      </c>
      <c r="BE77" s="410">
        <v>0</v>
      </c>
      <c r="BF77" s="410">
        <v>0</v>
      </c>
      <c r="BG77" s="410">
        <v>0</v>
      </c>
      <c r="BH77" s="410">
        <v>0</v>
      </c>
      <c r="BI77" s="410">
        <v>0</v>
      </c>
      <c r="BJ77" s="410">
        <v>0</v>
      </c>
      <c r="BK77" s="410">
        <v>0</v>
      </c>
      <c r="BL77" s="410">
        <v>0</v>
      </c>
      <c r="BM77" s="410">
        <v>0</v>
      </c>
      <c r="BN77" s="410"/>
      <c r="BO77" s="410"/>
      <c r="BP77" s="410"/>
      <c r="BQ77" s="410"/>
      <c r="BR77" s="410"/>
      <c r="BS77" s="410"/>
      <c r="BT77" s="410"/>
      <c r="BU77" s="410"/>
      <c r="BV77" s="410"/>
      <c r="BW77" s="410"/>
      <c r="BX77" s="410"/>
      <c r="BY77" s="410"/>
      <c r="BZ77" s="410"/>
      <c r="CA77" s="410"/>
      <c r="CB77" s="410"/>
      <c r="CC77" s="410"/>
      <c r="CD77" s="410"/>
      <c r="CE77" s="410"/>
      <c r="CF77" s="410"/>
      <c r="CG77" s="410"/>
      <c r="CH77" s="410">
        <v>0</v>
      </c>
      <c r="CI77" s="410">
        <v>0</v>
      </c>
      <c r="CJ77" s="410">
        <v>0</v>
      </c>
      <c r="CK77" s="410">
        <v>0</v>
      </c>
      <c r="CL77" s="410">
        <v>0</v>
      </c>
      <c r="CM77" s="410">
        <v>0</v>
      </c>
      <c r="CN77" s="410">
        <v>0</v>
      </c>
      <c r="CO77" s="410">
        <v>0</v>
      </c>
      <c r="CP77" s="410">
        <v>0</v>
      </c>
      <c r="CQ77" s="410">
        <v>0</v>
      </c>
      <c r="CR77" s="326" t="s">
        <v>190</v>
      </c>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row>
    <row r="78" spans="1:128" s="32" customFormat="1" ht="42" customHeight="1" x14ac:dyDescent="0.25">
      <c r="B78" s="408" t="s">
        <v>181</v>
      </c>
      <c r="C78" s="409" t="s">
        <v>182</v>
      </c>
      <c r="D78" s="408" t="s">
        <v>93</v>
      </c>
      <c r="E78" s="437" t="s">
        <v>190</v>
      </c>
      <c r="F78" s="408" t="s">
        <v>190</v>
      </c>
      <c r="G78" s="408" t="s">
        <v>190</v>
      </c>
      <c r="H78" s="446" t="s">
        <v>190</v>
      </c>
      <c r="I78" s="326">
        <v>0</v>
      </c>
      <c r="J78" s="326">
        <v>0</v>
      </c>
      <c r="K78" s="408" t="s">
        <v>190</v>
      </c>
      <c r="L78" s="326">
        <v>0</v>
      </c>
      <c r="M78" s="326">
        <v>0</v>
      </c>
      <c r="N78" s="408" t="s">
        <v>190</v>
      </c>
      <c r="O78" s="410">
        <f t="shared" ref="O78:Y78" si="76">SUBTOTAL(9,O79)</f>
        <v>0</v>
      </c>
      <c r="P78" s="410">
        <f t="shared" si="76"/>
        <v>0</v>
      </c>
      <c r="Q78" s="410">
        <f t="shared" si="76"/>
        <v>0</v>
      </c>
      <c r="R78" s="410">
        <f t="shared" si="76"/>
        <v>0</v>
      </c>
      <c r="S78" s="410">
        <f t="shared" si="76"/>
        <v>0</v>
      </c>
      <c r="T78" s="410">
        <f t="shared" si="76"/>
        <v>0</v>
      </c>
      <c r="U78" s="410">
        <f t="shared" si="76"/>
        <v>46.3</v>
      </c>
      <c r="V78" s="410">
        <f t="shared" si="76"/>
        <v>0</v>
      </c>
      <c r="W78" s="410">
        <f t="shared" si="76"/>
        <v>0</v>
      </c>
      <c r="X78" s="410">
        <f t="shared" si="76"/>
        <v>0</v>
      </c>
      <c r="Y78" s="410">
        <f t="shared" si="76"/>
        <v>0</v>
      </c>
      <c r="Z78" s="410">
        <f>SUBTOTAL(9,Z79)</f>
        <v>4.5</v>
      </c>
      <c r="AA78" s="410">
        <f t="shared" ref="AA78:CL78" si="77">SUBTOTAL(9,AA79)</f>
        <v>0</v>
      </c>
      <c r="AB78" s="410">
        <f t="shared" si="77"/>
        <v>0</v>
      </c>
      <c r="AC78" s="410">
        <f t="shared" si="77"/>
        <v>4.5</v>
      </c>
      <c r="AD78" s="410">
        <f t="shared" si="77"/>
        <v>0</v>
      </c>
      <c r="AE78" s="410">
        <f t="shared" si="77"/>
        <v>0</v>
      </c>
      <c r="AF78" s="410">
        <f t="shared" si="77"/>
        <v>0</v>
      </c>
      <c r="AG78" s="410">
        <f t="shared" si="77"/>
        <v>0</v>
      </c>
      <c r="AH78" s="410">
        <f t="shared" si="77"/>
        <v>0</v>
      </c>
      <c r="AI78" s="410">
        <f t="shared" si="77"/>
        <v>0</v>
      </c>
      <c r="AJ78" s="410">
        <f t="shared" si="77"/>
        <v>4.5</v>
      </c>
      <c r="AK78" s="410">
        <f t="shared" si="77"/>
        <v>0</v>
      </c>
      <c r="AL78" s="410">
        <f t="shared" si="77"/>
        <v>0</v>
      </c>
      <c r="AM78" s="410">
        <f t="shared" si="77"/>
        <v>4.5</v>
      </c>
      <c r="AN78" s="410">
        <f t="shared" si="77"/>
        <v>0</v>
      </c>
      <c r="AO78" s="410">
        <f t="shared" si="77"/>
        <v>0</v>
      </c>
      <c r="AP78" s="410">
        <f t="shared" si="77"/>
        <v>0</v>
      </c>
      <c r="AQ78" s="410">
        <f t="shared" si="77"/>
        <v>0</v>
      </c>
      <c r="AR78" s="410">
        <f t="shared" si="77"/>
        <v>0</v>
      </c>
      <c r="AS78" s="410">
        <f t="shared" si="77"/>
        <v>0</v>
      </c>
      <c r="AT78" s="410">
        <f t="shared" si="77"/>
        <v>41.8</v>
      </c>
      <c r="AU78" s="410">
        <f t="shared" si="77"/>
        <v>0</v>
      </c>
      <c r="AV78" s="410">
        <f t="shared" si="77"/>
        <v>0</v>
      </c>
      <c r="AW78" s="410">
        <f t="shared" si="77"/>
        <v>41.8</v>
      </c>
      <c r="AX78" s="410">
        <f t="shared" si="77"/>
        <v>0</v>
      </c>
      <c r="AY78" s="410">
        <f t="shared" si="77"/>
        <v>0</v>
      </c>
      <c r="AZ78" s="410">
        <f t="shared" si="77"/>
        <v>0</v>
      </c>
      <c r="BA78" s="410">
        <f t="shared" si="77"/>
        <v>0</v>
      </c>
      <c r="BB78" s="410">
        <f t="shared" si="77"/>
        <v>0</v>
      </c>
      <c r="BC78" s="410">
        <f t="shared" si="77"/>
        <v>0</v>
      </c>
      <c r="BD78" s="410">
        <f t="shared" si="77"/>
        <v>0</v>
      </c>
      <c r="BE78" s="410">
        <f t="shared" si="77"/>
        <v>0</v>
      </c>
      <c r="BF78" s="410">
        <f t="shared" si="77"/>
        <v>0</v>
      </c>
      <c r="BG78" s="410">
        <f t="shared" si="77"/>
        <v>0</v>
      </c>
      <c r="BH78" s="410">
        <f t="shared" si="77"/>
        <v>0</v>
      </c>
      <c r="BI78" s="410">
        <f t="shared" si="77"/>
        <v>0</v>
      </c>
      <c r="BJ78" s="410">
        <f t="shared" si="77"/>
        <v>0</v>
      </c>
      <c r="BK78" s="410">
        <f t="shared" si="77"/>
        <v>0</v>
      </c>
      <c r="BL78" s="410">
        <f t="shared" si="77"/>
        <v>0</v>
      </c>
      <c r="BM78" s="410">
        <f t="shared" si="77"/>
        <v>0</v>
      </c>
      <c r="BN78" s="410">
        <f t="shared" si="77"/>
        <v>0</v>
      </c>
      <c r="BO78" s="410">
        <f t="shared" si="77"/>
        <v>0</v>
      </c>
      <c r="BP78" s="410">
        <f t="shared" si="77"/>
        <v>0</v>
      </c>
      <c r="BQ78" s="410">
        <f t="shared" si="77"/>
        <v>0</v>
      </c>
      <c r="BR78" s="410">
        <f t="shared" si="77"/>
        <v>0</v>
      </c>
      <c r="BS78" s="410">
        <f t="shared" si="77"/>
        <v>0</v>
      </c>
      <c r="BT78" s="410">
        <f t="shared" si="77"/>
        <v>0</v>
      </c>
      <c r="BU78" s="410">
        <f t="shared" si="77"/>
        <v>0</v>
      </c>
      <c r="BV78" s="410">
        <f t="shared" si="77"/>
        <v>0</v>
      </c>
      <c r="BW78" s="410">
        <f t="shared" si="77"/>
        <v>0</v>
      </c>
      <c r="BX78" s="410">
        <f t="shared" si="77"/>
        <v>0</v>
      </c>
      <c r="BY78" s="410">
        <f t="shared" si="77"/>
        <v>0</v>
      </c>
      <c r="BZ78" s="410">
        <f t="shared" si="77"/>
        <v>0</v>
      </c>
      <c r="CA78" s="410">
        <f t="shared" si="77"/>
        <v>0</v>
      </c>
      <c r="CB78" s="410">
        <f t="shared" si="77"/>
        <v>0</v>
      </c>
      <c r="CC78" s="410">
        <f t="shared" si="77"/>
        <v>0</v>
      </c>
      <c r="CD78" s="410">
        <f t="shared" si="77"/>
        <v>0</v>
      </c>
      <c r="CE78" s="410">
        <f t="shared" si="77"/>
        <v>0</v>
      </c>
      <c r="CF78" s="410">
        <f t="shared" si="77"/>
        <v>0</v>
      </c>
      <c r="CG78" s="410">
        <f t="shared" si="77"/>
        <v>0</v>
      </c>
      <c r="CH78" s="410">
        <f t="shared" si="77"/>
        <v>46.3</v>
      </c>
      <c r="CI78" s="410">
        <f t="shared" si="77"/>
        <v>0</v>
      </c>
      <c r="CJ78" s="410">
        <f t="shared" si="77"/>
        <v>0</v>
      </c>
      <c r="CK78" s="410">
        <f t="shared" si="77"/>
        <v>46.3</v>
      </c>
      <c r="CL78" s="410">
        <f t="shared" si="77"/>
        <v>0</v>
      </c>
      <c r="CM78" s="410">
        <f t="shared" ref="CM78:CQ78" si="78">SUBTOTAL(9,CM79)</f>
        <v>0</v>
      </c>
      <c r="CN78" s="410">
        <f t="shared" si="78"/>
        <v>0</v>
      </c>
      <c r="CO78" s="410">
        <f t="shared" si="78"/>
        <v>0</v>
      </c>
      <c r="CP78" s="410">
        <f t="shared" si="78"/>
        <v>0</v>
      </c>
      <c r="CQ78" s="410">
        <f t="shared" si="78"/>
        <v>0</v>
      </c>
      <c r="CR78" s="326" t="s">
        <v>190</v>
      </c>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row>
    <row r="79" spans="1:128" ht="33" customHeight="1" x14ac:dyDescent="0.25">
      <c r="B79" s="76" t="s">
        <v>181</v>
      </c>
      <c r="C79" s="387" t="s">
        <v>1576</v>
      </c>
      <c r="D79" s="76" t="s">
        <v>1666</v>
      </c>
      <c r="E79" s="618" t="s">
        <v>694</v>
      </c>
      <c r="F79" s="76" t="s">
        <v>1526</v>
      </c>
      <c r="G79" s="76" t="s">
        <v>1537</v>
      </c>
      <c r="H79" s="964"/>
      <c r="I79" s="77"/>
      <c r="J79" s="77"/>
      <c r="K79" s="76"/>
      <c r="L79" s="77"/>
      <c r="M79" s="77"/>
      <c r="N79" s="76"/>
      <c r="O79" s="390"/>
      <c r="P79" s="390"/>
      <c r="Q79" s="390"/>
      <c r="R79" s="390"/>
      <c r="S79" s="390"/>
      <c r="T79" s="390"/>
      <c r="U79" s="390">
        <v>46.3</v>
      </c>
      <c r="V79" s="390"/>
      <c r="W79" s="390"/>
      <c r="X79" s="390"/>
      <c r="Y79" s="390"/>
      <c r="Z79" s="390">
        <f t="shared" ref="Z79" si="79">SUM(AA79:AD79)</f>
        <v>4.5</v>
      </c>
      <c r="AA79" s="390"/>
      <c r="AB79" s="390"/>
      <c r="AC79" s="390">
        <v>4.5</v>
      </c>
      <c r="AD79" s="390"/>
      <c r="AE79" s="390"/>
      <c r="AF79" s="390"/>
      <c r="AG79" s="390"/>
      <c r="AH79" s="390"/>
      <c r="AI79" s="390"/>
      <c r="AJ79" s="390">
        <f t="shared" ref="AJ79" si="80">SUM(AK79:AN79)</f>
        <v>4.5</v>
      </c>
      <c r="AK79" s="390"/>
      <c r="AL79" s="390"/>
      <c r="AM79" s="390">
        <v>4.5</v>
      </c>
      <c r="AN79" s="390"/>
      <c r="AO79" s="390"/>
      <c r="AP79" s="390"/>
      <c r="AQ79" s="390"/>
      <c r="AR79" s="390"/>
      <c r="AS79" s="390"/>
      <c r="AT79" s="390">
        <f t="shared" ref="AT79" si="81">SUM(AU79:AX79)</f>
        <v>41.8</v>
      </c>
      <c r="AU79" s="390"/>
      <c r="AV79" s="390"/>
      <c r="AW79" s="390">
        <v>41.8</v>
      </c>
      <c r="AX79" s="390"/>
      <c r="AY79" s="390"/>
      <c r="AZ79" s="390"/>
      <c r="BA79" s="390"/>
      <c r="BB79" s="390"/>
      <c r="BC79" s="390"/>
      <c r="BD79" s="390"/>
      <c r="BE79" s="390"/>
      <c r="BF79" s="390"/>
      <c r="BG79" s="390"/>
      <c r="BH79" s="390"/>
      <c r="BI79" s="390"/>
      <c r="BJ79" s="390"/>
      <c r="BK79" s="390"/>
      <c r="BL79" s="390"/>
      <c r="BM79" s="390"/>
      <c r="BN79" s="390">
        <f t="shared" ref="BN79" si="82">SUM(BO79:BR79)</f>
        <v>0</v>
      </c>
      <c r="BO79" s="390"/>
      <c r="BP79" s="390"/>
      <c r="BQ79" s="390"/>
      <c r="BR79" s="390"/>
      <c r="BS79" s="390"/>
      <c r="BT79" s="390"/>
      <c r="BU79" s="390"/>
      <c r="BV79" s="390"/>
      <c r="BW79" s="390"/>
      <c r="BX79" s="390"/>
      <c r="BY79" s="390"/>
      <c r="BZ79" s="390"/>
      <c r="CA79" s="390"/>
      <c r="CB79" s="390"/>
      <c r="CC79" s="390"/>
      <c r="CD79" s="390"/>
      <c r="CE79" s="390"/>
      <c r="CF79" s="390"/>
      <c r="CG79" s="390"/>
      <c r="CH79" s="390">
        <f t="shared" ref="CH79" si="83">SUM(CI79:CL79)</f>
        <v>46.3</v>
      </c>
      <c r="CI79" s="390"/>
      <c r="CJ79" s="390"/>
      <c r="CK79" s="390">
        <f t="shared" ref="CK79" si="84">BG79+AW79+AM79+BQ79+CA79</f>
        <v>46.3</v>
      </c>
      <c r="CL79" s="390"/>
      <c r="CM79" s="390">
        <f t="shared" ref="CM79" si="85">SUM(CN79:CQ79)</f>
        <v>0</v>
      </c>
      <c r="CN79" s="390">
        <v>0</v>
      </c>
      <c r="CO79" s="390">
        <v>0</v>
      </c>
      <c r="CP79" s="390">
        <f>BL79+BB79</f>
        <v>0</v>
      </c>
      <c r="CQ79" s="390">
        <f>BM79+BC79</f>
        <v>0</v>
      </c>
      <c r="CR79" s="77"/>
      <c r="CS79" s="94"/>
      <c r="CT79" s="94"/>
      <c r="CU79" s="94"/>
      <c r="CV79" s="94"/>
      <c r="CW79" s="94"/>
      <c r="CX79" s="94"/>
      <c r="CY79" s="94"/>
      <c r="CZ79" s="94"/>
      <c r="DA79" s="94"/>
      <c r="DB79" s="94"/>
      <c r="DC79" s="94"/>
      <c r="DD79" s="94"/>
      <c r="DE79" s="94"/>
      <c r="DF79" s="94"/>
      <c r="DG79" s="94"/>
      <c r="DH79" s="94"/>
      <c r="DI79" s="94"/>
      <c r="DJ79" s="94"/>
      <c r="DK79" s="94"/>
      <c r="DL79" s="94"/>
      <c r="DM79" s="94"/>
      <c r="DN79" s="94"/>
      <c r="DO79" s="94"/>
      <c r="DP79" s="94"/>
      <c r="DQ79" s="37"/>
      <c r="DR79" s="37"/>
      <c r="DS79" s="37"/>
      <c r="DT79" s="37"/>
      <c r="DU79" s="37"/>
      <c r="DV79" s="37"/>
      <c r="DW79" s="37"/>
      <c r="DX79" s="37"/>
    </row>
    <row r="80" spans="1:128" s="71" customFormat="1" ht="48" customHeight="1" x14ac:dyDescent="0.25">
      <c r="A80" s="69"/>
      <c r="B80" s="382" t="s">
        <v>183</v>
      </c>
      <c r="C80" s="383" t="s">
        <v>184</v>
      </c>
      <c r="D80" s="382" t="s">
        <v>93</v>
      </c>
      <c r="E80" s="396" t="s">
        <v>190</v>
      </c>
      <c r="F80" s="382" t="s">
        <v>190</v>
      </c>
      <c r="G80" s="382" t="s">
        <v>190</v>
      </c>
      <c r="H80" s="397" t="s">
        <v>190</v>
      </c>
      <c r="I80" s="384">
        <f>SUBTOTAL(9,I81:I88)</f>
        <v>4.6989999999999998</v>
      </c>
      <c r="J80" s="384">
        <f>SUBTOTAL(9,J81:J88)</f>
        <v>49.94</v>
      </c>
      <c r="K80" s="384" t="s">
        <v>190</v>
      </c>
      <c r="L80" s="384">
        <f>SUBTOTAL(9,L81:L88)</f>
        <v>0</v>
      </c>
      <c r="M80" s="384">
        <f>SUBTOTAL(9,M81:M88)</f>
        <v>0</v>
      </c>
      <c r="N80" s="384" t="s">
        <v>190</v>
      </c>
      <c r="O80" s="384">
        <f t="shared" ref="O80:BG80" si="86">SUBTOTAL(9,O81:O88)</f>
        <v>0</v>
      </c>
      <c r="P80" s="384">
        <f t="shared" si="86"/>
        <v>0</v>
      </c>
      <c r="Q80" s="384">
        <f t="shared" si="86"/>
        <v>0</v>
      </c>
      <c r="R80" s="384">
        <f t="shared" si="86"/>
        <v>0</v>
      </c>
      <c r="S80" s="384">
        <f t="shared" si="86"/>
        <v>0</v>
      </c>
      <c r="T80" s="384">
        <f t="shared" si="86"/>
        <v>0</v>
      </c>
      <c r="U80" s="384">
        <f t="shared" si="86"/>
        <v>113.69800000000001</v>
      </c>
      <c r="V80" s="384">
        <f t="shared" si="86"/>
        <v>0</v>
      </c>
      <c r="W80" s="384">
        <f t="shared" si="86"/>
        <v>0</v>
      </c>
      <c r="X80" s="384">
        <f t="shared" si="86"/>
        <v>0</v>
      </c>
      <c r="Y80" s="384">
        <f t="shared" si="86"/>
        <v>0</v>
      </c>
      <c r="Z80" s="384">
        <f t="shared" si="86"/>
        <v>2.5</v>
      </c>
      <c r="AA80" s="384">
        <f t="shared" si="86"/>
        <v>0</v>
      </c>
      <c r="AB80" s="384">
        <f t="shared" si="86"/>
        <v>0</v>
      </c>
      <c r="AC80" s="384">
        <f t="shared" si="86"/>
        <v>2.5</v>
      </c>
      <c r="AD80" s="384">
        <f t="shared" si="86"/>
        <v>0</v>
      </c>
      <c r="AE80" s="384">
        <f t="shared" si="86"/>
        <v>0</v>
      </c>
      <c r="AF80" s="384">
        <f t="shared" si="86"/>
        <v>0</v>
      </c>
      <c r="AG80" s="384">
        <f t="shared" si="86"/>
        <v>0</v>
      </c>
      <c r="AH80" s="384">
        <f t="shared" si="86"/>
        <v>0</v>
      </c>
      <c r="AI80" s="384">
        <f t="shared" si="86"/>
        <v>0</v>
      </c>
      <c r="AJ80" s="384">
        <f t="shared" si="86"/>
        <v>2.5</v>
      </c>
      <c r="AK80" s="384">
        <f t="shared" si="86"/>
        <v>0</v>
      </c>
      <c r="AL80" s="384">
        <f t="shared" si="86"/>
        <v>0</v>
      </c>
      <c r="AM80" s="384">
        <f t="shared" si="86"/>
        <v>2.5</v>
      </c>
      <c r="AN80" s="384">
        <f t="shared" si="86"/>
        <v>0</v>
      </c>
      <c r="AO80" s="384">
        <f t="shared" si="86"/>
        <v>0</v>
      </c>
      <c r="AP80" s="384">
        <f t="shared" si="86"/>
        <v>0</v>
      </c>
      <c r="AQ80" s="384">
        <f t="shared" si="86"/>
        <v>0</v>
      </c>
      <c r="AR80" s="384">
        <f t="shared" si="86"/>
        <v>0</v>
      </c>
      <c r="AS80" s="384">
        <f t="shared" si="86"/>
        <v>0</v>
      </c>
      <c r="AT80" s="384">
        <f t="shared" si="86"/>
        <v>0</v>
      </c>
      <c r="AU80" s="384">
        <f t="shared" si="86"/>
        <v>0</v>
      </c>
      <c r="AV80" s="384">
        <f t="shared" si="86"/>
        <v>0</v>
      </c>
      <c r="AW80" s="384">
        <f t="shared" si="86"/>
        <v>0</v>
      </c>
      <c r="AX80" s="384">
        <f t="shared" si="86"/>
        <v>0</v>
      </c>
      <c r="AY80" s="384">
        <f t="shared" si="86"/>
        <v>0</v>
      </c>
      <c r="AZ80" s="384">
        <f t="shared" si="86"/>
        <v>0</v>
      </c>
      <c r="BA80" s="384">
        <f t="shared" si="86"/>
        <v>0</v>
      </c>
      <c r="BB80" s="384">
        <f t="shared" si="86"/>
        <v>0</v>
      </c>
      <c r="BC80" s="384">
        <f t="shared" si="86"/>
        <v>0</v>
      </c>
      <c r="BD80" s="384">
        <f t="shared" si="86"/>
        <v>20.5</v>
      </c>
      <c r="BE80" s="384">
        <f t="shared" si="86"/>
        <v>0</v>
      </c>
      <c r="BF80" s="384">
        <f t="shared" si="86"/>
        <v>0</v>
      </c>
      <c r="BG80" s="384">
        <f t="shared" si="86"/>
        <v>20.5</v>
      </c>
      <c r="BH80" s="384">
        <f t="shared" ref="BH80:CG80" si="87">SUBTOTAL(9,BH81:BH88)</f>
        <v>0</v>
      </c>
      <c r="BI80" s="384">
        <f t="shared" si="87"/>
        <v>0</v>
      </c>
      <c r="BJ80" s="384">
        <f t="shared" si="87"/>
        <v>0</v>
      </c>
      <c r="BK80" s="384">
        <f t="shared" si="87"/>
        <v>0</v>
      </c>
      <c r="BL80" s="384">
        <f t="shared" si="87"/>
        <v>0</v>
      </c>
      <c r="BM80" s="384">
        <f t="shared" si="87"/>
        <v>0</v>
      </c>
      <c r="BN80" s="384">
        <f t="shared" si="87"/>
        <v>28.771999999999998</v>
      </c>
      <c r="BO80" s="384">
        <f t="shared" si="87"/>
        <v>0</v>
      </c>
      <c r="BP80" s="384">
        <f t="shared" si="87"/>
        <v>0</v>
      </c>
      <c r="BQ80" s="384">
        <f t="shared" si="87"/>
        <v>28.771999999999998</v>
      </c>
      <c r="BR80" s="384">
        <f t="shared" si="87"/>
        <v>0</v>
      </c>
      <c r="BS80" s="384">
        <f t="shared" si="87"/>
        <v>0</v>
      </c>
      <c r="BT80" s="384">
        <f t="shared" si="87"/>
        <v>0</v>
      </c>
      <c r="BU80" s="384">
        <f t="shared" si="87"/>
        <v>0</v>
      </c>
      <c r="BV80" s="384">
        <f t="shared" si="87"/>
        <v>0</v>
      </c>
      <c r="BW80" s="384">
        <f t="shared" si="87"/>
        <v>0</v>
      </c>
      <c r="BX80" s="384">
        <f t="shared" si="87"/>
        <v>61.926000000000002</v>
      </c>
      <c r="BY80" s="384">
        <f t="shared" si="87"/>
        <v>0</v>
      </c>
      <c r="BZ80" s="384">
        <f t="shared" si="87"/>
        <v>0</v>
      </c>
      <c r="CA80" s="384">
        <f t="shared" si="87"/>
        <v>61.926000000000002</v>
      </c>
      <c r="CB80" s="384">
        <f t="shared" si="87"/>
        <v>0</v>
      </c>
      <c r="CC80" s="384">
        <f t="shared" si="87"/>
        <v>0</v>
      </c>
      <c r="CD80" s="384">
        <f t="shared" si="87"/>
        <v>0</v>
      </c>
      <c r="CE80" s="384">
        <f t="shared" si="87"/>
        <v>0</v>
      </c>
      <c r="CF80" s="384">
        <f t="shared" si="87"/>
        <v>0</v>
      </c>
      <c r="CG80" s="384">
        <f t="shared" si="87"/>
        <v>0</v>
      </c>
      <c r="CH80" s="384">
        <f t="shared" ref="CH80:CQ80" si="88">SUBTOTAL(9,CH81:CH88)</f>
        <v>113.69800000000001</v>
      </c>
      <c r="CI80" s="384">
        <f t="shared" si="88"/>
        <v>0</v>
      </c>
      <c r="CJ80" s="384">
        <f t="shared" si="88"/>
        <v>0</v>
      </c>
      <c r="CK80" s="384">
        <f t="shared" si="88"/>
        <v>113.69800000000001</v>
      </c>
      <c r="CL80" s="384">
        <f t="shared" si="88"/>
        <v>0</v>
      </c>
      <c r="CM80" s="384">
        <f t="shared" si="88"/>
        <v>0</v>
      </c>
      <c r="CN80" s="384">
        <f t="shared" si="88"/>
        <v>0</v>
      </c>
      <c r="CO80" s="384">
        <f t="shared" si="88"/>
        <v>0</v>
      </c>
      <c r="CP80" s="384">
        <f t="shared" si="88"/>
        <v>0</v>
      </c>
      <c r="CQ80" s="384">
        <f t="shared" si="88"/>
        <v>0</v>
      </c>
      <c r="CR80" s="384" t="s">
        <v>190</v>
      </c>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69"/>
      <c r="DR80" s="69"/>
      <c r="DS80" s="69"/>
      <c r="DT80" s="69"/>
      <c r="DU80" s="69"/>
      <c r="DV80" s="69"/>
      <c r="DW80" s="69"/>
      <c r="DX80" s="69"/>
    </row>
    <row r="81" spans="1:128" s="71" customFormat="1" ht="33" customHeight="1" x14ac:dyDescent="0.25">
      <c r="A81" s="69"/>
      <c r="B81" s="76" t="s">
        <v>183</v>
      </c>
      <c r="C81" s="387" t="s">
        <v>1575</v>
      </c>
      <c r="D81" s="76" t="s">
        <v>1667</v>
      </c>
      <c r="E81" s="395" t="s">
        <v>694</v>
      </c>
      <c r="F81" s="76" t="s">
        <v>1693</v>
      </c>
      <c r="G81" s="76" t="s">
        <v>1693</v>
      </c>
      <c r="H81" s="76"/>
      <c r="I81" s="77">
        <v>4.6989999999999998</v>
      </c>
      <c r="J81" s="77">
        <v>49.94</v>
      </c>
      <c r="K81" s="911" t="s">
        <v>1711</v>
      </c>
      <c r="L81" s="77"/>
      <c r="M81" s="77"/>
      <c r="N81" s="911"/>
      <c r="O81" s="77">
        <v>0</v>
      </c>
      <c r="P81" s="77"/>
      <c r="Q81" s="77">
        <v>0</v>
      </c>
      <c r="R81" s="77">
        <v>0</v>
      </c>
      <c r="S81" s="77">
        <v>0</v>
      </c>
      <c r="T81" s="77">
        <v>0</v>
      </c>
      <c r="U81" s="390">
        <v>53.926000000000002</v>
      </c>
      <c r="V81" s="77"/>
      <c r="W81" s="77">
        <v>0</v>
      </c>
      <c r="X81" s="77">
        <v>0</v>
      </c>
      <c r="Y81" s="77">
        <f>V81-P81</f>
        <v>0</v>
      </c>
      <c r="Z81" s="77">
        <f>SUM(AA81:AD81)</f>
        <v>0</v>
      </c>
      <c r="AA81" s="77">
        <v>0</v>
      </c>
      <c r="AB81" s="77">
        <v>0</v>
      </c>
      <c r="AC81" s="77">
        <v>0</v>
      </c>
      <c r="AD81" s="77">
        <v>0</v>
      </c>
      <c r="AE81" s="77"/>
      <c r="AF81" s="77"/>
      <c r="AG81" s="77"/>
      <c r="AH81" s="77"/>
      <c r="AI81" s="77">
        <v>0</v>
      </c>
      <c r="AJ81" s="390">
        <f>SUM(AK81:AN81)</f>
        <v>0</v>
      </c>
      <c r="AK81" s="77">
        <v>0</v>
      </c>
      <c r="AL81" s="77">
        <v>0</v>
      </c>
      <c r="AM81" s="390">
        <v>0</v>
      </c>
      <c r="AN81" s="77">
        <v>0</v>
      </c>
      <c r="AO81" s="77"/>
      <c r="AP81" s="77"/>
      <c r="AQ81" s="77"/>
      <c r="AR81" s="77"/>
      <c r="AS81" s="77">
        <v>0</v>
      </c>
      <c r="AT81" s="389">
        <f>SUM(AU81:AX81)</f>
        <v>0</v>
      </c>
      <c r="AU81" s="77">
        <v>0</v>
      </c>
      <c r="AV81" s="77">
        <v>0</v>
      </c>
      <c r="AW81" s="77">
        <v>0</v>
      </c>
      <c r="AX81" s="77">
        <v>0</v>
      </c>
      <c r="AY81" s="390">
        <f>SUM(AZ81:BC81)</f>
        <v>0</v>
      </c>
      <c r="AZ81" s="389"/>
      <c r="BA81" s="389"/>
      <c r="BB81" s="390"/>
      <c r="BC81" s="390">
        <f>Y81</f>
        <v>0</v>
      </c>
      <c r="BD81" s="390">
        <f t="shared" ref="BD81:BD88" si="89">SUM(BE81:BH81)</f>
        <v>0</v>
      </c>
      <c r="BE81" s="77">
        <v>0</v>
      </c>
      <c r="BF81" s="77">
        <v>0</v>
      </c>
      <c r="BG81" s="77">
        <v>0</v>
      </c>
      <c r="BH81" s="77">
        <v>0</v>
      </c>
      <c r="BI81" s="390">
        <f t="shared" ref="BI81:BI88" si="90">SUM(BJ81:BM81)</f>
        <v>0</v>
      </c>
      <c r="BJ81" s="389"/>
      <c r="BK81" s="389"/>
      <c r="BL81" s="389">
        <v>0</v>
      </c>
      <c r="BM81" s="389"/>
      <c r="BN81" s="389">
        <f t="shared" ref="BN81:BN88" si="91">SUM(BO81:BR81)</f>
        <v>0</v>
      </c>
      <c r="BO81" s="389"/>
      <c r="BP81" s="389"/>
      <c r="BQ81" s="389"/>
      <c r="BR81" s="389"/>
      <c r="BS81" s="389"/>
      <c r="BT81" s="389"/>
      <c r="BU81" s="389"/>
      <c r="BV81" s="389"/>
      <c r="BW81" s="389"/>
      <c r="BX81" s="390">
        <f t="shared" ref="BX81:BX88" si="92">SUM(BY81:CB81)</f>
        <v>53.926000000000002</v>
      </c>
      <c r="BY81" s="390"/>
      <c r="BZ81" s="390"/>
      <c r="CA81" s="390">
        <v>53.926000000000002</v>
      </c>
      <c r="CB81" s="389"/>
      <c r="CC81" s="389"/>
      <c r="CD81" s="389"/>
      <c r="CE81" s="389"/>
      <c r="CF81" s="389"/>
      <c r="CG81" s="389"/>
      <c r="CH81" s="390">
        <f>SUM(CI81:CL81)</f>
        <v>53.926000000000002</v>
      </c>
      <c r="CI81" s="390">
        <f>SUM(BE81+AU81+AK81)</f>
        <v>0</v>
      </c>
      <c r="CJ81" s="390">
        <f t="shared" ref="CJ81:CJ86" si="93">BF81+AV81+AB81+AL81</f>
        <v>0</v>
      </c>
      <c r="CK81" s="390">
        <f>BG81+AW81+AM81+BQ81+CA81</f>
        <v>53.926000000000002</v>
      </c>
      <c r="CL81" s="389">
        <f t="shared" ref="CL81:CL88" si="94">BH81+AX81+AD81+AN81</f>
        <v>0</v>
      </c>
      <c r="CM81" s="390">
        <f>SUM(CN81:CQ81)</f>
        <v>0</v>
      </c>
      <c r="CN81" s="389"/>
      <c r="CO81" s="389"/>
      <c r="CP81" s="390">
        <f t="shared" ref="CP81:CP88" si="95">BL81+BB81</f>
        <v>0</v>
      </c>
      <c r="CQ81" s="390">
        <f t="shared" ref="CQ81:CQ88" si="96">BM81+BC81+AS81</f>
        <v>0</v>
      </c>
      <c r="CR81" s="588"/>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69"/>
      <c r="DR81" s="69"/>
      <c r="DS81" s="69"/>
      <c r="DT81" s="69"/>
      <c r="DU81" s="69"/>
      <c r="DV81" s="69"/>
      <c r="DW81" s="69"/>
      <c r="DX81" s="69"/>
    </row>
    <row r="82" spans="1:128" s="71" customFormat="1" ht="33" customHeight="1" x14ac:dyDescent="0.25">
      <c r="A82" s="69"/>
      <c r="B82" s="76" t="s">
        <v>183</v>
      </c>
      <c r="C82" s="387" t="s">
        <v>1590</v>
      </c>
      <c r="D82" s="76" t="s">
        <v>1668</v>
      </c>
      <c r="E82" s="395" t="s">
        <v>694</v>
      </c>
      <c r="F82" s="76" t="s">
        <v>695</v>
      </c>
      <c r="G82" s="76" t="s">
        <v>1692</v>
      </c>
      <c r="H82" s="76"/>
      <c r="I82" s="77">
        <v>0</v>
      </c>
      <c r="J82" s="77">
        <v>0</v>
      </c>
      <c r="K82" s="911"/>
      <c r="L82" s="77"/>
      <c r="M82" s="77"/>
      <c r="N82" s="911"/>
      <c r="O82" s="77">
        <v>0</v>
      </c>
      <c r="P82" s="77"/>
      <c r="Q82" s="77">
        <v>0</v>
      </c>
      <c r="R82" s="77">
        <v>0</v>
      </c>
      <c r="S82" s="77">
        <v>0</v>
      </c>
      <c r="T82" s="77">
        <v>0</v>
      </c>
      <c r="U82" s="390">
        <v>13</v>
      </c>
      <c r="V82" s="77"/>
      <c r="W82" s="77">
        <v>0</v>
      </c>
      <c r="X82" s="77">
        <v>0</v>
      </c>
      <c r="Y82" s="77">
        <v>0</v>
      </c>
      <c r="Z82" s="77">
        <f t="shared" ref="Z82:Z88" si="97">SUM(AA82:AD82)</f>
        <v>0</v>
      </c>
      <c r="AA82" s="77">
        <v>0</v>
      </c>
      <c r="AB82" s="77">
        <v>0</v>
      </c>
      <c r="AC82" s="77">
        <v>0</v>
      </c>
      <c r="AD82" s="77">
        <v>0</v>
      </c>
      <c r="AE82" s="77"/>
      <c r="AF82" s="77"/>
      <c r="AG82" s="77"/>
      <c r="AH82" s="77"/>
      <c r="AI82" s="77">
        <v>0</v>
      </c>
      <c r="AJ82" s="390">
        <f>SUM(AK82:AN82)</f>
        <v>0</v>
      </c>
      <c r="AK82" s="77">
        <v>0</v>
      </c>
      <c r="AL82" s="77">
        <v>0</v>
      </c>
      <c r="AM82" s="390">
        <v>0</v>
      </c>
      <c r="AN82" s="77">
        <v>0</v>
      </c>
      <c r="AO82" s="77"/>
      <c r="AP82" s="77"/>
      <c r="AQ82" s="77"/>
      <c r="AR82" s="77"/>
      <c r="AS82" s="77">
        <v>0</v>
      </c>
      <c r="AT82" s="389">
        <f>SUM(AU82:AX82)</f>
        <v>0</v>
      </c>
      <c r="AU82" s="77">
        <v>0</v>
      </c>
      <c r="AV82" s="77">
        <v>0</v>
      </c>
      <c r="AW82" s="77">
        <v>0</v>
      </c>
      <c r="AX82" s="77">
        <v>0</v>
      </c>
      <c r="AY82" s="390">
        <f>SUM(AZ82:BC82)</f>
        <v>0</v>
      </c>
      <c r="AZ82" s="389"/>
      <c r="BA82" s="389"/>
      <c r="BB82" s="389">
        <v>0</v>
      </c>
      <c r="BC82" s="389"/>
      <c r="BD82" s="390">
        <f t="shared" si="89"/>
        <v>4</v>
      </c>
      <c r="BE82" s="77">
        <v>0</v>
      </c>
      <c r="BF82" s="77">
        <v>0</v>
      </c>
      <c r="BG82" s="77">
        <v>4</v>
      </c>
      <c r="BH82" s="77">
        <v>0</v>
      </c>
      <c r="BI82" s="390">
        <f t="shared" si="90"/>
        <v>0</v>
      </c>
      <c r="BJ82" s="389"/>
      <c r="BK82" s="389"/>
      <c r="BL82" s="389">
        <v>0</v>
      </c>
      <c r="BM82" s="389"/>
      <c r="BN82" s="390">
        <f t="shared" si="91"/>
        <v>9</v>
      </c>
      <c r="BO82" s="390"/>
      <c r="BP82" s="390"/>
      <c r="BQ82" s="390">
        <v>9</v>
      </c>
      <c r="BR82" s="389"/>
      <c r="BS82" s="389"/>
      <c r="BT82" s="389"/>
      <c r="BU82" s="389"/>
      <c r="BV82" s="389"/>
      <c r="BW82" s="389"/>
      <c r="BX82" s="390">
        <f t="shared" si="92"/>
        <v>0</v>
      </c>
      <c r="BY82" s="390"/>
      <c r="BZ82" s="390"/>
      <c r="CA82" s="390">
        <v>0</v>
      </c>
      <c r="CB82" s="389"/>
      <c r="CC82" s="389"/>
      <c r="CD82" s="389"/>
      <c r="CE82" s="389"/>
      <c r="CF82" s="389"/>
      <c r="CG82" s="389"/>
      <c r="CH82" s="390">
        <f t="shared" ref="CH82:CH88" si="98">SUM(CI82:CL82)</f>
        <v>13</v>
      </c>
      <c r="CI82" s="390">
        <f>BE82+AU82+AA82+AK82</f>
        <v>0</v>
      </c>
      <c r="CJ82" s="390">
        <f t="shared" si="93"/>
        <v>0</v>
      </c>
      <c r="CK82" s="390">
        <f t="shared" ref="CK82:CK88" si="99">BG82+AW82+AM82+BQ82+CA82</f>
        <v>13</v>
      </c>
      <c r="CL82" s="389">
        <f t="shared" si="94"/>
        <v>0</v>
      </c>
      <c r="CM82" s="390">
        <f t="shared" ref="CM82:CM88" si="100">SUM(CN82:CQ82)</f>
        <v>0</v>
      </c>
      <c r="CN82" s="389"/>
      <c r="CO82" s="389"/>
      <c r="CP82" s="390">
        <f t="shared" si="95"/>
        <v>0</v>
      </c>
      <c r="CQ82" s="390">
        <f t="shared" si="96"/>
        <v>0</v>
      </c>
      <c r="CR82" s="77"/>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69"/>
      <c r="DR82" s="69"/>
      <c r="DS82" s="69"/>
      <c r="DT82" s="69"/>
      <c r="DU82" s="69"/>
      <c r="DV82" s="69"/>
      <c r="DW82" s="69"/>
      <c r="DX82" s="69"/>
    </row>
    <row r="83" spans="1:128" s="71" customFormat="1" ht="33" customHeight="1" x14ac:dyDescent="0.25">
      <c r="A83" s="69"/>
      <c r="B83" s="76" t="s">
        <v>183</v>
      </c>
      <c r="C83" s="387" t="s">
        <v>1577</v>
      </c>
      <c r="D83" s="76" t="s">
        <v>1669</v>
      </c>
      <c r="E83" s="395" t="s">
        <v>694</v>
      </c>
      <c r="F83" s="76" t="s">
        <v>1526</v>
      </c>
      <c r="G83" s="76" t="s">
        <v>1526</v>
      </c>
      <c r="H83" s="76"/>
      <c r="I83" s="77">
        <v>0</v>
      </c>
      <c r="J83" s="77">
        <v>0</v>
      </c>
      <c r="K83" s="911"/>
      <c r="L83" s="77"/>
      <c r="M83" s="77"/>
      <c r="N83" s="911"/>
      <c r="O83" s="77">
        <v>0</v>
      </c>
      <c r="P83" s="77"/>
      <c r="Q83" s="77">
        <v>0</v>
      </c>
      <c r="R83" s="77">
        <v>0</v>
      </c>
      <c r="S83" s="77">
        <v>0</v>
      </c>
      <c r="T83" s="77">
        <v>0</v>
      </c>
      <c r="U83" s="390">
        <v>2.5</v>
      </c>
      <c r="V83" s="77"/>
      <c r="W83" s="77">
        <v>0</v>
      </c>
      <c r="X83" s="77">
        <v>0</v>
      </c>
      <c r="Y83" s="77">
        <v>0</v>
      </c>
      <c r="Z83" s="77">
        <f t="shared" si="97"/>
        <v>2.5</v>
      </c>
      <c r="AA83" s="77">
        <v>0</v>
      </c>
      <c r="AB83" s="77">
        <v>0</v>
      </c>
      <c r="AC83" s="77">
        <v>2.5</v>
      </c>
      <c r="AD83" s="77">
        <v>0</v>
      </c>
      <c r="AE83" s="77"/>
      <c r="AF83" s="77"/>
      <c r="AG83" s="77"/>
      <c r="AH83" s="77"/>
      <c r="AI83" s="77">
        <v>0</v>
      </c>
      <c r="AJ83" s="390">
        <f t="shared" ref="AJ83:AJ88" si="101">SUM(AK83:AN83)</f>
        <v>2.5</v>
      </c>
      <c r="AK83" s="77">
        <v>0</v>
      </c>
      <c r="AL83" s="77">
        <v>0</v>
      </c>
      <c r="AM83" s="390">
        <v>2.5</v>
      </c>
      <c r="AN83" s="77">
        <v>0</v>
      </c>
      <c r="AO83" s="77"/>
      <c r="AP83" s="77"/>
      <c r="AQ83" s="77"/>
      <c r="AR83" s="77"/>
      <c r="AS83" s="77">
        <v>0</v>
      </c>
      <c r="AT83" s="389">
        <f t="shared" ref="AT83:AT88" si="102">SUM(AU83:AX83)</f>
        <v>0</v>
      </c>
      <c r="AU83" s="77">
        <v>0</v>
      </c>
      <c r="AV83" s="77">
        <v>0</v>
      </c>
      <c r="AW83" s="77">
        <v>0</v>
      </c>
      <c r="AX83" s="77">
        <v>0</v>
      </c>
      <c r="AY83" s="390">
        <f>SUM(AZ83:BC83)</f>
        <v>0</v>
      </c>
      <c r="AZ83" s="389"/>
      <c r="BA83" s="389"/>
      <c r="BB83" s="389">
        <v>0</v>
      </c>
      <c r="BC83" s="389"/>
      <c r="BD83" s="390">
        <f t="shared" si="89"/>
        <v>0</v>
      </c>
      <c r="BE83" s="77">
        <v>0</v>
      </c>
      <c r="BF83" s="77">
        <v>0</v>
      </c>
      <c r="BG83" s="77">
        <v>0</v>
      </c>
      <c r="BH83" s="77">
        <v>0</v>
      </c>
      <c r="BI83" s="390">
        <f t="shared" si="90"/>
        <v>0</v>
      </c>
      <c r="BJ83" s="389"/>
      <c r="BK83" s="389"/>
      <c r="BL83" s="389">
        <v>0</v>
      </c>
      <c r="BM83" s="389"/>
      <c r="BN83" s="389">
        <f t="shared" si="91"/>
        <v>0</v>
      </c>
      <c r="BO83" s="389"/>
      <c r="BP83" s="389"/>
      <c r="BQ83" s="389"/>
      <c r="BR83" s="389"/>
      <c r="BS83" s="389"/>
      <c r="BT83" s="389"/>
      <c r="BU83" s="389"/>
      <c r="BV83" s="389"/>
      <c r="BW83" s="389"/>
      <c r="BX83" s="390">
        <f t="shared" si="92"/>
        <v>0</v>
      </c>
      <c r="BY83" s="390"/>
      <c r="BZ83" s="390"/>
      <c r="CA83" s="390">
        <v>0</v>
      </c>
      <c r="CB83" s="389"/>
      <c r="CC83" s="389"/>
      <c r="CD83" s="389"/>
      <c r="CE83" s="389"/>
      <c r="CF83" s="389"/>
      <c r="CG83" s="389"/>
      <c r="CH83" s="390">
        <f t="shared" si="98"/>
        <v>2.5</v>
      </c>
      <c r="CI83" s="390">
        <f>BE83+AU83+AA83+AK83</f>
        <v>0</v>
      </c>
      <c r="CJ83" s="390">
        <f t="shared" si="93"/>
        <v>0</v>
      </c>
      <c r="CK83" s="390">
        <f t="shared" si="99"/>
        <v>2.5</v>
      </c>
      <c r="CL83" s="389">
        <f t="shared" si="94"/>
        <v>0</v>
      </c>
      <c r="CM83" s="390">
        <f t="shared" si="100"/>
        <v>0</v>
      </c>
      <c r="CN83" s="389"/>
      <c r="CO83" s="389"/>
      <c r="CP83" s="390">
        <f t="shared" si="95"/>
        <v>0</v>
      </c>
      <c r="CQ83" s="390">
        <f t="shared" si="96"/>
        <v>0</v>
      </c>
      <c r="CR83" s="77"/>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69"/>
      <c r="DR83" s="69"/>
      <c r="DS83" s="69"/>
      <c r="DT83" s="69"/>
      <c r="DU83" s="69"/>
      <c r="DV83" s="69"/>
      <c r="DW83" s="69"/>
      <c r="DX83" s="69"/>
    </row>
    <row r="84" spans="1:128" s="71" customFormat="1" ht="33" customHeight="1" x14ac:dyDescent="0.25">
      <c r="A84" s="69"/>
      <c r="B84" s="76" t="s">
        <v>183</v>
      </c>
      <c r="C84" s="619" t="s">
        <v>1578</v>
      </c>
      <c r="D84" s="617" t="s">
        <v>1670</v>
      </c>
      <c r="E84" s="395" t="s">
        <v>694</v>
      </c>
      <c r="F84" s="406">
        <v>2025</v>
      </c>
      <c r="G84" s="406">
        <v>2025</v>
      </c>
      <c r="H84" s="406"/>
      <c r="I84" s="77">
        <v>0</v>
      </c>
      <c r="J84" s="77">
        <v>0</v>
      </c>
      <c r="K84" s="913"/>
      <c r="L84" s="77"/>
      <c r="M84" s="77"/>
      <c r="N84" s="913"/>
      <c r="O84" s="77">
        <v>0</v>
      </c>
      <c r="P84" s="77"/>
      <c r="Q84" s="77">
        <v>0</v>
      </c>
      <c r="R84" s="77">
        <v>0</v>
      </c>
      <c r="S84" s="77">
        <v>0</v>
      </c>
      <c r="T84" s="77">
        <v>0</v>
      </c>
      <c r="U84" s="402">
        <v>15</v>
      </c>
      <c r="V84" s="77"/>
      <c r="W84" s="77">
        <v>0</v>
      </c>
      <c r="X84" s="77">
        <v>0</v>
      </c>
      <c r="Y84" s="77">
        <v>0</v>
      </c>
      <c r="Z84" s="77">
        <f t="shared" si="97"/>
        <v>0</v>
      </c>
      <c r="AA84" s="77">
        <v>0</v>
      </c>
      <c r="AB84" s="77">
        <v>0</v>
      </c>
      <c r="AC84" s="77">
        <v>0</v>
      </c>
      <c r="AD84" s="77">
        <v>0</v>
      </c>
      <c r="AE84" s="77"/>
      <c r="AF84" s="77"/>
      <c r="AG84" s="77"/>
      <c r="AH84" s="77"/>
      <c r="AI84" s="77">
        <v>0</v>
      </c>
      <c r="AJ84" s="77">
        <f>SUM(AK84:AN84)</f>
        <v>0</v>
      </c>
      <c r="AK84" s="77">
        <v>0</v>
      </c>
      <c r="AL84" s="77">
        <v>0</v>
      </c>
      <c r="AM84" s="77">
        <v>0</v>
      </c>
      <c r="AN84" s="77">
        <v>0</v>
      </c>
      <c r="AO84" s="77"/>
      <c r="AP84" s="77"/>
      <c r="AQ84" s="77"/>
      <c r="AR84" s="77"/>
      <c r="AS84" s="77">
        <v>0</v>
      </c>
      <c r="AT84" s="389">
        <f t="shared" si="102"/>
        <v>0</v>
      </c>
      <c r="AU84" s="77">
        <v>0</v>
      </c>
      <c r="AV84" s="77">
        <v>0</v>
      </c>
      <c r="AW84" s="77">
        <v>0</v>
      </c>
      <c r="AX84" s="77">
        <v>0</v>
      </c>
      <c r="AY84" s="390">
        <f>SUM(AZ84:BC84)</f>
        <v>0</v>
      </c>
      <c r="AZ84" s="77"/>
      <c r="BA84" s="77"/>
      <c r="BB84" s="77">
        <v>0</v>
      </c>
      <c r="BC84" s="77"/>
      <c r="BD84" s="390">
        <f t="shared" si="89"/>
        <v>15</v>
      </c>
      <c r="BE84" s="77">
        <v>0</v>
      </c>
      <c r="BF84" s="77">
        <v>0</v>
      </c>
      <c r="BG84" s="77">
        <v>15</v>
      </c>
      <c r="BH84" s="77">
        <v>0</v>
      </c>
      <c r="BI84" s="390">
        <f t="shared" si="90"/>
        <v>0</v>
      </c>
      <c r="BJ84" s="77"/>
      <c r="BK84" s="77"/>
      <c r="BL84" s="77">
        <v>0</v>
      </c>
      <c r="BM84" s="77"/>
      <c r="BN84" s="77">
        <f t="shared" si="91"/>
        <v>0</v>
      </c>
      <c r="BO84" s="77"/>
      <c r="BP84" s="77"/>
      <c r="BQ84" s="77"/>
      <c r="BR84" s="77"/>
      <c r="BS84" s="77"/>
      <c r="BT84" s="77"/>
      <c r="BU84" s="77"/>
      <c r="BV84" s="77"/>
      <c r="BW84" s="77"/>
      <c r="BX84" s="390">
        <f t="shared" si="92"/>
        <v>0</v>
      </c>
      <c r="BY84" s="77"/>
      <c r="BZ84" s="77"/>
      <c r="CA84" s="77">
        <v>0</v>
      </c>
      <c r="CB84" s="77"/>
      <c r="CC84" s="77"/>
      <c r="CD84" s="77"/>
      <c r="CE84" s="77"/>
      <c r="CF84" s="77"/>
      <c r="CG84" s="77"/>
      <c r="CH84" s="390">
        <f t="shared" si="98"/>
        <v>15</v>
      </c>
      <c r="CI84" s="390">
        <f>BE84+AU84+AA84+AK84</f>
        <v>0</v>
      </c>
      <c r="CJ84" s="390">
        <f t="shared" si="93"/>
        <v>0</v>
      </c>
      <c r="CK84" s="390">
        <f t="shared" si="99"/>
        <v>15</v>
      </c>
      <c r="CL84" s="389">
        <f t="shared" si="94"/>
        <v>0</v>
      </c>
      <c r="CM84" s="390">
        <f t="shared" si="100"/>
        <v>0</v>
      </c>
      <c r="CN84" s="77"/>
      <c r="CO84" s="77"/>
      <c r="CP84" s="390">
        <f t="shared" si="95"/>
        <v>0</v>
      </c>
      <c r="CQ84" s="390">
        <f t="shared" si="96"/>
        <v>0</v>
      </c>
      <c r="CR84" s="77"/>
      <c r="CS84" s="70"/>
      <c r="CT84" s="70"/>
      <c r="CU84" s="70"/>
      <c r="CV84" s="70"/>
      <c r="CW84" s="70"/>
      <c r="CX84" s="70"/>
      <c r="CY84" s="70"/>
      <c r="CZ84" s="70"/>
      <c r="DA84" s="70"/>
      <c r="DB84" s="70"/>
      <c r="DC84" s="70"/>
      <c r="DD84" s="70"/>
      <c r="DE84" s="70"/>
      <c r="DF84" s="70"/>
      <c r="DG84" s="70"/>
      <c r="DH84" s="70"/>
      <c r="DI84" s="70"/>
      <c r="DJ84" s="70"/>
      <c r="DK84" s="70"/>
      <c r="DL84" s="70"/>
      <c r="DM84" s="70"/>
      <c r="DN84" s="70"/>
      <c r="DO84" s="70"/>
      <c r="DP84" s="70"/>
      <c r="DQ84" s="69"/>
      <c r="DR84" s="69"/>
      <c r="DS84" s="69"/>
      <c r="DT84" s="69"/>
      <c r="DU84" s="69"/>
      <c r="DV84" s="69"/>
      <c r="DW84" s="69"/>
      <c r="DX84" s="69"/>
    </row>
    <row r="85" spans="1:128" s="71" customFormat="1" ht="33" customHeight="1" x14ac:dyDescent="0.25">
      <c r="A85" s="69"/>
      <c r="B85" s="76" t="s">
        <v>183</v>
      </c>
      <c r="C85" s="619" t="s">
        <v>1560</v>
      </c>
      <c r="D85" s="617" t="s">
        <v>1671</v>
      </c>
      <c r="E85" s="395" t="s">
        <v>694</v>
      </c>
      <c r="F85" s="406">
        <v>2026</v>
      </c>
      <c r="G85" s="406">
        <v>2026</v>
      </c>
      <c r="H85" s="406"/>
      <c r="I85" s="77">
        <v>0</v>
      </c>
      <c r="J85" s="77">
        <v>0</v>
      </c>
      <c r="K85" s="913"/>
      <c r="L85" s="77"/>
      <c r="M85" s="77"/>
      <c r="N85" s="913"/>
      <c r="O85" s="77">
        <v>0</v>
      </c>
      <c r="P85" s="77"/>
      <c r="Q85" s="77">
        <v>0</v>
      </c>
      <c r="R85" s="77">
        <v>0</v>
      </c>
      <c r="S85" s="77">
        <v>0</v>
      </c>
      <c r="T85" s="77">
        <v>0</v>
      </c>
      <c r="U85" s="402">
        <v>12.772</v>
      </c>
      <c r="V85" s="77"/>
      <c r="W85" s="77">
        <v>0</v>
      </c>
      <c r="X85" s="77">
        <v>0</v>
      </c>
      <c r="Y85" s="77">
        <f>V85-P85</f>
        <v>0</v>
      </c>
      <c r="Z85" s="77">
        <f t="shared" si="97"/>
        <v>0</v>
      </c>
      <c r="AA85" s="77">
        <v>0</v>
      </c>
      <c r="AB85" s="77">
        <v>0</v>
      </c>
      <c r="AC85" s="77">
        <v>0</v>
      </c>
      <c r="AD85" s="77">
        <v>0</v>
      </c>
      <c r="AE85" s="77"/>
      <c r="AF85" s="77"/>
      <c r="AG85" s="77"/>
      <c r="AH85" s="77"/>
      <c r="AI85" s="77">
        <v>0</v>
      </c>
      <c r="AJ85" s="77">
        <f>SUM(AK85:AN85)</f>
        <v>0</v>
      </c>
      <c r="AK85" s="77">
        <v>0</v>
      </c>
      <c r="AL85" s="77">
        <v>0</v>
      </c>
      <c r="AM85" s="77">
        <v>0</v>
      </c>
      <c r="AN85" s="77">
        <v>0</v>
      </c>
      <c r="AO85" s="77"/>
      <c r="AP85" s="77"/>
      <c r="AQ85" s="77"/>
      <c r="AR85" s="77"/>
      <c r="AS85" s="77">
        <v>0</v>
      </c>
      <c r="AT85" s="77">
        <f>SUM(AU85:AX85)</f>
        <v>0</v>
      </c>
      <c r="AU85" s="77">
        <v>0</v>
      </c>
      <c r="AV85" s="77">
        <v>0</v>
      </c>
      <c r="AW85" s="77">
        <v>0</v>
      </c>
      <c r="AX85" s="77">
        <v>0</v>
      </c>
      <c r="AY85" s="77">
        <f>SUM(AZ85:BC85)</f>
        <v>0</v>
      </c>
      <c r="AZ85" s="77"/>
      <c r="BA85" s="77"/>
      <c r="BB85" s="77">
        <f>Y85</f>
        <v>0</v>
      </c>
      <c r="BC85" s="77"/>
      <c r="BD85" s="390">
        <f t="shared" si="89"/>
        <v>0</v>
      </c>
      <c r="BE85" s="77">
        <v>0</v>
      </c>
      <c r="BF85" s="77">
        <v>0</v>
      </c>
      <c r="BG85" s="77">
        <v>0</v>
      </c>
      <c r="BH85" s="77">
        <v>0</v>
      </c>
      <c r="BI85" s="390">
        <f t="shared" si="90"/>
        <v>0</v>
      </c>
      <c r="BJ85" s="77"/>
      <c r="BK85" s="77"/>
      <c r="BL85" s="77">
        <v>0</v>
      </c>
      <c r="BM85" s="77"/>
      <c r="BN85" s="77">
        <f t="shared" si="91"/>
        <v>12.772</v>
      </c>
      <c r="BO85" s="77"/>
      <c r="BP85" s="77"/>
      <c r="BQ85" s="77">
        <v>12.772</v>
      </c>
      <c r="BR85" s="77"/>
      <c r="BS85" s="77"/>
      <c r="BT85" s="77"/>
      <c r="BU85" s="77"/>
      <c r="BV85" s="77"/>
      <c r="BW85" s="77"/>
      <c r="BX85" s="390">
        <f t="shared" si="92"/>
        <v>0</v>
      </c>
      <c r="BY85" s="77"/>
      <c r="BZ85" s="77"/>
      <c r="CA85" s="77">
        <v>0</v>
      </c>
      <c r="CB85" s="77"/>
      <c r="CC85" s="77"/>
      <c r="CD85" s="77"/>
      <c r="CE85" s="77"/>
      <c r="CF85" s="77"/>
      <c r="CG85" s="77"/>
      <c r="CH85" s="390">
        <f t="shared" si="98"/>
        <v>12.772</v>
      </c>
      <c r="CI85" s="390">
        <f>BE85+AU85+AA85+AK85</f>
        <v>0</v>
      </c>
      <c r="CJ85" s="390">
        <f t="shared" si="93"/>
        <v>0</v>
      </c>
      <c r="CK85" s="390">
        <f t="shared" si="99"/>
        <v>12.772</v>
      </c>
      <c r="CL85" s="389">
        <f t="shared" si="94"/>
        <v>0</v>
      </c>
      <c r="CM85" s="390">
        <f t="shared" si="100"/>
        <v>0</v>
      </c>
      <c r="CN85" s="77"/>
      <c r="CO85" s="77"/>
      <c r="CP85" s="390">
        <f t="shared" si="95"/>
        <v>0</v>
      </c>
      <c r="CQ85" s="390">
        <f t="shared" si="96"/>
        <v>0</v>
      </c>
      <c r="CR85" s="77"/>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69"/>
      <c r="DR85" s="69"/>
      <c r="DS85" s="69"/>
      <c r="DT85" s="69"/>
      <c r="DU85" s="69"/>
      <c r="DV85" s="69"/>
      <c r="DW85" s="69"/>
      <c r="DX85" s="69"/>
    </row>
    <row r="86" spans="1:128" s="71" customFormat="1" ht="33" customHeight="1" x14ac:dyDescent="0.25">
      <c r="A86" s="69"/>
      <c r="B86" s="76" t="s">
        <v>183</v>
      </c>
      <c r="C86" s="387" t="s">
        <v>1579</v>
      </c>
      <c r="D86" s="76" t="s">
        <v>1672</v>
      </c>
      <c r="E86" s="395" t="s">
        <v>694</v>
      </c>
      <c r="F86" s="76" t="s">
        <v>695</v>
      </c>
      <c r="G86" s="76" t="s">
        <v>1692</v>
      </c>
      <c r="H86" s="76"/>
      <c r="I86" s="77">
        <v>0</v>
      </c>
      <c r="J86" s="77">
        <v>0</v>
      </c>
      <c r="K86" s="911"/>
      <c r="L86" s="77"/>
      <c r="M86" s="77"/>
      <c r="N86" s="911"/>
      <c r="O86" s="77">
        <v>0</v>
      </c>
      <c r="P86" s="77"/>
      <c r="Q86" s="77">
        <v>0</v>
      </c>
      <c r="R86" s="77">
        <v>0</v>
      </c>
      <c r="S86" s="77">
        <v>0</v>
      </c>
      <c r="T86" s="77">
        <v>0</v>
      </c>
      <c r="U86" s="390">
        <v>5.5</v>
      </c>
      <c r="V86" s="77"/>
      <c r="W86" s="77">
        <v>0</v>
      </c>
      <c r="X86" s="77">
        <v>0</v>
      </c>
      <c r="Y86" s="77">
        <v>0</v>
      </c>
      <c r="Z86" s="77">
        <f t="shared" si="97"/>
        <v>0</v>
      </c>
      <c r="AA86" s="77">
        <v>0</v>
      </c>
      <c r="AB86" s="77">
        <v>0</v>
      </c>
      <c r="AC86" s="77">
        <v>0</v>
      </c>
      <c r="AD86" s="77">
        <v>0</v>
      </c>
      <c r="AE86" s="77"/>
      <c r="AF86" s="77"/>
      <c r="AG86" s="77"/>
      <c r="AH86" s="77"/>
      <c r="AI86" s="77">
        <v>0</v>
      </c>
      <c r="AJ86" s="390">
        <f t="shared" si="101"/>
        <v>0</v>
      </c>
      <c r="AK86" s="77">
        <v>0</v>
      </c>
      <c r="AL86" s="77">
        <v>0</v>
      </c>
      <c r="AM86" s="77">
        <v>0</v>
      </c>
      <c r="AN86" s="77">
        <v>0</v>
      </c>
      <c r="AO86" s="77"/>
      <c r="AP86" s="77"/>
      <c r="AQ86" s="77"/>
      <c r="AR86" s="77"/>
      <c r="AS86" s="77">
        <v>0</v>
      </c>
      <c r="AT86" s="390">
        <f t="shared" si="102"/>
        <v>0</v>
      </c>
      <c r="AU86" s="77">
        <v>0</v>
      </c>
      <c r="AV86" s="77">
        <v>0</v>
      </c>
      <c r="AW86" s="390">
        <v>0</v>
      </c>
      <c r="AX86" s="77">
        <v>0</v>
      </c>
      <c r="AY86" s="77">
        <f t="shared" ref="AY86:AY88" si="103">SUM(AZ86:BC86)</f>
        <v>0</v>
      </c>
      <c r="AZ86" s="389"/>
      <c r="BA86" s="389"/>
      <c r="BB86" s="390">
        <v>0</v>
      </c>
      <c r="BC86" s="389"/>
      <c r="BD86" s="390">
        <f t="shared" si="89"/>
        <v>1.5</v>
      </c>
      <c r="BE86" s="77">
        <v>0</v>
      </c>
      <c r="BF86" s="77">
        <v>0</v>
      </c>
      <c r="BG86" s="77">
        <v>1.5</v>
      </c>
      <c r="BH86" s="77">
        <v>0</v>
      </c>
      <c r="BI86" s="390">
        <f t="shared" si="90"/>
        <v>0</v>
      </c>
      <c r="BJ86" s="389"/>
      <c r="BK86" s="389"/>
      <c r="BL86" s="389">
        <v>0</v>
      </c>
      <c r="BM86" s="389"/>
      <c r="BN86" s="390">
        <f t="shared" si="91"/>
        <v>4</v>
      </c>
      <c r="BO86" s="390"/>
      <c r="BP86" s="390"/>
      <c r="BQ86" s="390">
        <v>4</v>
      </c>
      <c r="BR86" s="389"/>
      <c r="BS86" s="389"/>
      <c r="BT86" s="389"/>
      <c r="BU86" s="389"/>
      <c r="BV86" s="389"/>
      <c r="BW86" s="389"/>
      <c r="BX86" s="390">
        <f t="shared" si="92"/>
        <v>0</v>
      </c>
      <c r="BY86" s="390"/>
      <c r="BZ86" s="390"/>
      <c r="CA86" s="390">
        <v>0</v>
      </c>
      <c r="CB86" s="389"/>
      <c r="CC86" s="389"/>
      <c r="CD86" s="389"/>
      <c r="CE86" s="389"/>
      <c r="CF86" s="389"/>
      <c r="CG86" s="389"/>
      <c r="CH86" s="390">
        <f t="shared" si="98"/>
        <v>5.5</v>
      </c>
      <c r="CI86" s="390">
        <f>BE86+AU86+AA86+AK86</f>
        <v>0</v>
      </c>
      <c r="CJ86" s="390">
        <f t="shared" si="93"/>
        <v>0</v>
      </c>
      <c r="CK86" s="390">
        <f t="shared" si="99"/>
        <v>5.5</v>
      </c>
      <c r="CL86" s="389">
        <f t="shared" si="94"/>
        <v>0</v>
      </c>
      <c r="CM86" s="390">
        <f t="shared" si="100"/>
        <v>0</v>
      </c>
      <c r="CN86" s="389"/>
      <c r="CO86" s="389"/>
      <c r="CP86" s="390">
        <f t="shared" si="95"/>
        <v>0</v>
      </c>
      <c r="CQ86" s="390">
        <f t="shared" si="96"/>
        <v>0</v>
      </c>
      <c r="CR86" s="77"/>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69"/>
      <c r="DR86" s="69"/>
      <c r="DS86" s="69"/>
      <c r="DT86" s="69"/>
      <c r="DU86" s="69"/>
      <c r="DV86" s="69"/>
      <c r="DW86" s="69"/>
      <c r="DX86" s="69"/>
    </row>
    <row r="87" spans="1:128" s="71" customFormat="1" ht="33" customHeight="1" x14ac:dyDescent="0.25">
      <c r="A87" s="69"/>
      <c r="B87" s="76" t="s">
        <v>183</v>
      </c>
      <c r="C87" s="916" t="s">
        <v>1580</v>
      </c>
      <c r="D87" s="76" t="s">
        <v>1673</v>
      </c>
      <c r="E87" s="395" t="s">
        <v>694</v>
      </c>
      <c r="F87" s="76" t="s">
        <v>1692</v>
      </c>
      <c r="G87" s="76" t="s">
        <v>1693</v>
      </c>
      <c r="H87" s="76"/>
      <c r="I87" s="77">
        <v>0</v>
      </c>
      <c r="J87" s="77">
        <v>0</v>
      </c>
      <c r="K87" s="911"/>
      <c r="L87" s="77"/>
      <c r="M87" s="77"/>
      <c r="N87" s="911"/>
      <c r="O87" s="77">
        <v>0</v>
      </c>
      <c r="P87" s="77"/>
      <c r="Q87" s="77"/>
      <c r="R87" s="77"/>
      <c r="S87" s="77"/>
      <c r="T87" s="77"/>
      <c r="U87" s="390">
        <v>5.5</v>
      </c>
      <c r="V87" s="77"/>
      <c r="W87" s="77">
        <v>0</v>
      </c>
      <c r="X87" s="77">
        <v>0</v>
      </c>
      <c r="Y87" s="77">
        <v>0</v>
      </c>
      <c r="Z87" s="77">
        <f t="shared" si="97"/>
        <v>0</v>
      </c>
      <c r="AA87" s="77">
        <v>0</v>
      </c>
      <c r="AB87" s="77">
        <v>0</v>
      </c>
      <c r="AC87" s="77">
        <v>0</v>
      </c>
      <c r="AD87" s="77">
        <v>0</v>
      </c>
      <c r="AE87" s="77"/>
      <c r="AF87" s="77"/>
      <c r="AG87" s="77"/>
      <c r="AH87" s="77"/>
      <c r="AI87" s="77"/>
      <c r="AJ87" s="390">
        <f t="shared" si="101"/>
        <v>0</v>
      </c>
      <c r="AK87" s="77">
        <v>0</v>
      </c>
      <c r="AL87" s="77">
        <v>0</v>
      </c>
      <c r="AM87" s="77">
        <v>0</v>
      </c>
      <c r="AN87" s="77">
        <v>0</v>
      </c>
      <c r="AO87" s="77"/>
      <c r="AP87" s="77"/>
      <c r="AQ87" s="77"/>
      <c r="AR87" s="77"/>
      <c r="AS87" s="77"/>
      <c r="AT87" s="390">
        <f t="shared" si="102"/>
        <v>0</v>
      </c>
      <c r="AU87" s="77">
        <v>0</v>
      </c>
      <c r="AV87" s="77">
        <v>0</v>
      </c>
      <c r="AW87" s="390">
        <v>0</v>
      </c>
      <c r="AX87" s="77">
        <v>0</v>
      </c>
      <c r="AY87" s="77">
        <f t="shared" si="103"/>
        <v>0</v>
      </c>
      <c r="AZ87" s="389"/>
      <c r="BA87" s="389"/>
      <c r="BB87" s="390">
        <v>0</v>
      </c>
      <c r="BC87" s="389"/>
      <c r="BD87" s="390">
        <f t="shared" si="89"/>
        <v>0</v>
      </c>
      <c r="BE87" s="77">
        <v>0</v>
      </c>
      <c r="BF87" s="77">
        <v>0</v>
      </c>
      <c r="BG87" s="77">
        <v>0</v>
      </c>
      <c r="BH87" s="77">
        <v>0</v>
      </c>
      <c r="BI87" s="390">
        <f t="shared" si="90"/>
        <v>0</v>
      </c>
      <c r="BJ87" s="389"/>
      <c r="BK87" s="389"/>
      <c r="BL87" s="389">
        <v>0</v>
      </c>
      <c r="BM87" s="389"/>
      <c r="BN87" s="390">
        <f t="shared" si="91"/>
        <v>1.5</v>
      </c>
      <c r="BO87" s="390"/>
      <c r="BP87" s="390"/>
      <c r="BQ87" s="390">
        <v>1.5</v>
      </c>
      <c r="BR87" s="389"/>
      <c r="BS87" s="389"/>
      <c r="BT87" s="389"/>
      <c r="BU87" s="389"/>
      <c r="BV87" s="389"/>
      <c r="BW87" s="389"/>
      <c r="BX87" s="390">
        <f t="shared" si="92"/>
        <v>4</v>
      </c>
      <c r="BY87" s="390"/>
      <c r="BZ87" s="390"/>
      <c r="CA87" s="390">
        <v>4</v>
      </c>
      <c r="CB87" s="389"/>
      <c r="CC87" s="389"/>
      <c r="CD87" s="389"/>
      <c r="CE87" s="389"/>
      <c r="CF87" s="389"/>
      <c r="CG87" s="389"/>
      <c r="CH87" s="390">
        <f t="shared" si="98"/>
        <v>5.5</v>
      </c>
      <c r="CI87" s="390"/>
      <c r="CJ87" s="390"/>
      <c r="CK87" s="390">
        <f t="shared" si="99"/>
        <v>5.5</v>
      </c>
      <c r="CL87" s="389">
        <f t="shared" si="94"/>
        <v>0</v>
      </c>
      <c r="CM87" s="390">
        <f t="shared" si="100"/>
        <v>0</v>
      </c>
      <c r="CN87" s="389"/>
      <c r="CO87" s="389"/>
      <c r="CP87" s="390">
        <f t="shared" si="95"/>
        <v>0</v>
      </c>
      <c r="CQ87" s="390">
        <f t="shared" si="96"/>
        <v>0</v>
      </c>
      <c r="CR87" s="588"/>
      <c r="CS87" s="70"/>
      <c r="CT87" s="70"/>
      <c r="CU87" s="70"/>
      <c r="CV87" s="70"/>
      <c r="CW87" s="70"/>
      <c r="CX87" s="70"/>
      <c r="CY87" s="70"/>
      <c r="CZ87" s="70"/>
      <c r="DA87" s="70"/>
      <c r="DB87" s="70"/>
      <c r="DC87" s="70"/>
      <c r="DD87" s="70"/>
      <c r="DE87" s="70"/>
      <c r="DF87" s="70"/>
      <c r="DG87" s="70"/>
      <c r="DH87" s="70"/>
      <c r="DI87" s="70"/>
      <c r="DJ87" s="70"/>
      <c r="DK87" s="70"/>
      <c r="DL87" s="70"/>
      <c r="DM87" s="70"/>
      <c r="DN87" s="70"/>
      <c r="DO87" s="70"/>
      <c r="DP87" s="70"/>
      <c r="DQ87" s="69"/>
      <c r="DR87" s="69"/>
      <c r="DS87" s="69"/>
      <c r="DT87" s="69"/>
      <c r="DU87" s="69"/>
      <c r="DV87" s="69"/>
      <c r="DW87" s="69"/>
      <c r="DX87" s="69"/>
    </row>
    <row r="88" spans="1:128" s="71" customFormat="1" ht="33" customHeight="1" x14ac:dyDescent="0.25">
      <c r="A88" s="69"/>
      <c r="B88" s="76" t="s">
        <v>183</v>
      </c>
      <c r="C88" s="916" t="s">
        <v>1581</v>
      </c>
      <c r="D88" s="76" t="s">
        <v>1674</v>
      </c>
      <c r="E88" s="395" t="s">
        <v>694</v>
      </c>
      <c r="F88" s="76" t="s">
        <v>1692</v>
      </c>
      <c r="G88" s="76" t="s">
        <v>1693</v>
      </c>
      <c r="H88" s="76"/>
      <c r="I88" s="77">
        <v>0</v>
      </c>
      <c r="J88" s="77">
        <v>0</v>
      </c>
      <c r="K88" s="911"/>
      <c r="L88" s="77"/>
      <c r="M88" s="77"/>
      <c r="N88" s="911"/>
      <c r="O88" s="77">
        <v>0</v>
      </c>
      <c r="P88" s="77"/>
      <c r="Q88" s="77"/>
      <c r="R88" s="77"/>
      <c r="S88" s="77"/>
      <c r="T88" s="77"/>
      <c r="U88" s="390">
        <v>5.5</v>
      </c>
      <c r="V88" s="77"/>
      <c r="W88" s="77">
        <v>0</v>
      </c>
      <c r="X88" s="77">
        <v>0</v>
      </c>
      <c r="Y88" s="77">
        <f>V88-P88</f>
        <v>0</v>
      </c>
      <c r="Z88" s="77">
        <f t="shared" si="97"/>
        <v>0</v>
      </c>
      <c r="AA88" s="77">
        <v>0</v>
      </c>
      <c r="AB88" s="77">
        <v>0</v>
      </c>
      <c r="AC88" s="77">
        <v>0</v>
      </c>
      <c r="AD88" s="77">
        <v>0</v>
      </c>
      <c r="AE88" s="77"/>
      <c r="AF88" s="77"/>
      <c r="AG88" s="77"/>
      <c r="AH88" s="77"/>
      <c r="AI88" s="77"/>
      <c r="AJ88" s="390">
        <f t="shared" si="101"/>
        <v>0</v>
      </c>
      <c r="AK88" s="77">
        <v>0</v>
      </c>
      <c r="AL88" s="77">
        <v>0</v>
      </c>
      <c r="AM88" s="77">
        <v>0</v>
      </c>
      <c r="AN88" s="77">
        <v>0</v>
      </c>
      <c r="AO88" s="77"/>
      <c r="AP88" s="77"/>
      <c r="AQ88" s="77"/>
      <c r="AR88" s="77"/>
      <c r="AS88" s="77"/>
      <c r="AT88" s="390">
        <f t="shared" si="102"/>
        <v>0</v>
      </c>
      <c r="AU88" s="77">
        <v>0</v>
      </c>
      <c r="AV88" s="77">
        <v>0</v>
      </c>
      <c r="AW88" s="390">
        <v>0</v>
      </c>
      <c r="AX88" s="77">
        <v>0</v>
      </c>
      <c r="AY88" s="77">
        <f t="shared" si="103"/>
        <v>0</v>
      </c>
      <c r="AZ88" s="389"/>
      <c r="BA88" s="389"/>
      <c r="BB88" s="390">
        <v>0</v>
      </c>
      <c r="BC88" s="389"/>
      <c r="BD88" s="390">
        <f t="shared" si="89"/>
        <v>0</v>
      </c>
      <c r="BE88" s="77">
        <v>0</v>
      </c>
      <c r="BF88" s="77">
        <v>0</v>
      </c>
      <c r="BG88" s="77">
        <v>0</v>
      </c>
      <c r="BH88" s="77">
        <v>0</v>
      </c>
      <c r="BI88" s="390">
        <f t="shared" si="90"/>
        <v>0</v>
      </c>
      <c r="BJ88" s="389"/>
      <c r="BK88" s="389"/>
      <c r="BL88" s="389">
        <v>0</v>
      </c>
      <c r="BM88" s="389"/>
      <c r="BN88" s="390">
        <f t="shared" si="91"/>
        <v>1.5</v>
      </c>
      <c r="BO88" s="390"/>
      <c r="BP88" s="390"/>
      <c r="BQ88" s="390">
        <v>1.5</v>
      </c>
      <c r="BR88" s="389"/>
      <c r="BS88" s="389"/>
      <c r="BT88" s="389"/>
      <c r="BU88" s="389"/>
      <c r="BV88" s="389"/>
      <c r="BW88" s="389"/>
      <c r="BX88" s="390">
        <f t="shared" si="92"/>
        <v>4</v>
      </c>
      <c r="BY88" s="390"/>
      <c r="BZ88" s="390"/>
      <c r="CA88" s="390">
        <v>4</v>
      </c>
      <c r="CB88" s="389"/>
      <c r="CC88" s="389"/>
      <c r="CD88" s="389"/>
      <c r="CE88" s="389"/>
      <c r="CF88" s="389"/>
      <c r="CG88" s="389"/>
      <c r="CH88" s="390">
        <f t="shared" si="98"/>
        <v>5.5</v>
      </c>
      <c r="CI88" s="390"/>
      <c r="CJ88" s="390"/>
      <c r="CK88" s="390">
        <f t="shared" si="99"/>
        <v>5.5</v>
      </c>
      <c r="CL88" s="389">
        <f t="shared" si="94"/>
        <v>0</v>
      </c>
      <c r="CM88" s="390">
        <f t="shared" si="100"/>
        <v>0</v>
      </c>
      <c r="CN88" s="389"/>
      <c r="CO88" s="389"/>
      <c r="CP88" s="390">
        <f t="shared" si="95"/>
        <v>0</v>
      </c>
      <c r="CQ88" s="390">
        <f t="shared" si="96"/>
        <v>0</v>
      </c>
      <c r="CR88" s="588"/>
      <c r="CS88" s="70"/>
      <c r="CT88" s="70"/>
      <c r="CU88" s="70"/>
      <c r="CV88" s="70"/>
      <c r="CW88" s="70"/>
      <c r="CX88" s="70"/>
      <c r="CY88" s="70"/>
      <c r="CZ88" s="70"/>
      <c r="DA88" s="70"/>
      <c r="DB88" s="70"/>
      <c r="DC88" s="70"/>
      <c r="DD88" s="70"/>
      <c r="DE88" s="70"/>
      <c r="DF88" s="70"/>
      <c r="DG88" s="70"/>
      <c r="DH88" s="70"/>
      <c r="DI88" s="70"/>
      <c r="DJ88" s="70"/>
      <c r="DK88" s="70"/>
      <c r="DL88" s="70"/>
      <c r="DM88" s="70"/>
      <c r="DN88" s="70"/>
      <c r="DO88" s="70"/>
      <c r="DP88" s="70"/>
      <c r="DQ88" s="69"/>
      <c r="DR88" s="69"/>
      <c r="DS88" s="69"/>
      <c r="DT88" s="69"/>
      <c r="DU88" s="69"/>
      <c r="DV88" s="69"/>
      <c r="DW88" s="69"/>
      <c r="DX88" s="69"/>
    </row>
    <row r="89" spans="1:128" s="71" customFormat="1" ht="48" customHeight="1" x14ac:dyDescent="0.25">
      <c r="A89" s="69"/>
      <c r="B89" s="382" t="s">
        <v>185</v>
      </c>
      <c r="C89" s="383" t="s">
        <v>186</v>
      </c>
      <c r="D89" s="382" t="s">
        <v>93</v>
      </c>
      <c r="E89" s="396" t="s">
        <v>190</v>
      </c>
      <c r="F89" s="382" t="s">
        <v>190</v>
      </c>
      <c r="G89" s="382" t="s">
        <v>190</v>
      </c>
      <c r="H89" s="397" t="s">
        <v>190</v>
      </c>
      <c r="I89" s="384">
        <v>0</v>
      </c>
      <c r="J89" s="384">
        <v>0</v>
      </c>
      <c r="K89" s="384"/>
      <c r="L89" s="384">
        <v>0</v>
      </c>
      <c r="M89" s="384">
        <v>0</v>
      </c>
      <c r="N89" s="384">
        <v>0</v>
      </c>
      <c r="O89" s="393">
        <v>0</v>
      </c>
      <c r="P89" s="393">
        <v>0</v>
      </c>
      <c r="Q89" s="393">
        <v>0</v>
      </c>
      <c r="R89" s="393">
        <v>0</v>
      </c>
      <c r="S89" s="393">
        <v>0</v>
      </c>
      <c r="T89" s="393">
        <v>0</v>
      </c>
      <c r="U89" s="393">
        <v>0</v>
      </c>
      <c r="V89" s="393">
        <v>0</v>
      </c>
      <c r="W89" s="393">
        <v>0</v>
      </c>
      <c r="X89" s="393">
        <v>0</v>
      </c>
      <c r="Y89" s="393">
        <v>0</v>
      </c>
      <c r="Z89" s="393">
        <v>0</v>
      </c>
      <c r="AA89" s="393">
        <v>0</v>
      </c>
      <c r="AB89" s="393">
        <v>0</v>
      </c>
      <c r="AC89" s="393">
        <v>0</v>
      </c>
      <c r="AD89" s="393">
        <v>0</v>
      </c>
      <c r="AE89" s="393">
        <v>0</v>
      </c>
      <c r="AF89" s="393">
        <v>0</v>
      </c>
      <c r="AG89" s="393">
        <v>0</v>
      </c>
      <c r="AH89" s="393">
        <v>0</v>
      </c>
      <c r="AI89" s="393">
        <v>0</v>
      </c>
      <c r="AJ89" s="393">
        <v>0</v>
      </c>
      <c r="AK89" s="393">
        <v>0</v>
      </c>
      <c r="AL89" s="393">
        <v>0</v>
      </c>
      <c r="AM89" s="393">
        <v>0</v>
      </c>
      <c r="AN89" s="393">
        <v>0</v>
      </c>
      <c r="AO89" s="393">
        <v>0</v>
      </c>
      <c r="AP89" s="393">
        <v>0</v>
      </c>
      <c r="AQ89" s="393">
        <v>0</v>
      </c>
      <c r="AR89" s="393">
        <v>0</v>
      </c>
      <c r="AS89" s="393">
        <v>0</v>
      </c>
      <c r="AT89" s="393">
        <v>0</v>
      </c>
      <c r="AU89" s="393">
        <v>0</v>
      </c>
      <c r="AV89" s="393">
        <v>0</v>
      </c>
      <c r="AW89" s="393">
        <v>0</v>
      </c>
      <c r="AX89" s="393">
        <v>0</v>
      </c>
      <c r="AY89" s="393">
        <v>0</v>
      </c>
      <c r="AZ89" s="393">
        <v>0</v>
      </c>
      <c r="BA89" s="393">
        <v>0</v>
      </c>
      <c r="BB89" s="393">
        <v>0</v>
      </c>
      <c r="BC89" s="393">
        <v>0</v>
      </c>
      <c r="BD89" s="393">
        <v>0</v>
      </c>
      <c r="BE89" s="393">
        <v>0</v>
      </c>
      <c r="BF89" s="393">
        <v>0</v>
      </c>
      <c r="BG89" s="393">
        <v>0</v>
      </c>
      <c r="BH89" s="393">
        <v>0</v>
      </c>
      <c r="BI89" s="393">
        <v>0</v>
      </c>
      <c r="BJ89" s="393">
        <v>0</v>
      </c>
      <c r="BK89" s="393">
        <v>0</v>
      </c>
      <c r="BL89" s="393">
        <v>0</v>
      </c>
      <c r="BM89" s="393">
        <v>0</v>
      </c>
      <c r="BN89" s="393"/>
      <c r="BO89" s="393"/>
      <c r="BP89" s="393"/>
      <c r="BQ89" s="393"/>
      <c r="BR89" s="393"/>
      <c r="BS89" s="393"/>
      <c r="BT89" s="393"/>
      <c r="BU89" s="393"/>
      <c r="BV89" s="393"/>
      <c r="BW89" s="393"/>
      <c r="BX89" s="393"/>
      <c r="BY89" s="393"/>
      <c r="BZ89" s="393"/>
      <c r="CA89" s="393"/>
      <c r="CB89" s="393"/>
      <c r="CC89" s="393"/>
      <c r="CD89" s="393"/>
      <c r="CE89" s="393"/>
      <c r="CF89" s="393"/>
      <c r="CG89" s="393"/>
      <c r="CH89" s="393">
        <v>0</v>
      </c>
      <c r="CI89" s="393">
        <v>0</v>
      </c>
      <c r="CJ89" s="393">
        <v>0</v>
      </c>
      <c r="CK89" s="393">
        <v>0</v>
      </c>
      <c r="CL89" s="393">
        <v>0</v>
      </c>
      <c r="CM89" s="393">
        <v>0</v>
      </c>
      <c r="CN89" s="393">
        <v>0</v>
      </c>
      <c r="CO89" s="393">
        <v>0</v>
      </c>
      <c r="CP89" s="393">
        <v>0</v>
      </c>
      <c r="CQ89" s="393">
        <v>0</v>
      </c>
      <c r="CR89" s="384" t="s">
        <v>190</v>
      </c>
      <c r="CS89" s="70"/>
      <c r="CT89" s="70"/>
      <c r="CU89" s="70"/>
      <c r="CV89" s="70"/>
      <c r="CW89" s="70"/>
      <c r="CX89" s="70"/>
      <c r="CY89" s="70"/>
      <c r="CZ89" s="70"/>
      <c r="DA89" s="70"/>
      <c r="DB89" s="70"/>
      <c r="DC89" s="70"/>
      <c r="DD89" s="70"/>
      <c r="DE89" s="70"/>
      <c r="DF89" s="70"/>
      <c r="DG89" s="70"/>
      <c r="DH89" s="70"/>
      <c r="DI89" s="70"/>
      <c r="DJ89" s="70"/>
      <c r="DK89" s="70"/>
      <c r="DL89" s="70"/>
      <c r="DM89" s="70"/>
      <c r="DN89" s="70"/>
      <c r="DO89" s="70"/>
      <c r="DP89" s="70"/>
      <c r="DQ89" s="69"/>
      <c r="DR89" s="69"/>
      <c r="DS89" s="69"/>
      <c r="DT89" s="69"/>
      <c r="DU89" s="69"/>
      <c r="DV89" s="69"/>
      <c r="DW89" s="69"/>
      <c r="DX89" s="69"/>
    </row>
    <row r="90" spans="1:128" s="71" customFormat="1" ht="48" customHeight="1" x14ac:dyDescent="0.25">
      <c r="A90" s="69"/>
      <c r="B90" s="382" t="s">
        <v>187</v>
      </c>
      <c r="C90" s="383" t="s">
        <v>188</v>
      </c>
      <c r="D90" s="382" t="s">
        <v>93</v>
      </c>
      <c r="E90" s="396" t="s">
        <v>190</v>
      </c>
      <c r="F90" s="382" t="s">
        <v>190</v>
      </c>
      <c r="G90" s="382" t="s">
        <v>190</v>
      </c>
      <c r="H90" s="397" t="s">
        <v>190</v>
      </c>
      <c r="I90" s="384">
        <f t="shared" ref="I90:O90" si="104">SUBTOTAL(9,I91:I96)</f>
        <v>0</v>
      </c>
      <c r="J90" s="384">
        <f t="shared" si="104"/>
        <v>0</v>
      </c>
      <c r="K90" s="384">
        <f t="shared" si="104"/>
        <v>0</v>
      </c>
      <c r="L90" s="384">
        <f t="shared" si="104"/>
        <v>0</v>
      </c>
      <c r="M90" s="384">
        <f t="shared" si="104"/>
        <v>0</v>
      </c>
      <c r="N90" s="384">
        <f t="shared" si="104"/>
        <v>0</v>
      </c>
      <c r="O90" s="384">
        <f t="shared" si="104"/>
        <v>0</v>
      </c>
      <c r="P90" s="384">
        <f>SUBTOTAL(9,P91:P97)</f>
        <v>0</v>
      </c>
      <c r="Q90" s="384">
        <f>SUBTOTAL(9,Q91:Q96)</f>
        <v>0</v>
      </c>
      <c r="R90" s="384">
        <f>SUBTOTAL(9,R91:R96)</f>
        <v>0</v>
      </c>
      <c r="S90" s="384">
        <f>SUBTOTAL(9,S91:S96)</f>
        <v>0</v>
      </c>
      <c r="T90" s="384">
        <f>SUBTOTAL(9,T91:T96)</f>
        <v>0</v>
      </c>
      <c r="U90" s="384">
        <f t="shared" ref="U90:BG90" si="105">SUBTOTAL(9,U91:U97)</f>
        <v>20.279999999999998</v>
      </c>
      <c r="V90" s="384">
        <f t="shared" si="105"/>
        <v>0</v>
      </c>
      <c r="W90" s="384">
        <f t="shared" si="105"/>
        <v>0</v>
      </c>
      <c r="X90" s="384">
        <f t="shared" si="105"/>
        <v>0</v>
      </c>
      <c r="Y90" s="384">
        <f t="shared" si="105"/>
        <v>0</v>
      </c>
      <c r="Z90" s="384">
        <f t="shared" si="105"/>
        <v>4.5860000000000003</v>
      </c>
      <c r="AA90" s="384">
        <f t="shared" si="105"/>
        <v>0</v>
      </c>
      <c r="AB90" s="384">
        <f t="shared" si="105"/>
        <v>0</v>
      </c>
      <c r="AC90" s="384">
        <f t="shared" si="105"/>
        <v>4.5860000000000003</v>
      </c>
      <c r="AD90" s="384">
        <f t="shared" si="105"/>
        <v>0</v>
      </c>
      <c r="AE90" s="384">
        <f t="shared" si="105"/>
        <v>0</v>
      </c>
      <c r="AF90" s="384">
        <f t="shared" si="105"/>
        <v>0</v>
      </c>
      <c r="AG90" s="384">
        <f t="shared" si="105"/>
        <v>0</v>
      </c>
      <c r="AH90" s="384">
        <f t="shared" si="105"/>
        <v>0</v>
      </c>
      <c r="AI90" s="384">
        <f t="shared" si="105"/>
        <v>0</v>
      </c>
      <c r="AJ90" s="384">
        <f t="shared" si="105"/>
        <v>4.5860000000000003</v>
      </c>
      <c r="AK90" s="384">
        <f t="shared" si="105"/>
        <v>0</v>
      </c>
      <c r="AL90" s="384">
        <f t="shared" si="105"/>
        <v>0</v>
      </c>
      <c r="AM90" s="384">
        <f t="shared" si="105"/>
        <v>4.5860000000000003</v>
      </c>
      <c r="AN90" s="384">
        <f t="shared" si="105"/>
        <v>0</v>
      </c>
      <c r="AO90" s="384">
        <f t="shared" si="105"/>
        <v>0</v>
      </c>
      <c r="AP90" s="384">
        <f t="shared" si="105"/>
        <v>0</v>
      </c>
      <c r="AQ90" s="384">
        <f t="shared" si="105"/>
        <v>0</v>
      </c>
      <c r="AR90" s="384">
        <f t="shared" si="105"/>
        <v>0</v>
      </c>
      <c r="AS90" s="384">
        <f t="shared" si="105"/>
        <v>0</v>
      </c>
      <c r="AT90" s="384">
        <f t="shared" si="105"/>
        <v>4.0060000000000002</v>
      </c>
      <c r="AU90" s="384">
        <f t="shared" si="105"/>
        <v>0</v>
      </c>
      <c r="AV90" s="384">
        <f t="shared" si="105"/>
        <v>0</v>
      </c>
      <c r="AW90" s="384">
        <f t="shared" si="105"/>
        <v>4.0060000000000002</v>
      </c>
      <c r="AX90" s="384">
        <f t="shared" si="105"/>
        <v>0</v>
      </c>
      <c r="AY90" s="384">
        <f t="shared" si="105"/>
        <v>0</v>
      </c>
      <c r="AZ90" s="384">
        <f t="shared" si="105"/>
        <v>0</v>
      </c>
      <c r="BA90" s="384">
        <f t="shared" si="105"/>
        <v>0</v>
      </c>
      <c r="BB90" s="384">
        <f t="shared" si="105"/>
        <v>0</v>
      </c>
      <c r="BC90" s="384">
        <f t="shared" si="105"/>
        <v>0</v>
      </c>
      <c r="BD90" s="384">
        <f t="shared" si="105"/>
        <v>3.8959999999999999</v>
      </c>
      <c r="BE90" s="384">
        <f t="shared" si="105"/>
        <v>0</v>
      </c>
      <c r="BF90" s="384">
        <f t="shared" si="105"/>
        <v>0</v>
      </c>
      <c r="BG90" s="384">
        <f t="shared" si="105"/>
        <v>3.8959999999999999</v>
      </c>
      <c r="BH90" s="384">
        <f t="shared" ref="BH90:CG90" si="106">SUBTOTAL(9,BH91:BH97)</f>
        <v>0</v>
      </c>
      <c r="BI90" s="384">
        <f t="shared" si="106"/>
        <v>0</v>
      </c>
      <c r="BJ90" s="384">
        <f t="shared" si="106"/>
        <v>0</v>
      </c>
      <c r="BK90" s="384">
        <f t="shared" si="106"/>
        <v>0</v>
      </c>
      <c r="BL90" s="384">
        <f t="shared" si="106"/>
        <v>0</v>
      </c>
      <c r="BM90" s="384">
        <f t="shared" si="106"/>
        <v>0</v>
      </c>
      <c r="BN90" s="384">
        <f t="shared" si="106"/>
        <v>3.8959999999999999</v>
      </c>
      <c r="BO90" s="384">
        <f t="shared" si="106"/>
        <v>0</v>
      </c>
      <c r="BP90" s="384">
        <f t="shared" si="106"/>
        <v>0</v>
      </c>
      <c r="BQ90" s="384">
        <f t="shared" si="106"/>
        <v>3.8959999999999999</v>
      </c>
      <c r="BR90" s="384">
        <f t="shared" si="106"/>
        <v>0</v>
      </c>
      <c r="BS90" s="384">
        <f t="shared" si="106"/>
        <v>0</v>
      </c>
      <c r="BT90" s="384">
        <f t="shared" si="106"/>
        <v>0</v>
      </c>
      <c r="BU90" s="384">
        <f t="shared" si="106"/>
        <v>0</v>
      </c>
      <c r="BV90" s="384">
        <f t="shared" si="106"/>
        <v>0</v>
      </c>
      <c r="BW90" s="384">
        <f t="shared" si="106"/>
        <v>0</v>
      </c>
      <c r="BX90" s="384">
        <f t="shared" si="106"/>
        <v>3.8959999999999999</v>
      </c>
      <c r="BY90" s="384">
        <f t="shared" si="106"/>
        <v>0</v>
      </c>
      <c r="BZ90" s="384">
        <f t="shared" si="106"/>
        <v>0</v>
      </c>
      <c r="CA90" s="384">
        <f t="shared" si="106"/>
        <v>3.8959999999999999</v>
      </c>
      <c r="CB90" s="384">
        <f t="shared" si="106"/>
        <v>0</v>
      </c>
      <c r="CC90" s="384">
        <f t="shared" si="106"/>
        <v>0</v>
      </c>
      <c r="CD90" s="384">
        <f t="shared" si="106"/>
        <v>0</v>
      </c>
      <c r="CE90" s="384">
        <f t="shared" si="106"/>
        <v>0</v>
      </c>
      <c r="CF90" s="384">
        <f t="shared" si="106"/>
        <v>0</v>
      </c>
      <c r="CG90" s="384">
        <f t="shared" si="106"/>
        <v>0</v>
      </c>
      <c r="CH90" s="384">
        <f t="shared" ref="CH90:CQ90" si="107">SUBTOTAL(9,CH91:CH97)</f>
        <v>20.279999999999998</v>
      </c>
      <c r="CI90" s="384">
        <f t="shared" si="107"/>
        <v>0</v>
      </c>
      <c r="CJ90" s="384">
        <f t="shared" si="107"/>
        <v>0</v>
      </c>
      <c r="CK90" s="384">
        <f t="shared" si="107"/>
        <v>20.279999999999998</v>
      </c>
      <c r="CL90" s="384">
        <f t="shared" si="107"/>
        <v>0</v>
      </c>
      <c r="CM90" s="384">
        <f t="shared" si="107"/>
        <v>0</v>
      </c>
      <c r="CN90" s="384">
        <f t="shared" si="107"/>
        <v>0</v>
      </c>
      <c r="CO90" s="384">
        <f t="shared" si="107"/>
        <v>0</v>
      </c>
      <c r="CP90" s="384">
        <f t="shared" si="107"/>
        <v>0</v>
      </c>
      <c r="CQ90" s="384">
        <f t="shared" si="107"/>
        <v>0</v>
      </c>
      <c r="CR90" s="384" t="s">
        <v>190</v>
      </c>
      <c r="CS90" s="70"/>
      <c r="CT90" s="70"/>
      <c r="CU90" s="70"/>
      <c r="CV90" s="70"/>
      <c r="CW90" s="70"/>
      <c r="CX90" s="70"/>
      <c r="CY90" s="70"/>
      <c r="CZ90" s="70"/>
      <c r="DA90" s="70"/>
      <c r="DB90" s="70"/>
      <c r="DC90" s="70"/>
      <c r="DD90" s="70"/>
      <c r="DE90" s="70"/>
      <c r="DF90" s="70"/>
      <c r="DG90" s="70"/>
      <c r="DH90" s="70"/>
      <c r="DI90" s="70"/>
      <c r="DJ90" s="70"/>
      <c r="DK90" s="70"/>
      <c r="DL90" s="70"/>
      <c r="DM90" s="70"/>
      <c r="DN90" s="70"/>
      <c r="DO90" s="70"/>
      <c r="DP90" s="70"/>
      <c r="DQ90" s="69"/>
      <c r="DR90" s="69"/>
      <c r="DS90" s="69"/>
      <c r="DT90" s="69"/>
      <c r="DU90" s="69"/>
      <c r="DV90" s="69"/>
      <c r="DW90" s="69"/>
      <c r="DX90" s="69"/>
    </row>
    <row r="91" spans="1:128" s="71" customFormat="1" ht="33" customHeight="1" x14ac:dyDescent="0.25">
      <c r="A91" s="69"/>
      <c r="B91" s="400" t="s">
        <v>187</v>
      </c>
      <c r="C91" s="507" t="s">
        <v>684</v>
      </c>
      <c r="D91" s="673" t="s">
        <v>1675</v>
      </c>
      <c r="E91" s="400" t="s">
        <v>279</v>
      </c>
      <c r="F91" s="400" t="s">
        <v>1526</v>
      </c>
      <c r="G91" s="400" t="s">
        <v>1693</v>
      </c>
      <c r="H91" s="400"/>
      <c r="I91" s="77">
        <v>0</v>
      </c>
      <c r="J91" s="77">
        <v>0</v>
      </c>
      <c r="K91" s="77">
        <v>0</v>
      </c>
      <c r="L91" s="77">
        <v>0</v>
      </c>
      <c r="M91" s="77">
        <v>0</v>
      </c>
      <c r="N91" s="77">
        <v>0</v>
      </c>
      <c r="O91" s="77">
        <v>0</v>
      </c>
      <c r="P91" s="77"/>
      <c r="Q91" s="77">
        <v>0</v>
      </c>
      <c r="R91" s="77">
        <v>0</v>
      </c>
      <c r="S91" s="77">
        <v>0</v>
      </c>
      <c r="T91" s="77">
        <v>0</v>
      </c>
      <c r="U91" s="78">
        <v>0.9</v>
      </c>
      <c r="V91" s="77"/>
      <c r="W91" s="78">
        <v>0</v>
      </c>
      <c r="X91" s="78">
        <v>0</v>
      </c>
      <c r="Y91" s="77"/>
      <c r="Z91" s="77">
        <f>SUM(AA91:AD91)</f>
        <v>0.15</v>
      </c>
      <c r="AA91" s="77">
        <v>0</v>
      </c>
      <c r="AB91" s="77">
        <v>0</v>
      </c>
      <c r="AC91" s="77">
        <v>0.15</v>
      </c>
      <c r="AD91" s="77">
        <v>0</v>
      </c>
      <c r="AE91" s="77">
        <f>SUM(AF91:AI91)</f>
        <v>0</v>
      </c>
      <c r="AF91" s="77">
        <v>0</v>
      </c>
      <c r="AG91" s="77">
        <v>0</v>
      </c>
      <c r="AH91" s="77">
        <f>P91</f>
        <v>0</v>
      </c>
      <c r="AI91" s="77">
        <v>0</v>
      </c>
      <c r="AJ91" s="77">
        <f>SUM(AK91:AN91)</f>
        <v>0.15</v>
      </c>
      <c r="AK91" s="77">
        <v>0</v>
      </c>
      <c r="AL91" s="77">
        <v>0</v>
      </c>
      <c r="AM91" s="77">
        <v>0.15</v>
      </c>
      <c r="AN91" s="77">
        <v>0</v>
      </c>
      <c r="AO91" s="77"/>
      <c r="AP91" s="77"/>
      <c r="AQ91" s="77"/>
      <c r="AR91" s="77"/>
      <c r="AS91" s="77"/>
      <c r="AT91" s="77">
        <f>SUM(AU91:AX91)</f>
        <v>0.15</v>
      </c>
      <c r="AU91" s="77">
        <v>0</v>
      </c>
      <c r="AV91" s="77">
        <v>0</v>
      </c>
      <c r="AW91" s="77">
        <v>0.15</v>
      </c>
      <c r="AX91" s="77">
        <v>0</v>
      </c>
      <c r="AY91" s="78"/>
      <c r="AZ91" s="78"/>
      <c r="BA91" s="78"/>
      <c r="BB91" s="79"/>
      <c r="BC91" s="78"/>
      <c r="BD91" s="78">
        <f>SUM(BE91:BH91)</f>
        <v>0.2</v>
      </c>
      <c r="BE91" s="78">
        <v>0</v>
      </c>
      <c r="BF91" s="78">
        <v>0</v>
      </c>
      <c r="BG91" s="77">
        <v>0.2</v>
      </c>
      <c r="BH91" s="78">
        <v>0</v>
      </c>
      <c r="BI91" s="78">
        <f>SUM(BJ91:BM91)</f>
        <v>0</v>
      </c>
      <c r="BJ91" s="78">
        <v>0</v>
      </c>
      <c r="BK91" s="78">
        <v>0</v>
      </c>
      <c r="BL91" s="79"/>
      <c r="BM91" s="78">
        <v>0</v>
      </c>
      <c r="BN91" s="78">
        <f t="shared" ref="BN91:BN97" si="108">SUM(BO91:BR91)</f>
        <v>0.2</v>
      </c>
      <c r="BO91" s="78"/>
      <c r="BP91" s="78"/>
      <c r="BQ91" s="78">
        <v>0.2</v>
      </c>
      <c r="BR91" s="78"/>
      <c r="BS91" s="78"/>
      <c r="BT91" s="78"/>
      <c r="BU91" s="78"/>
      <c r="BV91" s="78"/>
      <c r="BW91" s="78"/>
      <c r="BX91" s="78">
        <f t="shared" ref="BX91:BX97" si="109">SUM(BY91:CB91)</f>
        <v>0.2</v>
      </c>
      <c r="BY91" s="78"/>
      <c r="BZ91" s="78"/>
      <c r="CA91" s="78">
        <v>0.2</v>
      </c>
      <c r="CB91" s="78"/>
      <c r="CC91" s="78"/>
      <c r="CD91" s="78"/>
      <c r="CE91" s="78"/>
      <c r="CF91" s="78"/>
      <c r="CG91" s="78"/>
      <c r="CH91" s="78">
        <f>SUM(CI91:CL91)</f>
        <v>0.89999999999999991</v>
      </c>
      <c r="CI91" s="78">
        <f>BE91+AU91+AA91+AK91</f>
        <v>0</v>
      </c>
      <c r="CJ91" s="78">
        <f>BF91+AV91+AB91+AL91</f>
        <v>0</v>
      </c>
      <c r="CK91" s="77">
        <f t="shared" ref="CK91:CK97" si="110">BG91+AW91+AM91+BQ91+CA91</f>
        <v>0.89999999999999991</v>
      </c>
      <c r="CL91" s="77">
        <v>0</v>
      </c>
      <c r="CM91" s="77">
        <f>SUM(CN91:CQ91)</f>
        <v>0</v>
      </c>
      <c r="CN91" s="77">
        <v>0</v>
      </c>
      <c r="CO91" s="77">
        <v>0</v>
      </c>
      <c r="CP91" s="77">
        <f>BL91+BB91</f>
        <v>0</v>
      </c>
      <c r="CQ91" s="77">
        <f>BM91+BC91</f>
        <v>0</v>
      </c>
      <c r="CR91" s="921"/>
      <c r="CS91" s="70"/>
      <c r="CT91" s="70"/>
      <c r="CU91" s="70"/>
      <c r="CV91" s="70"/>
      <c r="CW91" s="70"/>
      <c r="CX91" s="70"/>
      <c r="CY91" s="70"/>
      <c r="CZ91" s="70"/>
      <c r="DA91" s="70"/>
      <c r="DB91" s="70"/>
      <c r="DC91" s="70"/>
      <c r="DD91" s="70"/>
      <c r="DE91" s="70"/>
      <c r="DF91" s="70"/>
      <c r="DG91" s="70"/>
      <c r="DH91" s="70"/>
      <c r="DI91" s="70"/>
      <c r="DJ91" s="70"/>
      <c r="DK91" s="70"/>
      <c r="DL91" s="70"/>
      <c r="DM91" s="70"/>
      <c r="DN91" s="70"/>
      <c r="DO91" s="70"/>
      <c r="DP91" s="70"/>
      <c r="DQ91" s="69"/>
      <c r="DR91" s="69"/>
      <c r="DS91" s="69"/>
      <c r="DT91" s="69"/>
      <c r="DU91" s="69"/>
      <c r="DV91" s="69"/>
      <c r="DW91" s="69"/>
      <c r="DX91" s="69"/>
    </row>
    <row r="92" spans="1:128" ht="33" customHeight="1" x14ac:dyDescent="0.25">
      <c r="B92" s="76" t="s">
        <v>187</v>
      </c>
      <c r="C92" s="387" t="s">
        <v>1586</v>
      </c>
      <c r="D92" s="673" t="s">
        <v>1676</v>
      </c>
      <c r="E92" s="402" t="s">
        <v>279</v>
      </c>
      <c r="F92" s="406">
        <v>2023</v>
      </c>
      <c r="G92" s="406">
        <v>2027</v>
      </c>
      <c r="H92" s="406"/>
      <c r="I92" s="77">
        <v>0</v>
      </c>
      <c r="J92" s="77">
        <v>0</v>
      </c>
      <c r="K92" s="77">
        <v>0</v>
      </c>
      <c r="L92" s="77">
        <v>0</v>
      </c>
      <c r="M92" s="77">
        <v>0</v>
      </c>
      <c r="N92" s="77">
        <v>0</v>
      </c>
      <c r="O92" s="77">
        <v>0</v>
      </c>
      <c r="P92" s="77"/>
      <c r="Q92" s="77">
        <v>0</v>
      </c>
      <c r="R92" s="77">
        <v>0</v>
      </c>
      <c r="S92" s="77">
        <v>0</v>
      </c>
      <c r="T92" s="77">
        <v>0</v>
      </c>
      <c r="U92" s="402">
        <v>8.76</v>
      </c>
      <c r="V92" s="77"/>
      <c r="W92" s="78">
        <v>0</v>
      </c>
      <c r="X92" s="78">
        <v>0</v>
      </c>
      <c r="Y92" s="77"/>
      <c r="Z92" s="77">
        <f>SUM(AA92:AD92)</f>
        <v>1.752</v>
      </c>
      <c r="AA92" s="77">
        <v>0</v>
      </c>
      <c r="AB92" s="77">
        <v>0</v>
      </c>
      <c r="AC92" s="77">
        <v>1.752</v>
      </c>
      <c r="AD92" s="77">
        <v>0</v>
      </c>
      <c r="AE92" s="77">
        <f>SUM(AF92:AI92)</f>
        <v>0</v>
      </c>
      <c r="AF92" s="77">
        <v>0</v>
      </c>
      <c r="AG92" s="77">
        <v>0</v>
      </c>
      <c r="AH92" s="77">
        <f>P92</f>
        <v>0</v>
      </c>
      <c r="AI92" s="77">
        <v>0</v>
      </c>
      <c r="AJ92" s="78">
        <f>SUM(AK92:AN92)</f>
        <v>1.752</v>
      </c>
      <c r="AK92" s="77">
        <v>0</v>
      </c>
      <c r="AL92" s="77">
        <v>0</v>
      </c>
      <c r="AM92" s="402">
        <v>1.752</v>
      </c>
      <c r="AN92" s="77">
        <v>0</v>
      </c>
      <c r="AO92" s="77"/>
      <c r="AP92" s="77"/>
      <c r="AQ92" s="77"/>
      <c r="AR92" s="77"/>
      <c r="AS92" s="77"/>
      <c r="AT92" s="77">
        <f>SUM(AU92:AX92)</f>
        <v>1.752</v>
      </c>
      <c r="AU92" s="77">
        <v>0</v>
      </c>
      <c r="AV92" s="77">
        <v>0</v>
      </c>
      <c r="AW92" s="402">
        <v>1.752</v>
      </c>
      <c r="AX92" s="77">
        <v>0</v>
      </c>
      <c r="AY92" s="78"/>
      <c r="AZ92" s="402"/>
      <c r="BA92" s="402"/>
      <c r="BB92" s="402"/>
      <c r="BC92" s="402"/>
      <c r="BD92" s="78">
        <f>SUM(BE92:BH92)</f>
        <v>1.752</v>
      </c>
      <c r="BE92" s="77">
        <v>0</v>
      </c>
      <c r="BF92" s="77">
        <v>0</v>
      </c>
      <c r="BG92" s="402">
        <v>1.752</v>
      </c>
      <c r="BH92" s="77">
        <v>0</v>
      </c>
      <c r="BI92" s="78">
        <f>SUM(BJ92:BM92)</f>
        <v>0</v>
      </c>
      <c r="BJ92" s="402"/>
      <c r="BK92" s="402"/>
      <c r="BL92" s="402"/>
      <c r="BM92" s="402"/>
      <c r="BN92" s="402">
        <f t="shared" si="108"/>
        <v>1.752</v>
      </c>
      <c r="BO92" s="402"/>
      <c r="BP92" s="402"/>
      <c r="BQ92" s="402">
        <v>1.752</v>
      </c>
      <c r="BR92" s="402"/>
      <c r="BS92" s="402"/>
      <c r="BT92" s="402"/>
      <c r="BU92" s="402"/>
      <c r="BV92" s="402"/>
      <c r="BW92" s="402"/>
      <c r="BX92" s="78">
        <f t="shared" si="109"/>
        <v>1.752</v>
      </c>
      <c r="BY92" s="402"/>
      <c r="BZ92" s="402"/>
      <c r="CA92" s="402">
        <v>1.752</v>
      </c>
      <c r="CB92" s="402"/>
      <c r="CC92" s="402"/>
      <c r="CD92" s="402"/>
      <c r="CE92" s="402"/>
      <c r="CF92" s="402"/>
      <c r="CG92" s="402"/>
      <c r="CH92" s="78">
        <f>SUM(CI92:CL92)</f>
        <v>8.76</v>
      </c>
      <c r="CI92" s="78">
        <f>BE92+AU92+AA92+AK92</f>
        <v>0</v>
      </c>
      <c r="CJ92" s="78">
        <f>BF92+AV92+AB92+AL92</f>
        <v>0</v>
      </c>
      <c r="CK92" s="77">
        <f t="shared" si="110"/>
        <v>8.76</v>
      </c>
      <c r="CL92" s="77">
        <v>0</v>
      </c>
      <c r="CM92" s="77">
        <f>SUM(CN92:CQ92)</f>
        <v>0</v>
      </c>
      <c r="CN92" s="77">
        <v>0</v>
      </c>
      <c r="CO92" s="77">
        <v>0</v>
      </c>
      <c r="CP92" s="77">
        <f>BL92+BB92</f>
        <v>0</v>
      </c>
      <c r="CQ92" s="77">
        <f>BM92+BC92</f>
        <v>0</v>
      </c>
      <c r="CR92" s="921"/>
    </row>
    <row r="93" spans="1:128" ht="33" customHeight="1" x14ac:dyDescent="0.25">
      <c r="B93" s="76" t="s">
        <v>187</v>
      </c>
      <c r="C93" s="920" t="s">
        <v>1587</v>
      </c>
      <c r="D93" s="673" t="s">
        <v>1677</v>
      </c>
      <c r="E93" s="402" t="s">
        <v>279</v>
      </c>
      <c r="F93" s="406">
        <v>2023</v>
      </c>
      <c r="G93" s="406">
        <v>2027</v>
      </c>
      <c r="H93" s="406"/>
      <c r="I93" s="77">
        <v>0</v>
      </c>
      <c r="J93" s="77">
        <v>0</v>
      </c>
      <c r="K93" s="77">
        <v>0</v>
      </c>
      <c r="L93" s="77">
        <v>0</v>
      </c>
      <c r="M93" s="77">
        <v>0</v>
      </c>
      <c r="N93" s="77">
        <v>0</v>
      </c>
      <c r="O93" s="77">
        <v>0</v>
      </c>
      <c r="P93" s="77"/>
      <c r="Q93" s="77">
        <v>0</v>
      </c>
      <c r="R93" s="77">
        <v>0</v>
      </c>
      <c r="S93" s="77">
        <v>0</v>
      </c>
      <c r="T93" s="77">
        <v>0</v>
      </c>
      <c r="U93" s="402">
        <v>1.6</v>
      </c>
      <c r="V93" s="77"/>
      <c r="W93" s="78"/>
      <c r="X93" s="78"/>
      <c r="Y93" s="77"/>
      <c r="Z93" s="77">
        <f t="shared" ref="Z93:Z95" si="111">SUM(AA93:AD93)</f>
        <v>0.32</v>
      </c>
      <c r="AA93" s="77"/>
      <c r="AB93" s="77"/>
      <c r="AC93" s="77">
        <v>0.32</v>
      </c>
      <c r="AD93" s="77"/>
      <c r="AE93" s="77"/>
      <c r="AF93" s="77"/>
      <c r="AG93" s="77"/>
      <c r="AH93" s="77"/>
      <c r="AI93" s="77"/>
      <c r="AJ93" s="78">
        <f t="shared" ref="AJ93:AJ95" si="112">SUM(AK93:AN93)</f>
        <v>0.32</v>
      </c>
      <c r="AK93" s="77"/>
      <c r="AL93" s="77"/>
      <c r="AM93" s="402">
        <v>0.32</v>
      </c>
      <c r="AN93" s="77"/>
      <c r="AO93" s="77"/>
      <c r="AP93" s="77"/>
      <c r="AQ93" s="77"/>
      <c r="AR93" s="77"/>
      <c r="AS93" s="77"/>
      <c r="AT93" s="77">
        <f t="shared" ref="AT93:AT97" si="113">SUM(AU93:AX93)</f>
        <v>0.32</v>
      </c>
      <c r="AU93" s="77"/>
      <c r="AV93" s="77"/>
      <c r="AW93" s="402">
        <v>0.32</v>
      </c>
      <c r="AX93" s="77"/>
      <c r="AY93" s="78"/>
      <c r="AZ93" s="402"/>
      <c r="BA93" s="402"/>
      <c r="BB93" s="402"/>
      <c r="BC93" s="402"/>
      <c r="BD93" s="78">
        <f t="shared" ref="BD93:BD97" si="114">SUM(BE93:BH93)</f>
        <v>0.32</v>
      </c>
      <c r="BE93" s="77"/>
      <c r="BF93" s="77"/>
      <c r="BG93" s="402">
        <v>0.32</v>
      </c>
      <c r="BH93" s="77"/>
      <c r="BI93" s="78">
        <f t="shared" ref="BI93:BI95" si="115">SUM(BJ93:BM93)</f>
        <v>0</v>
      </c>
      <c r="BJ93" s="402"/>
      <c r="BK93" s="402"/>
      <c r="BL93" s="402"/>
      <c r="BM93" s="402"/>
      <c r="BN93" s="402">
        <f t="shared" si="108"/>
        <v>0.32</v>
      </c>
      <c r="BO93" s="402"/>
      <c r="BP93" s="402"/>
      <c r="BQ93" s="402">
        <v>0.32</v>
      </c>
      <c r="BR93" s="402"/>
      <c r="BS93" s="402"/>
      <c r="BT93" s="402"/>
      <c r="BU93" s="402"/>
      <c r="BV93" s="402"/>
      <c r="BW93" s="402"/>
      <c r="BX93" s="78">
        <f t="shared" si="109"/>
        <v>0.32</v>
      </c>
      <c r="BY93" s="402"/>
      <c r="BZ93" s="402"/>
      <c r="CA93" s="402">
        <v>0.32</v>
      </c>
      <c r="CB93" s="402"/>
      <c r="CC93" s="402"/>
      <c r="CD93" s="402"/>
      <c r="CE93" s="402"/>
      <c r="CF93" s="402"/>
      <c r="CG93" s="402"/>
      <c r="CH93" s="78">
        <f t="shared" ref="CH93:CH97" si="116">SUM(CI93:CL93)</f>
        <v>1.6</v>
      </c>
      <c r="CI93" s="78"/>
      <c r="CJ93" s="78"/>
      <c r="CK93" s="77">
        <f t="shared" si="110"/>
        <v>1.6</v>
      </c>
      <c r="CL93" s="77"/>
      <c r="CM93" s="77">
        <f t="shared" ref="CM93:CM95" si="117">SUM(CN93:CQ93)</f>
        <v>0</v>
      </c>
      <c r="CN93" s="77"/>
      <c r="CO93" s="77"/>
      <c r="CP93" s="77">
        <f>BL93+BB93</f>
        <v>0</v>
      </c>
      <c r="CQ93" s="77"/>
      <c r="CR93" s="921"/>
    </row>
    <row r="94" spans="1:128" ht="33" customHeight="1" x14ac:dyDescent="0.25">
      <c r="B94" s="76" t="s">
        <v>187</v>
      </c>
      <c r="C94" s="920" t="s">
        <v>1588</v>
      </c>
      <c r="D94" s="673" t="s">
        <v>1683</v>
      </c>
      <c r="E94" s="402" t="s">
        <v>279</v>
      </c>
      <c r="F94" s="406">
        <v>2024</v>
      </c>
      <c r="G94" s="406">
        <v>2024</v>
      </c>
      <c r="H94" s="406"/>
      <c r="I94" s="77">
        <v>0</v>
      </c>
      <c r="J94" s="77">
        <v>0</v>
      </c>
      <c r="K94" s="77">
        <v>0</v>
      </c>
      <c r="L94" s="77">
        <v>0</v>
      </c>
      <c r="M94" s="77">
        <v>0</v>
      </c>
      <c r="N94" s="77">
        <v>0</v>
      </c>
      <c r="O94" s="77">
        <v>0</v>
      </c>
      <c r="P94" s="77"/>
      <c r="Q94" s="77">
        <v>0</v>
      </c>
      <c r="R94" s="77">
        <v>0</v>
      </c>
      <c r="S94" s="77">
        <v>0</v>
      </c>
      <c r="T94" s="77">
        <v>0</v>
      </c>
      <c r="U94" s="402">
        <v>0.16</v>
      </c>
      <c r="V94" s="77"/>
      <c r="W94" s="78"/>
      <c r="X94" s="78"/>
      <c r="Y94" s="77"/>
      <c r="Z94" s="77">
        <f t="shared" si="111"/>
        <v>0</v>
      </c>
      <c r="AA94" s="77"/>
      <c r="AB94" s="77"/>
      <c r="AC94" s="77">
        <v>0</v>
      </c>
      <c r="AD94" s="77"/>
      <c r="AE94" s="77"/>
      <c r="AF94" s="77"/>
      <c r="AG94" s="77"/>
      <c r="AH94" s="77"/>
      <c r="AI94" s="77"/>
      <c r="AJ94" s="78">
        <f t="shared" si="112"/>
        <v>0</v>
      </c>
      <c r="AK94" s="77"/>
      <c r="AL94" s="77"/>
      <c r="AM94" s="402">
        <v>0</v>
      </c>
      <c r="AN94" s="77"/>
      <c r="AO94" s="77"/>
      <c r="AP94" s="77"/>
      <c r="AQ94" s="77"/>
      <c r="AR94" s="77"/>
      <c r="AS94" s="77"/>
      <c r="AT94" s="77">
        <f t="shared" si="113"/>
        <v>0.16</v>
      </c>
      <c r="AU94" s="77"/>
      <c r="AV94" s="77"/>
      <c r="AW94" s="402">
        <v>0.16</v>
      </c>
      <c r="AX94" s="77"/>
      <c r="AY94" s="78"/>
      <c r="AZ94" s="402"/>
      <c r="BA94" s="402"/>
      <c r="BB94" s="402"/>
      <c r="BC94" s="402"/>
      <c r="BD94" s="78">
        <f t="shared" si="114"/>
        <v>0</v>
      </c>
      <c r="BE94" s="77"/>
      <c r="BF94" s="77"/>
      <c r="BG94" s="402"/>
      <c r="BH94" s="77"/>
      <c r="BI94" s="78">
        <f t="shared" si="115"/>
        <v>0</v>
      </c>
      <c r="BJ94" s="402"/>
      <c r="BK94" s="402"/>
      <c r="BL94" s="402"/>
      <c r="BM94" s="402"/>
      <c r="BN94" s="402">
        <f t="shared" si="108"/>
        <v>0</v>
      </c>
      <c r="BO94" s="402"/>
      <c r="BP94" s="402"/>
      <c r="BQ94" s="402"/>
      <c r="BR94" s="402"/>
      <c r="BS94" s="402"/>
      <c r="BT94" s="402"/>
      <c r="BU94" s="402"/>
      <c r="BV94" s="402"/>
      <c r="BW94" s="402"/>
      <c r="BX94" s="78">
        <f t="shared" si="109"/>
        <v>0</v>
      </c>
      <c r="BY94" s="402"/>
      <c r="BZ94" s="402"/>
      <c r="CA94" s="402"/>
      <c r="CB94" s="402"/>
      <c r="CC94" s="402"/>
      <c r="CD94" s="402"/>
      <c r="CE94" s="402"/>
      <c r="CF94" s="402"/>
      <c r="CG94" s="402"/>
      <c r="CH94" s="78">
        <f t="shared" si="116"/>
        <v>0.16</v>
      </c>
      <c r="CI94" s="78"/>
      <c r="CJ94" s="78"/>
      <c r="CK94" s="77">
        <f t="shared" si="110"/>
        <v>0.16</v>
      </c>
      <c r="CL94" s="77"/>
      <c r="CM94" s="77">
        <f t="shared" si="117"/>
        <v>0</v>
      </c>
      <c r="CN94" s="77"/>
      <c r="CO94" s="77"/>
      <c r="CP94" s="77">
        <f>BL94+BB94</f>
        <v>0</v>
      </c>
      <c r="CQ94" s="77"/>
      <c r="CR94" s="921"/>
    </row>
    <row r="95" spans="1:128" ht="33" customHeight="1" x14ac:dyDescent="0.25">
      <c r="B95" s="76" t="s">
        <v>187</v>
      </c>
      <c r="C95" s="920" t="s">
        <v>1589</v>
      </c>
      <c r="D95" s="673" t="s">
        <v>1684</v>
      </c>
      <c r="E95" s="402" t="s">
        <v>279</v>
      </c>
      <c r="F95" s="406">
        <v>2023</v>
      </c>
      <c r="G95" s="406">
        <v>2027</v>
      </c>
      <c r="H95" s="406"/>
      <c r="I95" s="77">
        <v>0</v>
      </c>
      <c r="J95" s="77">
        <v>0</v>
      </c>
      <c r="K95" s="77">
        <v>0</v>
      </c>
      <c r="L95" s="77">
        <v>0</v>
      </c>
      <c r="M95" s="77">
        <v>0</v>
      </c>
      <c r="N95" s="77">
        <v>0</v>
      </c>
      <c r="O95" s="77">
        <v>0</v>
      </c>
      <c r="P95" s="77"/>
      <c r="Q95" s="77">
        <v>0</v>
      </c>
      <c r="R95" s="77">
        <v>0</v>
      </c>
      <c r="S95" s="77">
        <v>0</v>
      </c>
      <c r="T95" s="77">
        <v>0</v>
      </c>
      <c r="U95" s="402">
        <v>8.1199999999999992</v>
      </c>
      <c r="V95" s="77"/>
      <c r="W95" s="78"/>
      <c r="X95" s="78"/>
      <c r="Y95" s="77"/>
      <c r="Z95" s="77">
        <f t="shared" si="111"/>
        <v>1.6240000000000001</v>
      </c>
      <c r="AA95" s="77"/>
      <c r="AB95" s="77"/>
      <c r="AC95" s="77">
        <v>1.6240000000000001</v>
      </c>
      <c r="AD95" s="77"/>
      <c r="AE95" s="77"/>
      <c r="AF95" s="77"/>
      <c r="AG95" s="77"/>
      <c r="AH95" s="77"/>
      <c r="AI95" s="77"/>
      <c r="AJ95" s="78">
        <f t="shared" si="112"/>
        <v>1.6240000000000001</v>
      </c>
      <c r="AK95" s="77"/>
      <c r="AL95" s="77"/>
      <c r="AM95" s="402">
        <v>1.6240000000000001</v>
      </c>
      <c r="AN95" s="77"/>
      <c r="AO95" s="77"/>
      <c r="AP95" s="77"/>
      <c r="AQ95" s="77"/>
      <c r="AR95" s="77"/>
      <c r="AS95" s="77"/>
      <c r="AT95" s="77">
        <f t="shared" si="113"/>
        <v>1.6240000000000001</v>
      </c>
      <c r="AU95" s="77"/>
      <c r="AV95" s="77"/>
      <c r="AW95" s="402">
        <v>1.6240000000000001</v>
      </c>
      <c r="AX95" s="77"/>
      <c r="AY95" s="78"/>
      <c r="AZ95" s="402"/>
      <c r="BA95" s="402"/>
      <c r="BB95" s="402"/>
      <c r="BC95" s="402"/>
      <c r="BD95" s="78">
        <f t="shared" si="114"/>
        <v>1.6240000000000001</v>
      </c>
      <c r="BE95" s="77"/>
      <c r="BF95" s="77"/>
      <c r="BG95" s="402">
        <v>1.6240000000000001</v>
      </c>
      <c r="BH95" s="77"/>
      <c r="BI95" s="78">
        <f t="shared" si="115"/>
        <v>0</v>
      </c>
      <c r="BJ95" s="402"/>
      <c r="BK95" s="402"/>
      <c r="BL95" s="402"/>
      <c r="BM95" s="402"/>
      <c r="BN95" s="402">
        <f t="shared" si="108"/>
        <v>1.6240000000000001</v>
      </c>
      <c r="BO95" s="402"/>
      <c r="BP95" s="402"/>
      <c r="BQ95" s="402">
        <v>1.6240000000000001</v>
      </c>
      <c r="BR95" s="402"/>
      <c r="BS95" s="402"/>
      <c r="BT95" s="402"/>
      <c r="BU95" s="402"/>
      <c r="BV95" s="402"/>
      <c r="BW95" s="402"/>
      <c r="BX95" s="78">
        <f t="shared" si="109"/>
        <v>1.6240000000000001</v>
      </c>
      <c r="BY95" s="402"/>
      <c r="BZ95" s="402"/>
      <c r="CA95" s="402">
        <v>1.6240000000000001</v>
      </c>
      <c r="CB95" s="402"/>
      <c r="CC95" s="402"/>
      <c r="CD95" s="402"/>
      <c r="CE95" s="402"/>
      <c r="CF95" s="402"/>
      <c r="CG95" s="402"/>
      <c r="CH95" s="78">
        <f t="shared" si="116"/>
        <v>8.120000000000001</v>
      </c>
      <c r="CI95" s="78"/>
      <c r="CJ95" s="78"/>
      <c r="CK95" s="77">
        <f t="shared" si="110"/>
        <v>8.120000000000001</v>
      </c>
      <c r="CL95" s="77"/>
      <c r="CM95" s="77">
        <f t="shared" si="117"/>
        <v>0</v>
      </c>
      <c r="CN95" s="77"/>
      <c r="CO95" s="77"/>
      <c r="CP95" s="77">
        <f>BL95+BB95</f>
        <v>0</v>
      </c>
      <c r="CQ95" s="77"/>
      <c r="CR95" s="921"/>
    </row>
    <row r="96" spans="1:128" ht="33" customHeight="1" x14ac:dyDescent="0.25">
      <c r="B96" s="76" t="s">
        <v>187</v>
      </c>
      <c r="C96" s="387" t="s">
        <v>1541</v>
      </c>
      <c r="D96" s="674" t="s">
        <v>1685</v>
      </c>
      <c r="E96" s="403" t="s">
        <v>279</v>
      </c>
      <c r="F96" s="407">
        <v>2023</v>
      </c>
      <c r="G96" s="407">
        <v>2023</v>
      </c>
      <c r="H96" s="407"/>
      <c r="I96" s="77">
        <v>0</v>
      </c>
      <c r="J96" s="77">
        <v>0</v>
      </c>
      <c r="K96" s="77">
        <v>0</v>
      </c>
      <c r="L96" s="77">
        <v>0</v>
      </c>
      <c r="M96" s="77">
        <v>0</v>
      </c>
      <c r="N96" s="77">
        <v>0</v>
      </c>
      <c r="O96" s="77">
        <v>0</v>
      </c>
      <c r="P96" s="77"/>
      <c r="Q96" s="77">
        <v>0</v>
      </c>
      <c r="R96" s="77">
        <v>0</v>
      </c>
      <c r="S96" s="77">
        <v>0</v>
      </c>
      <c r="T96" s="77">
        <v>0</v>
      </c>
      <c r="U96" s="402">
        <v>0.15</v>
      </c>
      <c r="V96" s="77"/>
      <c r="W96" s="78">
        <v>0</v>
      </c>
      <c r="X96" s="78">
        <v>0</v>
      </c>
      <c r="Y96" s="77"/>
      <c r="Z96" s="77">
        <f>SUM(AA96:AD96)</f>
        <v>0.15</v>
      </c>
      <c r="AA96" s="77">
        <v>0</v>
      </c>
      <c r="AB96" s="77">
        <v>0</v>
      </c>
      <c r="AC96" s="77">
        <v>0.15</v>
      </c>
      <c r="AD96" s="77">
        <v>0</v>
      </c>
      <c r="AE96" s="77">
        <f>SUM(AF96:AI96)</f>
        <v>0</v>
      </c>
      <c r="AF96" s="77">
        <v>0</v>
      </c>
      <c r="AG96" s="77">
        <v>0</v>
      </c>
      <c r="AH96" s="77">
        <f>P96</f>
        <v>0</v>
      </c>
      <c r="AI96" s="77">
        <v>0</v>
      </c>
      <c r="AJ96" s="78">
        <f>SUM(AK96:AN96)</f>
        <v>0.15</v>
      </c>
      <c r="AK96" s="77">
        <v>0</v>
      </c>
      <c r="AL96" s="77">
        <v>0</v>
      </c>
      <c r="AM96" s="402">
        <v>0.15</v>
      </c>
      <c r="AN96" s="77">
        <v>0</v>
      </c>
      <c r="AO96" s="77"/>
      <c r="AP96" s="77"/>
      <c r="AQ96" s="77"/>
      <c r="AR96" s="77"/>
      <c r="AS96" s="77"/>
      <c r="AT96" s="77">
        <f t="shared" si="113"/>
        <v>0</v>
      </c>
      <c r="AU96" s="77">
        <v>0</v>
      </c>
      <c r="AV96" s="77">
        <v>0</v>
      </c>
      <c r="AW96" s="77">
        <v>0</v>
      </c>
      <c r="AX96" s="77">
        <v>0</v>
      </c>
      <c r="AY96" s="78"/>
      <c r="AZ96" s="402"/>
      <c r="BA96" s="402"/>
      <c r="BB96" s="402"/>
      <c r="BC96" s="402"/>
      <c r="BD96" s="78">
        <f t="shared" si="114"/>
        <v>0</v>
      </c>
      <c r="BE96" s="77">
        <v>0</v>
      </c>
      <c r="BF96" s="77">
        <v>0</v>
      </c>
      <c r="BG96" s="77">
        <v>0</v>
      </c>
      <c r="BH96" s="77">
        <v>0</v>
      </c>
      <c r="BI96" s="78">
        <f>SUM(BJ96:BM96)</f>
        <v>0</v>
      </c>
      <c r="BJ96" s="402"/>
      <c r="BK96" s="402"/>
      <c r="BL96" s="402"/>
      <c r="BM96" s="402"/>
      <c r="BN96" s="402">
        <f t="shared" si="108"/>
        <v>0</v>
      </c>
      <c r="BO96" s="402"/>
      <c r="BP96" s="402"/>
      <c r="BQ96" s="402"/>
      <c r="BR96" s="402"/>
      <c r="BS96" s="402"/>
      <c r="BT96" s="402"/>
      <c r="BU96" s="402"/>
      <c r="BV96" s="402"/>
      <c r="BW96" s="402"/>
      <c r="BX96" s="78">
        <f t="shared" si="109"/>
        <v>0</v>
      </c>
      <c r="BY96" s="402"/>
      <c r="BZ96" s="402"/>
      <c r="CA96" s="402"/>
      <c r="CB96" s="402"/>
      <c r="CC96" s="402"/>
      <c r="CD96" s="402"/>
      <c r="CE96" s="402"/>
      <c r="CF96" s="402"/>
      <c r="CG96" s="402"/>
      <c r="CH96" s="78">
        <f t="shared" si="116"/>
        <v>0.15</v>
      </c>
      <c r="CI96" s="78">
        <f>BE96+AU96+AA96+AK96</f>
        <v>0</v>
      </c>
      <c r="CJ96" s="78">
        <f>BF96+AV96+AB96+AL96</f>
        <v>0</v>
      </c>
      <c r="CK96" s="77">
        <f t="shared" si="110"/>
        <v>0.15</v>
      </c>
      <c r="CL96" s="77">
        <v>0</v>
      </c>
      <c r="CM96" s="77">
        <f>SUM(CN96:CQ96)</f>
        <v>0</v>
      </c>
      <c r="CN96" s="77">
        <v>0</v>
      </c>
      <c r="CO96" s="77">
        <v>0</v>
      </c>
      <c r="CP96" s="77">
        <f>BL96+BB96</f>
        <v>0</v>
      </c>
      <c r="CQ96" s="77">
        <f>BM96+BC96</f>
        <v>0</v>
      </c>
      <c r="CR96" s="921"/>
    </row>
    <row r="97" spans="2:96" ht="33" customHeight="1" x14ac:dyDescent="0.25">
      <c r="B97" s="76" t="s">
        <v>187</v>
      </c>
      <c r="C97" s="450" t="s">
        <v>1561</v>
      </c>
      <c r="D97" s="675" t="s">
        <v>1686</v>
      </c>
      <c r="E97" s="204" t="s">
        <v>279</v>
      </c>
      <c r="F97" s="398">
        <v>2023</v>
      </c>
      <c r="G97" s="398">
        <v>2023</v>
      </c>
      <c r="H97" s="398"/>
      <c r="I97" s="77">
        <v>0</v>
      </c>
      <c r="J97" s="77">
        <v>0</v>
      </c>
      <c r="K97" s="77">
        <v>0</v>
      </c>
      <c r="L97" s="77">
        <v>0</v>
      </c>
      <c r="M97" s="77">
        <v>0</v>
      </c>
      <c r="N97" s="77">
        <v>0</v>
      </c>
      <c r="O97" s="77">
        <v>0</v>
      </c>
      <c r="P97" s="77"/>
      <c r="Q97" s="77">
        <v>0</v>
      </c>
      <c r="R97" s="77">
        <v>0</v>
      </c>
      <c r="S97" s="77">
        <v>0</v>
      </c>
      <c r="T97" s="77">
        <v>0</v>
      </c>
      <c r="U97" s="204">
        <v>0.59</v>
      </c>
      <c r="V97" s="77"/>
      <c r="W97" s="78">
        <v>0</v>
      </c>
      <c r="X97" s="78">
        <v>0</v>
      </c>
      <c r="Y97" s="77"/>
      <c r="Z97" s="77">
        <f>SUM(AA97:AD97)</f>
        <v>0.59</v>
      </c>
      <c r="AA97" s="77">
        <v>0</v>
      </c>
      <c r="AB97" s="77">
        <v>0</v>
      </c>
      <c r="AC97" s="77">
        <v>0.59</v>
      </c>
      <c r="AD97" s="77">
        <v>0</v>
      </c>
      <c r="AE97" s="77">
        <f>SUM(AF97:AI97)</f>
        <v>0</v>
      </c>
      <c r="AF97" s="77">
        <v>0</v>
      </c>
      <c r="AG97" s="77">
        <v>0</v>
      </c>
      <c r="AH97" s="77">
        <f>P97</f>
        <v>0</v>
      </c>
      <c r="AI97" s="77">
        <v>0</v>
      </c>
      <c r="AJ97" s="78">
        <f>SUM(AK97:AN97)</f>
        <v>0.59</v>
      </c>
      <c r="AK97" s="77">
        <v>0</v>
      </c>
      <c r="AL97" s="77">
        <v>0</v>
      </c>
      <c r="AM97" s="77">
        <v>0.59</v>
      </c>
      <c r="AN97" s="77">
        <v>0</v>
      </c>
      <c r="AO97" s="77"/>
      <c r="AP97" s="77"/>
      <c r="AQ97" s="77"/>
      <c r="AR97" s="77"/>
      <c r="AS97" s="77"/>
      <c r="AT97" s="77">
        <f t="shared" si="113"/>
        <v>0</v>
      </c>
      <c r="AU97" s="77">
        <v>0</v>
      </c>
      <c r="AV97" s="77">
        <v>0</v>
      </c>
      <c r="AW97" s="204">
        <v>0</v>
      </c>
      <c r="AX97" s="77">
        <v>0</v>
      </c>
      <c r="AY97" s="78"/>
      <c r="AZ97" s="451"/>
      <c r="BA97" s="451"/>
      <c r="BB97" s="204"/>
      <c r="BC97" s="451"/>
      <c r="BD97" s="78">
        <f t="shared" si="114"/>
        <v>0</v>
      </c>
      <c r="BE97" s="77">
        <v>0</v>
      </c>
      <c r="BF97" s="77">
        <v>0</v>
      </c>
      <c r="BG97" s="77">
        <v>0</v>
      </c>
      <c r="BH97" s="77">
        <v>0</v>
      </c>
      <c r="BI97" s="78">
        <f>SUM(BJ97:BM97)</f>
        <v>0</v>
      </c>
      <c r="BJ97" s="451"/>
      <c r="BK97" s="451"/>
      <c r="BL97" s="451"/>
      <c r="BM97" s="451"/>
      <c r="BN97" s="451">
        <f t="shared" si="108"/>
        <v>0</v>
      </c>
      <c r="BO97" s="451"/>
      <c r="BP97" s="451"/>
      <c r="BQ97" s="451"/>
      <c r="BR97" s="451"/>
      <c r="BS97" s="451"/>
      <c r="BT97" s="451"/>
      <c r="BU97" s="451"/>
      <c r="BV97" s="451"/>
      <c r="BW97" s="451"/>
      <c r="BX97" s="78">
        <f t="shared" si="109"/>
        <v>0</v>
      </c>
      <c r="BY97" s="451"/>
      <c r="BZ97" s="451"/>
      <c r="CA97" s="451"/>
      <c r="CB97" s="451"/>
      <c r="CC97" s="451"/>
      <c r="CD97" s="451"/>
      <c r="CE97" s="451"/>
      <c r="CF97" s="451"/>
      <c r="CG97" s="451"/>
      <c r="CH97" s="78">
        <f t="shared" si="116"/>
        <v>0.59</v>
      </c>
      <c r="CI97" s="77">
        <v>0</v>
      </c>
      <c r="CJ97" s="77">
        <v>0</v>
      </c>
      <c r="CK97" s="77">
        <f t="shared" si="110"/>
        <v>0.59</v>
      </c>
      <c r="CL97" s="77">
        <v>0</v>
      </c>
      <c r="CM97" s="77">
        <f>SUM(CN97:CQ97)</f>
        <v>0</v>
      </c>
      <c r="CN97" s="77">
        <v>0</v>
      </c>
      <c r="CO97" s="77">
        <v>0</v>
      </c>
      <c r="CP97" s="77">
        <f>BL97+BB97</f>
        <v>0</v>
      </c>
      <c r="CQ97" s="77">
        <f>BM97+BC97</f>
        <v>0</v>
      </c>
      <c r="CR97" s="921"/>
    </row>
    <row r="98" spans="2:96" ht="33" customHeight="1" x14ac:dyDescent="0.25">
      <c r="B98" s="1117"/>
      <c r="C98" s="1117"/>
      <c r="D98" s="1117"/>
      <c r="E98" s="1117"/>
      <c r="F98" s="1117"/>
      <c r="G98" s="1117"/>
      <c r="H98" s="1117"/>
      <c r="I98" s="1117"/>
      <c r="J98" s="1117"/>
      <c r="K98" s="1117"/>
      <c r="L98" s="85"/>
      <c r="M98" s="85"/>
      <c r="N98" s="85"/>
      <c r="O98" s="85"/>
      <c r="P98" s="85"/>
      <c r="Q98" s="85"/>
      <c r="R98" s="85"/>
      <c r="S98" s="85"/>
      <c r="T98" s="85"/>
      <c r="U98" s="85"/>
      <c r="V98" s="85"/>
      <c r="W98" s="82"/>
      <c r="X98" s="82"/>
      <c r="Y98" s="82"/>
      <c r="Z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2"/>
      <c r="BE98" s="82"/>
      <c r="BF98" s="82"/>
      <c r="BG98" s="82"/>
      <c r="BH98" s="82"/>
      <c r="BI98" s="82"/>
      <c r="BJ98" s="82"/>
      <c r="BK98" s="82"/>
      <c r="BL98" s="82"/>
      <c r="BM98" s="82"/>
      <c r="BN98" s="945"/>
      <c r="BO98" s="945"/>
      <c r="BP98" s="945"/>
      <c r="BQ98" s="945"/>
      <c r="BR98" s="945"/>
      <c r="BS98" s="945"/>
      <c r="BT98" s="945"/>
      <c r="BU98" s="945"/>
      <c r="BV98" s="945"/>
      <c r="BW98" s="945"/>
      <c r="BX98" s="945"/>
      <c r="BY98" s="945"/>
      <c r="BZ98" s="945"/>
      <c r="CA98" s="945"/>
      <c r="CB98" s="945"/>
      <c r="CC98" s="945"/>
      <c r="CD98" s="945"/>
      <c r="CE98" s="945"/>
      <c r="CF98" s="945"/>
      <c r="CG98" s="945"/>
      <c r="CH98" s="82"/>
      <c r="CI98" s="82"/>
      <c r="CJ98" s="82"/>
      <c r="CK98" s="82"/>
      <c r="CL98" s="82"/>
      <c r="CM98" s="82"/>
    </row>
    <row r="99" spans="2:96" x14ac:dyDescent="0.25">
      <c r="B99" s="1118"/>
      <c r="C99" s="1118"/>
      <c r="D99" s="1118"/>
      <c r="E99" s="1118"/>
      <c r="F99" s="1118"/>
      <c r="G99" s="1118"/>
      <c r="H99" s="1118"/>
      <c r="I99" s="1118"/>
      <c r="J99" s="1118"/>
      <c r="K99" s="1118"/>
      <c r="L99" s="86"/>
      <c r="M99" s="86"/>
      <c r="N99" s="86"/>
      <c r="O99" s="86"/>
      <c r="P99" s="86"/>
      <c r="Q99" s="86"/>
      <c r="R99" s="86"/>
      <c r="S99" s="86"/>
      <c r="T99" s="86"/>
      <c r="U99" s="86"/>
      <c r="V99" s="86"/>
      <c r="W99" s="82"/>
      <c r="X99" s="82"/>
      <c r="Y99" s="82"/>
      <c r="Z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2"/>
      <c r="BE99" s="82"/>
      <c r="BF99" s="82"/>
      <c r="BG99" s="82"/>
      <c r="BH99" s="82"/>
      <c r="BI99" s="82"/>
      <c r="BJ99" s="82"/>
      <c r="BK99" s="82"/>
      <c r="BL99" s="82"/>
      <c r="BM99" s="82"/>
      <c r="BN99" s="945"/>
      <c r="BO99" s="945"/>
      <c r="BP99" s="945"/>
      <c r="BQ99" s="945"/>
      <c r="BR99" s="945"/>
      <c r="BS99" s="945"/>
      <c r="BT99" s="945"/>
      <c r="BU99" s="945"/>
      <c r="BV99" s="945"/>
      <c r="BW99" s="945"/>
      <c r="BX99" s="945"/>
      <c r="BY99" s="945"/>
      <c r="BZ99" s="945"/>
      <c r="CA99" s="945"/>
      <c r="CB99" s="945"/>
      <c r="CC99" s="945"/>
      <c r="CD99" s="945"/>
      <c r="CE99" s="945"/>
      <c r="CF99" s="945"/>
      <c r="CG99" s="945"/>
      <c r="CH99" s="82"/>
      <c r="CI99" s="82"/>
      <c r="CJ99" s="82"/>
      <c r="CK99" s="82"/>
      <c r="CL99" s="82"/>
      <c r="CM99" s="82"/>
    </row>
    <row r="100" spans="2:96" x14ac:dyDescent="0.25">
      <c r="B100" s="1118"/>
      <c r="C100" s="1118"/>
      <c r="D100" s="1118"/>
      <c r="E100" s="1118"/>
      <c r="F100" s="1118"/>
      <c r="G100" s="1118"/>
      <c r="H100" s="1118"/>
      <c r="I100" s="1118"/>
      <c r="J100" s="1118"/>
      <c r="K100" s="1118"/>
      <c r="L100" s="86"/>
      <c r="M100" s="86"/>
      <c r="N100" s="86"/>
      <c r="O100" s="86"/>
      <c r="P100" s="86"/>
      <c r="Q100" s="86"/>
      <c r="R100" s="86"/>
      <c r="S100" s="86"/>
      <c r="T100" s="86"/>
      <c r="U100" s="86"/>
      <c r="V100" s="86"/>
      <c r="W100" s="82"/>
      <c r="X100" s="82"/>
      <c r="Y100" s="82"/>
      <c r="Z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2"/>
      <c r="BE100" s="82"/>
      <c r="BF100" s="82"/>
      <c r="BG100" s="82"/>
      <c r="BH100" s="82"/>
      <c r="BI100" s="82"/>
      <c r="BJ100" s="82"/>
      <c r="BK100" s="82"/>
      <c r="BL100" s="82"/>
      <c r="BM100" s="82"/>
      <c r="BN100" s="945"/>
      <c r="BO100" s="945"/>
      <c r="BP100" s="945"/>
      <c r="BQ100" s="945"/>
      <c r="BR100" s="945"/>
      <c r="BS100" s="945"/>
      <c r="BT100" s="945"/>
      <c r="BU100" s="945"/>
      <c r="BV100" s="945"/>
      <c r="BW100" s="945"/>
      <c r="BX100" s="945"/>
      <c r="BY100" s="945"/>
      <c r="BZ100" s="945"/>
      <c r="CA100" s="945"/>
      <c r="CB100" s="945"/>
      <c r="CC100" s="945"/>
      <c r="CD100" s="945"/>
      <c r="CE100" s="945"/>
      <c r="CF100" s="945"/>
      <c r="CG100" s="945"/>
      <c r="CH100" s="82"/>
      <c r="CI100" s="82"/>
      <c r="CJ100" s="82"/>
      <c r="CK100" s="82"/>
      <c r="CL100" s="82"/>
      <c r="CM100" s="82"/>
    </row>
    <row r="101" spans="2:96" x14ac:dyDescent="0.25">
      <c r="B101" s="1118"/>
      <c r="C101" s="1118"/>
      <c r="D101" s="1118"/>
      <c r="E101" s="1118"/>
      <c r="F101" s="1118"/>
      <c r="G101" s="1118"/>
      <c r="H101" s="1118"/>
      <c r="I101" s="1118"/>
      <c r="J101" s="1118"/>
      <c r="K101" s="1118"/>
      <c r="L101" s="86"/>
      <c r="M101" s="86"/>
      <c r="N101" s="86"/>
      <c r="O101" s="86"/>
      <c r="P101" s="86"/>
      <c r="Q101" s="86"/>
      <c r="R101" s="86"/>
      <c r="S101" s="86"/>
      <c r="T101" s="86"/>
      <c r="U101" s="86"/>
      <c r="V101" s="86"/>
      <c r="W101" s="82"/>
      <c r="X101" s="82"/>
      <c r="Y101" s="82"/>
      <c r="Z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2"/>
      <c r="BE101" s="82"/>
      <c r="BF101" s="82"/>
      <c r="BG101" s="82"/>
      <c r="BH101" s="82"/>
      <c r="BI101" s="82"/>
      <c r="BJ101" s="82"/>
      <c r="BK101" s="82"/>
      <c r="BL101" s="82"/>
      <c r="BM101" s="82"/>
      <c r="BN101" s="945"/>
      <c r="BO101" s="945"/>
      <c r="BP101" s="945"/>
      <c r="BQ101" s="945"/>
      <c r="BR101" s="945"/>
      <c r="BS101" s="945"/>
      <c r="BT101" s="945"/>
      <c r="BU101" s="945"/>
      <c r="BV101" s="945"/>
      <c r="BW101" s="945"/>
      <c r="BX101" s="945"/>
      <c r="BY101" s="945"/>
      <c r="BZ101" s="945"/>
      <c r="CA101" s="945"/>
      <c r="CB101" s="945"/>
      <c r="CC101" s="945"/>
      <c r="CD101" s="945"/>
      <c r="CE101" s="945"/>
      <c r="CF101" s="945"/>
      <c r="CG101" s="945"/>
      <c r="CH101" s="82"/>
      <c r="CI101" s="82"/>
      <c r="CJ101" s="82"/>
      <c r="CK101" s="82"/>
      <c r="CL101" s="82"/>
      <c r="CM101" s="82"/>
    </row>
    <row r="102" spans="2:96" x14ac:dyDescent="0.25">
      <c r="B102" s="1118"/>
      <c r="C102" s="1118"/>
      <c r="D102" s="1118"/>
      <c r="E102" s="1118"/>
      <c r="F102" s="1118"/>
      <c r="G102" s="1118"/>
      <c r="H102" s="1118"/>
      <c r="I102" s="1118"/>
      <c r="J102" s="1118"/>
      <c r="K102" s="1118"/>
      <c r="L102" s="86"/>
      <c r="M102" s="86"/>
      <c r="N102" s="86"/>
      <c r="O102" s="86"/>
      <c r="P102" s="86"/>
      <c r="Q102" s="86"/>
      <c r="R102" s="86"/>
      <c r="S102" s="86"/>
      <c r="T102" s="86"/>
      <c r="U102" s="86"/>
      <c r="V102" s="86"/>
      <c r="W102" s="85"/>
      <c r="X102" s="85"/>
      <c r="Y102" s="85"/>
      <c r="Z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2"/>
      <c r="BE102" s="82"/>
      <c r="BF102" s="82"/>
      <c r="BG102" s="82"/>
      <c r="BH102" s="82"/>
      <c r="BI102" s="82"/>
      <c r="BJ102" s="82"/>
      <c r="BK102" s="82"/>
      <c r="BL102" s="82"/>
      <c r="BM102" s="82"/>
      <c r="BN102" s="945"/>
      <c r="BO102" s="945"/>
      <c r="BP102" s="945"/>
      <c r="BQ102" s="945"/>
      <c r="BR102" s="945"/>
      <c r="BS102" s="945"/>
      <c r="BT102" s="945"/>
      <c r="BU102" s="945"/>
      <c r="BV102" s="945"/>
      <c r="BW102" s="945"/>
      <c r="BX102" s="945"/>
      <c r="BY102" s="945"/>
      <c r="BZ102" s="945"/>
      <c r="CA102" s="945"/>
      <c r="CB102" s="945"/>
      <c r="CC102" s="945"/>
      <c r="CD102" s="945"/>
      <c r="CE102" s="945"/>
      <c r="CF102" s="945"/>
      <c r="CG102" s="945"/>
      <c r="CH102" s="82"/>
      <c r="CI102" s="82"/>
      <c r="CJ102" s="82"/>
      <c r="CK102" s="82"/>
      <c r="CL102" s="82"/>
      <c r="CM102" s="82"/>
    </row>
    <row r="103" spans="2:96" x14ac:dyDescent="0.25">
      <c r="B103" s="1119"/>
      <c r="C103" s="1119"/>
      <c r="D103" s="1119"/>
      <c r="E103" s="1119"/>
      <c r="F103" s="1119"/>
      <c r="G103" s="1119"/>
      <c r="H103" s="1119"/>
      <c r="I103" s="1119"/>
      <c r="J103" s="1119"/>
      <c r="K103" s="1119"/>
      <c r="L103" s="82"/>
      <c r="M103" s="82"/>
      <c r="N103" s="82"/>
      <c r="O103" s="82"/>
      <c r="P103" s="82"/>
      <c r="Q103" s="82"/>
      <c r="R103" s="82"/>
      <c r="S103" s="82"/>
      <c r="T103" s="82"/>
      <c r="U103" s="82"/>
      <c r="V103" s="82"/>
      <c r="W103" s="82"/>
      <c r="X103" s="82"/>
      <c r="Y103" s="82"/>
      <c r="Z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2"/>
      <c r="BE103" s="82"/>
      <c r="BF103" s="82"/>
      <c r="BG103" s="82"/>
      <c r="BH103" s="82"/>
      <c r="BI103" s="82"/>
      <c r="BJ103" s="82"/>
      <c r="BK103" s="82"/>
      <c r="BL103" s="82"/>
      <c r="BM103" s="82"/>
      <c r="BN103" s="945"/>
      <c r="BO103" s="945"/>
      <c r="BP103" s="945"/>
      <c r="BQ103" s="945"/>
      <c r="BR103" s="945"/>
      <c r="BS103" s="945"/>
      <c r="BT103" s="945"/>
      <c r="BU103" s="945"/>
      <c r="BV103" s="945"/>
      <c r="BW103" s="945"/>
      <c r="BX103" s="945"/>
      <c r="BY103" s="945"/>
      <c r="BZ103" s="945"/>
      <c r="CA103" s="945"/>
      <c r="CB103" s="945"/>
      <c r="CC103" s="945"/>
      <c r="CD103" s="945"/>
      <c r="CE103" s="945"/>
      <c r="CF103" s="945"/>
      <c r="CG103" s="945"/>
      <c r="CH103" s="82"/>
      <c r="CI103" s="82"/>
      <c r="CJ103" s="82"/>
      <c r="CK103" s="82"/>
      <c r="CL103" s="82"/>
      <c r="CM103" s="82"/>
    </row>
    <row r="104" spans="2:96" x14ac:dyDescent="0.25">
      <c r="B104" s="80" t="s">
        <v>1687</v>
      </c>
      <c r="C104" s="1106"/>
      <c r="D104" s="1106"/>
      <c r="E104" s="1106"/>
      <c r="F104" s="1106"/>
      <c r="G104" s="1106"/>
      <c r="H104" s="1106"/>
      <c r="I104" s="1106"/>
      <c r="J104" s="1106"/>
      <c r="K104" s="1106"/>
      <c r="L104" s="1106"/>
      <c r="M104" s="1106"/>
      <c r="N104" s="1106"/>
      <c r="O104" s="1106"/>
      <c r="P104" s="1106"/>
      <c r="Q104" s="1106"/>
      <c r="R104" s="1106"/>
      <c r="S104" s="1106"/>
      <c r="T104" s="1106"/>
      <c r="U104" s="1106"/>
      <c r="V104" s="1106"/>
      <c r="W104" s="1106"/>
      <c r="X104" s="87"/>
      <c r="Y104" s="87"/>
      <c r="Z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2"/>
      <c r="BE104" s="82"/>
      <c r="BF104" s="82"/>
      <c r="BG104" s="82"/>
      <c r="BH104" s="82"/>
      <c r="BI104" s="82"/>
      <c r="BJ104" s="82"/>
      <c r="BK104" s="82"/>
      <c r="BL104" s="82"/>
      <c r="BM104" s="82"/>
      <c r="BN104" s="945"/>
      <c r="BO104" s="945"/>
      <c r="BP104" s="945"/>
      <c r="BQ104" s="945"/>
      <c r="BR104" s="945"/>
      <c r="BS104" s="945"/>
      <c r="BT104" s="945"/>
      <c r="BU104" s="945"/>
      <c r="BV104" s="945"/>
      <c r="BW104" s="945"/>
      <c r="BX104" s="945"/>
      <c r="BY104" s="945"/>
      <c r="BZ104" s="945"/>
      <c r="CA104" s="945"/>
      <c r="CB104" s="945"/>
      <c r="CC104" s="945"/>
      <c r="CD104" s="945"/>
      <c r="CE104" s="945"/>
      <c r="CF104" s="945"/>
      <c r="CG104" s="945"/>
      <c r="CH104" s="82"/>
      <c r="CI104" s="82"/>
      <c r="CJ104" s="82"/>
      <c r="CK104" s="82"/>
      <c r="CL104" s="82"/>
      <c r="CM104" s="82"/>
    </row>
    <row r="105" spans="2:96" x14ac:dyDescent="0.25">
      <c r="B105" s="80" t="s">
        <v>1688</v>
      </c>
      <c r="C105" s="1107"/>
      <c r="D105" s="1107"/>
      <c r="E105" s="1107"/>
      <c r="F105" s="1107"/>
      <c r="G105" s="1107"/>
      <c r="H105" s="1107"/>
      <c r="I105" s="1107"/>
      <c r="J105" s="1107"/>
      <c r="K105" s="1107"/>
      <c r="L105" s="1107"/>
      <c r="M105" s="1107"/>
      <c r="N105" s="1107"/>
      <c r="O105" s="1107"/>
      <c r="P105" s="1107"/>
      <c r="Q105" s="1107"/>
      <c r="R105" s="1107"/>
      <c r="S105" s="1107"/>
      <c r="T105" s="1107"/>
      <c r="U105" s="1107"/>
      <c r="V105" s="1107"/>
      <c r="W105" s="1107"/>
      <c r="X105" s="88"/>
      <c r="Y105" s="88"/>
      <c r="Z105" s="84"/>
      <c r="AA105" s="84"/>
      <c r="AB105" s="84"/>
      <c r="AC105" s="84"/>
      <c r="AD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2"/>
      <c r="BE105" s="82"/>
      <c r="BF105" s="82"/>
      <c r="BG105" s="82"/>
      <c r="BH105" s="82"/>
      <c r="BI105" s="82"/>
      <c r="BJ105" s="82"/>
      <c r="BK105" s="82"/>
      <c r="BL105" s="82"/>
      <c r="BM105" s="82"/>
      <c r="BN105" s="945"/>
      <c r="BO105" s="945"/>
      <c r="BP105" s="945"/>
      <c r="BQ105" s="945"/>
      <c r="BR105" s="945"/>
      <c r="BS105" s="945"/>
      <c r="BT105" s="945"/>
      <c r="BU105" s="945"/>
      <c r="BV105" s="945"/>
      <c r="BW105" s="945"/>
      <c r="BX105" s="945"/>
      <c r="BY105" s="945"/>
      <c r="BZ105" s="945"/>
      <c r="CA105" s="945"/>
      <c r="CB105" s="945"/>
      <c r="CC105" s="945"/>
      <c r="CD105" s="945"/>
      <c r="CE105" s="945"/>
      <c r="CF105" s="945"/>
      <c r="CG105" s="945"/>
      <c r="CH105" s="82"/>
      <c r="CI105" s="82"/>
      <c r="CJ105" s="82"/>
      <c r="CK105" s="82"/>
      <c r="CL105" s="82"/>
      <c r="CM105" s="82"/>
    </row>
    <row r="106" spans="2:96" x14ac:dyDescent="0.25">
      <c r="B106" s="80" t="s">
        <v>1689</v>
      </c>
      <c r="C106" s="1106"/>
      <c r="D106" s="1106"/>
      <c r="E106" s="1106"/>
      <c r="F106" s="1106"/>
      <c r="G106" s="1106"/>
      <c r="H106" s="1106"/>
      <c r="I106" s="1106"/>
      <c r="J106" s="1106"/>
      <c r="K106" s="1106"/>
      <c r="L106" s="1106"/>
      <c r="M106" s="1106"/>
      <c r="N106" s="1106"/>
      <c r="O106" s="1106"/>
      <c r="P106" s="1106"/>
      <c r="Q106" s="1106"/>
      <c r="R106" s="1106"/>
      <c r="S106" s="1106"/>
      <c r="T106" s="1106"/>
      <c r="U106" s="1106"/>
      <c r="V106" s="1106"/>
      <c r="W106" s="1106"/>
      <c r="X106" s="87"/>
      <c r="Y106" s="87"/>
      <c r="Z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2"/>
      <c r="BE106" s="82"/>
      <c r="BF106" s="82"/>
      <c r="BG106" s="82"/>
      <c r="BH106" s="82"/>
      <c r="BI106" s="82"/>
      <c r="BJ106" s="82"/>
      <c r="BK106" s="82"/>
      <c r="BL106" s="82"/>
      <c r="BM106" s="82"/>
      <c r="BN106" s="945"/>
      <c r="BO106" s="945"/>
      <c r="BP106" s="945"/>
      <c r="BQ106" s="945"/>
      <c r="BR106" s="945"/>
      <c r="BS106" s="945"/>
      <c r="BT106" s="945"/>
      <c r="BU106" s="945"/>
      <c r="BV106" s="945"/>
      <c r="BW106" s="945"/>
      <c r="BX106" s="945"/>
      <c r="BY106" s="945"/>
      <c r="BZ106" s="945"/>
      <c r="CA106" s="945"/>
      <c r="CB106" s="945"/>
      <c r="CC106" s="945"/>
      <c r="CD106" s="945"/>
      <c r="CE106" s="945"/>
      <c r="CF106" s="945"/>
      <c r="CG106" s="945"/>
      <c r="CH106" s="82"/>
      <c r="CI106" s="82"/>
      <c r="CJ106" s="82"/>
      <c r="CK106" s="82"/>
      <c r="CL106" s="82"/>
      <c r="CM106" s="82"/>
    </row>
    <row r="107" spans="2:96" x14ac:dyDescent="0.25">
      <c r="B107" s="80" t="s">
        <v>1690</v>
      </c>
      <c r="C107" s="1112"/>
      <c r="D107" s="1112"/>
      <c r="E107" s="1112"/>
      <c r="F107" s="1112"/>
      <c r="G107" s="1112"/>
      <c r="H107" s="1112"/>
      <c r="I107" s="1112"/>
      <c r="J107" s="1112"/>
      <c r="K107" s="1112"/>
      <c r="L107" s="1112"/>
      <c r="M107" s="1112"/>
      <c r="N107" s="1112"/>
      <c r="O107" s="1112"/>
      <c r="P107" s="1112"/>
      <c r="Q107" s="1112"/>
      <c r="R107" s="1112"/>
      <c r="S107" s="1112"/>
      <c r="T107" s="1112"/>
      <c r="U107" s="1112"/>
      <c r="V107" s="1112"/>
      <c r="W107" s="1112"/>
      <c r="X107" s="89"/>
      <c r="Y107" s="89"/>
      <c r="Z107" s="84"/>
      <c r="AA107" s="84"/>
      <c r="AB107" s="84"/>
      <c r="AC107" s="84"/>
      <c r="AD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2"/>
      <c r="BE107" s="82"/>
      <c r="BF107" s="82"/>
      <c r="BG107" s="82"/>
      <c r="BH107" s="82"/>
      <c r="BI107" s="82"/>
      <c r="BJ107" s="82"/>
      <c r="BK107" s="82"/>
      <c r="BL107" s="82"/>
      <c r="BM107" s="82"/>
      <c r="BN107" s="945"/>
      <c r="BO107" s="945"/>
      <c r="BP107" s="945"/>
      <c r="BQ107" s="945"/>
      <c r="BR107" s="945"/>
      <c r="BS107" s="945"/>
      <c r="BT107" s="945"/>
      <c r="BU107" s="945"/>
      <c r="BV107" s="945"/>
      <c r="BW107" s="945"/>
      <c r="BX107" s="945"/>
      <c r="BY107" s="945"/>
      <c r="BZ107" s="945"/>
      <c r="CA107" s="945"/>
      <c r="CB107" s="945"/>
      <c r="CC107" s="945"/>
      <c r="CD107" s="945"/>
      <c r="CE107" s="945"/>
      <c r="CF107" s="945"/>
      <c r="CG107" s="945"/>
      <c r="CH107" s="82"/>
      <c r="CI107" s="82"/>
      <c r="CJ107" s="82"/>
      <c r="CK107" s="82"/>
      <c r="CL107" s="82"/>
      <c r="CM107" s="82"/>
    </row>
    <row r="108" spans="2:96" x14ac:dyDescent="0.25">
      <c r="B108" s="80" t="s">
        <v>1691</v>
      </c>
      <c r="C108" s="90"/>
      <c r="D108" s="82"/>
      <c r="E108" s="82"/>
      <c r="F108" s="82"/>
      <c r="G108" s="82"/>
      <c r="H108" s="82"/>
      <c r="K108" s="82"/>
      <c r="L108" s="82"/>
      <c r="M108" s="82"/>
      <c r="N108" s="82"/>
      <c r="O108" s="82"/>
      <c r="P108" s="82"/>
      <c r="Q108" s="82"/>
      <c r="R108" s="82"/>
      <c r="S108" s="82"/>
      <c r="T108" s="82"/>
      <c r="U108" s="82"/>
      <c r="V108" s="82"/>
      <c r="W108" s="82"/>
      <c r="X108" s="82"/>
      <c r="Y108" s="82"/>
      <c r="Z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2"/>
      <c r="BE108" s="82"/>
      <c r="BF108" s="82"/>
      <c r="BG108" s="82"/>
      <c r="BH108" s="82"/>
      <c r="BI108" s="82"/>
      <c r="BJ108" s="82"/>
      <c r="BK108" s="82"/>
      <c r="BL108" s="82"/>
      <c r="BM108" s="82"/>
      <c r="BN108" s="945"/>
      <c r="BO108" s="945"/>
      <c r="BP108" s="945"/>
      <c r="BQ108" s="945"/>
      <c r="BR108" s="945"/>
      <c r="BS108" s="945"/>
      <c r="BT108" s="945"/>
      <c r="BU108" s="945"/>
      <c r="BV108" s="945"/>
      <c r="BW108" s="945"/>
      <c r="BX108" s="945"/>
      <c r="BY108" s="945"/>
      <c r="BZ108" s="945"/>
      <c r="CA108" s="945"/>
      <c r="CB108" s="945"/>
      <c r="CC108" s="945"/>
      <c r="CD108" s="945"/>
      <c r="CE108" s="945"/>
      <c r="CF108" s="945"/>
      <c r="CG108" s="945"/>
      <c r="CH108" s="82"/>
      <c r="CI108" s="82"/>
      <c r="CJ108" s="82"/>
      <c r="CK108" s="82"/>
      <c r="CL108" s="82"/>
      <c r="CM108" s="82"/>
    </row>
    <row r="109" spans="2:96" x14ac:dyDescent="0.25">
      <c r="C109" s="1113"/>
      <c r="D109" s="1113"/>
      <c r="E109" s="1113"/>
      <c r="F109" s="1113"/>
      <c r="G109" s="1113"/>
      <c r="H109" s="1113"/>
      <c r="I109" s="1113"/>
      <c r="J109" s="1113"/>
      <c r="K109" s="1113"/>
      <c r="L109" s="1113"/>
      <c r="M109" s="1113"/>
      <c r="N109" s="1113"/>
      <c r="O109" s="1113"/>
      <c r="P109" s="1113"/>
      <c r="Q109" s="1113"/>
      <c r="R109" s="1113"/>
      <c r="S109" s="1113"/>
      <c r="T109" s="1113"/>
      <c r="U109" s="1113"/>
      <c r="V109" s="1113"/>
      <c r="W109" s="1113"/>
      <c r="X109" s="91"/>
      <c r="Y109" s="91"/>
      <c r="Z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2"/>
      <c r="BE109" s="82"/>
      <c r="BF109" s="82"/>
      <c r="BG109" s="82"/>
      <c r="BH109" s="82"/>
      <c r="BI109" s="82"/>
      <c r="BJ109" s="82"/>
      <c r="BK109" s="82"/>
      <c r="BL109" s="82"/>
      <c r="BM109" s="82"/>
      <c r="BN109" s="945"/>
      <c r="BO109" s="945"/>
      <c r="BP109" s="945"/>
      <c r="BQ109" s="945"/>
      <c r="BR109" s="945"/>
      <c r="BS109" s="945"/>
      <c r="BT109" s="945"/>
      <c r="BU109" s="945"/>
      <c r="BV109" s="945"/>
      <c r="BW109" s="945"/>
      <c r="BX109" s="945"/>
      <c r="BY109" s="945"/>
      <c r="BZ109" s="945"/>
      <c r="CA109" s="945"/>
      <c r="CB109" s="945"/>
      <c r="CC109" s="945"/>
      <c r="CD109" s="945"/>
      <c r="CE109" s="945"/>
      <c r="CF109" s="945"/>
      <c r="CG109" s="945"/>
      <c r="CH109" s="82"/>
      <c r="CI109" s="82"/>
      <c r="CJ109" s="82"/>
      <c r="CK109" s="82"/>
      <c r="CL109" s="82"/>
      <c r="CM109" s="82"/>
    </row>
    <row r="110" spans="2:96" x14ac:dyDescent="0.25">
      <c r="D110" s="82"/>
      <c r="E110" s="82"/>
      <c r="F110" s="82"/>
      <c r="G110" s="82"/>
      <c r="H110" s="82"/>
      <c r="K110" s="82"/>
      <c r="L110" s="82"/>
      <c r="M110" s="82"/>
      <c r="N110" s="82"/>
      <c r="O110" s="82"/>
      <c r="P110" s="82"/>
      <c r="Q110" s="82"/>
      <c r="R110" s="82"/>
      <c r="S110" s="82"/>
      <c r="T110" s="82"/>
      <c r="U110" s="82"/>
      <c r="V110" s="82"/>
      <c r="W110" s="82"/>
      <c r="X110" s="82"/>
      <c r="Y110" s="82"/>
      <c r="Z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2"/>
      <c r="BE110" s="82"/>
      <c r="BF110" s="82"/>
      <c r="BG110" s="82"/>
      <c r="BH110" s="82"/>
      <c r="BI110" s="82"/>
      <c r="BJ110" s="82"/>
      <c r="BK110" s="82"/>
      <c r="BL110" s="82"/>
      <c r="BM110" s="82"/>
      <c r="BN110" s="945"/>
      <c r="BO110" s="945"/>
      <c r="BP110" s="945"/>
      <c r="BQ110" s="945"/>
      <c r="BR110" s="945"/>
      <c r="BS110" s="945"/>
      <c r="BT110" s="945"/>
      <c r="BU110" s="945"/>
      <c r="BV110" s="945"/>
      <c r="BW110" s="945"/>
      <c r="BX110" s="945"/>
      <c r="BY110" s="945"/>
      <c r="BZ110" s="945"/>
      <c r="CA110" s="945"/>
      <c r="CB110" s="945"/>
      <c r="CC110" s="945"/>
      <c r="CD110" s="945"/>
      <c r="CE110" s="945"/>
      <c r="CF110" s="945"/>
      <c r="CG110" s="945"/>
      <c r="CH110" s="82"/>
      <c r="CI110" s="82"/>
      <c r="CJ110" s="82"/>
      <c r="CK110" s="82"/>
      <c r="CL110" s="82"/>
      <c r="CM110" s="82"/>
    </row>
    <row r="111" spans="2:96" x14ac:dyDescent="0.25">
      <c r="D111" s="82"/>
      <c r="E111" s="82"/>
      <c r="F111" s="82"/>
      <c r="G111" s="82"/>
      <c r="H111" s="82"/>
      <c r="K111" s="82"/>
      <c r="L111" s="82"/>
      <c r="M111" s="82"/>
      <c r="N111" s="82"/>
      <c r="O111" s="82"/>
      <c r="P111" s="82"/>
      <c r="Q111" s="82"/>
      <c r="R111" s="82"/>
      <c r="S111" s="82"/>
      <c r="T111" s="82"/>
      <c r="U111" s="82"/>
      <c r="V111" s="82"/>
      <c r="W111" s="82"/>
      <c r="X111" s="82"/>
      <c r="Y111" s="82"/>
      <c r="Z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2"/>
      <c r="BE111" s="82"/>
      <c r="BF111" s="82"/>
      <c r="BG111" s="82"/>
      <c r="BH111" s="82"/>
      <c r="BI111" s="82"/>
      <c r="BJ111" s="82"/>
      <c r="BK111" s="82"/>
      <c r="BL111" s="82"/>
      <c r="BM111" s="82"/>
      <c r="BN111" s="945"/>
      <c r="BO111" s="945"/>
      <c r="BP111" s="945"/>
      <c r="BQ111" s="945"/>
      <c r="BR111" s="945"/>
      <c r="BS111" s="945"/>
      <c r="BT111" s="945"/>
      <c r="BU111" s="945"/>
      <c r="BV111" s="945"/>
      <c r="BW111" s="945"/>
      <c r="BX111" s="945"/>
      <c r="BY111" s="945"/>
      <c r="BZ111" s="945"/>
      <c r="CA111" s="945"/>
      <c r="CB111" s="945"/>
      <c r="CC111" s="945"/>
      <c r="CD111" s="945"/>
      <c r="CE111" s="945"/>
      <c r="CF111" s="945"/>
      <c r="CG111" s="945"/>
      <c r="CH111" s="82"/>
      <c r="CI111" s="82"/>
      <c r="CJ111" s="82"/>
      <c r="CK111" s="82"/>
      <c r="CL111" s="82"/>
      <c r="CM111" s="82"/>
    </row>
    <row r="112" spans="2:96" x14ac:dyDescent="0.25">
      <c r="D112" s="82"/>
      <c r="E112" s="82"/>
      <c r="F112" s="82"/>
      <c r="G112" s="82"/>
      <c r="H112" s="82"/>
      <c r="K112" s="82"/>
      <c r="L112" s="82"/>
      <c r="M112" s="82"/>
      <c r="N112" s="82"/>
      <c r="O112" s="82"/>
      <c r="P112" s="82"/>
      <c r="Q112" s="82"/>
      <c r="R112" s="82"/>
      <c r="S112" s="82"/>
      <c r="T112" s="82"/>
      <c r="U112" s="82"/>
      <c r="V112" s="82"/>
      <c r="W112" s="82"/>
      <c r="X112" s="82"/>
      <c r="Y112" s="82"/>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2"/>
      <c r="BE112" s="82"/>
      <c r="BF112" s="82"/>
      <c r="BG112" s="82"/>
      <c r="BH112" s="82"/>
      <c r="BI112" s="82"/>
      <c r="BJ112" s="82"/>
      <c r="BK112" s="82"/>
      <c r="BL112" s="82"/>
      <c r="BM112" s="82"/>
      <c r="BN112" s="945"/>
      <c r="BO112" s="945"/>
      <c r="BP112" s="945"/>
      <c r="BQ112" s="945"/>
      <c r="BR112" s="945"/>
      <c r="BS112" s="945"/>
      <c r="BT112" s="945"/>
      <c r="BU112" s="945"/>
      <c r="BV112" s="945"/>
      <c r="BW112" s="945"/>
      <c r="BX112" s="945"/>
      <c r="BY112" s="945"/>
      <c r="BZ112" s="945"/>
      <c r="CA112" s="945"/>
      <c r="CB112" s="945"/>
      <c r="CC112" s="945"/>
      <c r="CD112" s="945"/>
      <c r="CE112" s="945"/>
      <c r="CF112" s="945"/>
      <c r="CG112" s="945"/>
      <c r="CH112" s="82"/>
      <c r="CI112" s="82"/>
      <c r="CJ112" s="82"/>
      <c r="CK112" s="82"/>
      <c r="CL112" s="82"/>
      <c r="CM112" s="82"/>
    </row>
    <row r="113" spans="4:91" x14ac:dyDescent="0.25">
      <c r="D113" s="82"/>
      <c r="E113" s="82"/>
      <c r="F113" s="82"/>
      <c r="G113" s="82"/>
      <c r="H113" s="82"/>
      <c r="K113" s="82"/>
      <c r="L113" s="82"/>
      <c r="M113" s="82"/>
      <c r="N113" s="82"/>
      <c r="O113" s="82"/>
      <c r="P113" s="82"/>
      <c r="Q113" s="82"/>
      <c r="R113" s="82"/>
      <c r="S113" s="82"/>
      <c r="T113" s="82"/>
      <c r="U113" s="82"/>
      <c r="V113" s="82"/>
      <c r="W113" s="82"/>
      <c r="X113" s="82"/>
      <c r="Y113" s="82"/>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2"/>
      <c r="BE113" s="82"/>
      <c r="BF113" s="82"/>
      <c r="BG113" s="82"/>
      <c r="BH113" s="82"/>
      <c r="BI113" s="82"/>
      <c r="BJ113" s="82"/>
      <c r="BK113" s="82"/>
      <c r="BL113" s="82"/>
      <c r="BM113" s="82"/>
      <c r="BN113" s="945"/>
      <c r="BO113" s="945"/>
      <c r="BP113" s="945"/>
      <c r="BQ113" s="945"/>
      <c r="BR113" s="945"/>
      <c r="BS113" s="945"/>
      <c r="BT113" s="945"/>
      <c r="BU113" s="945"/>
      <c r="BV113" s="945"/>
      <c r="BW113" s="945"/>
      <c r="BX113" s="945"/>
      <c r="BY113" s="945"/>
      <c r="BZ113" s="945"/>
      <c r="CA113" s="945"/>
      <c r="CB113" s="945"/>
      <c r="CC113" s="945"/>
      <c r="CD113" s="945"/>
      <c r="CE113" s="945"/>
      <c r="CF113" s="945"/>
      <c r="CG113" s="945"/>
      <c r="CH113" s="82"/>
      <c r="CI113" s="82"/>
      <c r="CJ113" s="82"/>
      <c r="CK113" s="82"/>
      <c r="CL113" s="82"/>
      <c r="CM113" s="82"/>
    </row>
    <row r="114" spans="4:91" x14ac:dyDescent="0.25">
      <c r="D114" s="82"/>
      <c r="E114" s="82"/>
      <c r="F114" s="82"/>
      <c r="G114" s="82"/>
      <c r="H114" s="82"/>
      <c r="K114" s="82"/>
      <c r="L114" s="82"/>
      <c r="M114" s="82"/>
      <c r="N114" s="82"/>
      <c r="O114" s="82"/>
      <c r="P114" s="82"/>
      <c r="Q114" s="82"/>
      <c r="R114" s="82"/>
      <c r="S114" s="82"/>
      <c r="T114" s="82"/>
      <c r="U114" s="82"/>
      <c r="V114" s="82"/>
      <c r="W114" s="82"/>
      <c r="X114" s="82"/>
      <c r="Y114" s="82"/>
      <c r="Z114" s="84"/>
      <c r="AA114" s="84"/>
      <c r="AB114" s="84"/>
      <c r="AC114" s="84"/>
      <c r="AD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2"/>
      <c r="BE114" s="82"/>
      <c r="BF114" s="82"/>
      <c r="BG114" s="82"/>
      <c r="BH114" s="82"/>
      <c r="BI114" s="82"/>
      <c r="BJ114" s="82"/>
      <c r="BK114" s="82"/>
      <c r="BL114" s="82"/>
      <c r="BM114" s="82"/>
      <c r="BN114" s="945"/>
      <c r="BO114" s="945"/>
      <c r="BP114" s="945"/>
      <c r="BQ114" s="945"/>
      <c r="BR114" s="945"/>
      <c r="BS114" s="945"/>
      <c r="BT114" s="945"/>
      <c r="BU114" s="945"/>
      <c r="BV114" s="945"/>
      <c r="BW114" s="945"/>
      <c r="BX114" s="945"/>
      <c r="BY114" s="945"/>
      <c r="BZ114" s="945"/>
      <c r="CA114" s="945"/>
      <c r="CB114" s="945"/>
      <c r="CC114" s="945"/>
      <c r="CD114" s="945"/>
      <c r="CE114" s="945"/>
      <c r="CF114" s="945"/>
      <c r="CG114" s="945"/>
      <c r="CH114" s="82"/>
      <c r="CI114" s="82"/>
      <c r="CJ114" s="82"/>
      <c r="CK114" s="82"/>
      <c r="CL114" s="82"/>
      <c r="CM114" s="82"/>
    </row>
    <row r="115" spans="4:91" x14ac:dyDescent="0.25">
      <c r="D115" s="82"/>
      <c r="E115" s="82"/>
      <c r="F115" s="82"/>
      <c r="G115" s="82"/>
      <c r="H115" s="82"/>
      <c r="K115" s="82"/>
      <c r="L115" s="82"/>
      <c r="M115" s="82"/>
      <c r="N115" s="82"/>
      <c r="O115" s="82"/>
      <c r="P115" s="82"/>
      <c r="Q115" s="82"/>
      <c r="R115" s="82"/>
      <c r="S115" s="82"/>
      <c r="T115" s="82"/>
      <c r="U115" s="82"/>
      <c r="V115" s="82"/>
      <c r="W115" s="82"/>
      <c r="X115" s="82"/>
      <c r="Y115" s="82"/>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2"/>
      <c r="BE115" s="82"/>
      <c r="BF115" s="82"/>
      <c r="BG115" s="82"/>
      <c r="BH115" s="82"/>
      <c r="BI115" s="82"/>
      <c r="BJ115" s="82"/>
      <c r="BK115" s="82"/>
      <c r="BL115" s="82"/>
      <c r="BM115" s="82"/>
      <c r="BN115" s="945"/>
      <c r="BO115" s="945"/>
      <c r="BP115" s="945"/>
      <c r="BQ115" s="945"/>
      <c r="BR115" s="945"/>
      <c r="BS115" s="945"/>
      <c r="BT115" s="945"/>
      <c r="BU115" s="945"/>
      <c r="BV115" s="945"/>
      <c r="BW115" s="945"/>
      <c r="BX115" s="945"/>
      <c r="BY115" s="945"/>
      <c r="BZ115" s="945"/>
      <c r="CA115" s="945"/>
      <c r="CB115" s="945"/>
      <c r="CC115" s="945"/>
      <c r="CD115" s="945"/>
      <c r="CE115" s="945"/>
      <c r="CF115" s="945"/>
      <c r="CG115" s="945"/>
      <c r="CH115" s="82"/>
      <c r="CI115" s="82"/>
      <c r="CJ115" s="82"/>
      <c r="CK115" s="82"/>
      <c r="CL115" s="82"/>
      <c r="CM115" s="82"/>
    </row>
    <row r="116" spans="4:91" x14ac:dyDescent="0.25">
      <c r="D116" s="82"/>
      <c r="E116" s="82"/>
      <c r="F116" s="82"/>
      <c r="G116" s="82"/>
      <c r="H116" s="82"/>
      <c r="K116" s="82"/>
      <c r="L116" s="82"/>
      <c r="M116" s="82"/>
      <c r="N116" s="82"/>
      <c r="O116" s="82"/>
      <c r="P116" s="82"/>
      <c r="Q116" s="82"/>
      <c r="R116" s="82"/>
      <c r="S116" s="82"/>
      <c r="T116" s="82"/>
      <c r="U116" s="82"/>
      <c r="V116" s="82"/>
      <c r="W116" s="82"/>
      <c r="X116" s="82"/>
      <c r="Y116" s="82"/>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2"/>
      <c r="BE116" s="82"/>
      <c r="BF116" s="82"/>
      <c r="BG116" s="82"/>
      <c r="BH116" s="82"/>
      <c r="BI116" s="82"/>
      <c r="BJ116" s="82"/>
      <c r="BK116" s="82"/>
      <c r="BL116" s="82"/>
      <c r="BM116" s="82"/>
      <c r="BN116" s="945"/>
      <c r="BO116" s="945"/>
      <c r="BP116" s="945"/>
      <c r="BQ116" s="945"/>
      <c r="BR116" s="945"/>
      <c r="BS116" s="945"/>
      <c r="BT116" s="945"/>
      <c r="BU116" s="945"/>
      <c r="BV116" s="945"/>
      <c r="BW116" s="945"/>
      <c r="BX116" s="945"/>
      <c r="BY116" s="945"/>
      <c r="BZ116" s="945"/>
      <c r="CA116" s="945"/>
      <c r="CB116" s="945"/>
      <c r="CC116" s="945"/>
      <c r="CD116" s="945"/>
      <c r="CE116" s="945"/>
      <c r="CF116" s="945"/>
      <c r="CG116" s="945"/>
      <c r="CH116" s="82"/>
      <c r="CI116" s="82"/>
      <c r="CJ116" s="82"/>
      <c r="CK116" s="82"/>
      <c r="CL116" s="82"/>
      <c r="CM116" s="82"/>
    </row>
    <row r="117" spans="4:91" x14ac:dyDescent="0.25">
      <c r="D117" s="82"/>
      <c r="E117" s="82"/>
      <c r="F117" s="82"/>
      <c r="G117" s="82"/>
      <c r="H117" s="82"/>
      <c r="K117" s="82"/>
      <c r="L117" s="82"/>
      <c r="M117" s="82"/>
      <c r="N117" s="82"/>
      <c r="O117" s="82"/>
      <c r="P117" s="82"/>
      <c r="Q117" s="82"/>
      <c r="R117" s="82"/>
      <c r="S117" s="82"/>
      <c r="T117" s="82"/>
      <c r="U117" s="82"/>
      <c r="V117" s="82"/>
      <c r="W117" s="82"/>
      <c r="X117" s="82"/>
      <c r="Y117" s="82"/>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2"/>
      <c r="BE117" s="82"/>
      <c r="BF117" s="82"/>
      <c r="BG117" s="82"/>
      <c r="BH117" s="82"/>
      <c r="BI117" s="82"/>
      <c r="BJ117" s="82"/>
      <c r="BK117" s="82"/>
      <c r="BL117" s="82"/>
      <c r="BM117" s="82"/>
      <c r="BN117" s="945"/>
      <c r="BO117" s="945"/>
      <c r="BP117" s="945"/>
      <c r="BQ117" s="945"/>
      <c r="BR117" s="945"/>
      <c r="BS117" s="945"/>
      <c r="BT117" s="945"/>
      <c r="BU117" s="945"/>
      <c r="BV117" s="945"/>
      <c r="BW117" s="945"/>
      <c r="BX117" s="945"/>
      <c r="BY117" s="945"/>
      <c r="BZ117" s="945"/>
      <c r="CA117" s="945"/>
      <c r="CB117" s="945"/>
      <c r="CC117" s="945"/>
      <c r="CD117" s="945"/>
      <c r="CE117" s="945"/>
      <c r="CF117" s="945"/>
      <c r="CG117" s="945"/>
      <c r="CH117" s="82"/>
      <c r="CI117" s="82"/>
      <c r="CJ117" s="82"/>
      <c r="CK117" s="82"/>
      <c r="CL117" s="82"/>
      <c r="CM117" s="82"/>
    </row>
    <row r="118" spans="4:91" x14ac:dyDescent="0.25">
      <c r="D118" s="82"/>
      <c r="E118" s="82"/>
      <c r="F118" s="82"/>
      <c r="G118" s="82"/>
      <c r="H118" s="82"/>
      <c r="K118" s="82"/>
      <c r="L118" s="82"/>
      <c r="M118" s="82"/>
      <c r="N118" s="82"/>
      <c r="O118" s="82"/>
      <c r="P118" s="82"/>
      <c r="Q118" s="82"/>
      <c r="R118" s="82"/>
      <c r="S118" s="82"/>
      <c r="T118" s="82"/>
      <c r="U118" s="82"/>
      <c r="V118" s="82"/>
      <c r="W118" s="82"/>
      <c r="X118" s="82"/>
      <c r="Y118" s="82"/>
      <c r="Z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2"/>
      <c r="BE118" s="82"/>
      <c r="BF118" s="82"/>
      <c r="BG118" s="82"/>
      <c r="BH118" s="82"/>
      <c r="BI118" s="82"/>
      <c r="BJ118" s="82"/>
      <c r="BK118" s="82"/>
      <c r="BL118" s="82"/>
      <c r="BM118" s="82"/>
      <c r="BN118" s="945"/>
      <c r="BO118" s="945"/>
      <c r="BP118" s="945"/>
      <c r="BQ118" s="945"/>
      <c r="BR118" s="945"/>
      <c r="BS118" s="945"/>
      <c r="BT118" s="945"/>
      <c r="BU118" s="945"/>
      <c r="BV118" s="945"/>
      <c r="BW118" s="945"/>
      <c r="BX118" s="945"/>
      <c r="BY118" s="945"/>
      <c r="BZ118" s="945"/>
      <c r="CA118" s="945"/>
      <c r="CB118" s="945"/>
      <c r="CC118" s="945"/>
      <c r="CD118" s="945"/>
      <c r="CE118" s="945"/>
      <c r="CF118" s="945"/>
      <c r="CG118" s="945"/>
      <c r="CH118" s="82"/>
      <c r="CI118" s="82"/>
      <c r="CJ118" s="82"/>
      <c r="CK118" s="82"/>
      <c r="CL118" s="82"/>
      <c r="CM118" s="82"/>
    </row>
    <row r="119" spans="4:91" x14ac:dyDescent="0.25">
      <c r="D119" s="82"/>
      <c r="E119" s="82"/>
      <c r="F119" s="82"/>
      <c r="G119" s="82"/>
      <c r="H119" s="82"/>
      <c r="K119" s="82"/>
      <c r="L119" s="82"/>
      <c r="M119" s="82"/>
      <c r="N119" s="82"/>
      <c r="O119" s="82"/>
      <c r="P119" s="82"/>
      <c r="Q119" s="82"/>
      <c r="R119" s="82"/>
      <c r="S119" s="82"/>
      <c r="T119" s="82"/>
      <c r="U119" s="82"/>
      <c r="V119" s="82"/>
      <c r="W119" s="82"/>
      <c r="X119" s="82"/>
      <c r="Y119" s="82"/>
      <c r="Z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2"/>
      <c r="BE119" s="82"/>
      <c r="BF119" s="82"/>
      <c r="BG119" s="82"/>
      <c r="BH119" s="82"/>
      <c r="BI119" s="82"/>
      <c r="BJ119" s="82"/>
      <c r="BK119" s="82"/>
      <c r="BL119" s="82"/>
      <c r="BM119" s="82"/>
      <c r="BN119" s="945"/>
      <c r="BO119" s="945"/>
      <c r="BP119" s="945"/>
      <c r="BQ119" s="945"/>
      <c r="BR119" s="945"/>
      <c r="BS119" s="945"/>
      <c r="BT119" s="945"/>
      <c r="BU119" s="945"/>
      <c r="BV119" s="945"/>
      <c r="BW119" s="945"/>
      <c r="BX119" s="945"/>
      <c r="BY119" s="945"/>
      <c r="BZ119" s="945"/>
      <c r="CA119" s="945"/>
      <c r="CB119" s="945"/>
      <c r="CC119" s="945"/>
      <c r="CD119" s="945"/>
      <c r="CE119" s="945"/>
      <c r="CF119" s="945"/>
      <c r="CG119" s="945"/>
      <c r="CH119" s="82"/>
      <c r="CI119" s="82"/>
      <c r="CJ119" s="82"/>
      <c r="CK119" s="82"/>
      <c r="CL119" s="82"/>
      <c r="CM119" s="82"/>
    </row>
    <row r="120" spans="4:91" x14ac:dyDescent="0.25">
      <c r="D120" s="82"/>
      <c r="E120" s="82"/>
      <c r="F120" s="82"/>
      <c r="G120" s="82"/>
      <c r="H120" s="82"/>
      <c r="K120" s="82"/>
      <c r="L120" s="82"/>
      <c r="M120" s="82"/>
      <c r="N120" s="82"/>
      <c r="O120" s="82"/>
      <c r="P120" s="82"/>
      <c r="Q120" s="82"/>
      <c r="R120" s="82"/>
      <c r="S120" s="82"/>
      <c r="T120" s="82"/>
      <c r="U120" s="82"/>
      <c r="V120" s="82"/>
      <c r="W120" s="82"/>
      <c r="X120" s="82"/>
      <c r="Y120" s="82"/>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2"/>
      <c r="BE120" s="82"/>
      <c r="BF120" s="82"/>
      <c r="BG120" s="82"/>
      <c r="BH120" s="82"/>
      <c r="BI120" s="82"/>
      <c r="BJ120" s="82"/>
      <c r="BK120" s="82"/>
      <c r="BL120" s="82"/>
      <c r="BM120" s="82"/>
      <c r="BN120" s="945"/>
      <c r="BO120" s="945"/>
      <c r="BP120" s="945"/>
      <c r="BQ120" s="945"/>
      <c r="BR120" s="945"/>
      <c r="BS120" s="945"/>
      <c r="BT120" s="945"/>
      <c r="BU120" s="945"/>
      <c r="BV120" s="945"/>
      <c r="BW120" s="945"/>
      <c r="BX120" s="945"/>
      <c r="BY120" s="945"/>
      <c r="BZ120" s="945"/>
      <c r="CA120" s="945"/>
      <c r="CB120" s="945"/>
      <c r="CC120" s="945"/>
      <c r="CD120" s="945"/>
      <c r="CE120" s="945"/>
      <c r="CF120" s="945"/>
      <c r="CG120" s="945"/>
      <c r="CH120" s="82"/>
      <c r="CI120" s="82"/>
      <c r="CJ120" s="82"/>
      <c r="CK120" s="82"/>
      <c r="CL120" s="82"/>
      <c r="CM120" s="82"/>
    </row>
    <row r="121" spans="4:91" x14ac:dyDescent="0.25">
      <c r="D121" s="82"/>
      <c r="E121" s="82"/>
      <c r="F121" s="82"/>
      <c r="G121" s="82"/>
      <c r="H121" s="82"/>
      <c r="K121" s="82"/>
      <c r="L121" s="82"/>
      <c r="M121" s="82"/>
      <c r="N121" s="82"/>
      <c r="O121" s="82"/>
      <c r="P121" s="82"/>
      <c r="Q121" s="82"/>
      <c r="R121" s="82"/>
      <c r="S121" s="82"/>
      <c r="T121" s="82"/>
      <c r="U121" s="82"/>
      <c r="V121" s="82"/>
      <c r="W121" s="82"/>
      <c r="X121" s="82"/>
      <c r="Y121" s="82"/>
      <c r="Z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2"/>
      <c r="BE121" s="82"/>
      <c r="BF121" s="82"/>
      <c r="BG121" s="82"/>
      <c r="BH121" s="82"/>
      <c r="BI121" s="82"/>
      <c r="BJ121" s="82"/>
      <c r="BK121" s="82"/>
      <c r="BL121" s="82"/>
      <c r="BM121" s="82"/>
      <c r="BN121" s="945"/>
      <c r="BO121" s="945"/>
      <c r="BP121" s="945"/>
      <c r="BQ121" s="945"/>
      <c r="BR121" s="945"/>
      <c r="BS121" s="945"/>
      <c r="BT121" s="945"/>
      <c r="BU121" s="945"/>
      <c r="BV121" s="945"/>
      <c r="BW121" s="945"/>
      <c r="BX121" s="945"/>
      <c r="BY121" s="945"/>
      <c r="BZ121" s="945"/>
      <c r="CA121" s="945"/>
      <c r="CB121" s="945"/>
      <c r="CC121" s="945"/>
      <c r="CD121" s="945"/>
      <c r="CE121" s="945"/>
      <c r="CF121" s="945"/>
      <c r="CG121" s="945"/>
      <c r="CH121" s="82"/>
      <c r="CI121" s="82"/>
      <c r="CJ121" s="82"/>
      <c r="CK121" s="82"/>
      <c r="CL121" s="82"/>
      <c r="CM121" s="82"/>
    </row>
    <row r="122" spans="4:91" x14ac:dyDescent="0.25">
      <c r="D122" s="82"/>
      <c r="E122" s="82"/>
      <c r="F122" s="82"/>
      <c r="G122" s="82"/>
      <c r="H122" s="82"/>
      <c r="K122" s="82"/>
      <c r="L122" s="82"/>
      <c r="M122" s="82"/>
      <c r="N122" s="82"/>
      <c r="O122" s="82"/>
      <c r="P122" s="82"/>
      <c r="Q122" s="82"/>
      <c r="R122" s="82"/>
      <c r="S122" s="82"/>
      <c r="T122" s="82"/>
      <c r="U122" s="82"/>
      <c r="V122" s="82"/>
      <c r="W122" s="82"/>
      <c r="X122" s="82"/>
      <c r="Y122" s="82"/>
      <c r="Z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2"/>
      <c r="BE122" s="82"/>
      <c r="BF122" s="82"/>
      <c r="BG122" s="82"/>
      <c r="BH122" s="82"/>
      <c r="BI122" s="82"/>
      <c r="BJ122" s="82"/>
      <c r="BK122" s="82"/>
      <c r="BL122" s="82"/>
      <c r="BM122" s="82"/>
      <c r="BN122" s="945"/>
      <c r="BO122" s="945"/>
      <c r="BP122" s="945"/>
      <c r="BQ122" s="945"/>
      <c r="BR122" s="945"/>
      <c r="BS122" s="945"/>
      <c r="BT122" s="945"/>
      <c r="BU122" s="945"/>
      <c r="BV122" s="945"/>
      <c r="BW122" s="945"/>
      <c r="BX122" s="945"/>
      <c r="BY122" s="945"/>
      <c r="BZ122" s="945"/>
      <c r="CA122" s="945"/>
      <c r="CB122" s="945"/>
      <c r="CC122" s="945"/>
      <c r="CD122" s="945"/>
      <c r="CE122" s="945"/>
      <c r="CF122" s="945"/>
      <c r="CG122" s="945"/>
      <c r="CH122" s="82"/>
      <c r="CI122" s="82"/>
      <c r="CJ122" s="82"/>
      <c r="CK122" s="82"/>
      <c r="CL122" s="82"/>
      <c r="CM122" s="82"/>
    </row>
    <row r="123" spans="4:91" x14ac:dyDescent="0.25">
      <c r="D123" s="82"/>
      <c r="E123" s="82"/>
      <c r="F123" s="82"/>
      <c r="G123" s="82"/>
      <c r="H123" s="82"/>
      <c r="K123" s="82"/>
      <c r="L123" s="82"/>
      <c r="M123" s="82"/>
      <c r="N123" s="82"/>
      <c r="O123" s="82"/>
      <c r="P123" s="82"/>
      <c r="Q123" s="82"/>
      <c r="R123" s="82"/>
      <c r="S123" s="82"/>
      <c r="T123" s="82"/>
      <c r="U123" s="82"/>
      <c r="V123" s="82"/>
      <c r="W123" s="82"/>
      <c r="X123" s="82"/>
      <c r="Y123" s="82"/>
      <c r="Z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2"/>
      <c r="BE123" s="82"/>
      <c r="BF123" s="82"/>
      <c r="BG123" s="82"/>
      <c r="BH123" s="82"/>
      <c r="BI123" s="82"/>
      <c r="BJ123" s="82"/>
      <c r="BK123" s="82"/>
      <c r="BL123" s="82"/>
      <c r="BM123" s="82"/>
      <c r="BN123" s="945"/>
      <c r="BO123" s="945"/>
      <c r="BP123" s="945"/>
      <c r="BQ123" s="945"/>
      <c r="BR123" s="945"/>
      <c r="BS123" s="945"/>
      <c r="BT123" s="945"/>
      <c r="BU123" s="945"/>
      <c r="BV123" s="945"/>
      <c r="BW123" s="945"/>
      <c r="BX123" s="945"/>
      <c r="BY123" s="945"/>
      <c r="BZ123" s="945"/>
      <c r="CA123" s="945"/>
      <c r="CB123" s="945"/>
      <c r="CC123" s="945"/>
      <c r="CD123" s="945"/>
      <c r="CE123" s="945"/>
      <c r="CF123" s="945"/>
      <c r="CG123" s="945"/>
      <c r="CH123" s="82"/>
      <c r="CI123" s="82"/>
      <c r="CJ123" s="82"/>
      <c r="CK123" s="82"/>
      <c r="CL123" s="82"/>
      <c r="CM123" s="82"/>
    </row>
    <row r="124" spans="4:91" x14ac:dyDescent="0.25">
      <c r="D124" s="82"/>
      <c r="E124" s="82"/>
      <c r="F124" s="82"/>
      <c r="G124" s="82"/>
      <c r="H124" s="82"/>
      <c r="K124" s="82"/>
      <c r="L124" s="82"/>
      <c r="M124" s="82"/>
      <c r="N124" s="82"/>
      <c r="O124" s="82"/>
      <c r="P124" s="82"/>
      <c r="Q124" s="82"/>
      <c r="R124" s="82"/>
      <c r="S124" s="82"/>
      <c r="T124" s="82"/>
      <c r="U124" s="82"/>
      <c r="V124" s="82"/>
      <c r="W124" s="82"/>
      <c r="X124" s="82"/>
      <c r="Y124" s="82"/>
      <c r="Z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2"/>
      <c r="BE124" s="82"/>
      <c r="BF124" s="82"/>
      <c r="BG124" s="82"/>
      <c r="BH124" s="82"/>
      <c r="BI124" s="82"/>
      <c r="BJ124" s="82"/>
      <c r="BK124" s="82"/>
      <c r="BL124" s="82"/>
      <c r="BM124" s="82"/>
      <c r="BN124" s="945"/>
      <c r="BO124" s="945"/>
      <c r="BP124" s="945"/>
      <c r="BQ124" s="945"/>
      <c r="BR124" s="945"/>
      <c r="BS124" s="945"/>
      <c r="BT124" s="945"/>
      <c r="BU124" s="945"/>
      <c r="BV124" s="945"/>
      <c r="BW124" s="945"/>
      <c r="BX124" s="945"/>
      <c r="BY124" s="945"/>
      <c r="BZ124" s="945"/>
      <c r="CA124" s="945"/>
      <c r="CB124" s="945"/>
      <c r="CC124" s="945"/>
      <c r="CD124" s="945"/>
      <c r="CE124" s="945"/>
      <c r="CF124" s="945"/>
      <c r="CG124" s="945"/>
      <c r="CH124" s="82"/>
      <c r="CI124" s="82"/>
      <c r="CJ124" s="82"/>
      <c r="CK124" s="82"/>
      <c r="CL124" s="82"/>
      <c r="CM124" s="82"/>
    </row>
    <row r="125" spans="4:91" x14ac:dyDescent="0.25">
      <c r="D125" s="82"/>
      <c r="E125" s="82"/>
      <c r="F125" s="82"/>
      <c r="G125" s="82"/>
      <c r="H125" s="82"/>
      <c r="K125" s="82"/>
      <c r="L125" s="82"/>
      <c r="M125" s="82"/>
      <c r="N125" s="82"/>
      <c r="O125" s="82"/>
      <c r="P125" s="82"/>
      <c r="Q125" s="82"/>
      <c r="R125" s="82"/>
      <c r="S125" s="82"/>
      <c r="T125" s="82"/>
      <c r="U125" s="82"/>
      <c r="V125" s="82"/>
      <c r="W125" s="82"/>
      <c r="X125" s="82"/>
      <c r="Y125" s="82"/>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2"/>
      <c r="BE125" s="82"/>
      <c r="BF125" s="82"/>
      <c r="BG125" s="82"/>
      <c r="BH125" s="82"/>
      <c r="BI125" s="82"/>
      <c r="BJ125" s="82"/>
      <c r="BK125" s="82"/>
      <c r="BL125" s="82"/>
      <c r="BM125" s="82"/>
      <c r="BN125" s="945"/>
      <c r="BO125" s="945"/>
      <c r="BP125" s="945"/>
      <c r="BQ125" s="945"/>
      <c r="BR125" s="945"/>
      <c r="BS125" s="945"/>
      <c r="BT125" s="945"/>
      <c r="BU125" s="945"/>
      <c r="BV125" s="945"/>
      <c r="BW125" s="945"/>
      <c r="BX125" s="945"/>
      <c r="BY125" s="945"/>
      <c r="BZ125" s="945"/>
      <c r="CA125" s="945"/>
      <c r="CB125" s="945"/>
      <c r="CC125" s="945"/>
      <c r="CD125" s="945"/>
      <c r="CE125" s="945"/>
      <c r="CF125" s="945"/>
      <c r="CG125" s="945"/>
      <c r="CH125" s="82"/>
      <c r="CI125" s="82"/>
      <c r="CJ125" s="82"/>
      <c r="CK125" s="82"/>
      <c r="CL125" s="82"/>
      <c r="CM125" s="82"/>
    </row>
    <row r="126" spans="4:91" x14ac:dyDescent="0.25">
      <c r="D126" s="82"/>
      <c r="E126" s="82"/>
      <c r="F126" s="82"/>
      <c r="G126" s="82"/>
      <c r="H126" s="82"/>
      <c r="K126" s="82"/>
      <c r="L126" s="82"/>
      <c r="M126" s="82"/>
      <c r="N126" s="82"/>
      <c r="O126" s="82"/>
      <c r="P126" s="82"/>
      <c r="Q126" s="82"/>
      <c r="R126" s="82"/>
      <c r="S126" s="82"/>
      <c r="T126" s="82"/>
      <c r="U126" s="82"/>
      <c r="V126" s="82"/>
      <c r="W126" s="82"/>
      <c r="X126" s="82"/>
      <c r="Y126" s="82"/>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2"/>
      <c r="BE126" s="82"/>
      <c r="BF126" s="82"/>
      <c r="BG126" s="82"/>
      <c r="BH126" s="82"/>
      <c r="BI126" s="82"/>
      <c r="BJ126" s="82"/>
      <c r="BK126" s="82"/>
      <c r="BL126" s="82"/>
      <c r="BM126" s="82"/>
      <c r="BN126" s="945"/>
      <c r="BO126" s="945"/>
      <c r="BP126" s="945"/>
      <c r="BQ126" s="945"/>
      <c r="BR126" s="945"/>
      <c r="BS126" s="945"/>
      <c r="BT126" s="945"/>
      <c r="BU126" s="945"/>
      <c r="BV126" s="945"/>
      <c r="BW126" s="945"/>
      <c r="BX126" s="945"/>
      <c r="BY126" s="945"/>
      <c r="BZ126" s="945"/>
      <c r="CA126" s="945"/>
      <c r="CB126" s="945"/>
      <c r="CC126" s="945"/>
      <c r="CD126" s="945"/>
      <c r="CE126" s="945"/>
      <c r="CF126" s="945"/>
      <c r="CG126" s="945"/>
      <c r="CH126" s="82"/>
      <c r="CI126" s="82"/>
      <c r="CJ126" s="82"/>
      <c r="CK126" s="82"/>
      <c r="CL126" s="82"/>
      <c r="CM126" s="82"/>
    </row>
    <row r="127" spans="4:91" x14ac:dyDescent="0.25">
      <c r="D127" s="82"/>
      <c r="E127" s="82"/>
      <c r="F127" s="82"/>
      <c r="G127" s="82"/>
      <c r="H127" s="82"/>
      <c r="K127" s="82"/>
      <c r="L127" s="82"/>
      <c r="M127" s="82"/>
      <c r="N127" s="82"/>
      <c r="O127" s="82"/>
      <c r="P127" s="82"/>
      <c r="Q127" s="82"/>
      <c r="R127" s="82"/>
      <c r="S127" s="82"/>
      <c r="T127" s="82"/>
      <c r="U127" s="82"/>
      <c r="V127" s="82"/>
      <c r="W127" s="82"/>
      <c r="X127" s="82"/>
      <c r="Y127" s="82"/>
      <c r="Z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2"/>
      <c r="BE127" s="82"/>
      <c r="BF127" s="82"/>
      <c r="BG127" s="82"/>
      <c r="BH127" s="82"/>
      <c r="BI127" s="82"/>
      <c r="BJ127" s="82"/>
      <c r="BK127" s="82"/>
      <c r="BL127" s="82"/>
      <c r="BM127" s="82"/>
      <c r="BN127" s="945"/>
      <c r="BO127" s="945"/>
      <c r="BP127" s="945"/>
      <c r="BQ127" s="945"/>
      <c r="BR127" s="945"/>
      <c r="BS127" s="945"/>
      <c r="BT127" s="945"/>
      <c r="BU127" s="945"/>
      <c r="BV127" s="945"/>
      <c r="BW127" s="945"/>
      <c r="BX127" s="945"/>
      <c r="BY127" s="945"/>
      <c r="BZ127" s="945"/>
      <c r="CA127" s="945"/>
      <c r="CB127" s="945"/>
      <c r="CC127" s="945"/>
      <c r="CD127" s="945"/>
      <c r="CE127" s="945"/>
      <c r="CF127" s="945"/>
      <c r="CG127" s="945"/>
      <c r="CH127" s="82"/>
      <c r="CI127" s="82"/>
      <c r="CJ127" s="82"/>
      <c r="CK127" s="82"/>
      <c r="CL127" s="82"/>
      <c r="CM127" s="82"/>
    </row>
    <row r="128" spans="4:91" x14ac:dyDescent="0.25">
      <c r="D128" s="82"/>
      <c r="E128" s="82"/>
      <c r="F128" s="82"/>
      <c r="G128" s="82"/>
      <c r="H128" s="82"/>
      <c r="K128" s="82"/>
      <c r="L128" s="82"/>
      <c r="M128" s="82"/>
      <c r="N128" s="82"/>
      <c r="O128" s="82"/>
      <c r="P128" s="82"/>
      <c r="Q128" s="82"/>
      <c r="R128" s="82"/>
      <c r="S128" s="82"/>
      <c r="T128" s="82"/>
      <c r="U128" s="82"/>
      <c r="V128" s="82"/>
      <c r="W128" s="82"/>
      <c r="X128" s="82"/>
      <c r="Y128" s="82"/>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2"/>
      <c r="BE128" s="82"/>
      <c r="BF128" s="82"/>
      <c r="BG128" s="82"/>
      <c r="BH128" s="82"/>
      <c r="BI128" s="82"/>
      <c r="BJ128" s="82"/>
      <c r="BK128" s="82"/>
      <c r="BL128" s="82"/>
      <c r="BM128" s="82"/>
      <c r="BN128" s="945"/>
      <c r="BO128" s="945"/>
      <c r="BP128" s="945"/>
      <c r="BQ128" s="945"/>
      <c r="BR128" s="945"/>
      <c r="BS128" s="945"/>
      <c r="BT128" s="945"/>
      <c r="BU128" s="945"/>
      <c r="BV128" s="945"/>
      <c r="BW128" s="945"/>
      <c r="BX128" s="945"/>
      <c r="BY128" s="945"/>
      <c r="BZ128" s="945"/>
      <c r="CA128" s="945"/>
      <c r="CB128" s="945"/>
      <c r="CC128" s="945"/>
      <c r="CD128" s="945"/>
      <c r="CE128" s="945"/>
      <c r="CF128" s="945"/>
      <c r="CG128" s="945"/>
      <c r="CH128" s="82"/>
      <c r="CI128" s="82"/>
      <c r="CJ128" s="82"/>
      <c r="CK128" s="82"/>
      <c r="CL128" s="82"/>
      <c r="CM128" s="82"/>
    </row>
    <row r="129" spans="4:91" x14ac:dyDescent="0.25">
      <c r="D129" s="82"/>
      <c r="E129" s="82"/>
      <c r="F129" s="82"/>
      <c r="G129" s="82"/>
      <c r="H129" s="82"/>
      <c r="K129" s="82"/>
      <c r="L129" s="82"/>
      <c r="M129" s="82"/>
      <c r="N129" s="82"/>
      <c r="O129" s="82"/>
      <c r="P129" s="82"/>
      <c r="Q129" s="82"/>
      <c r="R129" s="82"/>
      <c r="S129" s="82"/>
      <c r="T129" s="82"/>
      <c r="U129" s="82"/>
      <c r="V129" s="82"/>
      <c r="W129" s="82"/>
      <c r="X129" s="82"/>
      <c r="Y129" s="82"/>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2"/>
      <c r="BE129" s="82"/>
      <c r="BF129" s="82"/>
      <c r="BG129" s="82"/>
      <c r="BH129" s="82"/>
      <c r="BI129" s="82"/>
      <c r="BJ129" s="82"/>
      <c r="BK129" s="82"/>
      <c r="BL129" s="82"/>
      <c r="BM129" s="82"/>
      <c r="BN129" s="945"/>
      <c r="BO129" s="945"/>
      <c r="BP129" s="945"/>
      <c r="BQ129" s="945"/>
      <c r="BR129" s="945"/>
      <c r="BS129" s="945"/>
      <c r="BT129" s="945"/>
      <c r="BU129" s="945"/>
      <c r="BV129" s="945"/>
      <c r="BW129" s="945"/>
      <c r="BX129" s="945"/>
      <c r="BY129" s="945"/>
      <c r="BZ129" s="945"/>
      <c r="CA129" s="945"/>
      <c r="CB129" s="945"/>
      <c r="CC129" s="945"/>
      <c r="CD129" s="945"/>
      <c r="CE129" s="945"/>
      <c r="CF129" s="945"/>
      <c r="CG129" s="945"/>
      <c r="CH129" s="82"/>
      <c r="CI129" s="82"/>
      <c r="CJ129" s="82"/>
      <c r="CK129" s="82"/>
      <c r="CL129" s="82"/>
      <c r="CM129" s="82"/>
    </row>
    <row r="130" spans="4:91" x14ac:dyDescent="0.25">
      <c r="D130" s="82"/>
      <c r="E130" s="82"/>
      <c r="F130" s="82"/>
      <c r="G130" s="82"/>
      <c r="H130" s="82"/>
      <c r="K130" s="82"/>
      <c r="L130" s="82"/>
      <c r="M130" s="82"/>
      <c r="N130" s="82"/>
      <c r="O130" s="82"/>
      <c r="P130" s="82"/>
      <c r="Q130" s="82"/>
      <c r="R130" s="82"/>
      <c r="S130" s="82"/>
      <c r="T130" s="82"/>
      <c r="U130" s="82"/>
      <c r="V130" s="82"/>
      <c r="W130" s="82"/>
      <c r="X130" s="82"/>
      <c r="Y130" s="82"/>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2"/>
      <c r="BE130" s="82"/>
      <c r="BF130" s="82"/>
      <c r="BG130" s="82"/>
      <c r="BH130" s="82"/>
      <c r="BI130" s="82"/>
      <c r="BJ130" s="82"/>
      <c r="BK130" s="82"/>
      <c r="BL130" s="82"/>
      <c r="BM130" s="82"/>
      <c r="BN130" s="945"/>
      <c r="BO130" s="945"/>
      <c r="BP130" s="945"/>
      <c r="BQ130" s="945"/>
      <c r="BR130" s="945"/>
      <c r="BS130" s="945"/>
      <c r="BT130" s="945"/>
      <c r="BU130" s="945"/>
      <c r="BV130" s="945"/>
      <c r="BW130" s="945"/>
      <c r="BX130" s="945"/>
      <c r="BY130" s="945"/>
      <c r="BZ130" s="945"/>
      <c r="CA130" s="945"/>
      <c r="CB130" s="945"/>
      <c r="CC130" s="945"/>
      <c r="CD130" s="945"/>
      <c r="CE130" s="945"/>
      <c r="CF130" s="945"/>
      <c r="CG130" s="945"/>
      <c r="CH130" s="82"/>
      <c r="CI130" s="82"/>
      <c r="CJ130" s="82"/>
      <c r="CK130" s="82"/>
      <c r="CL130" s="82"/>
      <c r="CM130" s="82"/>
    </row>
    <row r="131" spans="4:91" x14ac:dyDescent="0.25">
      <c r="D131" s="82"/>
      <c r="E131" s="82"/>
      <c r="F131" s="82"/>
      <c r="G131" s="82"/>
      <c r="H131" s="82"/>
      <c r="K131" s="82"/>
      <c r="L131" s="82"/>
      <c r="M131" s="82"/>
      <c r="N131" s="82"/>
      <c r="O131" s="82"/>
      <c r="P131" s="82"/>
      <c r="Q131" s="82"/>
      <c r="R131" s="82"/>
      <c r="S131" s="82"/>
      <c r="T131" s="82"/>
      <c r="U131" s="82"/>
      <c r="V131" s="82"/>
      <c r="W131" s="82"/>
      <c r="X131" s="82"/>
      <c r="Y131" s="82"/>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2"/>
      <c r="BE131" s="82"/>
      <c r="BF131" s="82"/>
      <c r="BG131" s="82"/>
      <c r="BH131" s="82"/>
      <c r="BI131" s="82"/>
      <c r="BJ131" s="82"/>
      <c r="BK131" s="82"/>
      <c r="BL131" s="82"/>
      <c r="BM131" s="82"/>
      <c r="BN131" s="945"/>
      <c r="BO131" s="945"/>
      <c r="BP131" s="945"/>
      <c r="BQ131" s="945"/>
      <c r="BR131" s="945"/>
      <c r="BS131" s="945"/>
      <c r="BT131" s="945"/>
      <c r="BU131" s="945"/>
      <c r="BV131" s="945"/>
      <c r="BW131" s="945"/>
      <c r="BX131" s="945"/>
      <c r="BY131" s="945"/>
      <c r="BZ131" s="945"/>
      <c r="CA131" s="945"/>
      <c r="CB131" s="945"/>
      <c r="CC131" s="945"/>
      <c r="CD131" s="945"/>
      <c r="CE131" s="945"/>
      <c r="CF131" s="945"/>
      <c r="CG131" s="945"/>
      <c r="CH131" s="82"/>
      <c r="CI131" s="82"/>
      <c r="CJ131" s="82"/>
      <c r="CK131" s="82"/>
      <c r="CL131" s="82"/>
      <c r="CM131" s="82"/>
    </row>
    <row r="132" spans="4:91" x14ac:dyDescent="0.25">
      <c r="D132" s="82"/>
      <c r="E132" s="82"/>
      <c r="F132" s="82"/>
      <c r="G132" s="82"/>
      <c r="H132" s="82"/>
      <c r="K132" s="82"/>
      <c r="L132" s="82"/>
      <c r="M132" s="82"/>
      <c r="N132" s="82"/>
      <c r="O132" s="82"/>
      <c r="P132" s="82"/>
      <c r="Q132" s="82"/>
      <c r="R132" s="82"/>
      <c r="S132" s="82"/>
      <c r="T132" s="82"/>
      <c r="U132" s="82"/>
      <c r="V132" s="82"/>
      <c r="W132" s="82"/>
      <c r="X132" s="82"/>
      <c r="Y132" s="82"/>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2"/>
      <c r="BE132" s="82"/>
      <c r="BF132" s="82"/>
      <c r="BG132" s="82"/>
      <c r="BH132" s="82"/>
      <c r="BI132" s="82"/>
      <c r="BJ132" s="82"/>
      <c r="BK132" s="82"/>
      <c r="BL132" s="82"/>
      <c r="BM132" s="82"/>
      <c r="BN132" s="945"/>
      <c r="BO132" s="945"/>
      <c r="BP132" s="945"/>
      <c r="BQ132" s="945"/>
      <c r="BR132" s="945"/>
      <c r="BS132" s="945"/>
      <c r="BT132" s="945"/>
      <c r="BU132" s="945"/>
      <c r="BV132" s="945"/>
      <c r="BW132" s="945"/>
      <c r="BX132" s="945"/>
      <c r="BY132" s="945"/>
      <c r="BZ132" s="945"/>
      <c r="CA132" s="945"/>
      <c r="CB132" s="945"/>
      <c r="CC132" s="945"/>
      <c r="CD132" s="945"/>
      <c r="CE132" s="945"/>
      <c r="CF132" s="945"/>
      <c r="CG132" s="945"/>
      <c r="CH132" s="82"/>
      <c r="CI132" s="82"/>
      <c r="CJ132" s="82"/>
      <c r="CK132" s="82"/>
      <c r="CL132" s="82"/>
      <c r="CM132" s="82"/>
    </row>
    <row r="133" spans="4:91" x14ac:dyDescent="0.25">
      <c r="D133" s="82"/>
      <c r="E133" s="82"/>
      <c r="F133" s="82"/>
      <c r="G133" s="82"/>
      <c r="H133" s="82"/>
      <c r="K133" s="82"/>
      <c r="L133" s="82"/>
      <c r="M133" s="82"/>
      <c r="N133" s="82"/>
      <c r="O133" s="82"/>
      <c r="P133" s="82"/>
      <c r="Q133" s="82"/>
      <c r="R133" s="82"/>
      <c r="S133" s="82"/>
      <c r="T133" s="82"/>
      <c r="U133" s="82"/>
      <c r="V133" s="82"/>
      <c r="W133" s="82"/>
      <c r="X133" s="82"/>
      <c r="Y133" s="82"/>
      <c r="Z133" s="84"/>
      <c r="AA133" s="84"/>
      <c r="AB133" s="84"/>
      <c r="AC133" s="84"/>
      <c r="AD133" s="84"/>
      <c r="AE133" s="84"/>
      <c r="AF133" s="84"/>
      <c r="AG133" s="84"/>
      <c r="AH133" s="84"/>
      <c r="AI133" s="84"/>
      <c r="AJ133" s="84"/>
      <c r="AK133" s="84"/>
      <c r="AL133" s="84"/>
      <c r="AM133" s="92" t="e">
        <f>#REF!+#REF!+#REF!</f>
        <v>#REF!</v>
      </c>
      <c r="AN133" s="84"/>
      <c r="AO133" s="84"/>
      <c r="AP133" s="84"/>
      <c r="AQ133" s="84"/>
      <c r="AR133" s="84"/>
      <c r="AS133" s="84"/>
      <c r="AT133" s="84"/>
      <c r="AU133" s="84"/>
      <c r="AV133" s="84"/>
      <c r="AW133" s="92" t="e">
        <f>#REF!+#REF!+#REF!</f>
        <v>#REF!</v>
      </c>
      <c r="AX133" s="84"/>
      <c r="AY133" s="84"/>
      <c r="AZ133" s="84"/>
      <c r="BA133" s="84"/>
      <c r="BB133" s="84"/>
      <c r="BC133" s="84"/>
      <c r="BD133" s="82"/>
      <c r="BE133" s="82"/>
      <c r="BF133" s="82"/>
      <c r="BG133" s="93" t="e">
        <f>#REF!+#REF!+#REF!</f>
        <v>#REF!</v>
      </c>
      <c r="BH133" s="82"/>
      <c r="BI133" s="82"/>
      <c r="BJ133" s="82"/>
      <c r="BK133" s="82"/>
      <c r="BL133" s="82"/>
      <c r="BM133" s="82"/>
      <c r="BN133" s="945"/>
      <c r="BO133" s="945"/>
      <c r="BP133" s="945"/>
      <c r="BQ133" s="945"/>
      <c r="BR133" s="945"/>
      <c r="BS133" s="945"/>
      <c r="BT133" s="945"/>
      <c r="BU133" s="945"/>
      <c r="BV133" s="945"/>
      <c r="BW133" s="945"/>
      <c r="BX133" s="945"/>
      <c r="BY133" s="945"/>
      <c r="BZ133" s="945"/>
      <c r="CA133" s="945"/>
      <c r="CB133" s="945"/>
      <c r="CC133" s="945"/>
      <c r="CD133" s="945"/>
      <c r="CE133" s="945"/>
      <c r="CF133" s="945"/>
      <c r="CG133" s="945"/>
      <c r="CH133" s="82"/>
      <c r="CI133" s="82"/>
      <c r="CJ133" s="82"/>
      <c r="CK133" s="82"/>
      <c r="CL133" s="82"/>
      <c r="CM133" s="82"/>
    </row>
    <row r="134" spans="4:91" x14ac:dyDescent="0.25">
      <c r="D134" s="82"/>
      <c r="E134" s="82"/>
      <c r="F134" s="82"/>
      <c r="G134" s="82"/>
      <c r="H134" s="82"/>
      <c r="K134" s="82"/>
      <c r="L134" s="82"/>
      <c r="M134" s="82"/>
      <c r="N134" s="82"/>
      <c r="O134" s="82"/>
      <c r="P134" s="82"/>
      <c r="Q134" s="82"/>
      <c r="R134" s="82"/>
      <c r="S134" s="82"/>
      <c r="T134" s="82"/>
      <c r="U134" s="82"/>
      <c r="V134" s="82"/>
      <c r="W134" s="82"/>
      <c r="X134" s="82"/>
      <c r="Y134" s="82"/>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2"/>
      <c r="BE134" s="82"/>
      <c r="BF134" s="82"/>
      <c r="BG134" s="82"/>
      <c r="BH134" s="82"/>
      <c r="BI134" s="82"/>
      <c r="BJ134" s="82"/>
      <c r="BK134" s="82"/>
      <c r="BL134" s="82"/>
      <c r="BM134" s="82"/>
      <c r="BN134" s="945"/>
      <c r="BO134" s="945"/>
      <c r="BP134" s="945"/>
      <c r="BQ134" s="945"/>
      <c r="BR134" s="945"/>
      <c r="BS134" s="945"/>
      <c r="BT134" s="945"/>
      <c r="BU134" s="945"/>
      <c r="BV134" s="945"/>
      <c r="BW134" s="945"/>
      <c r="BX134" s="945"/>
      <c r="BY134" s="945"/>
      <c r="BZ134" s="945"/>
      <c r="CA134" s="945"/>
      <c r="CB134" s="945"/>
      <c r="CC134" s="945"/>
      <c r="CD134" s="945"/>
      <c r="CE134" s="945"/>
      <c r="CF134" s="945"/>
      <c r="CG134" s="945"/>
      <c r="CH134" s="82"/>
      <c r="CI134" s="82"/>
      <c r="CJ134" s="82"/>
      <c r="CK134" s="82"/>
      <c r="CL134" s="82"/>
      <c r="CM134" s="82"/>
    </row>
    <row r="135" spans="4:91" x14ac:dyDescent="0.25">
      <c r="D135" s="82"/>
      <c r="E135" s="82"/>
      <c r="F135" s="82"/>
      <c r="G135" s="82"/>
      <c r="H135" s="82"/>
      <c r="K135" s="82"/>
      <c r="L135" s="82"/>
      <c r="M135" s="82"/>
      <c r="N135" s="82"/>
      <c r="O135" s="82"/>
      <c r="P135" s="82"/>
      <c r="Q135" s="82"/>
      <c r="R135" s="82"/>
      <c r="S135" s="82"/>
      <c r="T135" s="82"/>
      <c r="U135" s="82"/>
      <c r="V135" s="82"/>
      <c r="W135" s="82"/>
      <c r="X135" s="82"/>
      <c r="Y135" s="82"/>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2"/>
      <c r="BE135" s="82"/>
      <c r="BF135" s="82"/>
      <c r="BG135" s="82"/>
      <c r="BH135" s="82"/>
      <c r="BI135" s="82"/>
      <c r="BJ135" s="82"/>
      <c r="BK135" s="82"/>
      <c r="BL135" s="82"/>
      <c r="BM135" s="82"/>
      <c r="BN135" s="945"/>
      <c r="BO135" s="945"/>
      <c r="BP135" s="945"/>
      <c r="BQ135" s="945"/>
      <c r="BR135" s="945"/>
      <c r="BS135" s="945"/>
      <c r="BT135" s="945"/>
      <c r="BU135" s="945"/>
      <c r="BV135" s="945"/>
      <c r="BW135" s="945"/>
      <c r="BX135" s="945"/>
      <c r="BY135" s="945"/>
      <c r="BZ135" s="945"/>
      <c r="CA135" s="945"/>
      <c r="CB135" s="945"/>
      <c r="CC135" s="945"/>
      <c r="CD135" s="945"/>
      <c r="CE135" s="945"/>
      <c r="CF135" s="945"/>
      <c r="CG135" s="945"/>
      <c r="CH135" s="82"/>
      <c r="CI135" s="82"/>
      <c r="CJ135" s="82"/>
      <c r="CK135" s="82"/>
      <c r="CL135" s="82"/>
      <c r="CM135" s="82"/>
    </row>
    <row r="136" spans="4:91" x14ac:dyDescent="0.25">
      <c r="D136" s="82"/>
      <c r="E136" s="82"/>
      <c r="F136" s="82"/>
      <c r="G136" s="82"/>
      <c r="H136" s="82"/>
      <c r="K136" s="82"/>
      <c r="L136" s="82"/>
      <c r="M136" s="82"/>
      <c r="N136" s="82"/>
      <c r="O136" s="82"/>
      <c r="P136" s="82"/>
      <c r="Q136" s="82"/>
      <c r="R136" s="82"/>
      <c r="S136" s="82"/>
      <c r="T136" s="82"/>
      <c r="U136" s="82"/>
      <c r="V136" s="82"/>
      <c r="W136" s="82"/>
      <c r="X136" s="82"/>
      <c r="Y136" s="82"/>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2"/>
      <c r="BE136" s="82"/>
      <c r="BF136" s="82"/>
      <c r="BG136" s="82"/>
      <c r="BH136" s="82"/>
      <c r="BI136" s="82"/>
      <c r="BJ136" s="82"/>
      <c r="BK136" s="82"/>
      <c r="BL136" s="82"/>
      <c r="BM136" s="82"/>
      <c r="BN136" s="945"/>
      <c r="BO136" s="945"/>
      <c r="BP136" s="945"/>
      <c r="BQ136" s="945"/>
      <c r="BR136" s="945"/>
      <c r="BS136" s="945"/>
      <c r="BT136" s="945"/>
      <c r="BU136" s="945"/>
      <c r="BV136" s="945"/>
      <c r="BW136" s="945"/>
      <c r="BX136" s="945"/>
      <c r="BY136" s="945"/>
      <c r="BZ136" s="945"/>
      <c r="CA136" s="945"/>
      <c r="CB136" s="945"/>
      <c r="CC136" s="945"/>
      <c r="CD136" s="945"/>
      <c r="CE136" s="945"/>
      <c r="CF136" s="945"/>
      <c r="CG136" s="945"/>
      <c r="CH136" s="82"/>
      <c r="CI136" s="82"/>
      <c r="CJ136" s="82"/>
      <c r="CK136" s="82"/>
      <c r="CL136" s="82"/>
      <c r="CM136" s="82"/>
    </row>
    <row r="137" spans="4:91" x14ac:dyDescent="0.25">
      <c r="D137" s="82"/>
      <c r="E137" s="82"/>
      <c r="F137" s="82"/>
      <c r="G137" s="82"/>
      <c r="H137" s="82"/>
      <c r="K137" s="82"/>
      <c r="L137" s="82"/>
      <c r="M137" s="82"/>
      <c r="N137" s="82"/>
      <c r="O137" s="82"/>
      <c r="P137" s="82"/>
      <c r="Q137" s="82"/>
      <c r="R137" s="82"/>
      <c r="S137" s="82"/>
      <c r="T137" s="82"/>
      <c r="U137" s="82"/>
      <c r="V137" s="82"/>
      <c r="W137" s="82"/>
      <c r="X137" s="82"/>
      <c r="Y137" s="82"/>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2"/>
      <c r="BE137" s="82"/>
      <c r="BF137" s="82"/>
      <c r="BG137" s="82"/>
      <c r="BH137" s="82"/>
      <c r="BI137" s="82"/>
      <c r="BJ137" s="82"/>
      <c r="BK137" s="82"/>
      <c r="BL137" s="82"/>
      <c r="BM137" s="82"/>
      <c r="BN137" s="945"/>
      <c r="BO137" s="945"/>
      <c r="BP137" s="945"/>
      <c r="BQ137" s="945"/>
      <c r="BR137" s="945"/>
      <c r="BS137" s="945"/>
      <c r="BT137" s="945"/>
      <c r="BU137" s="945"/>
      <c r="BV137" s="945"/>
      <c r="BW137" s="945"/>
      <c r="BX137" s="945"/>
      <c r="BY137" s="945"/>
      <c r="BZ137" s="945"/>
      <c r="CA137" s="945"/>
      <c r="CB137" s="945"/>
      <c r="CC137" s="945"/>
      <c r="CD137" s="945"/>
      <c r="CE137" s="945"/>
      <c r="CF137" s="945"/>
      <c r="CG137" s="945"/>
      <c r="CH137" s="82"/>
      <c r="CI137" s="82"/>
      <c r="CJ137" s="82"/>
      <c r="CK137" s="82"/>
      <c r="CL137" s="82"/>
      <c r="CM137" s="82"/>
    </row>
    <row r="138" spans="4:91" x14ac:dyDescent="0.25">
      <c r="D138" s="82"/>
      <c r="E138" s="82"/>
      <c r="F138" s="82"/>
      <c r="G138" s="82"/>
      <c r="H138" s="82"/>
      <c r="K138" s="82"/>
      <c r="L138" s="82"/>
      <c r="M138" s="82"/>
      <c r="N138" s="82"/>
      <c r="O138" s="82"/>
      <c r="P138" s="82"/>
      <c r="Q138" s="82"/>
      <c r="R138" s="82"/>
      <c r="S138" s="82"/>
      <c r="T138" s="82"/>
      <c r="U138" s="82"/>
      <c r="V138" s="82"/>
      <c r="W138" s="82"/>
      <c r="X138" s="82"/>
      <c r="Y138" s="82"/>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2"/>
      <c r="BE138" s="82"/>
      <c r="BF138" s="82"/>
      <c r="BG138" s="82"/>
      <c r="BH138" s="82"/>
      <c r="BI138" s="82"/>
      <c r="BJ138" s="82"/>
      <c r="BK138" s="82"/>
      <c r="BL138" s="82"/>
      <c r="BM138" s="82"/>
      <c r="BN138" s="945"/>
      <c r="BO138" s="945"/>
      <c r="BP138" s="945"/>
      <c r="BQ138" s="945"/>
      <c r="BR138" s="945"/>
      <c r="BS138" s="945"/>
      <c r="BT138" s="945"/>
      <c r="BU138" s="945"/>
      <c r="BV138" s="945"/>
      <c r="BW138" s="945"/>
      <c r="BX138" s="945"/>
      <c r="BY138" s="945"/>
      <c r="BZ138" s="945"/>
      <c r="CA138" s="945"/>
      <c r="CB138" s="945"/>
      <c r="CC138" s="945"/>
      <c r="CD138" s="945"/>
      <c r="CE138" s="945"/>
      <c r="CF138" s="945"/>
      <c r="CG138" s="945"/>
      <c r="CH138" s="82"/>
      <c r="CI138" s="82"/>
      <c r="CJ138" s="82"/>
      <c r="CK138" s="82"/>
      <c r="CL138" s="82"/>
      <c r="CM138" s="82"/>
    </row>
    <row r="139" spans="4:91" x14ac:dyDescent="0.25">
      <c r="D139" s="82"/>
      <c r="E139" s="82"/>
      <c r="F139" s="82"/>
      <c r="G139" s="82"/>
      <c r="H139" s="82"/>
      <c r="K139" s="82"/>
      <c r="L139" s="82"/>
      <c r="M139" s="82"/>
      <c r="N139" s="82"/>
      <c r="O139" s="82"/>
      <c r="P139" s="82"/>
      <c r="Q139" s="82"/>
      <c r="R139" s="82"/>
      <c r="S139" s="82"/>
      <c r="T139" s="82"/>
      <c r="U139" s="82"/>
      <c r="V139" s="82"/>
      <c r="W139" s="82"/>
      <c r="X139" s="82"/>
      <c r="Y139" s="82"/>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2"/>
      <c r="BE139" s="82"/>
      <c r="BF139" s="82"/>
      <c r="BG139" s="82"/>
      <c r="BH139" s="82"/>
      <c r="BI139" s="82"/>
      <c r="BJ139" s="82"/>
      <c r="BK139" s="82"/>
      <c r="BL139" s="82"/>
      <c r="BM139" s="82"/>
      <c r="BN139" s="945"/>
      <c r="BO139" s="945"/>
      <c r="BP139" s="945"/>
      <c r="BQ139" s="945"/>
      <c r="BR139" s="945"/>
      <c r="BS139" s="945"/>
      <c r="BT139" s="945"/>
      <c r="BU139" s="945"/>
      <c r="BV139" s="945"/>
      <c r="BW139" s="945"/>
      <c r="BX139" s="945"/>
      <c r="BY139" s="945"/>
      <c r="BZ139" s="945"/>
      <c r="CA139" s="945"/>
      <c r="CB139" s="945"/>
      <c r="CC139" s="945"/>
      <c r="CD139" s="945"/>
      <c r="CE139" s="945"/>
      <c r="CF139" s="945"/>
      <c r="CG139" s="945"/>
      <c r="CH139" s="82"/>
      <c r="CI139" s="82"/>
      <c r="CJ139" s="82"/>
      <c r="CK139" s="82"/>
      <c r="CL139" s="82"/>
      <c r="CM139" s="82"/>
    </row>
    <row r="140" spans="4:91" x14ac:dyDescent="0.25">
      <c r="D140" s="82"/>
      <c r="E140" s="82"/>
      <c r="F140" s="82"/>
      <c r="G140" s="82"/>
      <c r="H140" s="82"/>
      <c r="K140" s="82"/>
      <c r="L140" s="82"/>
      <c r="M140" s="82"/>
      <c r="N140" s="82"/>
      <c r="O140" s="82"/>
      <c r="P140" s="82"/>
      <c r="Q140" s="82"/>
      <c r="R140" s="82"/>
      <c r="S140" s="82"/>
      <c r="T140" s="82"/>
      <c r="U140" s="82"/>
      <c r="V140" s="82"/>
      <c r="W140" s="82"/>
      <c r="X140" s="82"/>
      <c r="Y140" s="82"/>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2"/>
      <c r="BE140" s="82"/>
      <c r="BF140" s="82"/>
      <c r="BG140" s="82"/>
      <c r="BH140" s="82"/>
      <c r="BI140" s="82"/>
      <c r="BJ140" s="82"/>
      <c r="BK140" s="82"/>
      <c r="BL140" s="82"/>
      <c r="BM140" s="82"/>
      <c r="BN140" s="945"/>
      <c r="BO140" s="945"/>
      <c r="BP140" s="945"/>
      <c r="BQ140" s="945"/>
      <c r="BR140" s="945"/>
      <c r="BS140" s="945"/>
      <c r="BT140" s="945"/>
      <c r="BU140" s="945"/>
      <c r="BV140" s="945"/>
      <c r="BW140" s="945"/>
      <c r="BX140" s="945"/>
      <c r="BY140" s="945"/>
      <c r="BZ140" s="945"/>
      <c r="CA140" s="945"/>
      <c r="CB140" s="945"/>
      <c r="CC140" s="945"/>
      <c r="CD140" s="945"/>
      <c r="CE140" s="945"/>
      <c r="CF140" s="945"/>
      <c r="CG140" s="945"/>
      <c r="CH140" s="82"/>
      <c r="CI140" s="82"/>
      <c r="CJ140" s="82"/>
      <c r="CK140" s="82"/>
      <c r="CL140" s="82"/>
      <c r="CM140" s="82"/>
    </row>
    <row r="141" spans="4:91" x14ac:dyDescent="0.25">
      <c r="D141" s="82"/>
      <c r="E141" s="82"/>
      <c r="F141" s="82"/>
      <c r="G141" s="82"/>
      <c r="H141" s="82"/>
      <c r="K141" s="82"/>
      <c r="L141" s="82"/>
      <c r="M141" s="82"/>
      <c r="N141" s="82"/>
      <c r="O141" s="82"/>
      <c r="P141" s="82"/>
      <c r="Q141" s="82"/>
      <c r="R141" s="82"/>
      <c r="S141" s="82"/>
      <c r="T141" s="82"/>
      <c r="U141" s="82"/>
      <c r="V141" s="82"/>
      <c r="W141" s="82"/>
      <c r="X141" s="82"/>
      <c r="Y141" s="82"/>
      <c r="Z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2"/>
      <c r="BE141" s="82"/>
      <c r="BF141" s="82"/>
      <c r="BG141" s="82"/>
      <c r="BH141" s="82"/>
      <c r="BI141" s="82"/>
      <c r="BJ141" s="82"/>
      <c r="BK141" s="82"/>
      <c r="BL141" s="82"/>
      <c r="BM141" s="82"/>
      <c r="BN141" s="945"/>
      <c r="BO141" s="945"/>
      <c r="BP141" s="945"/>
      <c r="BQ141" s="945"/>
      <c r="BR141" s="945"/>
      <c r="BS141" s="945"/>
      <c r="BT141" s="945"/>
      <c r="BU141" s="945"/>
      <c r="BV141" s="945"/>
      <c r="BW141" s="945"/>
      <c r="BX141" s="945"/>
      <c r="BY141" s="945"/>
      <c r="BZ141" s="945"/>
      <c r="CA141" s="945"/>
      <c r="CB141" s="945"/>
      <c r="CC141" s="945"/>
      <c r="CD141" s="945"/>
      <c r="CE141" s="945"/>
      <c r="CF141" s="945"/>
      <c r="CG141" s="945"/>
      <c r="CH141" s="82"/>
      <c r="CI141" s="82"/>
      <c r="CJ141" s="82"/>
      <c r="CK141" s="82"/>
      <c r="CL141" s="82"/>
      <c r="CM141" s="82"/>
    </row>
    <row r="142" spans="4:91" x14ac:dyDescent="0.25">
      <c r="D142" s="82"/>
      <c r="E142" s="82"/>
      <c r="F142" s="82"/>
      <c r="G142" s="82"/>
      <c r="H142" s="82"/>
      <c r="K142" s="82"/>
      <c r="L142" s="82"/>
      <c r="M142" s="82"/>
      <c r="N142" s="82"/>
      <c r="O142" s="82"/>
      <c r="P142" s="82"/>
      <c r="Q142" s="82"/>
      <c r="R142" s="82"/>
      <c r="S142" s="82"/>
      <c r="T142" s="82"/>
      <c r="U142" s="82"/>
      <c r="V142" s="82"/>
      <c r="W142" s="82"/>
      <c r="X142" s="82"/>
      <c r="Y142" s="82"/>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2"/>
      <c r="BE142" s="82"/>
      <c r="BF142" s="82"/>
      <c r="BG142" s="82"/>
      <c r="BH142" s="82"/>
      <c r="BI142" s="82"/>
      <c r="BJ142" s="82"/>
      <c r="BK142" s="82"/>
      <c r="BL142" s="82"/>
      <c r="BM142" s="82"/>
      <c r="BN142" s="945"/>
      <c r="BO142" s="945"/>
      <c r="BP142" s="945"/>
      <c r="BQ142" s="945"/>
      <c r="BR142" s="945"/>
      <c r="BS142" s="945"/>
      <c r="BT142" s="945"/>
      <c r="BU142" s="945"/>
      <c r="BV142" s="945"/>
      <c r="BW142" s="945"/>
      <c r="BX142" s="945"/>
      <c r="BY142" s="945"/>
      <c r="BZ142" s="945"/>
      <c r="CA142" s="945"/>
      <c r="CB142" s="945"/>
      <c r="CC142" s="945"/>
      <c r="CD142" s="945"/>
      <c r="CE142" s="945"/>
      <c r="CF142" s="945"/>
      <c r="CG142" s="945"/>
      <c r="CH142" s="82"/>
      <c r="CI142" s="82"/>
      <c r="CJ142" s="82"/>
      <c r="CK142" s="82"/>
      <c r="CL142" s="82"/>
      <c r="CM142" s="82"/>
    </row>
    <row r="143" spans="4:91" x14ac:dyDescent="0.25">
      <c r="D143" s="82"/>
      <c r="E143" s="82"/>
      <c r="F143" s="82"/>
      <c r="G143" s="82"/>
      <c r="H143" s="82"/>
      <c r="K143" s="82"/>
      <c r="L143" s="82"/>
      <c r="M143" s="82"/>
      <c r="N143" s="82"/>
      <c r="O143" s="82"/>
      <c r="P143" s="82"/>
      <c r="Q143" s="82"/>
      <c r="R143" s="82"/>
      <c r="S143" s="82"/>
      <c r="T143" s="82"/>
      <c r="U143" s="82"/>
      <c r="V143" s="82"/>
      <c r="W143" s="82"/>
      <c r="X143" s="82"/>
      <c r="Y143" s="82"/>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2"/>
      <c r="BE143" s="82"/>
      <c r="BF143" s="82"/>
      <c r="BG143" s="82"/>
      <c r="BH143" s="82"/>
      <c r="BI143" s="82"/>
      <c r="BJ143" s="82"/>
      <c r="BK143" s="82"/>
      <c r="BL143" s="82"/>
      <c r="BM143" s="82"/>
      <c r="BN143" s="945"/>
      <c r="BO143" s="945"/>
      <c r="BP143" s="945"/>
      <c r="BQ143" s="945"/>
      <c r="BR143" s="945"/>
      <c r="BS143" s="945"/>
      <c r="BT143" s="945"/>
      <c r="BU143" s="945"/>
      <c r="BV143" s="945"/>
      <c r="BW143" s="945"/>
      <c r="BX143" s="945"/>
      <c r="BY143" s="945"/>
      <c r="BZ143" s="945"/>
      <c r="CA143" s="945"/>
      <c r="CB143" s="945"/>
      <c r="CC143" s="945"/>
      <c r="CD143" s="945"/>
      <c r="CE143" s="945"/>
      <c r="CF143" s="945"/>
      <c r="CG143" s="945"/>
      <c r="CH143" s="82"/>
      <c r="CI143" s="82"/>
      <c r="CJ143" s="82"/>
      <c r="CK143" s="82"/>
      <c r="CL143" s="82"/>
      <c r="CM143" s="82"/>
    </row>
    <row r="144" spans="4:91" x14ac:dyDescent="0.25">
      <c r="D144" s="82"/>
      <c r="E144" s="82"/>
      <c r="F144" s="82"/>
      <c r="G144" s="82"/>
      <c r="H144" s="82"/>
      <c r="K144" s="82"/>
      <c r="L144" s="82"/>
      <c r="M144" s="82"/>
      <c r="N144" s="82"/>
      <c r="O144" s="82"/>
      <c r="P144" s="82"/>
      <c r="Q144" s="82"/>
      <c r="R144" s="82"/>
      <c r="S144" s="82"/>
      <c r="T144" s="82"/>
      <c r="U144" s="82"/>
      <c r="V144" s="82"/>
      <c r="W144" s="82"/>
      <c r="X144" s="82"/>
      <c r="Y144" s="82"/>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2"/>
      <c r="BE144" s="82"/>
      <c r="BF144" s="82"/>
      <c r="BG144" s="82"/>
      <c r="BH144" s="82"/>
      <c r="BI144" s="82"/>
      <c r="BJ144" s="82"/>
      <c r="BK144" s="82"/>
      <c r="BL144" s="82"/>
      <c r="BM144" s="82"/>
      <c r="BN144" s="945"/>
      <c r="BO144" s="945"/>
      <c r="BP144" s="945"/>
      <c r="BQ144" s="945"/>
      <c r="BR144" s="945"/>
      <c r="BS144" s="945"/>
      <c r="BT144" s="945"/>
      <c r="BU144" s="945"/>
      <c r="BV144" s="945"/>
      <c r="BW144" s="945"/>
      <c r="BX144" s="945"/>
      <c r="BY144" s="945"/>
      <c r="BZ144" s="945"/>
      <c r="CA144" s="945"/>
      <c r="CB144" s="945"/>
      <c r="CC144" s="945"/>
      <c r="CD144" s="945"/>
      <c r="CE144" s="945"/>
      <c r="CF144" s="945"/>
      <c r="CG144" s="945"/>
      <c r="CH144" s="82"/>
      <c r="CI144" s="82"/>
      <c r="CJ144" s="82"/>
      <c r="CK144" s="82"/>
      <c r="CL144" s="82"/>
      <c r="CM144" s="82"/>
    </row>
    <row r="145" spans="2:128" x14ac:dyDescent="0.25">
      <c r="Z145" s="94"/>
      <c r="AD145" s="94"/>
    </row>
    <row r="146" spans="2:128" x14ac:dyDescent="0.25">
      <c r="Z146" s="94"/>
      <c r="AD146" s="94"/>
    </row>
    <row r="147" spans="2:128" x14ac:dyDescent="0.25">
      <c r="Z147" s="94"/>
      <c r="AD147" s="94"/>
    </row>
    <row r="148" spans="2:128" x14ac:dyDescent="0.25">
      <c r="Z148" s="94"/>
      <c r="AD148" s="94"/>
    </row>
    <row r="149" spans="2:128" x14ac:dyDescent="0.25">
      <c r="Z149" s="94"/>
      <c r="AD149" s="94"/>
    </row>
    <row r="150" spans="2:128" x14ac:dyDescent="0.25">
      <c r="Z150" s="94"/>
      <c r="AD150" s="94"/>
    </row>
    <row r="151" spans="2:128" x14ac:dyDescent="0.25">
      <c r="Z151" s="94"/>
      <c r="AD151" s="94"/>
    </row>
    <row r="152" spans="2:128" x14ac:dyDescent="0.25">
      <c r="Z152" s="94"/>
      <c r="AD152" s="94"/>
    </row>
    <row r="153" spans="2:128" x14ac:dyDescent="0.25">
      <c r="Z153" s="94"/>
      <c r="AD153" s="94"/>
    </row>
    <row r="154" spans="2:128" x14ac:dyDescent="0.25">
      <c r="Z154" s="94"/>
      <c r="AD154" s="94"/>
    </row>
    <row r="155" spans="2:128" x14ac:dyDescent="0.25">
      <c r="Z155" s="94"/>
      <c r="AD155" s="94"/>
    </row>
    <row r="156" spans="2:128" x14ac:dyDescent="0.25">
      <c r="Z156" s="94"/>
      <c r="AD156" s="94"/>
    </row>
    <row r="157" spans="2:128" x14ac:dyDescent="0.25">
      <c r="Z157" s="94"/>
      <c r="AD157" s="94"/>
    </row>
    <row r="158" spans="2:128" x14ac:dyDescent="0.25">
      <c r="Z158" s="94"/>
      <c r="AD158" s="94"/>
    </row>
    <row r="159" spans="2:128" x14ac:dyDescent="0.25">
      <c r="Z159" s="94"/>
      <c r="AD159" s="94"/>
    </row>
    <row r="160" spans="2:128" s="97" customFormat="1" x14ac:dyDescent="0.25">
      <c r="B160" s="95"/>
      <c r="C160" s="96"/>
      <c r="I160" s="98"/>
      <c r="J160" s="98"/>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row>
    <row r="161" spans="2:128" s="94" customFormat="1" x14ac:dyDescent="0.25">
      <c r="B161" s="100"/>
      <c r="C161" s="90"/>
      <c r="I161" s="101"/>
      <c r="J161" s="101"/>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row>
    <row r="162" spans="2:128" s="94" customFormat="1" x14ac:dyDescent="0.25">
      <c r="B162" s="100"/>
      <c r="C162" s="90"/>
      <c r="I162" s="101"/>
      <c r="J162" s="101"/>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row>
    <row r="163" spans="2:128" s="94" customFormat="1" x14ac:dyDescent="0.25">
      <c r="B163" s="100"/>
      <c r="C163" s="90"/>
      <c r="I163" s="101"/>
      <c r="J163" s="101"/>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row>
    <row r="164" spans="2:128" s="94" customFormat="1" x14ac:dyDescent="0.25">
      <c r="B164" s="100"/>
      <c r="C164" s="90"/>
      <c r="I164" s="101"/>
      <c r="J164" s="101"/>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row>
    <row r="165" spans="2:128" s="94" customFormat="1" x14ac:dyDescent="0.25">
      <c r="B165" s="100"/>
      <c r="C165" s="90"/>
      <c r="I165" s="101"/>
      <c r="J165" s="101"/>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row>
    <row r="166" spans="2:128" s="94" customFormat="1" x14ac:dyDescent="0.25">
      <c r="B166" s="100"/>
      <c r="C166" s="90"/>
      <c r="I166" s="101"/>
      <c r="J166" s="101"/>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row>
    <row r="167" spans="2:128" s="94" customFormat="1" x14ac:dyDescent="0.25">
      <c r="B167" s="100"/>
      <c r="C167" s="90"/>
      <c r="I167" s="101"/>
      <c r="J167" s="101"/>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row>
    <row r="168" spans="2:128" s="94" customFormat="1" x14ac:dyDescent="0.25">
      <c r="B168" s="100"/>
      <c r="C168" s="90"/>
      <c r="I168" s="101"/>
      <c r="J168" s="101"/>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row>
    <row r="169" spans="2:128" s="94" customFormat="1" x14ac:dyDescent="0.25">
      <c r="B169" s="100"/>
      <c r="C169" s="90"/>
      <c r="I169" s="101"/>
      <c r="J169" s="101"/>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row>
    <row r="170" spans="2:128" s="94" customFormat="1" x14ac:dyDescent="0.25">
      <c r="B170" s="100"/>
      <c r="C170" s="90"/>
      <c r="I170" s="101"/>
      <c r="J170" s="101"/>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c r="DN170" s="30"/>
      <c r="DO170" s="30"/>
      <c r="DP170" s="30"/>
      <c r="DQ170" s="30"/>
      <c r="DR170" s="30"/>
      <c r="DS170" s="30"/>
      <c r="DT170" s="30"/>
      <c r="DU170" s="30"/>
      <c r="DV170" s="30"/>
      <c r="DW170" s="30"/>
      <c r="DX170" s="30"/>
    </row>
    <row r="171" spans="2:128" s="94" customFormat="1" x14ac:dyDescent="0.25">
      <c r="B171" s="100"/>
      <c r="C171" s="90"/>
      <c r="I171" s="101"/>
      <c r="J171" s="101"/>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c r="DN171" s="30"/>
      <c r="DO171" s="30"/>
      <c r="DP171" s="30"/>
      <c r="DQ171" s="30"/>
      <c r="DR171" s="30"/>
      <c r="DS171" s="30"/>
      <c r="DT171" s="30"/>
      <c r="DU171" s="30"/>
      <c r="DV171" s="30"/>
      <c r="DW171" s="30"/>
      <c r="DX171" s="30"/>
    </row>
    <row r="172" spans="2:128" s="94" customFormat="1" x14ac:dyDescent="0.25">
      <c r="B172" s="100"/>
      <c r="C172" s="90"/>
      <c r="I172" s="101"/>
      <c r="J172" s="101"/>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row>
    <row r="173" spans="2:128" s="94" customFormat="1" x14ac:dyDescent="0.25">
      <c r="B173" s="100"/>
      <c r="C173" s="90"/>
      <c r="I173" s="101"/>
      <c r="J173" s="101"/>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row>
    <row r="174" spans="2:128" s="94" customFormat="1" x14ac:dyDescent="0.25">
      <c r="B174" s="100"/>
      <c r="C174" s="90"/>
      <c r="I174" s="101"/>
      <c r="J174" s="101"/>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row>
    <row r="175" spans="2:128" s="94" customFormat="1" x14ac:dyDescent="0.25">
      <c r="B175" s="100"/>
      <c r="C175" s="90"/>
      <c r="I175" s="101"/>
      <c r="J175" s="101"/>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row>
    <row r="176" spans="2:128" s="94" customFormat="1" x14ac:dyDescent="0.25">
      <c r="B176" s="100"/>
      <c r="C176" s="90"/>
      <c r="I176" s="101"/>
      <c r="J176" s="101"/>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row>
    <row r="177" spans="2:128" s="94" customFormat="1" x14ac:dyDescent="0.25">
      <c r="B177" s="100"/>
      <c r="C177" s="90"/>
      <c r="I177" s="101"/>
      <c r="J177" s="101"/>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row>
    <row r="178" spans="2:128" s="94" customFormat="1" x14ac:dyDescent="0.25">
      <c r="B178" s="100"/>
      <c r="C178" s="90"/>
      <c r="I178" s="101"/>
      <c r="J178" s="101"/>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row>
    <row r="179" spans="2:128" s="94" customFormat="1" x14ac:dyDescent="0.25">
      <c r="B179" s="100"/>
      <c r="C179" s="90"/>
      <c r="I179" s="101"/>
      <c r="J179" s="101"/>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row>
    <row r="180" spans="2:128" s="94" customFormat="1" x14ac:dyDescent="0.25">
      <c r="B180" s="100"/>
      <c r="C180" s="90"/>
      <c r="I180" s="101"/>
      <c r="J180" s="101"/>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row>
    <row r="181" spans="2:128" s="94" customFormat="1" x14ac:dyDescent="0.25">
      <c r="B181" s="100"/>
      <c r="C181" s="90"/>
      <c r="I181" s="101"/>
      <c r="J181" s="101"/>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row>
    <row r="182" spans="2:128" s="94" customFormat="1" x14ac:dyDescent="0.25">
      <c r="B182" s="100"/>
      <c r="C182" s="90"/>
      <c r="I182" s="101"/>
      <c r="J182" s="101"/>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row>
    <row r="183" spans="2:128" s="94" customFormat="1" x14ac:dyDescent="0.25">
      <c r="B183" s="100"/>
      <c r="C183" s="90"/>
      <c r="I183" s="101"/>
      <c r="J183" s="101"/>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row>
    <row r="184" spans="2:128" s="94" customFormat="1" x14ac:dyDescent="0.25">
      <c r="B184" s="100"/>
      <c r="C184" s="90"/>
      <c r="I184" s="101"/>
      <c r="J184" s="101"/>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row>
    <row r="185" spans="2:128" s="94" customFormat="1" x14ac:dyDescent="0.25">
      <c r="B185" s="100"/>
      <c r="C185" s="90"/>
      <c r="I185" s="101"/>
      <c r="J185" s="101"/>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row>
    <row r="186" spans="2:128" s="94" customFormat="1" x14ac:dyDescent="0.25">
      <c r="B186" s="100"/>
      <c r="C186" s="90"/>
      <c r="I186" s="101"/>
      <c r="J186" s="101"/>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row>
    <row r="187" spans="2:128" s="94" customFormat="1" x14ac:dyDescent="0.25">
      <c r="B187" s="100"/>
      <c r="C187" s="90"/>
      <c r="I187" s="101"/>
      <c r="J187" s="101"/>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row>
    <row r="188" spans="2:128" s="94" customFormat="1" x14ac:dyDescent="0.25">
      <c r="B188" s="100"/>
      <c r="C188" s="90"/>
      <c r="I188" s="101"/>
      <c r="J188" s="101"/>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row>
    <row r="189" spans="2:128" s="94" customFormat="1" x14ac:dyDescent="0.25">
      <c r="B189" s="100"/>
      <c r="C189" s="90"/>
      <c r="I189" s="101"/>
      <c r="J189" s="101"/>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row>
    <row r="190" spans="2:128" s="94" customFormat="1" x14ac:dyDescent="0.25">
      <c r="B190" s="100"/>
      <c r="C190" s="90"/>
      <c r="I190" s="101"/>
      <c r="J190" s="101"/>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row>
    <row r="191" spans="2:128" s="94" customFormat="1" x14ac:dyDescent="0.25">
      <c r="B191" s="100"/>
      <c r="C191" s="90"/>
      <c r="I191" s="101"/>
      <c r="J191" s="101"/>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row>
    <row r="192" spans="2:128" s="94" customFormat="1" x14ac:dyDescent="0.25">
      <c r="B192" s="100"/>
      <c r="C192" s="90"/>
      <c r="I192" s="101"/>
      <c r="J192" s="101"/>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row>
    <row r="193" spans="2:128" s="94" customFormat="1" x14ac:dyDescent="0.25">
      <c r="B193" s="100"/>
      <c r="C193" s="90"/>
      <c r="I193" s="101"/>
      <c r="J193" s="101"/>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row>
    <row r="194" spans="2:128" s="94" customFormat="1" x14ac:dyDescent="0.25">
      <c r="B194" s="100"/>
      <c r="C194" s="90"/>
      <c r="I194" s="101"/>
      <c r="J194" s="101"/>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row>
    <row r="195" spans="2:128" s="94" customFormat="1" x14ac:dyDescent="0.25">
      <c r="B195" s="100"/>
      <c r="C195" s="90"/>
      <c r="I195" s="101"/>
      <c r="J195" s="101"/>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row>
    <row r="196" spans="2:128" s="94" customFormat="1" x14ac:dyDescent="0.25">
      <c r="B196" s="100"/>
      <c r="C196" s="90"/>
      <c r="I196" s="101"/>
      <c r="J196" s="101"/>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row>
    <row r="197" spans="2:128" s="94" customFormat="1" x14ac:dyDescent="0.25">
      <c r="B197" s="100"/>
      <c r="C197" s="90"/>
      <c r="I197" s="101"/>
      <c r="J197" s="101"/>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row>
    <row r="198" spans="2:128" s="94" customFormat="1" x14ac:dyDescent="0.25">
      <c r="B198" s="100"/>
      <c r="C198" s="90"/>
      <c r="I198" s="101"/>
      <c r="J198" s="101"/>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row>
    <row r="199" spans="2:128" s="94" customFormat="1" x14ac:dyDescent="0.25">
      <c r="B199" s="100"/>
      <c r="C199" s="90"/>
      <c r="I199" s="101"/>
      <c r="J199" s="101"/>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row>
    <row r="200" spans="2:128" s="94" customFormat="1" x14ac:dyDescent="0.25">
      <c r="B200" s="100"/>
      <c r="C200" s="90"/>
      <c r="I200" s="101"/>
      <c r="J200" s="101"/>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row>
    <row r="201" spans="2:128" s="94" customFormat="1" x14ac:dyDescent="0.25">
      <c r="B201" s="100"/>
      <c r="C201" s="90"/>
      <c r="I201" s="101"/>
      <c r="J201" s="101"/>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row>
    <row r="202" spans="2:128" s="94" customFormat="1" x14ac:dyDescent="0.25">
      <c r="B202" s="100"/>
      <c r="C202" s="90"/>
      <c r="I202" s="101"/>
      <c r="J202" s="101"/>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row>
    <row r="203" spans="2:128" s="94" customFormat="1" x14ac:dyDescent="0.25">
      <c r="B203" s="100"/>
      <c r="C203" s="90"/>
      <c r="I203" s="101"/>
      <c r="J203" s="101"/>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row>
    <row r="204" spans="2:128" s="94" customFormat="1" x14ac:dyDescent="0.25">
      <c r="B204" s="100"/>
      <c r="C204" s="90"/>
      <c r="I204" s="101"/>
      <c r="J204" s="101"/>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row>
    <row r="205" spans="2:128" s="94" customFormat="1" x14ac:dyDescent="0.25">
      <c r="B205" s="100"/>
      <c r="C205" s="90"/>
      <c r="I205" s="101"/>
      <c r="J205" s="101"/>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row>
    <row r="206" spans="2:128" s="94" customFormat="1" x14ac:dyDescent="0.25">
      <c r="B206" s="100"/>
      <c r="C206" s="90"/>
      <c r="I206" s="101"/>
      <c r="J206" s="101"/>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row>
    <row r="207" spans="2:128" s="94" customFormat="1" x14ac:dyDescent="0.25">
      <c r="B207" s="100"/>
      <c r="C207" s="90"/>
      <c r="I207" s="101"/>
      <c r="J207" s="101"/>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row>
    <row r="208" spans="2:128" s="94" customFormat="1" x14ac:dyDescent="0.25">
      <c r="B208" s="100"/>
      <c r="C208" s="90"/>
      <c r="I208" s="101"/>
      <c r="J208" s="101"/>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row>
    <row r="209" spans="2:128" s="94" customFormat="1" x14ac:dyDescent="0.25">
      <c r="B209" s="100"/>
      <c r="C209" s="90"/>
      <c r="I209" s="101"/>
      <c r="J209" s="101"/>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row>
    <row r="210" spans="2:128" s="94" customFormat="1" x14ac:dyDescent="0.25">
      <c r="B210" s="100"/>
      <c r="C210" s="90"/>
      <c r="I210" s="101"/>
      <c r="J210" s="101"/>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row>
    <row r="211" spans="2:128" s="94" customFormat="1" x14ac:dyDescent="0.25">
      <c r="B211" s="100"/>
      <c r="C211" s="90"/>
      <c r="I211" s="101"/>
      <c r="J211" s="101"/>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row>
    <row r="212" spans="2:128" s="94" customFormat="1" x14ac:dyDescent="0.25">
      <c r="B212" s="100"/>
      <c r="C212" s="90"/>
      <c r="I212" s="101"/>
      <c r="J212" s="101"/>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row>
    <row r="213" spans="2:128" s="94" customFormat="1" x14ac:dyDescent="0.25">
      <c r="B213" s="100"/>
      <c r="C213" s="90"/>
      <c r="I213" s="101"/>
      <c r="J213" s="101"/>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row>
    <row r="214" spans="2:128" s="94" customFormat="1" x14ac:dyDescent="0.25">
      <c r="B214" s="100"/>
      <c r="C214" s="90"/>
      <c r="I214" s="101"/>
      <c r="J214" s="101"/>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row>
    <row r="215" spans="2:128" s="94" customFormat="1" x14ac:dyDescent="0.25">
      <c r="B215" s="100"/>
      <c r="C215" s="90"/>
      <c r="I215" s="101"/>
      <c r="J215" s="101"/>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row>
    <row r="216" spans="2:128" s="94" customFormat="1" x14ac:dyDescent="0.25">
      <c r="B216" s="100"/>
      <c r="C216" s="90"/>
      <c r="I216" s="101"/>
      <c r="J216" s="101"/>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row>
    <row r="217" spans="2:128" s="94" customFormat="1" x14ac:dyDescent="0.25">
      <c r="B217" s="100"/>
      <c r="C217" s="90"/>
      <c r="I217" s="101"/>
      <c r="J217" s="101"/>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row>
    <row r="218" spans="2:128" s="94" customFormat="1" x14ac:dyDescent="0.25">
      <c r="B218" s="100"/>
      <c r="C218" s="90"/>
      <c r="I218" s="101"/>
      <c r="J218" s="101"/>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row>
    <row r="219" spans="2:128" s="94" customFormat="1" x14ac:dyDescent="0.25">
      <c r="B219" s="100"/>
      <c r="C219" s="90"/>
      <c r="I219" s="101"/>
      <c r="J219" s="101"/>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row>
    <row r="220" spans="2:128" s="94" customFormat="1" x14ac:dyDescent="0.25">
      <c r="B220" s="100"/>
      <c r="C220" s="90"/>
      <c r="I220" s="101"/>
      <c r="J220" s="101"/>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row>
    <row r="221" spans="2:128" s="94" customFormat="1" x14ac:dyDescent="0.25">
      <c r="B221" s="100"/>
      <c r="C221" s="90"/>
      <c r="I221" s="101"/>
      <c r="J221" s="101"/>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row>
    <row r="222" spans="2:128" s="94" customFormat="1" x14ac:dyDescent="0.25">
      <c r="B222" s="100"/>
      <c r="C222" s="90"/>
      <c r="I222" s="101"/>
      <c r="J222" s="101"/>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row>
    <row r="223" spans="2:128" s="94" customFormat="1" x14ac:dyDescent="0.25">
      <c r="B223" s="100"/>
      <c r="C223" s="90"/>
      <c r="I223" s="101"/>
      <c r="J223" s="101"/>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row>
    <row r="224" spans="2:128" s="94" customFormat="1" x14ac:dyDescent="0.25">
      <c r="B224" s="100"/>
      <c r="C224" s="90"/>
      <c r="I224" s="101"/>
      <c r="J224" s="101"/>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row>
    <row r="225" spans="2:128" s="94" customFormat="1" x14ac:dyDescent="0.25">
      <c r="B225" s="100"/>
      <c r="C225" s="90"/>
      <c r="I225" s="101"/>
      <c r="J225" s="101"/>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row>
    <row r="226" spans="2:128" s="94" customFormat="1" x14ac:dyDescent="0.25">
      <c r="B226" s="100"/>
      <c r="C226" s="90"/>
      <c r="I226" s="101"/>
      <c r="J226" s="101"/>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row>
    <row r="227" spans="2:128" s="94" customFormat="1" x14ac:dyDescent="0.25">
      <c r="B227" s="100"/>
      <c r="C227" s="90"/>
      <c r="I227" s="101"/>
      <c r="J227" s="101"/>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row>
    <row r="228" spans="2:128" s="94" customFormat="1" x14ac:dyDescent="0.25">
      <c r="B228" s="100"/>
      <c r="C228" s="90"/>
      <c r="I228" s="101"/>
      <c r="J228" s="101"/>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c r="DM228" s="30"/>
      <c r="DN228" s="30"/>
      <c r="DO228" s="30"/>
      <c r="DP228" s="30"/>
      <c r="DQ228" s="30"/>
      <c r="DR228" s="30"/>
      <c r="DS228" s="30"/>
      <c r="DT228" s="30"/>
      <c r="DU228" s="30"/>
      <c r="DV228" s="30"/>
      <c r="DW228" s="30"/>
      <c r="DX228" s="30"/>
    </row>
    <row r="229" spans="2:128" s="94" customFormat="1" x14ac:dyDescent="0.25">
      <c r="B229" s="100"/>
      <c r="C229" s="90"/>
      <c r="I229" s="101"/>
      <c r="J229" s="101"/>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row>
    <row r="230" spans="2:128" s="94" customFormat="1" x14ac:dyDescent="0.25">
      <c r="B230" s="100"/>
      <c r="C230" s="90"/>
      <c r="I230" s="101"/>
      <c r="J230" s="101"/>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row>
    <row r="231" spans="2:128" s="94" customFormat="1" x14ac:dyDescent="0.25">
      <c r="B231" s="100"/>
      <c r="C231" s="90"/>
      <c r="I231" s="101"/>
      <c r="J231" s="101"/>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row>
    <row r="232" spans="2:128" s="94" customFormat="1" x14ac:dyDescent="0.25">
      <c r="B232" s="100"/>
      <c r="C232" s="90"/>
      <c r="I232" s="101"/>
      <c r="J232" s="101"/>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row>
    <row r="233" spans="2:128" s="94" customFormat="1" x14ac:dyDescent="0.25">
      <c r="B233" s="100"/>
      <c r="C233" s="90"/>
      <c r="I233" s="101"/>
      <c r="J233" s="101"/>
      <c r="CN233" s="30"/>
      <c r="CO233" s="30"/>
      <c r="CP233" s="30"/>
      <c r="CQ233" s="30"/>
      <c r="CR233" s="30"/>
      <c r="CS233" s="30"/>
      <c r="CT233" s="30"/>
      <c r="CU233" s="30"/>
      <c r="CV233" s="30"/>
      <c r="CW233" s="30"/>
      <c r="CX233" s="30"/>
      <c r="CY233" s="30"/>
      <c r="CZ233" s="30"/>
      <c r="DA233" s="30"/>
      <c r="DB233" s="30"/>
      <c r="DC233" s="30"/>
      <c r="DD233" s="30"/>
      <c r="DE233" s="30"/>
      <c r="DF233" s="30"/>
      <c r="DG233" s="30"/>
      <c r="DH233" s="30"/>
      <c r="DI233" s="30"/>
      <c r="DJ233" s="30"/>
      <c r="DK233" s="30"/>
      <c r="DL233" s="30"/>
      <c r="DM233" s="30"/>
      <c r="DN233" s="30"/>
      <c r="DO233" s="30"/>
      <c r="DP233" s="30"/>
      <c r="DQ233" s="30"/>
      <c r="DR233" s="30"/>
      <c r="DS233" s="30"/>
      <c r="DT233" s="30"/>
      <c r="DU233" s="30"/>
      <c r="DV233" s="30"/>
      <c r="DW233" s="30"/>
      <c r="DX233" s="30"/>
    </row>
    <row r="234" spans="2:128" s="94" customFormat="1" x14ac:dyDescent="0.25">
      <c r="B234" s="100"/>
      <c r="C234" s="90"/>
      <c r="I234" s="101"/>
      <c r="J234" s="101"/>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c r="DN234" s="30"/>
      <c r="DO234" s="30"/>
      <c r="DP234" s="30"/>
      <c r="DQ234" s="30"/>
      <c r="DR234" s="30"/>
      <c r="DS234" s="30"/>
      <c r="DT234" s="30"/>
      <c r="DU234" s="30"/>
      <c r="DV234" s="30"/>
      <c r="DW234" s="30"/>
      <c r="DX234" s="30"/>
    </row>
    <row r="235" spans="2:128" s="94" customFormat="1" x14ac:dyDescent="0.25">
      <c r="B235" s="100"/>
      <c r="C235" s="90"/>
      <c r="I235" s="101"/>
      <c r="J235" s="101"/>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row>
    <row r="236" spans="2:128" s="94" customFormat="1" x14ac:dyDescent="0.25">
      <c r="B236" s="100"/>
      <c r="C236" s="90"/>
      <c r="I236" s="101"/>
      <c r="J236" s="101"/>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row>
    <row r="237" spans="2:128" s="94" customFormat="1" x14ac:dyDescent="0.25">
      <c r="B237" s="100"/>
      <c r="C237" s="90"/>
      <c r="I237" s="101"/>
      <c r="J237" s="101"/>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c r="DM237" s="30"/>
      <c r="DN237" s="30"/>
      <c r="DO237" s="30"/>
      <c r="DP237" s="30"/>
      <c r="DQ237" s="30"/>
      <c r="DR237" s="30"/>
      <c r="DS237" s="30"/>
      <c r="DT237" s="30"/>
      <c r="DU237" s="30"/>
      <c r="DV237" s="30"/>
      <c r="DW237" s="30"/>
      <c r="DX237" s="30"/>
    </row>
    <row r="238" spans="2:128" s="94" customFormat="1" x14ac:dyDescent="0.25">
      <c r="B238" s="100"/>
      <c r="C238" s="90"/>
      <c r="I238" s="101"/>
      <c r="J238" s="101"/>
      <c r="CN238" s="30"/>
      <c r="CO238" s="30"/>
      <c r="CP238" s="30"/>
      <c r="CQ238" s="30"/>
      <c r="CR238" s="30"/>
      <c r="CS238" s="30"/>
      <c r="CT238" s="30"/>
      <c r="CU238" s="30"/>
      <c r="CV238" s="30"/>
      <c r="CW238" s="30"/>
      <c r="CX238" s="30"/>
      <c r="CY238" s="30"/>
      <c r="CZ238" s="30"/>
      <c r="DA238" s="30"/>
      <c r="DB238" s="30"/>
      <c r="DC238" s="30"/>
      <c r="DD238" s="30"/>
      <c r="DE238" s="30"/>
      <c r="DF238" s="30"/>
      <c r="DG238" s="30"/>
      <c r="DH238" s="30"/>
      <c r="DI238" s="30"/>
      <c r="DJ238" s="30"/>
      <c r="DK238" s="30"/>
      <c r="DL238" s="30"/>
      <c r="DM238" s="30"/>
      <c r="DN238" s="30"/>
      <c r="DO238" s="30"/>
      <c r="DP238" s="30"/>
      <c r="DQ238" s="30"/>
      <c r="DR238" s="30"/>
      <c r="DS238" s="30"/>
      <c r="DT238" s="30"/>
      <c r="DU238" s="30"/>
      <c r="DV238" s="30"/>
      <c r="DW238" s="30"/>
      <c r="DX238" s="30"/>
    </row>
    <row r="239" spans="2:128" s="94" customFormat="1" x14ac:dyDescent="0.25">
      <c r="B239" s="100"/>
      <c r="C239" s="90"/>
      <c r="I239" s="101"/>
      <c r="J239" s="101"/>
      <c r="CN239" s="30"/>
      <c r="CO239" s="30"/>
      <c r="CP239" s="30"/>
      <c r="CQ239" s="30"/>
      <c r="CR239" s="30"/>
      <c r="CS239" s="30"/>
      <c r="CT239" s="30"/>
      <c r="CU239" s="30"/>
      <c r="CV239" s="30"/>
      <c r="CW239" s="30"/>
      <c r="CX239" s="30"/>
      <c r="CY239" s="30"/>
      <c r="CZ239" s="30"/>
      <c r="DA239" s="30"/>
      <c r="DB239" s="30"/>
      <c r="DC239" s="30"/>
      <c r="DD239" s="30"/>
      <c r="DE239" s="30"/>
      <c r="DF239" s="30"/>
      <c r="DG239" s="30"/>
      <c r="DH239" s="30"/>
      <c r="DI239" s="30"/>
      <c r="DJ239" s="30"/>
      <c r="DK239" s="30"/>
      <c r="DL239" s="30"/>
      <c r="DM239" s="30"/>
      <c r="DN239" s="30"/>
      <c r="DO239" s="30"/>
      <c r="DP239" s="30"/>
      <c r="DQ239" s="30"/>
      <c r="DR239" s="30"/>
      <c r="DS239" s="30"/>
      <c r="DT239" s="30"/>
      <c r="DU239" s="30"/>
      <c r="DV239" s="30"/>
      <c r="DW239" s="30"/>
      <c r="DX239" s="30"/>
    </row>
    <row r="240" spans="2:128" s="94" customFormat="1" x14ac:dyDescent="0.25">
      <c r="B240" s="100"/>
      <c r="C240" s="90"/>
      <c r="I240" s="101"/>
      <c r="J240" s="101"/>
      <c r="CN240" s="30"/>
      <c r="CO240" s="30"/>
      <c r="CP240" s="30"/>
      <c r="CQ240" s="30"/>
      <c r="CR240" s="30"/>
      <c r="CS240" s="30"/>
      <c r="CT240" s="30"/>
      <c r="CU240" s="30"/>
      <c r="CV240" s="30"/>
      <c r="CW240" s="30"/>
      <c r="CX240" s="30"/>
      <c r="CY240" s="30"/>
      <c r="CZ240" s="30"/>
      <c r="DA240" s="30"/>
      <c r="DB240" s="30"/>
      <c r="DC240" s="30"/>
      <c r="DD240" s="30"/>
      <c r="DE240" s="30"/>
      <c r="DF240" s="30"/>
      <c r="DG240" s="30"/>
      <c r="DH240" s="30"/>
      <c r="DI240" s="30"/>
      <c r="DJ240" s="30"/>
      <c r="DK240" s="30"/>
      <c r="DL240" s="30"/>
      <c r="DM240" s="30"/>
      <c r="DN240" s="30"/>
      <c r="DO240" s="30"/>
      <c r="DP240" s="30"/>
      <c r="DQ240" s="30"/>
      <c r="DR240" s="30"/>
      <c r="DS240" s="30"/>
      <c r="DT240" s="30"/>
      <c r="DU240" s="30"/>
      <c r="DV240" s="30"/>
      <c r="DW240" s="30"/>
      <c r="DX240" s="30"/>
    </row>
    <row r="241" spans="2:128" s="94" customFormat="1" x14ac:dyDescent="0.25">
      <c r="B241" s="100"/>
      <c r="C241" s="90"/>
      <c r="I241" s="101"/>
      <c r="J241" s="101"/>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row>
    <row r="242" spans="2:128" s="94" customFormat="1" x14ac:dyDescent="0.25">
      <c r="B242" s="100"/>
      <c r="C242" s="90"/>
      <c r="I242" s="101"/>
      <c r="J242" s="101"/>
      <c r="CN242" s="30"/>
      <c r="CO242" s="30"/>
      <c r="CP242" s="30"/>
      <c r="CQ242" s="30"/>
      <c r="CR242" s="30"/>
      <c r="CS242" s="30"/>
      <c r="CT242" s="30"/>
      <c r="CU242" s="30"/>
      <c r="CV242" s="30"/>
      <c r="CW242" s="30"/>
      <c r="CX242" s="30"/>
      <c r="CY242" s="30"/>
      <c r="CZ242" s="30"/>
      <c r="DA242" s="30"/>
      <c r="DB242" s="30"/>
      <c r="DC242" s="30"/>
      <c r="DD242" s="30"/>
      <c r="DE242" s="30"/>
      <c r="DF242" s="30"/>
      <c r="DG242" s="30"/>
      <c r="DH242" s="30"/>
      <c r="DI242" s="30"/>
      <c r="DJ242" s="30"/>
      <c r="DK242" s="30"/>
      <c r="DL242" s="30"/>
      <c r="DM242" s="30"/>
      <c r="DN242" s="30"/>
      <c r="DO242" s="30"/>
      <c r="DP242" s="30"/>
      <c r="DQ242" s="30"/>
      <c r="DR242" s="30"/>
      <c r="DS242" s="30"/>
      <c r="DT242" s="30"/>
      <c r="DU242" s="30"/>
      <c r="DV242" s="30"/>
      <c r="DW242" s="30"/>
      <c r="DX242" s="30"/>
    </row>
    <row r="243" spans="2:128" s="94" customFormat="1" x14ac:dyDescent="0.25">
      <c r="B243" s="100"/>
      <c r="C243" s="90"/>
      <c r="I243" s="101"/>
      <c r="J243" s="101"/>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c r="DM243" s="30"/>
      <c r="DN243" s="30"/>
      <c r="DO243" s="30"/>
      <c r="DP243" s="30"/>
      <c r="DQ243" s="30"/>
      <c r="DR243" s="30"/>
      <c r="DS243" s="30"/>
      <c r="DT243" s="30"/>
      <c r="DU243" s="30"/>
      <c r="DV243" s="30"/>
      <c r="DW243" s="30"/>
      <c r="DX243" s="30"/>
    </row>
    <row r="244" spans="2:128" s="94" customFormat="1" x14ac:dyDescent="0.25">
      <c r="B244" s="100"/>
      <c r="C244" s="90"/>
      <c r="I244" s="101"/>
      <c r="J244" s="101"/>
      <c r="CN244" s="30"/>
      <c r="CO244" s="30"/>
      <c r="CP244" s="30"/>
      <c r="CQ244" s="30"/>
      <c r="CR244" s="30"/>
      <c r="CS244" s="30"/>
      <c r="CT244" s="30"/>
      <c r="CU244" s="30"/>
      <c r="CV244" s="30"/>
      <c r="CW244" s="30"/>
      <c r="CX244" s="30"/>
      <c r="CY244" s="30"/>
      <c r="CZ244" s="30"/>
      <c r="DA244" s="30"/>
      <c r="DB244" s="30"/>
      <c r="DC244" s="30"/>
      <c r="DD244" s="30"/>
      <c r="DE244" s="30"/>
      <c r="DF244" s="30"/>
      <c r="DG244" s="30"/>
      <c r="DH244" s="30"/>
      <c r="DI244" s="30"/>
      <c r="DJ244" s="30"/>
      <c r="DK244" s="30"/>
      <c r="DL244" s="30"/>
      <c r="DM244" s="30"/>
      <c r="DN244" s="30"/>
      <c r="DO244" s="30"/>
      <c r="DP244" s="30"/>
      <c r="DQ244" s="30"/>
      <c r="DR244" s="30"/>
      <c r="DS244" s="30"/>
      <c r="DT244" s="30"/>
      <c r="DU244" s="30"/>
      <c r="DV244" s="30"/>
      <c r="DW244" s="30"/>
      <c r="DX244" s="30"/>
    </row>
    <row r="245" spans="2:128" s="94" customFormat="1" x14ac:dyDescent="0.25">
      <c r="B245" s="100"/>
      <c r="C245" s="90"/>
      <c r="I245" s="101"/>
      <c r="J245" s="101"/>
      <c r="CN245" s="30"/>
      <c r="CO245" s="30"/>
      <c r="CP245" s="30"/>
      <c r="CQ245" s="30"/>
      <c r="CR245" s="30"/>
      <c r="CS245" s="30"/>
      <c r="CT245" s="30"/>
      <c r="CU245" s="30"/>
      <c r="CV245" s="30"/>
      <c r="CW245" s="30"/>
      <c r="CX245" s="30"/>
      <c r="CY245" s="30"/>
      <c r="CZ245" s="30"/>
      <c r="DA245" s="30"/>
      <c r="DB245" s="30"/>
      <c r="DC245" s="30"/>
      <c r="DD245" s="30"/>
      <c r="DE245" s="30"/>
      <c r="DF245" s="30"/>
      <c r="DG245" s="30"/>
      <c r="DH245" s="30"/>
      <c r="DI245" s="30"/>
      <c r="DJ245" s="30"/>
      <c r="DK245" s="30"/>
      <c r="DL245" s="30"/>
      <c r="DM245" s="30"/>
      <c r="DN245" s="30"/>
      <c r="DO245" s="30"/>
      <c r="DP245" s="30"/>
      <c r="DQ245" s="30"/>
      <c r="DR245" s="30"/>
      <c r="DS245" s="30"/>
      <c r="DT245" s="30"/>
      <c r="DU245" s="30"/>
      <c r="DV245" s="30"/>
      <c r="DW245" s="30"/>
      <c r="DX245" s="30"/>
    </row>
    <row r="246" spans="2:128" s="94" customFormat="1" x14ac:dyDescent="0.25">
      <c r="B246" s="100"/>
      <c r="C246" s="90"/>
      <c r="I246" s="101"/>
      <c r="J246" s="101"/>
      <c r="CN246" s="30"/>
      <c r="CO246" s="30"/>
      <c r="CP246" s="30"/>
      <c r="CQ246" s="30"/>
      <c r="CR246" s="30"/>
      <c r="CS246" s="30"/>
      <c r="CT246" s="30"/>
      <c r="CU246" s="30"/>
      <c r="CV246" s="30"/>
      <c r="CW246" s="30"/>
      <c r="CX246" s="30"/>
      <c r="CY246" s="30"/>
      <c r="CZ246" s="30"/>
      <c r="DA246" s="30"/>
      <c r="DB246" s="30"/>
      <c r="DC246" s="30"/>
      <c r="DD246" s="30"/>
      <c r="DE246" s="30"/>
      <c r="DF246" s="30"/>
      <c r="DG246" s="30"/>
      <c r="DH246" s="30"/>
      <c r="DI246" s="30"/>
      <c r="DJ246" s="30"/>
      <c r="DK246" s="30"/>
      <c r="DL246" s="30"/>
      <c r="DM246" s="30"/>
      <c r="DN246" s="30"/>
      <c r="DO246" s="30"/>
      <c r="DP246" s="30"/>
      <c r="DQ246" s="30"/>
      <c r="DR246" s="30"/>
      <c r="DS246" s="30"/>
      <c r="DT246" s="30"/>
      <c r="DU246" s="30"/>
      <c r="DV246" s="30"/>
      <c r="DW246" s="30"/>
      <c r="DX246" s="30"/>
    </row>
    <row r="247" spans="2:128" s="94" customFormat="1" x14ac:dyDescent="0.25">
      <c r="B247" s="100"/>
      <c r="C247" s="90"/>
      <c r="I247" s="101"/>
      <c r="J247" s="101"/>
      <c r="CN247" s="30"/>
      <c r="CO247" s="30"/>
      <c r="CP247" s="30"/>
      <c r="CQ247" s="30"/>
      <c r="CR247" s="30"/>
      <c r="CS247" s="30"/>
      <c r="CT247" s="30"/>
      <c r="CU247" s="30"/>
      <c r="CV247" s="30"/>
      <c r="CW247" s="30"/>
      <c r="CX247" s="30"/>
      <c r="CY247" s="30"/>
      <c r="CZ247" s="30"/>
      <c r="DA247" s="30"/>
      <c r="DB247" s="30"/>
      <c r="DC247" s="30"/>
      <c r="DD247" s="30"/>
      <c r="DE247" s="30"/>
      <c r="DF247" s="30"/>
      <c r="DG247" s="30"/>
      <c r="DH247" s="30"/>
      <c r="DI247" s="30"/>
      <c r="DJ247" s="30"/>
      <c r="DK247" s="30"/>
      <c r="DL247" s="30"/>
      <c r="DM247" s="30"/>
      <c r="DN247" s="30"/>
      <c r="DO247" s="30"/>
      <c r="DP247" s="30"/>
      <c r="DQ247" s="30"/>
      <c r="DR247" s="30"/>
      <c r="DS247" s="30"/>
      <c r="DT247" s="30"/>
      <c r="DU247" s="30"/>
      <c r="DV247" s="30"/>
      <c r="DW247" s="30"/>
      <c r="DX247" s="30"/>
    </row>
    <row r="248" spans="2:128" s="94" customFormat="1" x14ac:dyDescent="0.25">
      <c r="B248" s="100"/>
      <c r="C248" s="90"/>
      <c r="I248" s="101"/>
      <c r="J248" s="101"/>
      <c r="CN248" s="30"/>
      <c r="CO248" s="30"/>
      <c r="CP248" s="30"/>
      <c r="CQ248" s="30"/>
      <c r="CR248" s="30"/>
      <c r="CS248" s="30"/>
      <c r="CT248" s="30"/>
      <c r="CU248" s="30"/>
      <c r="CV248" s="30"/>
      <c r="CW248" s="30"/>
      <c r="CX248" s="30"/>
      <c r="CY248" s="30"/>
      <c r="CZ248" s="30"/>
      <c r="DA248" s="30"/>
      <c r="DB248" s="30"/>
      <c r="DC248" s="30"/>
      <c r="DD248" s="30"/>
      <c r="DE248" s="30"/>
      <c r="DF248" s="30"/>
      <c r="DG248" s="30"/>
      <c r="DH248" s="30"/>
      <c r="DI248" s="30"/>
      <c r="DJ248" s="30"/>
      <c r="DK248" s="30"/>
      <c r="DL248" s="30"/>
      <c r="DM248" s="30"/>
      <c r="DN248" s="30"/>
      <c r="DO248" s="30"/>
      <c r="DP248" s="30"/>
      <c r="DQ248" s="30"/>
      <c r="DR248" s="30"/>
      <c r="DS248" s="30"/>
      <c r="DT248" s="30"/>
      <c r="DU248" s="30"/>
      <c r="DV248" s="30"/>
      <c r="DW248" s="30"/>
      <c r="DX248" s="30"/>
    </row>
    <row r="249" spans="2:128" s="94" customFormat="1" x14ac:dyDescent="0.25">
      <c r="B249" s="100"/>
      <c r="C249" s="90"/>
      <c r="I249" s="101"/>
      <c r="J249" s="101"/>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row>
    <row r="250" spans="2:128" s="94" customFormat="1" x14ac:dyDescent="0.25">
      <c r="B250" s="100"/>
      <c r="C250" s="90"/>
      <c r="I250" s="101"/>
      <c r="J250" s="101"/>
      <c r="CN250" s="30"/>
      <c r="CO250" s="30"/>
      <c r="CP250" s="30"/>
      <c r="CQ250" s="30"/>
      <c r="CR250" s="30"/>
      <c r="CS250" s="30"/>
      <c r="CT250" s="30"/>
      <c r="CU250" s="30"/>
      <c r="CV250" s="30"/>
      <c r="CW250" s="30"/>
      <c r="CX250" s="30"/>
      <c r="CY250" s="30"/>
      <c r="CZ250" s="30"/>
      <c r="DA250" s="30"/>
      <c r="DB250" s="30"/>
      <c r="DC250" s="30"/>
      <c r="DD250" s="30"/>
      <c r="DE250" s="30"/>
      <c r="DF250" s="30"/>
      <c r="DG250" s="30"/>
      <c r="DH250" s="30"/>
      <c r="DI250" s="30"/>
      <c r="DJ250" s="30"/>
      <c r="DK250" s="30"/>
      <c r="DL250" s="30"/>
      <c r="DM250" s="30"/>
      <c r="DN250" s="30"/>
      <c r="DO250" s="30"/>
      <c r="DP250" s="30"/>
      <c r="DQ250" s="30"/>
      <c r="DR250" s="30"/>
      <c r="DS250" s="30"/>
      <c r="DT250" s="30"/>
      <c r="DU250" s="30"/>
      <c r="DV250" s="30"/>
      <c r="DW250" s="30"/>
      <c r="DX250" s="30"/>
    </row>
    <row r="251" spans="2:128" s="94" customFormat="1" x14ac:dyDescent="0.25">
      <c r="B251" s="100"/>
      <c r="C251" s="90"/>
      <c r="I251" s="101"/>
      <c r="J251" s="101"/>
      <c r="CN251" s="30"/>
      <c r="CO251" s="30"/>
      <c r="CP251" s="30"/>
      <c r="CQ251" s="30"/>
      <c r="CR251" s="30"/>
      <c r="CS251" s="30"/>
      <c r="CT251" s="30"/>
      <c r="CU251" s="30"/>
      <c r="CV251" s="30"/>
      <c r="CW251" s="30"/>
      <c r="CX251" s="30"/>
      <c r="CY251" s="30"/>
      <c r="CZ251" s="30"/>
      <c r="DA251" s="30"/>
      <c r="DB251" s="30"/>
      <c r="DC251" s="30"/>
      <c r="DD251" s="30"/>
      <c r="DE251" s="30"/>
      <c r="DF251" s="30"/>
      <c r="DG251" s="30"/>
      <c r="DH251" s="30"/>
      <c r="DI251" s="30"/>
      <c r="DJ251" s="30"/>
      <c r="DK251" s="30"/>
      <c r="DL251" s="30"/>
      <c r="DM251" s="30"/>
      <c r="DN251" s="30"/>
      <c r="DO251" s="30"/>
      <c r="DP251" s="30"/>
      <c r="DQ251" s="30"/>
      <c r="DR251" s="30"/>
      <c r="DS251" s="30"/>
      <c r="DT251" s="30"/>
      <c r="DU251" s="30"/>
      <c r="DV251" s="30"/>
      <c r="DW251" s="30"/>
      <c r="DX251" s="30"/>
    </row>
    <row r="252" spans="2:128" s="94" customFormat="1" x14ac:dyDescent="0.25">
      <c r="B252" s="100"/>
      <c r="C252" s="90"/>
      <c r="I252" s="101"/>
      <c r="J252" s="101"/>
      <c r="CN252" s="30"/>
      <c r="CO252" s="30"/>
      <c r="CP252" s="30"/>
      <c r="CQ252" s="30"/>
      <c r="CR252" s="30"/>
      <c r="CS252" s="30"/>
      <c r="CT252" s="30"/>
      <c r="CU252" s="30"/>
      <c r="CV252" s="30"/>
      <c r="CW252" s="30"/>
      <c r="CX252" s="30"/>
      <c r="CY252" s="30"/>
      <c r="CZ252" s="30"/>
      <c r="DA252" s="30"/>
      <c r="DB252" s="30"/>
      <c r="DC252" s="30"/>
      <c r="DD252" s="30"/>
      <c r="DE252" s="30"/>
      <c r="DF252" s="30"/>
      <c r="DG252" s="30"/>
      <c r="DH252" s="30"/>
      <c r="DI252" s="30"/>
      <c r="DJ252" s="30"/>
      <c r="DK252" s="30"/>
      <c r="DL252" s="30"/>
      <c r="DM252" s="30"/>
      <c r="DN252" s="30"/>
      <c r="DO252" s="30"/>
      <c r="DP252" s="30"/>
      <c r="DQ252" s="30"/>
      <c r="DR252" s="30"/>
      <c r="DS252" s="30"/>
      <c r="DT252" s="30"/>
      <c r="DU252" s="30"/>
      <c r="DV252" s="30"/>
      <c r="DW252" s="30"/>
      <c r="DX252" s="30"/>
    </row>
    <row r="253" spans="2:128" s="94" customFormat="1" x14ac:dyDescent="0.25">
      <c r="B253" s="100"/>
      <c r="C253" s="90"/>
      <c r="I253" s="101"/>
      <c r="J253" s="101"/>
      <c r="CN253" s="30"/>
      <c r="CO253" s="30"/>
      <c r="CP253" s="30"/>
      <c r="CQ253" s="30"/>
      <c r="CR253" s="30"/>
      <c r="CS253" s="30"/>
      <c r="CT253" s="30"/>
      <c r="CU253" s="30"/>
      <c r="CV253" s="30"/>
      <c r="CW253" s="30"/>
      <c r="CX253" s="30"/>
      <c r="CY253" s="30"/>
      <c r="CZ253" s="30"/>
      <c r="DA253" s="30"/>
      <c r="DB253" s="30"/>
      <c r="DC253" s="30"/>
      <c r="DD253" s="30"/>
      <c r="DE253" s="30"/>
      <c r="DF253" s="30"/>
      <c r="DG253" s="30"/>
      <c r="DH253" s="30"/>
      <c r="DI253" s="30"/>
      <c r="DJ253" s="30"/>
      <c r="DK253" s="30"/>
      <c r="DL253" s="30"/>
      <c r="DM253" s="30"/>
      <c r="DN253" s="30"/>
      <c r="DO253" s="30"/>
      <c r="DP253" s="30"/>
      <c r="DQ253" s="30"/>
      <c r="DR253" s="30"/>
      <c r="DS253" s="30"/>
      <c r="DT253" s="30"/>
      <c r="DU253" s="30"/>
      <c r="DV253" s="30"/>
      <c r="DW253" s="30"/>
      <c r="DX253" s="30"/>
    </row>
    <row r="254" spans="2:128" s="94" customFormat="1" x14ac:dyDescent="0.25">
      <c r="B254" s="100"/>
      <c r="C254" s="90"/>
      <c r="I254" s="101"/>
      <c r="J254" s="101"/>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c r="DN254" s="30"/>
      <c r="DO254" s="30"/>
      <c r="DP254" s="30"/>
      <c r="DQ254" s="30"/>
      <c r="DR254" s="30"/>
      <c r="DS254" s="30"/>
      <c r="DT254" s="30"/>
      <c r="DU254" s="30"/>
      <c r="DV254" s="30"/>
      <c r="DW254" s="30"/>
      <c r="DX254" s="30"/>
    </row>
    <row r="255" spans="2:128" s="94" customFormat="1" x14ac:dyDescent="0.25">
      <c r="B255" s="100"/>
      <c r="C255" s="90"/>
      <c r="I255" s="101"/>
      <c r="J255" s="101"/>
      <c r="CN255" s="30"/>
      <c r="CO255" s="30"/>
      <c r="CP255" s="30"/>
      <c r="CQ255" s="30"/>
      <c r="CR255" s="30"/>
      <c r="CS255" s="30"/>
      <c r="CT255" s="30"/>
      <c r="CU255" s="30"/>
      <c r="CV255" s="30"/>
      <c r="CW255" s="30"/>
      <c r="CX255" s="30"/>
      <c r="CY255" s="30"/>
      <c r="CZ255" s="30"/>
      <c r="DA255" s="30"/>
      <c r="DB255" s="30"/>
      <c r="DC255" s="30"/>
      <c r="DD255" s="30"/>
      <c r="DE255" s="30"/>
      <c r="DF255" s="30"/>
      <c r="DG255" s="30"/>
      <c r="DH255" s="30"/>
      <c r="DI255" s="30"/>
      <c r="DJ255" s="30"/>
      <c r="DK255" s="30"/>
      <c r="DL255" s="30"/>
      <c r="DM255" s="30"/>
      <c r="DN255" s="30"/>
      <c r="DO255" s="30"/>
      <c r="DP255" s="30"/>
      <c r="DQ255" s="30"/>
      <c r="DR255" s="30"/>
      <c r="DS255" s="30"/>
      <c r="DT255" s="30"/>
      <c r="DU255" s="30"/>
      <c r="DV255" s="30"/>
      <c r="DW255" s="30"/>
      <c r="DX255" s="30"/>
    </row>
    <row r="256" spans="2:128" s="94" customFormat="1" x14ac:dyDescent="0.25">
      <c r="B256" s="100"/>
      <c r="C256" s="90"/>
      <c r="I256" s="101"/>
      <c r="J256" s="101"/>
      <c r="CN256" s="30"/>
      <c r="CO256" s="30"/>
      <c r="CP256" s="30"/>
      <c r="CQ256" s="30"/>
      <c r="CR256" s="30"/>
      <c r="CS256" s="30"/>
      <c r="CT256" s="30"/>
      <c r="CU256" s="30"/>
      <c r="CV256" s="30"/>
      <c r="CW256" s="30"/>
      <c r="CX256" s="30"/>
      <c r="CY256" s="30"/>
      <c r="CZ256" s="30"/>
      <c r="DA256" s="30"/>
      <c r="DB256" s="30"/>
      <c r="DC256" s="30"/>
      <c r="DD256" s="30"/>
      <c r="DE256" s="30"/>
      <c r="DF256" s="30"/>
      <c r="DG256" s="30"/>
      <c r="DH256" s="30"/>
      <c r="DI256" s="30"/>
      <c r="DJ256" s="30"/>
      <c r="DK256" s="30"/>
      <c r="DL256" s="30"/>
      <c r="DM256" s="30"/>
      <c r="DN256" s="30"/>
      <c r="DO256" s="30"/>
      <c r="DP256" s="30"/>
      <c r="DQ256" s="30"/>
      <c r="DR256" s="30"/>
      <c r="DS256" s="30"/>
      <c r="DT256" s="30"/>
      <c r="DU256" s="30"/>
      <c r="DV256" s="30"/>
      <c r="DW256" s="30"/>
      <c r="DX256" s="30"/>
    </row>
    <row r="257" spans="2:128" s="94" customFormat="1" x14ac:dyDescent="0.25">
      <c r="B257" s="100"/>
      <c r="C257" s="90"/>
      <c r="I257" s="101"/>
      <c r="J257" s="101"/>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c r="DN257" s="30"/>
      <c r="DO257" s="30"/>
      <c r="DP257" s="30"/>
      <c r="DQ257" s="30"/>
      <c r="DR257" s="30"/>
      <c r="DS257" s="30"/>
      <c r="DT257" s="30"/>
      <c r="DU257" s="30"/>
      <c r="DV257" s="30"/>
      <c r="DW257" s="30"/>
      <c r="DX257" s="30"/>
    </row>
    <row r="258" spans="2:128" s="94" customFormat="1" x14ac:dyDescent="0.25">
      <c r="B258" s="100"/>
      <c r="C258" s="90"/>
      <c r="I258" s="101"/>
      <c r="J258" s="101"/>
      <c r="CN258" s="30"/>
      <c r="CO258" s="30"/>
      <c r="CP258" s="30"/>
      <c r="CQ258" s="30"/>
      <c r="CR258" s="30"/>
      <c r="CS258" s="30"/>
      <c r="CT258" s="30"/>
      <c r="CU258" s="30"/>
      <c r="CV258" s="30"/>
      <c r="CW258" s="30"/>
      <c r="CX258" s="30"/>
      <c r="CY258" s="30"/>
      <c r="CZ258" s="30"/>
      <c r="DA258" s="30"/>
      <c r="DB258" s="30"/>
      <c r="DC258" s="30"/>
      <c r="DD258" s="30"/>
      <c r="DE258" s="30"/>
      <c r="DF258" s="30"/>
      <c r="DG258" s="30"/>
      <c r="DH258" s="30"/>
      <c r="DI258" s="30"/>
      <c r="DJ258" s="30"/>
      <c r="DK258" s="30"/>
      <c r="DL258" s="30"/>
      <c r="DM258" s="30"/>
      <c r="DN258" s="30"/>
      <c r="DO258" s="30"/>
      <c r="DP258" s="30"/>
      <c r="DQ258" s="30"/>
      <c r="DR258" s="30"/>
      <c r="DS258" s="30"/>
      <c r="DT258" s="30"/>
      <c r="DU258" s="30"/>
      <c r="DV258" s="30"/>
      <c r="DW258" s="30"/>
      <c r="DX258" s="30"/>
    </row>
    <row r="259" spans="2:128" s="94" customFormat="1" x14ac:dyDescent="0.25">
      <c r="B259" s="100"/>
      <c r="C259" s="90"/>
      <c r="I259" s="101"/>
      <c r="J259" s="101"/>
      <c r="CN259" s="30"/>
      <c r="CO259" s="30"/>
      <c r="CP259" s="30"/>
      <c r="CQ259" s="30"/>
      <c r="CR259" s="30"/>
      <c r="CS259" s="30"/>
      <c r="CT259" s="30"/>
      <c r="CU259" s="30"/>
      <c r="CV259" s="30"/>
      <c r="CW259" s="30"/>
      <c r="CX259" s="30"/>
      <c r="CY259" s="30"/>
      <c r="CZ259" s="30"/>
      <c r="DA259" s="30"/>
      <c r="DB259" s="30"/>
      <c r="DC259" s="30"/>
      <c r="DD259" s="30"/>
      <c r="DE259" s="30"/>
      <c r="DF259" s="30"/>
      <c r="DG259" s="30"/>
      <c r="DH259" s="30"/>
      <c r="DI259" s="30"/>
      <c r="DJ259" s="30"/>
      <c r="DK259" s="30"/>
      <c r="DL259" s="30"/>
      <c r="DM259" s="30"/>
      <c r="DN259" s="30"/>
      <c r="DO259" s="30"/>
      <c r="DP259" s="30"/>
      <c r="DQ259" s="30"/>
      <c r="DR259" s="30"/>
      <c r="DS259" s="30"/>
      <c r="DT259" s="30"/>
      <c r="DU259" s="30"/>
      <c r="DV259" s="30"/>
      <c r="DW259" s="30"/>
      <c r="DX259" s="30"/>
    </row>
    <row r="260" spans="2:128" s="94" customFormat="1" x14ac:dyDescent="0.25">
      <c r="B260" s="100"/>
      <c r="C260" s="90"/>
      <c r="I260" s="101"/>
      <c r="J260" s="101"/>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c r="DN260" s="30"/>
      <c r="DO260" s="30"/>
      <c r="DP260" s="30"/>
      <c r="DQ260" s="30"/>
      <c r="DR260" s="30"/>
      <c r="DS260" s="30"/>
      <c r="DT260" s="30"/>
      <c r="DU260" s="30"/>
      <c r="DV260" s="30"/>
      <c r="DW260" s="30"/>
      <c r="DX260" s="30"/>
    </row>
    <row r="261" spans="2:128" s="94" customFormat="1" x14ac:dyDescent="0.25">
      <c r="B261" s="100"/>
      <c r="C261" s="90"/>
      <c r="I261" s="101"/>
      <c r="J261" s="101"/>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c r="DN261" s="30"/>
      <c r="DO261" s="30"/>
      <c r="DP261" s="30"/>
      <c r="DQ261" s="30"/>
      <c r="DR261" s="30"/>
      <c r="DS261" s="30"/>
      <c r="DT261" s="30"/>
      <c r="DU261" s="30"/>
      <c r="DV261" s="30"/>
      <c r="DW261" s="30"/>
      <c r="DX261" s="30"/>
    </row>
    <row r="262" spans="2:128" s="94" customFormat="1" x14ac:dyDescent="0.25">
      <c r="B262" s="100"/>
      <c r="C262" s="90"/>
      <c r="I262" s="101"/>
      <c r="J262" s="101"/>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row>
    <row r="263" spans="2:128" s="94" customFormat="1" x14ac:dyDescent="0.25">
      <c r="B263" s="100"/>
      <c r="C263" s="90"/>
      <c r="I263" s="101"/>
      <c r="J263" s="101"/>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c r="DN263" s="30"/>
      <c r="DO263" s="30"/>
      <c r="DP263" s="30"/>
      <c r="DQ263" s="30"/>
      <c r="DR263" s="30"/>
      <c r="DS263" s="30"/>
      <c r="DT263" s="30"/>
      <c r="DU263" s="30"/>
      <c r="DV263" s="30"/>
      <c r="DW263" s="30"/>
      <c r="DX263" s="30"/>
    </row>
    <row r="264" spans="2:128" s="94" customFormat="1" x14ac:dyDescent="0.25">
      <c r="B264" s="100"/>
      <c r="C264" s="90"/>
      <c r="I264" s="101"/>
      <c r="J264" s="101"/>
      <c r="CN264" s="30"/>
      <c r="CO264" s="30"/>
      <c r="CP264" s="30"/>
      <c r="CQ264" s="30"/>
      <c r="CR264" s="30"/>
      <c r="CS264" s="30"/>
      <c r="CT264" s="30"/>
      <c r="CU264" s="30"/>
      <c r="CV264" s="30"/>
      <c r="CW264" s="30"/>
      <c r="CX264" s="30"/>
      <c r="CY264" s="30"/>
      <c r="CZ264" s="30"/>
      <c r="DA264" s="30"/>
      <c r="DB264" s="30"/>
      <c r="DC264" s="30"/>
      <c r="DD264" s="30"/>
      <c r="DE264" s="30"/>
      <c r="DF264" s="30"/>
      <c r="DG264" s="30"/>
      <c r="DH264" s="30"/>
      <c r="DI264" s="30"/>
      <c r="DJ264" s="30"/>
      <c r="DK264" s="30"/>
      <c r="DL264" s="30"/>
      <c r="DM264" s="30"/>
      <c r="DN264" s="30"/>
      <c r="DO264" s="30"/>
      <c r="DP264" s="30"/>
      <c r="DQ264" s="30"/>
      <c r="DR264" s="30"/>
      <c r="DS264" s="30"/>
      <c r="DT264" s="30"/>
      <c r="DU264" s="30"/>
      <c r="DV264" s="30"/>
      <c r="DW264" s="30"/>
      <c r="DX264" s="30"/>
    </row>
    <row r="265" spans="2:128" s="94" customFormat="1" x14ac:dyDescent="0.25">
      <c r="B265" s="100"/>
      <c r="C265" s="90"/>
      <c r="I265" s="101"/>
      <c r="J265" s="101"/>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c r="DN265" s="30"/>
      <c r="DO265" s="30"/>
      <c r="DP265" s="30"/>
      <c r="DQ265" s="30"/>
      <c r="DR265" s="30"/>
      <c r="DS265" s="30"/>
      <c r="DT265" s="30"/>
      <c r="DU265" s="30"/>
      <c r="DV265" s="30"/>
      <c r="DW265" s="30"/>
      <c r="DX265" s="30"/>
    </row>
    <row r="266" spans="2:128" s="94" customFormat="1" x14ac:dyDescent="0.25">
      <c r="B266" s="100"/>
      <c r="C266" s="90"/>
      <c r="I266" s="101"/>
      <c r="J266" s="101"/>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row>
    <row r="267" spans="2:128" s="94" customFormat="1" x14ac:dyDescent="0.25">
      <c r="B267" s="100"/>
      <c r="C267" s="90"/>
      <c r="I267" s="101"/>
      <c r="J267" s="101"/>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c r="DN267" s="30"/>
      <c r="DO267" s="30"/>
      <c r="DP267" s="30"/>
      <c r="DQ267" s="30"/>
      <c r="DR267" s="30"/>
      <c r="DS267" s="30"/>
      <c r="DT267" s="30"/>
      <c r="DU267" s="30"/>
      <c r="DV267" s="30"/>
      <c r="DW267" s="30"/>
      <c r="DX267" s="30"/>
    </row>
    <row r="268" spans="2:128" s="94" customFormat="1" x14ac:dyDescent="0.25">
      <c r="B268" s="100"/>
      <c r="C268" s="90"/>
      <c r="I268" s="101"/>
      <c r="J268" s="101"/>
      <c r="CN268" s="30"/>
      <c r="CO268" s="30"/>
      <c r="CP268" s="30"/>
      <c r="CQ268" s="30"/>
      <c r="CR268" s="30"/>
      <c r="CS268" s="30"/>
      <c r="CT268" s="30"/>
      <c r="CU268" s="30"/>
      <c r="CV268" s="30"/>
      <c r="CW268" s="30"/>
      <c r="CX268" s="30"/>
      <c r="CY268" s="30"/>
      <c r="CZ268" s="30"/>
      <c r="DA268" s="30"/>
      <c r="DB268" s="30"/>
      <c r="DC268" s="30"/>
      <c r="DD268" s="30"/>
      <c r="DE268" s="30"/>
      <c r="DF268" s="30"/>
      <c r="DG268" s="30"/>
      <c r="DH268" s="30"/>
      <c r="DI268" s="30"/>
      <c r="DJ268" s="30"/>
      <c r="DK268" s="30"/>
      <c r="DL268" s="30"/>
      <c r="DM268" s="30"/>
      <c r="DN268" s="30"/>
      <c r="DO268" s="30"/>
      <c r="DP268" s="30"/>
      <c r="DQ268" s="30"/>
      <c r="DR268" s="30"/>
      <c r="DS268" s="30"/>
      <c r="DT268" s="30"/>
      <c r="DU268" s="30"/>
      <c r="DV268" s="30"/>
      <c r="DW268" s="30"/>
      <c r="DX268" s="30"/>
    </row>
    <row r="269" spans="2:128" s="94" customFormat="1" x14ac:dyDescent="0.25">
      <c r="B269" s="100"/>
      <c r="C269" s="90"/>
      <c r="I269" s="101"/>
      <c r="J269" s="101"/>
      <c r="CN269" s="30"/>
      <c r="CO269" s="30"/>
      <c r="CP269" s="30"/>
      <c r="CQ269" s="30"/>
      <c r="CR269" s="30"/>
      <c r="CS269" s="30"/>
      <c r="CT269" s="30"/>
      <c r="CU269" s="30"/>
      <c r="CV269" s="30"/>
      <c r="CW269" s="30"/>
      <c r="CX269" s="30"/>
      <c r="CY269" s="30"/>
      <c r="CZ269" s="30"/>
      <c r="DA269" s="30"/>
      <c r="DB269" s="30"/>
      <c r="DC269" s="30"/>
      <c r="DD269" s="30"/>
      <c r="DE269" s="30"/>
      <c r="DF269" s="30"/>
      <c r="DG269" s="30"/>
      <c r="DH269" s="30"/>
      <c r="DI269" s="30"/>
      <c r="DJ269" s="30"/>
      <c r="DK269" s="30"/>
      <c r="DL269" s="30"/>
      <c r="DM269" s="30"/>
      <c r="DN269" s="30"/>
      <c r="DO269" s="30"/>
      <c r="DP269" s="30"/>
      <c r="DQ269" s="30"/>
      <c r="DR269" s="30"/>
      <c r="DS269" s="30"/>
      <c r="DT269" s="30"/>
      <c r="DU269" s="30"/>
      <c r="DV269" s="30"/>
      <c r="DW269" s="30"/>
      <c r="DX269" s="30"/>
    </row>
    <row r="270" spans="2:128" s="94" customFormat="1" x14ac:dyDescent="0.25">
      <c r="B270" s="100"/>
      <c r="C270" s="90"/>
      <c r="I270" s="101"/>
      <c r="J270" s="101"/>
      <c r="CN270" s="30"/>
      <c r="CO270" s="30"/>
      <c r="CP270" s="30"/>
      <c r="CQ270" s="30"/>
      <c r="CR270" s="30"/>
      <c r="CS270" s="30"/>
      <c r="CT270" s="30"/>
      <c r="CU270" s="30"/>
      <c r="CV270" s="30"/>
      <c r="CW270" s="30"/>
      <c r="CX270" s="30"/>
      <c r="CY270" s="30"/>
      <c r="CZ270" s="30"/>
      <c r="DA270" s="30"/>
      <c r="DB270" s="30"/>
      <c r="DC270" s="30"/>
      <c r="DD270" s="30"/>
      <c r="DE270" s="30"/>
      <c r="DF270" s="30"/>
      <c r="DG270" s="30"/>
      <c r="DH270" s="30"/>
      <c r="DI270" s="30"/>
      <c r="DJ270" s="30"/>
      <c r="DK270" s="30"/>
      <c r="DL270" s="30"/>
      <c r="DM270" s="30"/>
      <c r="DN270" s="30"/>
      <c r="DO270" s="30"/>
      <c r="DP270" s="30"/>
      <c r="DQ270" s="30"/>
      <c r="DR270" s="30"/>
      <c r="DS270" s="30"/>
      <c r="DT270" s="30"/>
      <c r="DU270" s="30"/>
      <c r="DV270" s="30"/>
      <c r="DW270" s="30"/>
      <c r="DX270" s="30"/>
    </row>
    <row r="271" spans="2:128" s="94" customFormat="1" x14ac:dyDescent="0.25">
      <c r="B271" s="100"/>
      <c r="C271" s="90"/>
      <c r="I271" s="101"/>
      <c r="J271" s="101"/>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row>
    <row r="272" spans="2:128" s="94" customFormat="1" x14ac:dyDescent="0.25">
      <c r="B272" s="100"/>
      <c r="C272" s="90"/>
      <c r="I272" s="101"/>
      <c r="J272" s="101"/>
      <c r="CN272" s="30"/>
      <c r="CO272" s="30"/>
      <c r="CP272" s="30"/>
      <c r="CQ272" s="30"/>
      <c r="CR272" s="30"/>
      <c r="CS272" s="30"/>
      <c r="CT272" s="30"/>
      <c r="CU272" s="30"/>
      <c r="CV272" s="30"/>
      <c r="CW272" s="30"/>
      <c r="CX272" s="30"/>
      <c r="CY272" s="30"/>
      <c r="CZ272" s="30"/>
      <c r="DA272" s="30"/>
      <c r="DB272" s="30"/>
      <c r="DC272" s="30"/>
      <c r="DD272" s="30"/>
      <c r="DE272" s="30"/>
      <c r="DF272" s="30"/>
      <c r="DG272" s="30"/>
      <c r="DH272" s="30"/>
      <c r="DI272" s="30"/>
      <c r="DJ272" s="30"/>
      <c r="DK272" s="30"/>
      <c r="DL272" s="30"/>
      <c r="DM272" s="30"/>
      <c r="DN272" s="30"/>
      <c r="DO272" s="30"/>
      <c r="DP272" s="30"/>
      <c r="DQ272" s="30"/>
      <c r="DR272" s="30"/>
      <c r="DS272" s="30"/>
      <c r="DT272" s="30"/>
      <c r="DU272" s="30"/>
      <c r="DV272" s="30"/>
      <c r="DW272" s="30"/>
      <c r="DX272" s="30"/>
    </row>
    <row r="273" spans="2:128" s="94" customFormat="1" x14ac:dyDescent="0.25">
      <c r="B273" s="100"/>
      <c r="C273" s="90"/>
      <c r="I273" s="101"/>
      <c r="J273" s="101"/>
      <c r="CN273" s="30"/>
      <c r="CO273" s="30"/>
      <c r="CP273" s="30"/>
      <c r="CQ273" s="30"/>
      <c r="CR273" s="30"/>
      <c r="CS273" s="30"/>
      <c r="CT273" s="30"/>
      <c r="CU273" s="30"/>
      <c r="CV273" s="30"/>
      <c r="CW273" s="30"/>
      <c r="CX273" s="30"/>
      <c r="CY273" s="30"/>
      <c r="CZ273" s="30"/>
      <c r="DA273" s="30"/>
      <c r="DB273" s="30"/>
      <c r="DC273" s="30"/>
      <c r="DD273" s="30"/>
      <c r="DE273" s="30"/>
      <c r="DF273" s="30"/>
      <c r="DG273" s="30"/>
      <c r="DH273" s="30"/>
      <c r="DI273" s="30"/>
      <c r="DJ273" s="30"/>
      <c r="DK273" s="30"/>
      <c r="DL273" s="30"/>
      <c r="DM273" s="30"/>
      <c r="DN273" s="30"/>
      <c r="DO273" s="30"/>
      <c r="DP273" s="30"/>
      <c r="DQ273" s="30"/>
      <c r="DR273" s="30"/>
      <c r="DS273" s="30"/>
      <c r="DT273" s="30"/>
      <c r="DU273" s="30"/>
      <c r="DV273" s="30"/>
      <c r="DW273" s="30"/>
      <c r="DX273" s="30"/>
    </row>
    <row r="274" spans="2:128" s="94" customFormat="1" x14ac:dyDescent="0.25">
      <c r="B274" s="100"/>
      <c r="C274" s="90"/>
      <c r="I274" s="101"/>
      <c r="J274" s="101"/>
      <c r="CN274" s="30"/>
      <c r="CO274" s="30"/>
      <c r="CP274" s="30"/>
      <c r="CQ274" s="30"/>
      <c r="CR274" s="30"/>
      <c r="CS274" s="30"/>
      <c r="CT274" s="30"/>
      <c r="CU274" s="30"/>
      <c r="CV274" s="30"/>
      <c r="CW274" s="30"/>
      <c r="CX274" s="30"/>
      <c r="CY274" s="30"/>
      <c r="CZ274" s="30"/>
      <c r="DA274" s="30"/>
      <c r="DB274" s="30"/>
      <c r="DC274" s="30"/>
      <c r="DD274" s="30"/>
      <c r="DE274" s="30"/>
      <c r="DF274" s="30"/>
      <c r="DG274" s="30"/>
      <c r="DH274" s="30"/>
      <c r="DI274" s="30"/>
      <c r="DJ274" s="30"/>
      <c r="DK274" s="30"/>
      <c r="DL274" s="30"/>
      <c r="DM274" s="30"/>
      <c r="DN274" s="30"/>
      <c r="DO274" s="30"/>
      <c r="DP274" s="30"/>
      <c r="DQ274" s="30"/>
      <c r="DR274" s="30"/>
      <c r="DS274" s="30"/>
      <c r="DT274" s="30"/>
      <c r="DU274" s="30"/>
      <c r="DV274" s="30"/>
      <c r="DW274" s="30"/>
      <c r="DX274" s="30"/>
    </row>
    <row r="275" spans="2:128" s="94" customFormat="1" x14ac:dyDescent="0.25">
      <c r="B275" s="100"/>
      <c r="C275" s="90"/>
      <c r="I275" s="101"/>
      <c r="J275" s="101"/>
      <c r="CN275" s="30"/>
      <c r="CO275" s="30"/>
      <c r="CP275" s="30"/>
      <c r="CQ275" s="30"/>
      <c r="CR275" s="30"/>
      <c r="CS275" s="30"/>
      <c r="CT275" s="30"/>
      <c r="CU275" s="30"/>
      <c r="CV275" s="30"/>
      <c r="CW275" s="30"/>
      <c r="CX275" s="30"/>
      <c r="CY275" s="30"/>
      <c r="CZ275" s="30"/>
      <c r="DA275" s="30"/>
      <c r="DB275" s="30"/>
      <c r="DC275" s="30"/>
      <c r="DD275" s="30"/>
      <c r="DE275" s="30"/>
      <c r="DF275" s="30"/>
      <c r="DG275" s="30"/>
      <c r="DH275" s="30"/>
      <c r="DI275" s="30"/>
      <c r="DJ275" s="30"/>
      <c r="DK275" s="30"/>
      <c r="DL275" s="30"/>
      <c r="DM275" s="30"/>
      <c r="DN275" s="30"/>
      <c r="DO275" s="30"/>
      <c r="DP275" s="30"/>
      <c r="DQ275" s="30"/>
      <c r="DR275" s="30"/>
      <c r="DS275" s="30"/>
      <c r="DT275" s="30"/>
      <c r="DU275" s="30"/>
      <c r="DV275" s="30"/>
      <c r="DW275" s="30"/>
      <c r="DX275" s="30"/>
    </row>
    <row r="276" spans="2:128" s="94" customFormat="1" x14ac:dyDescent="0.25">
      <c r="B276" s="100"/>
      <c r="C276" s="90"/>
      <c r="I276" s="101"/>
      <c r="J276" s="101"/>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row>
    <row r="277" spans="2:128" s="94" customFormat="1" x14ac:dyDescent="0.25">
      <c r="B277" s="100"/>
      <c r="C277" s="90"/>
      <c r="I277" s="101"/>
      <c r="J277" s="101"/>
      <c r="CN277" s="30"/>
      <c r="CO277" s="30"/>
      <c r="CP277" s="30"/>
      <c r="CQ277" s="30"/>
      <c r="CR277" s="30"/>
      <c r="CS277" s="30"/>
      <c r="CT277" s="30"/>
      <c r="CU277" s="30"/>
      <c r="CV277" s="30"/>
      <c r="CW277" s="30"/>
      <c r="CX277" s="30"/>
      <c r="CY277" s="30"/>
      <c r="CZ277" s="30"/>
      <c r="DA277" s="30"/>
      <c r="DB277" s="30"/>
      <c r="DC277" s="30"/>
      <c r="DD277" s="30"/>
      <c r="DE277" s="30"/>
      <c r="DF277" s="30"/>
      <c r="DG277" s="30"/>
      <c r="DH277" s="30"/>
      <c r="DI277" s="30"/>
      <c r="DJ277" s="30"/>
      <c r="DK277" s="30"/>
      <c r="DL277" s="30"/>
      <c r="DM277" s="30"/>
      <c r="DN277" s="30"/>
      <c r="DO277" s="30"/>
      <c r="DP277" s="30"/>
      <c r="DQ277" s="30"/>
      <c r="DR277" s="30"/>
      <c r="DS277" s="30"/>
      <c r="DT277" s="30"/>
      <c r="DU277" s="30"/>
      <c r="DV277" s="30"/>
      <c r="DW277" s="30"/>
      <c r="DX277" s="30"/>
    </row>
    <row r="278" spans="2:128" s="94" customFormat="1" x14ac:dyDescent="0.25">
      <c r="B278" s="100"/>
      <c r="C278" s="90"/>
      <c r="I278" s="101"/>
      <c r="J278" s="101"/>
      <c r="CN278" s="30"/>
      <c r="CO278" s="30"/>
      <c r="CP278" s="30"/>
      <c r="CQ278" s="30"/>
      <c r="CR278" s="30"/>
      <c r="CS278" s="30"/>
      <c r="CT278" s="30"/>
      <c r="CU278" s="30"/>
      <c r="CV278" s="30"/>
      <c r="CW278" s="30"/>
      <c r="CX278" s="30"/>
      <c r="CY278" s="30"/>
      <c r="CZ278" s="30"/>
      <c r="DA278" s="30"/>
      <c r="DB278" s="30"/>
      <c r="DC278" s="30"/>
      <c r="DD278" s="30"/>
      <c r="DE278" s="30"/>
      <c r="DF278" s="30"/>
      <c r="DG278" s="30"/>
      <c r="DH278" s="30"/>
      <c r="DI278" s="30"/>
      <c r="DJ278" s="30"/>
      <c r="DK278" s="30"/>
      <c r="DL278" s="30"/>
      <c r="DM278" s="30"/>
      <c r="DN278" s="30"/>
      <c r="DO278" s="30"/>
      <c r="DP278" s="30"/>
      <c r="DQ278" s="30"/>
      <c r="DR278" s="30"/>
      <c r="DS278" s="30"/>
      <c r="DT278" s="30"/>
      <c r="DU278" s="30"/>
      <c r="DV278" s="30"/>
      <c r="DW278" s="30"/>
      <c r="DX278" s="30"/>
    </row>
    <row r="279" spans="2:128" s="94" customFormat="1" x14ac:dyDescent="0.25">
      <c r="B279" s="100"/>
      <c r="C279" s="90"/>
      <c r="I279" s="101"/>
      <c r="J279" s="101"/>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30"/>
      <c r="DL279" s="30"/>
      <c r="DM279" s="30"/>
      <c r="DN279" s="30"/>
      <c r="DO279" s="30"/>
      <c r="DP279" s="30"/>
      <c r="DQ279" s="30"/>
      <c r="DR279" s="30"/>
      <c r="DS279" s="30"/>
      <c r="DT279" s="30"/>
      <c r="DU279" s="30"/>
      <c r="DV279" s="30"/>
      <c r="DW279" s="30"/>
      <c r="DX279" s="30"/>
    </row>
    <row r="280" spans="2:128" s="94" customFormat="1" x14ac:dyDescent="0.25">
      <c r="B280" s="100"/>
      <c r="C280" s="90"/>
      <c r="I280" s="101"/>
      <c r="J280" s="101"/>
      <c r="CN280" s="30"/>
      <c r="CO280" s="30"/>
      <c r="CP280" s="30"/>
      <c r="CQ280" s="30"/>
      <c r="CR280" s="30"/>
      <c r="CS280" s="30"/>
      <c r="CT280" s="30"/>
      <c r="CU280" s="30"/>
      <c r="CV280" s="30"/>
      <c r="CW280" s="30"/>
      <c r="CX280" s="30"/>
      <c r="CY280" s="30"/>
      <c r="CZ280" s="30"/>
      <c r="DA280" s="30"/>
      <c r="DB280" s="30"/>
      <c r="DC280" s="30"/>
      <c r="DD280" s="30"/>
      <c r="DE280" s="30"/>
      <c r="DF280" s="30"/>
      <c r="DG280" s="30"/>
      <c r="DH280" s="30"/>
      <c r="DI280" s="30"/>
      <c r="DJ280" s="30"/>
      <c r="DK280" s="30"/>
      <c r="DL280" s="30"/>
      <c r="DM280" s="30"/>
      <c r="DN280" s="30"/>
      <c r="DO280" s="30"/>
      <c r="DP280" s="30"/>
      <c r="DQ280" s="30"/>
      <c r="DR280" s="30"/>
      <c r="DS280" s="30"/>
      <c r="DT280" s="30"/>
      <c r="DU280" s="30"/>
      <c r="DV280" s="30"/>
      <c r="DW280" s="30"/>
      <c r="DX280" s="30"/>
    </row>
    <row r="281" spans="2:128" s="94" customFormat="1" x14ac:dyDescent="0.25">
      <c r="B281" s="100"/>
      <c r="C281" s="90"/>
      <c r="I281" s="101"/>
      <c r="J281" s="101"/>
      <c r="CN281" s="30"/>
      <c r="CO281" s="30"/>
      <c r="CP281" s="30"/>
      <c r="CQ281" s="30"/>
      <c r="CR281" s="30"/>
      <c r="CS281" s="30"/>
      <c r="CT281" s="30"/>
      <c r="CU281" s="30"/>
      <c r="CV281" s="30"/>
      <c r="CW281" s="30"/>
      <c r="CX281" s="30"/>
      <c r="CY281" s="30"/>
      <c r="CZ281" s="30"/>
      <c r="DA281" s="30"/>
      <c r="DB281" s="30"/>
      <c r="DC281" s="30"/>
      <c r="DD281" s="30"/>
      <c r="DE281" s="30"/>
      <c r="DF281" s="30"/>
      <c r="DG281" s="30"/>
      <c r="DH281" s="30"/>
      <c r="DI281" s="30"/>
      <c r="DJ281" s="30"/>
      <c r="DK281" s="30"/>
      <c r="DL281" s="30"/>
      <c r="DM281" s="30"/>
      <c r="DN281" s="30"/>
      <c r="DO281" s="30"/>
      <c r="DP281" s="30"/>
      <c r="DQ281" s="30"/>
      <c r="DR281" s="30"/>
      <c r="DS281" s="30"/>
      <c r="DT281" s="30"/>
      <c r="DU281" s="30"/>
      <c r="DV281" s="30"/>
      <c r="DW281" s="30"/>
      <c r="DX281" s="30"/>
    </row>
    <row r="282" spans="2:128" s="94" customFormat="1" x14ac:dyDescent="0.25">
      <c r="B282" s="100"/>
      <c r="C282" s="90"/>
      <c r="I282" s="101"/>
      <c r="J282" s="101"/>
      <c r="CN282" s="30"/>
      <c r="CO282" s="30"/>
      <c r="CP282" s="30"/>
      <c r="CQ282" s="30"/>
      <c r="CR282" s="30"/>
      <c r="CS282" s="30"/>
      <c r="CT282" s="30"/>
      <c r="CU282" s="30"/>
      <c r="CV282" s="30"/>
      <c r="CW282" s="30"/>
      <c r="CX282" s="30"/>
      <c r="CY282" s="30"/>
      <c r="CZ282" s="30"/>
      <c r="DA282" s="30"/>
      <c r="DB282" s="30"/>
      <c r="DC282" s="30"/>
      <c r="DD282" s="30"/>
      <c r="DE282" s="30"/>
      <c r="DF282" s="30"/>
      <c r="DG282" s="30"/>
      <c r="DH282" s="30"/>
      <c r="DI282" s="30"/>
      <c r="DJ282" s="30"/>
      <c r="DK282" s="30"/>
      <c r="DL282" s="30"/>
      <c r="DM282" s="30"/>
      <c r="DN282" s="30"/>
      <c r="DO282" s="30"/>
      <c r="DP282" s="30"/>
      <c r="DQ282" s="30"/>
      <c r="DR282" s="30"/>
      <c r="DS282" s="30"/>
      <c r="DT282" s="30"/>
      <c r="DU282" s="30"/>
      <c r="DV282" s="30"/>
      <c r="DW282" s="30"/>
      <c r="DX282" s="30"/>
    </row>
    <row r="283" spans="2:128" s="94" customFormat="1" x14ac:dyDescent="0.25">
      <c r="B283" s="100"/>
      <c r="C283" s="90"/>
      <c r="I283" s="101"/>
      <c r="J283" s="101"/>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row>
    <row r="284" spans="2:128" s="94" customFormat="1" x14ac:dyDescent="0.25">
      <c r="B284" s="100"/>
      <c r="C284" s="90"/>
      <c r="I284" s="101"/>
      <c r="J284" s="101"/>
      <c r="CN284" s="30"/>
      <c r="CO284" s="30"/>
      <c r="CP284" s="30"/>
      <c r="CQ284" s="30"/>
      <c r="CR284" s="30"/>
      <c r="CS284" s="30"/>
      <c r="CT284" s="30"/>
      <c r="CU284" s="30"/>
      <c r="CV284" s="30"/>
      <c r="CW284" s="30"/>
      <c r="CX284" s="30"/>
      <c r="CY284" s="30"/>
      <c r="CZ284" s="30"/>
      <c r="DA284" s="30"/>
      <c r="DB284" s="30"/>
      <c r="DC284" s="30"/>
      <c r="DD284" s="30"/>
      <c r="DE284" s="30"/>
      <c r="DF284" s="30"/>
      <c r="DG284" s="30"/>
      <c r="DH284" s="30"/>
      <c r="DI284" s="30"/>
      <c r="DJ284" s="30"/>
      <c r="DK284" s="30"/>
      <c r="DL284" s="30"/>
      <c r="DM284" s="30"/>
      <c r="DN284" s="30"/>
      <c r="DO284" s="30"/>
      <c r="DP284" s="30"/>
      <c r="DQ284" s="30"/>
      <c r="DR284" s="30"/>
      <c r="DS284" s="30"/>
      <c r="DT284" s="30"/>
      <c r="DU284" s="30"/>
      <c r="DV284" s="30"/>
      <c r="DW284" s="30"/>
      <c r="DX284" s="30"/>
    </row>
    <row r="285" spans="2:128" s="94" customFormat="1" x14ac:dyDescent="0.25">
      <c r="B285" s="100"/>
      <c r="C285" s="90"/>
      <c r="I285" s="101"/>
      <c r="J285" s="101"/>
      <c r="CN285" s="30"/>
      <c r="CO285" s="30"/>
      <c r="CP285" s="30"/>
      <c r="CQ285" s="30"/>
      <c r="CR285" s="30"/>
      <c r="CS285" s="30"/>
      <c r="CT285" s="30"/>
      <c r="CU285" s="30"/>
      <c r="CV285" s="30"/>
      <c r="CW285" s="30"/>
      <c r="CX285" s="30"/>
      <c r="CY285" s="30"/>
      <c r="CZ285" s="30"/>
      <c r="DA285" s="30"/>
      <c r="DB285" s="30"/>
      <c r="DC285" s="30"/>
      <c r="DD285" s="30"/>
      <c r="DE285" s="30"/>
      <c r="DF285" s="30"/>
      <c r="DG285" s="30"/>
      <c r="DH285" s="30"/>
      <c r="DI285" s="30"/>
      <c r="DJ285" s="30"/>
      <c r="DK285" s="30"/>
      <c r="DL285" s="30"/>
      <c r="DM285" s="30"/>
      <c r="DN285" s="30"/>
      <c r="DO285" s="30"/>
      <c r="DP285" s="30"/>
      <c r="DQ285" s="30"/>
      <c r="DR285" s="30"/>
      <c r="DS285" s="30"/>
      <c r="DT285" s="30"/>
      <c r="DU285" s="30"/>
      <c r="DV285" s="30"/>
      <c r="DW285" s="30"/>
      <c r="DX285" s="30"/>
    </row>
    <row r="286" spans="2:128" s="94" customFormat="1" x14ac:dyDescent="0.25">
      <c r="B286" s="100"/>
      <c r="C286" s="90"/>
      <c r="I286" s="101"/>
      <c r="J286" s="101"/>
      <c r="CN286" s="30"/>
      <c r="CO286" s="30"/>
      <c r="CP286" s="30"/>
      <c r="CQ286" s="30"/>
      <c r="CR286" s="30"/>
      <c r="CS286" s="30"/>
      <c r="CT286" s="30"/>
      <c r="CU286" s="30"/>
      <c r="CV286" s="30"/>
      <c r="CW286" s="30"/>
      <c r="CX286" s="30"/>
      <c r="CY286" s="30"/>
      <c r="CZ286" s="30"/>
      <c r="DA286" s="30"/>
      <c r="DB286" s="30"/>
      <c r="DC286" s="30"/>
      <c r="DD286" s="30"/>
      <c r="DE286" s="30"/>
      <c r="DF286" s="30"/>
      <c r="DG286" s="30"/>
      <c r="DH286" s="30"/>
      <c r="DI286" s="30"/>
      <c r="DJ286" s="30"/>
      <c r="DK286" s="30"/>
      <c r="DL286" s="30"/>
      <c r="DM286" s="30"/>
      <c r="DN286" s="30"/>
      <c r="DO286" s="30"/>
      <c r="DP286" s="30"/>
      <c r="DQ286" s="30"/>
      <c r="DR286" s="30"/>
      <c r="DS286" s="30"/>
      <c r="DT286" s="30"/>
      <c r="DU286" s="30"/>
      <c r="DV286" s="30"/>
      <c r="DW286" s="30"/>
      <c r="DX286" s="30"/>
    </row>
    <row r="287" spans="2:128" s="94" customFormat="1" x14ac:dyDescent="0.25">
      <c r="B287" s="100"/>
      <c r="C287" s="90"/>
      <c r="I287" s="101"/>
      <c r="J287" s="101"/>
      <c r="CN287" s="30"/>
      <c r="CO287" s="30"/>
      <c r="CP287" s="30"/>
      <c r="CQ287" s="30"/>
      <c r="CR287" s="30"/>
      <c r="CS287" s="30"/>
      <c r="CT287" s="30"/>
      <c r="CU287" s="30"/>
      <c r="CV287" s="30"/>
      <c r="CW287" s="30"/>
      <c r="CX287" s="30"/>
      <c r="CY287" s="30"/>
      <c r="CZ287" s="30"/>
      <c r="DA287" s="30"/>
      <c r="DB287" s="30"/>
      <c r="DC287" s="30"/>
      <c r="DD287" s="30"/>
      <c r="DE287" s="30"/>
      <c r="DF287" s="30"/>
      <c r="DG287" s="30"/>
      <c r="DH287" s="30"/>
      <c r="DI287" s="30"/>
      <c r="DJ287" s="30"/>
      <c r="DK287" s="30"/>
      <c r="DL287" s="30"/>
      <c r="DM287" s="30"/>
      <c r="DN287" s="30"/>
      <c r="DO287" s="30"/>
      <c r="DP287" s="30"/>
      <c r="DQ287" s="30"/>
      <c r="DR287" s="30"/>
      <c r="DS287" s="30"/>
      <c r="DT287" s="30"/>
      <c r="DU287" s="30"/>
      <c r="DV287" s="30"/>
      <c r="DW287" s="30"/>
      <c r="DX287" s="30"/>
    </row>
    <row r="288" spans="2:128" s="94" customFormat="1" x14ac:dyDescent="0.25">
      <c r="B288" s="100"/>
      <c r="C288" s="90"/>
      <c r="I288" s="101"/>
      <c r="J288" s="101"/>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c r="DN288" s="30"/>
      <c r="DO288" s="30"/>
      <c r="DP288" s="30"/>
      <c r="DQ288" s="30"/>
      <c r="DR288" s="30"/>
      <c r="DS288" s="30"/>
      <c r="DT288" s="30"/>
      <c r="DU288" s="30"/>
      <c r="DV288" s="30"/>
      <c r="DW288" s="30"/>
      <c r="DX288" s="30"/>
    </row>
    <row r="289" spans="2:128" s="94" customFormat="1" x14ac:dyDescent="0.25">
      <c r="B289" s="100"/>
      <c r="C289" s="90"/>
      <c r="I289" s="101"/>
      <c r="J289" s="101"/>
      <c r="CN289" s="30"/>
      <c r="CO289" s="30"/>
      <c r="CP289" s="30"/>
      <c r="CQ289" s="30"/>
      <c r="CR289" s="30"/>
      <c r="CS289" s="30"/>
      <c r="CT289" s="30"/>
      <c r="CU289" s="30"/>
      <c r="CV289" s="30"/>
      <c r="CW289" s="30"/>
      <c r="CX289" s="30"/>
      <c r="CY289" s="30"/>
      <c r="CZ289" s="30"/>
      <c r="DA289" s="30"/>
      <c r="DB289" s="30"/>
      <c r="DC289" s="30"/>
      <c r="DD289" s="30"/>
      <c r="DE289" s="30"/>
      <c r="DF289" s="30"/>
      <c r="DG289" s="30"/>
      <c r="DH289" s="30"/>
      <c r="DI289" s="30"/>
      <c r="DJ289" s="30"/>
      <c r="DK289" s="30"/>
      <c r="DL289" s="30"/>
      <c r="DM289" s="30"/>
      <c r="DN289" s="30"/>
      <c r="DO289" s="30"/>
      <c r="DP289" s="30"/>
      <c r="DQ289" s="30"/>
      <c r="DR289" s="30"/>
      <c r="DS289" s="30"/>
      <c r="DT289" s="30"/>
      <c r="DU289" s="30"/>
      <c r="DV289" s="30"/>
      <c r="DW289" s="30"/>
      <c r="DX289" s="30"/>
    </row>
    <row r="290" spans="2:128" s="94" customFormat="1" x14ac:dyDescent="0.25">
      <c r="B290" s="100"/>
      <c r="C290" s="90"/>
      <c r="I290" s="101"/>
      <c r="J290" s="101"/>
      <c r="CN290" s="30"/>
      <c r="CO290" s="30"/>
      <c r="CP290" s="30"/>
      <c r="CQ290" s="30"/>
      <c r="CR290" s="30"/>
      <c r="CS290" s="30"/>
      <c r="CT290" s="30"/>
      <c r="CU290" s="30"/>
      <c r="CV290" s="30"/>
      <c r="CW290" s="30"/>
      <c r="CX290" s="30"/>
      <c r="CY290" s="30"/>
      <c r="CZ290" s="30"/>
      <c r="DA290" s="30"/>
      <c r="DB290" s="30"/>
      <c r="DC290" s="30"/>
      <c r="DD290" s="30"/>
      <c r="DE290" s="30"/>
      <c r="DF290" s="30"/>
      <c r="DG290" s="30"/>
      <c r="DH290" s="30"/>
      <c r="DI290" s="30"/>
      <c r="DJ290" s="30"/>
      <c r="DK290" s="30"/>
      <c r="DL290" s="30"/>
      <c r="DM290" s="30"/>
      <c r="DN290" s="30"/>
      <c r="DO290" s="30"/>
      <c r="DP290" s="30"/>
      <c r="DQ290" s="30"/>
      <c r="DR290" s="30"/>
      <c r="DS290" s="30"/>
      <c r="DT290" s="30"/>
      <c r="DU290" s="30"/>
      <c r="DV290" s="30"/>
      <c r="DW290" s="30"/>
      <c r="DX290" s="30"/>
    </row>
    <row r="291" spans="2:128" s="94" customFormat="1" x14ac:dyDescent="0.25">
      <c r="B291" s="100"/>
      <c r="C291" s="90"/>
      <c r="I291" s="101"/>
      <c r="J291" s="101"/>
      <c r="CN291" s="30"/>
      <c r="CO291" s="30"/>
      <c r="CP291" s="30"/>
      <c r="CQ291" s="30"/>
      <c r="CR291" s="30"/>
      <c r="CS291" s="30"/>
      <c r="CT291" s="30"/>
      <c r="CU291" s="30"/>
      <c r="CV291" s="30"/>
      <c r="CW291" s="30"/>
      <c r="CX291" s="30"/>
      <c r="CY291" s="30"/>
      <c r="CZ291" s="30"/>
      <c r="DA291" s="30"/>
      <c r="DB291" s="30"/>
      <c r="DC291" s="30"/>
      <c r="DD291" s="30"/>
      <c r="DE291" s="30"/>
      <c r="DF291" s="30"/>
      <c r="DG291" s="30"/>
      <c r="DH291" s="30"/>
      <c r="DI291" s="30"/>
      <c r="DJ291" s="30"/>
      <c r="DK291" s="30"/>
      <c r="DL291" s="30"/>
      <c r="DM291" s="30"/>
      <c r="DN291" s="30"/>
      <c r="DO291" s="30"/>
      <c r="DP291" s="30"/>
      <c r="DQ291" s="30"/>
      <c r="DR291" s="30"/>
      <c r="DS291" s="30"/>
      <c r="DT291" s="30"/>
      <c r="DU291" s="30"/>
      <c r="DV291" s="30"/>
      <c r="DW291" s="30"/>
      <c r="DX291" s="30"/>
    </row>
    <row r="292" spans="2:128" s="94" customFormat="1" x14ac:dyDescent="0.25">
      <c r="B292" s="100"/>
      <c r="C292" s="90"/>
      <c r="I292" s="101"/>
      <c r="J292" s="101"/>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c r="DN292" s="30"/>
      <c r="DO292" s="30"/>
      <c r="DP292" s="30"/>
      <c r="DQ292" s="30"/>
      <c r="DR292" s="30"/>
      <c r="DS292" s="30"/>
      <c r="DT292" s="30"/>
      <c r="DU292" s="30"/>
      <c r="DV292" s="30"/>
      <c r="DW292" s="30"/>
      <c r="DX292" s="30"/>
    </row>
    <row r="293" spans="2:128" s="94" customFormat="1" x14ac:dyDescent="0.25">
      <c r="B293" s="100"/>
      <c r="C293" s="90"/>
      <c r="I293" s="101"/>
      <c r="J293" s="101"/>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row>
    <row r="294" spans="2:128" s="94" customFormat="1" x14ac:dyDescent="0.25">
      <c r="B294" s="100"/>
      <c r="C294" s="90"/>
      <c r="I294" s="101"/>
      <c r="J294" s="101"/>
      <c r="CN294" s="30"/>
      <c r="CO294" s="30"/>
      <c r="CP294" s="30"/>
      <c r="CQ294" s="30"/>
      <c r="CR294" s="30"/>
      <c r="CS294" s="30"/>
      <c r="CT294" s="30"/>
      <c r="CU294" s="30"/>
      <c r="CV294" s="30"/>
      <c r="CW294" s="30"/>
      <c r="CX294" s="30"/>
      <c r="CY294" s="30"/>
      <c r="CZ294" s="30"/>
      <c r="DA294" s="30"/>
      <c r="DB294" s="30"/>
      <c r="DC294" s="30"/>
      <c r="DD294" s="30"/>
      <c r="DE294" s="30"/>
      <c r="DF294" s="30"/>
      <c r="DG294" s="30"/>
      <c r="DH294" s="30"/>
      <c r="DI294" s="30"/>
      <c r="DJ294" s="30"/>
      <c r="DK294" s="30"/>
      <c r="DL294" s="30"/>
      <c r="DM294" s="30"/>
      <c r="DN294" s="30"/>
      <c r="DO294" s="30"/>
      <c r="DP294" s="30"/>
      <c r="DQ294" s="30"/>
      <c r="DR294" s="30"/>
      <c r="DS294" s="30"/>
      <c r="DT294" s="30"/>
      <c r="DU294" s="30"/>
      <c r="DV294" s="30"/>
      <c r="DW294" s="30"/>
      <c r="DX294" s="30"/>
    </row>
    <row r="295" spans="2:128" s="94" customFormat="1" x14ac:dyDescent="0.25">
      <c r="B295" s="100"/>
      <c r="C295" s="90"/>
      <c r="I295" s="101"/>
      <c r="J295" s="101"/>
      <c r="CN295" s="30"/>
      <c r="CO295" s="30"/>
      <c r="CP295" s="30"/>
      <c r="CQ295" s="30"/>
      <c r="CR295" s="30"/>
      <c r="CS295" s="30"/>
      <c r="CT295" s="30"/>
      <c r="CU295" s="30"/>
      <c r="CV295" s="30"/>
      <c r="CW295" s="30"/>
      <c r="CX295" s="30"/>
      <c r="CY295" s="30"/>
      <c r="CZ295" s="30"/>
      <c r="DA295" s="30"/>
      <c r="DB295" s="30"/>
      <c r="DC295" s="30"/>
      <c r="DD295" s="30"/>
      <c r="DE295" s="30"/>
      <c r="DF295" s="30"/>
      <c r="DG295" s="30"/>
      <c r="DH295" s="30"/>
      <c r="DI295" s="30"/>
      <c r="DJ295" s="30"/>
      <c r="DK295" s="30"/>
      <c r="DL295" s="30"/>
      <c r="DM295" s="30"/>
      <c r="DN295" s="30"/>
      <c r="DO295" s="30"/>
      <c r="DP295" s="30"/>
      <c r="DQ295" s="30"/>
      <c r="DR295" s="30"/>
      <c r="DS295" s="30"/>
      <c r="DT295" s="30"/>
      <c r="DU295" s="30"/>
      <c r="DV295" s="30"/>
      <c r="DW295" s="30"/>
      <c r="DX295" s="30"/>
    </row>
    <row r="296" spans="2:128" s="94" customFormat="1" x14ac:dyDescent="0.25">
      <c r="B296" s="100"/>
      <c r="C296" s="90"/>
      <c r="I296" s="101"/>
      <c r="J296" s="101"/>
      <c r="CN296" s="30"/>
      <c r="CO296" s="30"/>
      <c r="CP296" s="30"/>
      <c r="CQ296" s="30"/>
      <c r="CR296" s="30"/>
      <c r="CS296" s="30"/>
      <c r="CT296" s="30"/>
      <c r="CU296" s="30"/>
      <c r="CV296" s="30"/>
      <c r="CW296" s="30"/>
      <c r="CX296" s="30"/>
      <c r="CY296" s="30"/>
      <c r="CZ296" s="30"/>
      <c r="DA296" s="30"/>
      <c r="DB296" s="30"/>
      <c r="DC296" s="30"/>
      <c r="DD296" s="30"/>
      <c r="DE296" s="30"/>
      <c r="DF296" s="30"/>
      <c r="DG296" s="30"/>
      <c r="DH296" s="30"/>
      <c r="DI296" s="30"/>
      <c r="DJ296" s="30"/>
      <c r="DK296" s="30"/>
      <c r="DL296" s="30"/>
      <c r="DM296" s="30"/>
      <c r="DN296" s="30"/>
      <c r="DO296" s="30"/>
      <c r="DP296" s="30"/>
      <c r="DQ296" s="30"/>
      <c r="DR296" s="30"/>
      <c r="DS296" s="30"/>
      <c r="DT296" s="30"/>
      <c r="DU296" s="30"/>
      <c r="DV296" s="30"/>
      <c r="DW296" s="30"/>
      <c r="DX296" s="30"/>
    </row>
    <row r="297" spans="2:128" s="94" customFormat="1" x14ac:dyDescent="0.25">
      <c r="B297" s="100"/>
      <c r="C297" s="90"/>
      <c r="I297" s="101"/>
      <c r="J297" s="101"/>
      <c r="CN297" s="30"/>
      <c r="CO297" s="30"/>
      <c r="CP297" s="30"/>
      <c r="CQ297" s="30"/>
      <c r="CR297" s="30"/>
      <c r="CS297" s="30"/>
      <c r="CT297" s="30"/>
      <c r="CU297" s="30"/>
      <c r="CV297" s="30"/>
      <c r="CW297" s="30"/>
      <c r="CX297" s="30"/>
      <c r="CY297" s="30"/>
      <c r="CZ297" s="30"/>
      <c r="DA297" s="30"/>
      <c r="DB297" s="30"/>
      <c r="DC297" s="30"/>
      <c r="DD297" s="30"/>
      <c r="DE297" s="30"/>
      <c r="DF297" s="30"/>
      <c r="DG297" s="30"/>
      <c r="DH297" s="30"/>
      <c r="DI297" s="30"/>
      <c r="DJ297" s="30"/>
      <c r="DK297" s="30"/>
      <c r="DL297" s="30"/>
      <c r="DM297" s="30"/>
      <c r="DN297" s="30"/>
      <c r="DO297" s="30"/>
      <c r="DP297" s="30"/>
      <c r="DQ297" s="30"/>
      <c r="DR297" s="30"/>
      <c r="DS297" s="30"/>
      <c r="DT297" s="30"/>
      <c r="DU297" s="30"/>
      <c r="DV297" s="30"/>
      <c r="DW297" s="30"/>
      <c r="DX297" s="30"/>
    </row>
    <row r="298" spans="2:128" s="94" customFormat="1" x14ac:dyDescent="0.25">
      <c r="B298" s="100"/>
      <c r="C298" s="90"/>
      <c r="I298" s="101"/>
      <c r="J298" s="101"/>
      <c r="CN298" s="30"/>
      <c r="CO298" s="30"/>
      <c r="CP298" s="30"/>
      <c r="CQ298" s="30"/>
      <c r="CR298" s="30"/>
      <c r="CS298" s="30"/>
      <c r="CT298" s="30"/>
      <c r="CU298" s="30"/>
      <c r="CV298" s="30"/>
      <c r="CW298" s="30"/>
      <c r="CX298" s="30"/>
      <c r="CY298" s="30"/>
      <c r="CZ298" s="30"/>
      <c r="DA298" s="30"/>
      <c r="DB298" s="30"/>
      <c r="DC298" s="30"/>
      <c r="DD298" s="30"/>
      <c r="DE298" s="30"/>
      <c r="DF298" s="30"/>
      <c r="DG298" s="30"/>
      <c r="DH298" s="30"/>
      <c r="DI298" s="30"/>
      <c r="DJ298" s="30"/>
      <c r="DK298" s="30"/>
      <c r="DL298" s="30"/>
      <c r="DM298" s="30"/>
      <c r="DN298" s="30"/>
      <c r="DO298" s="30"/>
      <c r="DP298" s="30"/>
      <c r="DQ298" s="30"/>
      <c r="DR298" s="30"/>
      <c r="DS298" s="30"/>
      <c r="DT298" s="30"/>
      <c r="DU298" s="30"/>
      <c r="DV298" s="30"/>
      <c r="DW298" s="30"/>
      <c r="DX298" s="30"/>
    </row>
    <row r="299" spans="2:128" s="94" customFormat="1" x14ac:dyDescent="0.25">
      <c r="B299" s="100"/>
      <c r="C299" s="90"/>
      <c r="I299" s="101"/>
      <c r="J299" s="101"/>
      <c r="CN299" s="30"/>
      <c r="CO299" s="30"/>
      <c r="CP299" s="30"/>
      <c r="CQ299" s="30"/>
      <c r="CR299" s="30"/>
      <c r="CS299" s="30"/>
      <c r="CT299" s="30"/>
      <c r="CU299" s="30"/>
      <c r="CV299" s="30"/>
      <c r="CW299" s="30"/>
      <c r="CX299" s="30"/>
      <c r="CY299" s="30"/>
      <c r="CZ299" s="30"/>
      <c r="DA299" s="30"/>
      <c r="DB299" s="30"/>
      <c r="DC299" s="30"/>
      <c r="DD299" s="30"/>
      <c r="DE299" s="30"/>
      <c r="DF299" s="30"/>
      <c r="DG299" s="30"/>
      <c r="DH299" s="30"/>
      <c r="DI299" s="30"/>
      <c r="DJ299" s="30"/>
      <c r="DK299" s="30"/>
      <c r="DL299" s="30"/>
      <c r="DM299" s="30"/>
      <c r="DN299" s="30"/>
      <c r="DO299" s="30"/>
      <c r="DP299" s="30"/>
      <c r="DQ299" s="30"/>
      <c r="DR299" s="30"/>
      <c r="DS299" s="30"/>
      <c r="DT299" s="30"/>
      <c r="DU299" s="30"/>
      <c r="DV299" s="30"/>
      <c r="DW299" s="30"/>
      <c r="DX299" s="30"/>
    </row>
    <row r="300" spans="2:128" s="94" customFormat="1" x14ac:dyDescent="0.25">
      <c r="B300" s="100"/>
      <c r="C300" s="90"/>
      <c r="I300" s="101"/>
      <c r="J300" s="101"/>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row>
    <row r="301" spans="2:128" s="94" customFormat="1" x14ac:dyDescent="0.25">
      <c r="B301" s="100"/>
      <c r="C301" s="90"/>
      <c r="I301" s="101"/>
      <c r="J301" s="101"/>
      <c r="CN301" s="30"/>
      <c r="CO301" s="30"/>
      <c r="CP301" s="30"/>
      <c r="CQ301" s="30"/>
      <c r="CR301" s="30"/>
      <c r="CS301" s="30"/>
      <c r="CT301" s="30"/>
      <c r="CU301" s="30"/>
      <c r="CV301" s="30"/>
      <c r="CW301" s="30"/>
      <c r="CX301" s="30"/>
      <c r="CY301" s="30"/>
      <c r="CZ301" s="30"/>
      <c r="DA301" s="30"/>
      <c r="DB301" s="30"/>
      <c r="DC301" s="30"/>
      <c r="DD301" s="30"/>
      <c r="DE301" s="30"/>
      <c r="DF301" s="30"/>
      <c r="DG301" s="30"/>
      <c r="DH301" s="30"/>
      <c r="DI301" s="30"/>
      <c r="DJ301" s="30"/>
      <c r="DK301" s="30"/>
      <c r="DL301" s="30"/>
      <c r="DM301" s="30"/>
      <c r="DN301" s="30"/>
      <c r="DO301" s="30"/>
      <c r="DP301" s="30"/>
      <c r="DQ301" s="30"/>
      <c r="DR301" s="30"/>
      <c r="DS301" s="30"/>
      <c r="DT301" s="30"/>
      <c r="DU301" s="30"/>
      <c r="DV301" s="30"/>
      <c r="DW301" s="30"/>
      <c r="DX301" s="30"/>
    </row>
    <row r="302" spans="2:128" s="94" customFormat="1" x14ac:dyDescent="0.25">
      <c r="B302" s="100"/>
      <c r="C302" s="90"/>
      <c r="I302" s="101"/>
      <c r="J302" s="101"/>
      <c r="CN302" s="30"/>
      <c r="CO302" s="30"/>
      <c r="CP302" s="30"/>
      <c r="CQ302" s="30"/>
      <c r="CR302" s="30"/>
      <c r="CS302" s="30"/>
      <c r="CT302" s="30"/>
      <c r="CU302" s="30"/>
      <c r="CV302" s="30"/>
      <c r="CW302" s="30"/>
      <c r="CX302" s="30"/>
      <c r="CY302" s="30"/>
      <c r="CZ302" s="30"/>
      <c r="DA302" s="30"/>
      <c r="DB302" s="30"/>
      <c r="DC302" s="30"/>
      <c r="DD302" s="30"/>
      <c r="DE302" s="30"/>
      <c r="DF302" s="30"/>
      <c r="DG302" s="30"/>
      <c r="DH302" s="30"/>
      <c r="DI302" s="30"/>
      <c r="DJ302" s="30"/>
      <c r="DK302" s="30"/>
      <c r="DL302" s="30"/>
      <c r="DM302" s="30"/>
      <c r="DN302" s="30"/>
      <c r="DO302" s="30"/>
      <c r="DP302" s="30"/>
      <c r="DQ302" s="30"/>
      <c r="DR302" s="30"/>
      <c r="DS302" s="30"/>
      <c r="DT302" s="30"/>
      <c r="DU302" s="30"/>
      <c r="DV302" s="30"/>
      <c r="DW302" s="30"/>
      <c r="DX302" s="30"/>
    </row>
    <row r="303" spans="2:128" s="94" customFormat="1" x14ac:dyDescent="0.25">
      <c r="B303" s="100"/>
      <c r="C303" s="90"/>
      <c r="I303" s="101"/>
      <c r="J303" s="101"/>
      <c r="CN303" s="30"/>
      <c r="CO303" s="30"/>
      <c r="CP303" s="30"/>
      <c r="CQ303" s="30"/>
      <c r="CR303" s="30"/>
      <c r="CS303" s="30"/>
      <c r="CT303" s="30"/>
      <c r="CU303" s="30"/>
      <c r="CV303" s="30"/>
      <c r="CW303" s="30"/>
      <c r="CX303" s="30"/>
      <c r="CY303" s="30"/>
      <c r="CZ303" s="30"/>
      <c r="DA303" s="30"/>
      <c r="DB303" s="30"/>
      <c r="DC303" s="30"/>
      <c r="DD303" s="30"/>
      <c r="DE303" s="30"/>
      <c r="DF303" s="30"/>
      <c r="DG303" s="30"/>
      <c r="DH303" s="30"/>
      <c r="DI303" s="30"/>
      <c r="DJ303" s="30"/>
      <c r="DK303" s="30"/>
      <c r="DL303" s="30"/>
      <c r="DM303" s="30"/>
      <c r="DN303" s="30"/>
      <c r="DO303" s="30"/>
      <c r="DP303" s="30"/>
      <c r="DQ303" s="30"/>
      <c r="DR303" s="30"/>
      <c r="DS303" s="30"/>
      <c r="DT303" s="30"/>
      <c r="DU303" s="30"/>
      <c r="DV303" s="30"/>
      <c r="DW303" s="30"/>
      <c r="DX303" s="30"/>
    </row>
    <row r="304" spans="2:128" s="94" customFormat="1" x14ac:dyDescent="0.25">
      <c r="B304" s="100"/>
      <c r="C304" s="90"/>
      <c r="I304" s="101"/>
      <c r="J304" s="101"/>
      <c r="CN304" s="30"/>
      <c r="CO304" s="30"/>
      <c r="CP304" s="30"/>
      <c r="CQ304" s="30"/>
      <c r="CR304" s="30"/>
      <c r="CS304" s="30"/>
      <c r="CT304" s="30"/>
      <c r="CU304" s="30"/>
      <c r="CV304" s="30"/>
      <c r="CW304" s="30"/>
      <c r="CX304" s="30"/>
      <c r="CY304" s="30"/>
      <c r="CZ304" s="30"/>
      <c r="DA304" s="30"/>
      <c r="DB304" s="30"/>
      <c r="DC304" s="30"/>
      <c r="DD304" s="30"/>
      <c r="DE304" s="30"/>
      <c r="DF304" s="30"/>
      <c r="DG304" s="30"/>
      <c r="DH304" s="30"/>
      <c r="DI304" s="30"/>
      <c r="DJ304" s="30"/>
      <c r="DK304" s="30"/>
      <c r="DL304" s="30"/>
      <c r="DM304" s="30"/>
      <c r="DN304" s="30"/>
      <c r="DO304" s="30"/>
      <c r="DP304" s="30"/>
      <c r="DQ304" s="30"/>
      <c r="DR304" s="30"/>
      <c r="DS304" s="30"/>
      <c r="DT304" s="30"/>
      <c r="DU304" s="30"/>
      <c r="DV304" s="30"/>
      <c r="DW304" s="30"/>
      <c r="DX304" s="30"/>
    </row>
    <row r="305" spans="2:128" s="94" customFormat="1" x14ac:dyDescent="0.25">
      <c r="B305" s="100"/>
      <c r="C305" s="90"/>
      <c r="I305" s="101"/>
      <c r="J305" s="101"/>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row>
    <row r="306" spans="2:128" s="94" customFormat="1" x14ac:dyDescent="0.25">
      <c r="B306" s="100"/>
      <c r="C306" s="90"/>
      <c r="I306" s="101"/>
      <c r="J306" s="101"/>
      <c r="CN306" s="30"/>
      <c r="CO306" s="30"/>
      <c r="CP306" s="30"/>
      <c r="CQ306" s="30"/>
      <c r="CR306" s="30"/>
      <c r="CS306" s="30"/>
      <c r="CT306" s="30"/>
      <c r="CU306" s="30"/>
      <c r="CV306" s="30"/>
      <c r="CW306" s="30"/>
      <c r="CX306" s="30"/>
      <c r="CY306" s="30"/>
      <c r="CZ306" s="30"/>
      <c r="DA306" s="30"/>
      <c r="DB306" s="30"/>
      <c r="DC306" s="30"/>
      <c r="DD306" s="30"/>
      <c r="DE306" s="30"/>
      <c r="DF306" s="30"/>
      <c r="DG306" s="30"/>
      <c r="DH306" s="30"/>
      <c r="DI306" s="30"/>
      <c r="DJ306" s="30"/>
      <c r="DK306" s="30"/>
      <c r="DL306" s="30"/>
      <c r="DM306" s="30"/>
      <c r="DN306" s="30"/>
      <c r="DO306" s="30"/>
      <c r="DP306" s="30"/>
      <c r="DQ306" s="30"/>
      <c r="DR306" s="30"/>
      <c r="DS306" s="30"/>
      <c r="DT306" s="30"/>
      <c r="DU306" s="30"/>
      <c r="DV306" s="30"/>
      <c r="DW306" s="30"/>
      <c r="DX306" s="30"/>
    </row>
    <row r="307" spans="2:128" s="94" customFormat="1" x14ac:dyDescent="0.25">
      <c r="B307" s="100"/>
      <c r="C307" s="90"/>
      <c r="I307" s="101"/>
      <c r="J307" s="101"/>
      <c r="CN307" s="30"/>
      <c r="CO307" s="30"/>
      <c r="CP307" s="30"/>
      <c r="CQ307" s="30"/>
      <c r="CR307" s="30"/>
      <c r="CS307" s="30"/>
      <c r="CT307" s="30"/>
      <c r="CU307" s="30"/>
      <c r="CV307" s="30"/>
      <c r="CW307" s="30"/>
      <c r="CX307" s="30"/>
      <c r="CY307" s="30"/>
      <c r="CZ307" s="30"/>
      <c r="DA307" s="30"/>
      <c r="DB307" s="30"/>
      <c r="DC307" s="30"/>
      <c r="DD307" s="30"/>
      <c r="DE307" s="30"/>
      <c r="DF307" s="30"/>
      <c r="DG307" s="30"/>
      <c r="DH307" s="30"/>
      <c r="DI307" s="30"/>
      <c r="DJ307" s="30"/>
      <c r="DK307" s="30"/>
      <c r="DL307" s="30"/>
      <c r="DM307" s="30"/>
      <c r="DN307" s="30"/>
      <c r="DO307" s="30"/>
      <c r="DP307" s="30"/>
      <c r="DQ307" s="30"/>
      <c r="DR307" s="30"/>
      <c r="DS307" s="30"/>
      <c r="DT307" s="30"/>
      <c r="DU307" s="30"/>
      <c r="DV307" s="30"/>
      <c r="DW307" s="30"/>
      <c r="DX307" s="30"/>
    </row>
    <row r="308" spans="2:128" s="94" customFormat="1" x14ac:dyDescent="0.25">
      <c r="B308" s="100"/>
      <c r="C308" s="90"/>
      <c r="I308" s="101"/>
      <c r="J308" s="101"/>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c r="DN308" s="30"/>
      <c r="DO308" s="30"/>
      <c r="DP308" s="30"/>
      <c r="DQ308" s="30"/>
      <c r="DR308" s="30"/>
      <c r="DS308" s="30"/>
      <c r="DT308" s="30"/>
      <c r="DU308" s="30"/>
      <c r="DV308" s="30"/>
      <c r="DW308" s="30"/>
      <c r="DX308" s="30"/>
    </row>
    <row r="309" spans="2:128" s="94" customFormat="1" x14ac:dyDescent="0.25">
      <c r="B309" s="100"/>
      <c r="C309" s="90"/>
      <c r="I309" s="101"/>
      <c r="J309" s="101"/>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row>
    <row r="310" spans="2:128" s="94" customFormat="1" x14ac:dyDescent="0.25">
      <c r="B310" s="100"/>
      <c r="C310" s="90"/>
      <c r="I310" s="101"/>
      <c r="J310" s="101"/>
      <c r="CN310" s="30"/>
      <c r="CO310" s="30"/>
      <c r="CP310" s="30"/>
      <c r="CQ310" s="30"/>
      <c r="CR310" s="30"/>
      <c r="CS310" s="30"/>
      <c r="CT310" s="30"/>
      <c r="CU310" s="30"/>
      <c r="CV310" s="30"/>
      <c r="CW310" s="30"/>
      <c r="CX310" s="30"/>
      <c r="CY310" s="30"/>
      <c r="CZ310" s="30"/>
      <c r="DA310" s="30"/>
      <c r="DB310" s="30"/>
      <c r="DC310" s="30"/>
      <c r="DD310" s="30"/>
      <c r="DE310" s="30"/>
      <c r="DF310" s="30"/>
      <c r="DG310" s="30"/>
      <c r="DH310" s="30"/>
      <c r="DI310" s="30"/>
      <c r="DJ310" s="30"/>
      <c r="DK310" s="30"/>
      <c r="DL310" s="30"/>
      <c r="DM310" s="30"/>
      <c r="DN310" s="30"/>
      <c r="DO310" s="30"/>
      <c r="DP310" s="30"/>
      <c r="DQ310" s="30"/>
      <c r="DR310" s="30"/>
      <c r="DS310" s="30"/>
      <c r="DT310" s="30"/>
      <c r="DU310" s="30"/>
      <c r="DV310" s="30"/>
      <c r="DW310" s="30"/>
      <c r="DX310" s="30"/>
    </row>
    <row r="311" spans="2:128" s="94" customFormat="1" x14ac:dyDescent="0.25">
      <c r="B311" s="100"/>
      <c r="C311" s="90"/>
      <c r="I311" s="101"/>
      <c r="J311" s="101"/>
      <c r="CN311" s="30"/>
      <c r="CO311" s="30"/>
      <c r="CP311" s="30"/>
      <c r="CQ311" s="30"/>
      <c r="CR311" s="30"/>
      <c r="CS311" s="30"/>
      <c r="CT311" s="30"/>
      <c r="CU311" s="30"/>
      <c r="CV311" s="30"/>
      <c r="CW311" s="30"/>
      <c r="CX311" s="30"/>
      <c r="CY311" s="30"/>
      <c r="CZ311" s="30"/>
      <c r="DA311" s="30"/>
      <c r="DB311" s="30"/>
      <c r="DC311" s="30"/>
      <c r="DD311" s="30"/>
      <c r="DE311" s="30"/>
      <c r="DF311" s="30"/>
      <c r="DG311" s="30"/>
      <c r="DH311" s="30"/>
      <c r="DI311" s="30"/>
      <c r="DJ311" s="30"/>
      <c r="DK311" s="30"/>
      <c r="DL311" s="30"/>
      <c r="DM311" s="30"/>
      <c r="DN311" s="30"/>
      <c r="DO311" s="30"/>
      <c r="DP311" s="30"/>
      <c r="DQ311" s="30"/>
      <c r="DR311" s="30"/>
      <c r="DS311" s="30"/>
      <c r="DT311" s="30"/>
      <c r="DU311" s="30"/>
      <c r="DV311" s="30"/>
      <c r="DW311" s="30"/>
      <c r="DX311" s="30"/>
    </row>
    <row r="312" spans="2:128" s="94" customFormat="1" x14ac:dyDescent="0.25">
      <c r="B312" s="100"/>
      <c r="C312" s="90"/>
      <c r="I312" s="101"/>
      <c r="J312" s="101"/>
      <c r="CN312" s="30"/>
      <c r="CO312" s="30"/>
      <c r="CP312" s="30"/>
      <c r="CQ312" s="30"/>
      <c r="CR312" s="30"/>
      <c r="CS312" s="30"/>
      <c r="CT312" s="30"/>
      <c r="CU312" s="30"/>
      <c r="CV312" s="30"/>
      <c r="CW312" s="30"/>
      <c r="CX312" s="30"/>
      <c r="CY312" s="30"/>
      <c r="CZ312" s="30"/>
      <c r="DA312" s="30"/>
      <c r="DB312" s="30"/>
      <c r="DC312" s="30"/>
      <c r="DD312" s="30"/>
      <c r="DE312" s="30"/>
      <c r="DF312" s="30"/>
      <c r="DG312" s="30"/>
      <c r="DH312" s="30"/>
      <c r="DI312" s="30"/>
      <c r="DJ312" s="30"/>
      <c r="DK312" s="30"/>
      <c r="DL312" s="30"/>
      <c r="DM312" s="30"/>
      <c r="DN312" s="30"/>
      <c r="DO312" s="30"/>
      <c r="DP312" s="30"/>
      <c r="DQ312" s="30"/>
      <c r="DR312" s="30"/>
      <c r="DS312" s="30"/>
      <c r="DT312" s="30"/>
      <c r="DU312" s="30"/>
      <c r="DV312" s="30"/>
      <c r="DW312" s="30"/>
      <c r="DX312" s="30"/>
    </row>
    <row r="313" spans="2:128" s="94" customFormat="1" x14ac:dyDescent="0.25">
      <c r="B313" s="100"/>
      <c r="C313" s="90"/>
      <c r="I313" s="101"/>
      <c r="J313" s="101"/>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row>
    <row r="314" spans="2:128" s="94" customFormat="1" x14ac:dyDescent="0.25">
      <c r="B314" s="100"/>
      <c r="C314" s="90"/>
      <c r="I314" s="101"/>
      <c r="J314" s="101"/>
      <c r="CN314" s="30"/>
      <c r="CO314" s="30"/>
      <c r="CP314" s="30"/>
      <c r="CQ314" s="30"/>
      <c r="CR314" s="30"/>
      <c r="CS314" s="30"/>
      <c r="CT314" s="30"/>
      <c r="CU314" s="30"/>
      <c r="CV314" s="30"/>
      <c r="CW314" s="30"/>
      <c r="CX314" s="30"/>
      <c r="CY314" s="30"/>
      <c r="CZ314" s="30"/>
      <c r="DA314" s="30"/>
      <c r="DB314" s="30"/>
      <c r="DC314" s="30"/>
      <c r="DD314" s="30"/>
      <c r="DE314" s="30"/>
      <c r="DF314" s="30"/>
      <c r="DG314" s="30"/>
      <c r="DH314" s="30"/>
      <c r="DI314" s="30"/>
      <c r="DJ314" s="30"/>
      <c r="DK314" s="30"/>
      <c r="DL314" s="30"/>
      <c r="DM314" s="30"/>
      <c r="DN314" s="30"/>
      <c r="DO314" s="30"/>
      <c r="DP314" s="30"/>
      <c r="DQ314" s="30"/>
      <c r="DR314" s="30"/>
      <c r="DS314" s="30"/>
      <c r="DT314" s="30"/>
      <c r="DU314" s="30"/>
      <c r="DV314" s="30"/>
      <c r="DW314" s="30"/>
      <c r="DX314" s="30"/>
    </row>
    <row r="315" spans="2:128" s="94" customFormat="1" x14ac:dyDescent="0.25">
      <c r="B315" s="100"/>
      <c r="C315" s="90"/>
      <c r="I315" s="101"/>
      <c r="J315" s="101"/>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c r="DN315" s="30"/>
      <c r="DO315" s="30"/>
      <c r="DP315" s="30"/>
      <c r="DQ315" s="30"/>
      <c r="DR315" s="30"/>
      <c r="DS315" s="30"/>
      <c r="DT315" s="30"/>
      <c r="DU315" s="30"/>
      <c r="DV315" s="30"/>
      <c r="DW315" s="30"/>
      <c r="DX315" s="30"/>
    </row>
    <row r="316" spans="2:128" s="94" customFormat="1" x14ac:dyDescent="0.25">
      <c r="B316" s="100"/>
      <c r="C316" s="90"/>
      <c r="I316" s="101"/>
      <c r="J316" s="101"/>
      <c r="CN316" s="30"/>
      <c r="CO316" s="30"/>
      <c r="CP316" s="30"/>
      <c r="CQ316" s="30"/>
      <c r="CR316" s="30"/>
      <c r="CS316" s="30"/>
      <c r="CT316" s="30"/>
      <c r="CU316" s="30"/>
      <c r="CV316" s="30"/>
      <c r="CW316" s="30"/>
      <c r="CX316" s="30"/>
      <c r="CY316" s="30"/>
      <c r="CZ316" s="30"/>
      <c r="DA316" s="30"/>
      <c r="DB316" s="30"/>
      <c r="DC316" s="30"/>
      <c r="DD316" s="30"/>
      <c r="DE316" s="30"/>
      <c r="DF316" s="30"/>
      <c r="DG316" s="30"/>
      <c r="DH316" s="30"/>
      <c r="DI316" s="30"/>
      <c r="DJ316" s="30"/>
      <c r="DK316" s="30"/>
      <c r="DL316" s="30"/>
      <c r="DM316" s="30"/>
      <c r="DN316" s="30"/>
      <c r="DO316" s="30"/>
      <c r="DP316" s="30"/>
      <c r="DQ316" s="30"/>
      <c r="DR316" s="30"/>
      <c r="DS316" s="30"/>
      <c r="DT316" s="30"/>
      <c r="DU316" s="30"/>
      <c r="DV316" s="30"/>
      <c r="DW316" s="30"/>
      <c r="DX316" s="30"/>
    </row>
    <row r="317" spans="2:128" s="94" customFormat="1" x14ac:dyDescent="0.25">
      <c r="B317" s="100"/>
      <c r="C317" s="90"/>
      <c r="I317" s="101"/>
      <c r="J317" s="101"/>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c r="DN317" s="30"/>
      <c r="DO317" s="30"/>
      <c r="DP317" s="30"/>
      <c r="DQ317" s="30"/>
      <c r="DR317" s="30"/>
      <c r="DS317" s="30"/>
      <c r="DT317" s="30"/>
      <c r="DU317" s="30"/>
      <c r="DV317" s="30"/>
      <c r="DW317" s="30"/>
      <c r="DX317" s="30"/>
    </row>
    <row r="318" spans="2:128" s="94" customFormat="1" x14ac:dyDescent="0.25">
      <c r="B318" s="100"/>
      <c r="C318" s="90"/>
      <c r="I318" s="101"/>
      <c r="J318" s="101"/>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c r="DN318" s="30"/>
      <c r="DO318" s="30"/>
      <c r="DP318" s="30"/>
      <c r="DQ318" s="30"/>
      <c r="DR318" s="30"/>
      <c r="DS318" s="30"/>
      <c r="DT318" s="30"/>
      <c r="DU318" s="30"/>
      <c r="DV318" s="30"/>
      <c r="DW318" s="30"/>
      <c r="DX318" s="30"/>
    </row>
    <row r="319" spans="2:128" s="94" customFormat="1" x14ac:dyDescent="0.25">
      <c r="B319" s="100"/>
      <c r="C319" s="90"/>
      <c r="I319" s="101"/>
      <c r="J319" s="101"/>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row>
    <row r="320" spans="2:128" s="94" customFormat="1" x14ac:dyDescent="0.25">
      <c r="B320" s="100"/>
      <c r="C320" s="90"/>
      <c r="I320" s="101"/>
      <c r="J320" s="101"/>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row>
    <row r="321" spans="2:128" s="94" customFormat="1" x14ac:dyDescent="0.25">
      <c r="B321" s="100"/>
      <c r="C321" s="90"/>
      <c r="I321" s="101"/>
      <c r="J321" s="101"/>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row>
    <row r="322" spans="2:128" s="94" customFormat="1" x14ac:dyDescent="0.25">
      <c r="B322" s="100"/>
      <c r="C322" s="90"/>
      <c r="I322" s="101"/>
      <c r="J322" s="101"/>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row>
    <row r="323" spans="2:128" s="94" customFormat="1" x14ac:dyDescent="0.25">
      <c r="B323" s="100"/>
      <c r="C323" s="90"/>
      <c r="I323" s="101"/>
      <c r="J323" s="101"/>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row>
    <row r="324" spans="2:128" s="94" customFormat="1" x14ac:dyDescent="0.25">
      <c r="B324" s="100"/>
      <c r="C324" s="90"/>
      <c r="I324" s="101"/>
      <c r="J324" s="101"/>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row>
    <row r="325" spans="2:128" s="94" customFormat="1" x14ac:dyDescent="0.25">
      <c r="B325" s="100"/>
      <c r="C325" s="90"/>
      <c r="I325" s="101"/>
      <c r="J325" s="101"/>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row>
    <row r="326" spans="2:128" s="94" customFormat="1" x14ac:dyDescent="0.25">
      <c r="B326" s="100"/>
      <c r="C326" s="90"/>
      <c r="I326" s="101"/>
      <c r="J326" s="101"/>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row>
    <row r="327" spans="2:128" s="94" customFormat="1" x14ac:dyDescent="0.25">
      <c r="B327" s="100"/>
      <c r="C327" s="90"/>
      <c r="I327" s="101"/>
      <c r="J327" s="101"/>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row>
    <row r="328" spans="2:128" s="94" customFormat="1" x14ac:dyDescent="0.25">
      <c r="B328" s="100"/>
      <c r="C328" s="90"/>
      <c r="I328" s="101"/>
      <c r="J328" s="101"/>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row>
    <row r="329" spans="2:128" s="94" customFormat="1" x14ac:dyDescent="0.25">
      <c r="B329" s="100"/>
      <c r="C329" s="90"/>
      <c r="I329" s="101"/>
      <c r="J329" s="101"/>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row>
    <row r="330" spans="2:128" s="94" customFormat="1" x14ac:dyDescent="0.25">
      <c r="B330" s="100"/>
      <c r="C330" s="90"/>
      <c r="I330" s="101"/>
      <c r="J330" s="101"/>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row>
    <row r="331" spans="2:128" s="94" customFormat="1" x14ac:dyDescent="0.25">
      <c r="B331" s="100"/>
      <c r="C331" s="90"/>
      <c r="I331" s="101"/>
      <c r="J331" s="101"/>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row>
    <row r="332" spans="2:128" s="94" customFormat="1" x14ac:dyDescent="0.25">
      <c r="B332" s="100"/>
      <c r="C332" s="90"/>
      <c r="I332" s="101"/>
      <c r="J332" s="101"/>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row>
    <row r="333" spans="2:128" s="94" customFormat="1" x14ac:dyDescent="0.25">
      <c r="B333" s="100"/>
      <c r="C333" s="90"/>
      <c r="I333" s="101"/>
      <c r="J333" s="101"/>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row>
    <row r="334" spans="2:128" s="94" customFormat="1" x14ac:dyDescent="0.25">
      <c r="B334" s="100"/>
      <c r="C334" s="90"/>
      <c r="I334" s="101"/>
      <c r="J334" s="101"/>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row>
    <row r="335" spans="2:128" s="94" customFormat="1" x14ac:dyDescent="0.25">
      <c r="B335" s="100"/>
      <c r="C335" s="90"/>
      <c r="I335" s="101"/>
      <c r="J335" s="101"/>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row>
    <row r="336" spans="2:128" s="94" customFormat="1" x14ac:dyDescent="0.25">
      <c r="B336" s="100"/>
      <c r="C336" s="90"/>
      <c r="I336" s="101"/>
      <c r="J336" s="101"/>
      <c r="CN336" s="30"/>
      <c r="CO336" s="30"/>
      <c r="CP336" s="30"/>
      <c r="CQ336" s="30"/>
      <c r="CR336" s="30"/>
      <c r="CS336" s="30"/>
      <c r="CT336" s="30"/>
      <c r="CU336" s="30"/>
      <c r="CV336" s="30"/>
      <c r="CW336" s="30"/>
      <c r="CX336" s="30"/>
      <c r="CY336" s="30"/>
      <c r="CZ336" s="30"/>
      <c r="DA336" s="30"/>
      <c r="DB336" s="30"/>
      <c r="DC336" s="30"/>
      <c r="DD336" s="30"/>
      <c r="DE336" s="30"/>
      <c r="DF336" s="30"/>
      <c r="DG336" s="30"/>
      <c r="DH336" s="30"/>
      <c r="DI336" s="30"/>
      <c r="DJ336" s="30"/>
      <c r="DK336" s="30"/>
      <c r="DL336" s="30"/>
      <c r="DM336" s="30"/>
      <c r="DN336" s="30"/>
      <c r="DO336" s="30"/>
      <c r="DP336" s="30"/>
      <c r="DQ336" s="30"/>
      <c r="DR336" s="30"/>
      <c r="DS336" s="30"/>
      <c r="DT336" s="30"/>
      <c r="DU336" s="30"/>
      <c r="DV336" s="30"/>
      <c r="DW336" s="30"/>
      <c r="DX336" s="30"/>
    </row>
    <row r="337" spans="2:128" s="94" customFormat="1" x14ac:dyDescent="0.25">
      <c r="B337" s="100"/>
      <c r="C337" s="90"/>
      <c r="I337" s="101"/>
      <c r="J337" s="101"/>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c r="DW337" s="30"/>
      <c r="DX337" s="30"/>
    </row>
    <row r="338" spans="2:128" s="94" customFormat="1" x14ac:dyDescent="0.25">
      <c r="B338" s="100"/>
      <c r="C338" s="90"/>
      <c r="I338" s="101"/>
      <c r="J338" s="101"/>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c r="DN338" s="30"/>
      <c r="DO338" s="30"/>
      <c r="DP338" s="30"/>
      <c r="DQ338" s="30"/>
      <c r="DR338" s="30"/>
      <c r="DS338" s="30"/>
      <c r="DT338" s="30"/>
      <c r="DU338" s="30"/>
      <c r="DV338" s="30"/>
      <c r="DW338" s="30"/>
      <c r="DX338" s="30"/>
    </row>
    <row r="339" spans="2:128" s="94" customFormat="1" x14ac:dyDescent="0.25">
      <c r="B339" s="100"/>
      <c r="C339" s="90"/>
      <c r="I339" s="101"/>
      <c r="J339" s="101"/>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c r="DN339" s="30"/>
      <c r="DO339" s="30"/>
      <c r="DP339" s="30"/>
      <c r="DQ339" s="30"/>
      <c r="DR339" s="30"/>
      <c r="DS339" s="30"/>
      <c r="DT339" s="30"/>
      <c r="DU339" s="30"/>
      <c r="DV339" s="30"/>
      <c r="DW339" s="30"/>
      <c r="DX339" s="30"/>
    </row>
    <row r="340" spans="2:128" s="94" customFormat="1" x14ac:dyDescent="0.25">
      <c r="B340" s="100"/>
      <c r="C340" s="90"/>
      <c r="I340" s="101"/>
      <c r="J340" s="101"/>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c r="DN340" s="30"/>
      <c r="DO340" s="30"/>
      <c r="DP340" s="30"/>
      <c r="DQ340" s="30"/>
      <c r="DR340" s="30"/>
      <c r="DS340" s="30"/>
      <c r="DT340" s="30"/>
      <c r="DU340" s="30"/>
      <c r="DV340" s="30"/>
      <c r="DW340" s="30"/>
      <c r="DX340" s="30"/>
    </row>
    <row r="341" spans="2:128" s="94" customFormat="1" x14ac:dyDescent="0.25">
      <c r="B341" s="100"/>
      <c r="C341" s="90"/>
      <c r="I341" s="101"/>
      <c r="J341" s="101"/>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c r="DN341" s="30"/>
      <c r="DO341" s="30"/>
      <c r="DP341" s="30"/>
      <c r="DQ341" s="30"/>
      <c r="DR341" s="30"/>
      <c r="DS341" s="30"/>
      <c r="DT341" s="30"/>
      <c r="DU341" s="30"/>
      <c r="DV341" s="30"/>
      <c r="DW341" s="30"/>
      <c r="DX341" s="30"/>
    </row>
    <row r="342" spans="2:128" s="94" customFormat="1" x14ac:dyDescent="0.25">
      <c r="B342" s="100"/>
      <c r="C342" s="90"/>
      <c r="I342" s="101"/>
      <c r="J342" s="101"/>
      <c r="CN342" s="30"/>
      <c r="CO342" s="30"/>
      <c r="CP342" s="30"/>
      <c r="CQ342" s="30"/>
      <c r="CR342" s="30"/>
      <c r="CS342" s="30"/>
      <c r="CT342" s="30"/>
      <c r="CU342" s="30"/>
      <c r="CV342" s="30"/>
      <c r="CW342" s="30"/>
      <c r="CX342" s="30"/>
      <c r="CY342" s="30"/>
      <c r="CZ342" s="30"/>
      <c r="DA342" s="30"/>
      <c r="DB342" s="30"/>
      <c r="DC342" s="30"/>
      <c r="DD342" s="30"/>
      <c r="DE342" s="30"/>
      <c r="DF342" s="30"/>
      <c r="DG342" s="30"/>
      <c r="DH342" s="30"/>
      <c r="DI342" s="30"/>
      <c r="DJ342" s="30"/>
      <c r="DK342" s="30"/>
      <c r="DL342" s="30"/>
      <c r="DM342" s="30"/>
      <c r="DN342" s="30"/>
      <c r="DO342" s="30"/>
      <c r="DP342" s="30"/>
      <c r="DQ342" s="30"/>
      <c r="DR342" s="30"/>
      <c r="DS342" s="30"/>
      <c r="DT342" s="30"/>
      <c r="DU342" s="30"/>
      <c r="DV342" s="30"/>
      <c r="DW342" s="30"/>
      <c r="DX342" s="30"/>
    </row>
    <row r="343" spans="2:128" s="94" customFormat="1" x14ac:dyDescent="0.25">
      <c r="B343" s="100"/>
      <c r="C343" s="90"/>
      <c r="I343" s="101"/>
      <c r="J343" s="101"/>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c r="DN343" s="30"/>
      <c r="DO343" s="30"/>
      <c r="DP343" s="30"/>
      <c r="DQ343" s="30"/>
      <c r="DR343" s="30"/>
      <c r="DS343" s="30"/>
      <c r="DT343" s="30"/>
      <c r="DU343" s="30"/>
      <c r="DV343" s="30"/>
      <c r="DW343" s="30"/>
      <c r="DX343" s="30"/>
    </row>
    <row r="344" spans="2:128" s="94" customFormat="1" x14ac:dyDescent="0.25">
      <c r="B344" s="100"/>
      <c r="C344" s="90"/>
      <c r="I344" s="101"/>
      <c r="J344" s="101"/>
      <c r="CN344" s="30"/>
      <c r="CO344" s="30"/>
      <c r="CP344" s="30"/>
      <c r="CQ344" s="30"/>
      <c r="CR344" s="30"/>
      <c r="CS344" s="30"/>
      <c r="CT344" s="30"/>
      <c r="CU344" s="30"/>
      <c r="CV344" s="30"/>
      <c r="CW344" s="30"/>
      <c r="CX344" s="30"/>
      <c r="CY344" s="30"/>
      <c r="CZ344" s="30"/>
      <c r="DA344" s="30"/>
      <c r="DB344" s="30"/>
      <c r="DC344" s="30"/>
      <c r="DD344" s="30"/>
      <c r="DE344" s="30"/>
      <c r="DF344" s="30"/>
      <c r="DG344" s="30"/>
      <c r="DH344" s="30"/>
      <c r="DI344" s="30"/>
      <c r="DJ344" s="30"/>
      <c r="DK344" s="30"/>
      <c r="DL344" s="30"/>
      <c r="DM344" s="30"/>
      <c r="DN344" s="30"/>
      <c r="DO344" s="30"/>
      <c r="DP344" s="30"/>
      <c r="DQ344" s="30"/>
      <c r="DR344" s="30"/>
      <c r="DS344" s="30"/>
      <c r="DT344" s="30"/>
      <c r="DU344" s="30"/>
      <c r="DV344" s="30"/>
      <c r="DW344" s="30"/>
      <c r="DX344" s="30"/>
    </row>
    <row r="345" spans="2:128" s="94" customFormat="1" x14ac:dyDescent="0.25">
      <c r="B345" s="100"/>
      <c r="C345" s="90"/>
      <c r="I345" s="101"/>
      <c r="J345" s="101"/>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30"/>
      <c r="DL345" s="30"/>
      <c r="DM345" s="30"/>
      <c r="DN345" s="30"/>
      <c r="DO345" s="30"/>
      <c r="DP345" s="30"/>
      <c r="DQ345" s="30"/>
      <c r="DR345" s="30"/>
      <c r="DS345" s="30"/>
      <c r="DT345" s="30"/>
      <c r="DU345" s="30"/>
      <c r="DV345" s="30"/>
      <c r="DW345" s="30"/>
      <c r="DX345" s="30"/>
    </row>
    <row r="346" spans="2:128" s="94" customFormat="1" x14ac:dyDescent="0.25">
      <c r="B346" s="100"/>
      <c r="C346" s="90"/>
      <c r="I346" s="101"/>
      <c r="J346" s="101"/>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30"/>
      <c r="DL346" s="30"/>
      <c r="DM346" s="30"/>
      <c r="DN346" s="30"/>
      <c r="DO346" s="30"/>
      <c r="DP346" s="30"/>
      <c r="DQ346" s="30"/>
      <c r="DR346" s="30"/>
      <c r="DS346" s="30"/>
      <c r="DT346" s="30"/>
      <c r="DU346" s="30"/>
      <c r="DV346" s="30"/>
      <c r="DW346" s="30"/>
      <c r="DX346" s="30"/>
    </row>
    <row r="347" spans="2:128" s="94" customFormat="1" x14ac:dyDescent="0.25">
      <c r="B347" s="100"/>
      <c r="C347" s="90"/>
      <c r="I347" s="101"/>
      <c r="J347" s="101"/>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c r="DN347" s="30"/>
      <c r="DO347" s="30"/>
      <c r="DP347" s="30"/>
      <c r="DQ347" s="30"/>
      <c r="DR347" s="30"/>
      <c r="DS347" s="30"/>
      <c r="DT347" s="30"/>
      <c r="DU347" s="30"/>
      <c r="DV347" s="30"/>
      <c r="DW347" s="30"/>
      <c r="DX347" s="30"/>
    </row>
    <row r="348" spans="2:128" s="94" customFormat="1" x14ac:dyDescent="0.25">
      <c r="B348" s="100"/>
      <c r="C348" s="90"/>
      <c r="I348" s="101"/>
      <c r="J348" s="101"/>
      <c r="CN348" s="30"/>
      <c r="CO348" s="30"/>
      <c r="CP348" s="30"/>
      <c r="CQ348" s="30"/>
      <c r="CR348" s="30"/>
      <c r="CS348" s="30"/>
      <c r="CT348" s="30"/>
      <c r="CU348" s="30"/>
      <c r="CV348" s="30"/>
      <c r="CW348" s="30"/>
      <c r="CX348" s="30"/>
      <c r="CY348" s="30"/>
      <c r="CZ348" s="30"/>
      <c r="DA348" s="30"/>
      <c r="DB348" s="30"/>
      <c r="DC348" s="30"/>
      <c r="DD348" s="30"/>
      <c r="DE348" s="30"/>
      <c r="DF348" s="30"/>
      <c r="DG348" s="30"/>
      <c r="DH348" s="30"/>
      <c r="DI348" s="30"/>
      <c r="DJ348" s="30"/>
      <c r="DK348" s="30"/>
      <c r="DL348" s="30"/>
      <c r="DM348" s="30"/>
      <c r="DN348" s="30"/>
      <c r="DO348" s="30"/>
      <c r="DP348" s="30"/>
      <c r="DQ348" s="30"/>
      <c r="DR348" s="30"/>
      <c r="DS348" s="30"/>
      <c r="DT348" s="30"/>
      <c r="DU348" s="30"/>
      <c r="DV348" s="30"/>
      <c r="DW348" s="30"/>
      <c r="DX348" s="30"/>
    </row>
    <row r="349" spans="2:128" s="94" customFormat="1" x14ac:dyDescent="0.25">
      <c r="B349" s="100"/>
      <c r="C349" s="90"/>
      <c r="I349" s="101"/>
      <c r="J349" s="101"/>
      <c r="CN349" s="30"/>
      <c r="CO349" s="30"/>
      <c r="CP349" s="30"/>
      <c r="CQ349" s="30"/>
      <c r="CR349" s="30"/>
      <c r="CS349" s="30"/>
      <c r="CT349" s="30"/>
      <c r="CU349" s="30"/>
      <c r="CV349" s="30"/>
      <c r="CW349" s="30"/>
      <c r="CX349" s="30"/>
      <c r="CY349" s="30"/>
      <c r="CZ349" s="30"/>
      <c r="DA349" s="30"/>
      <c r="DB349" s="30"/>
      <c r="DC349" s="30"/>
      <c r="DD349" s="30"/>
      <c r="DE349" s="30"/>
      <c r="DF349" s="30"/>
      <c r="DG349" s="30"/>
      <c r="DH349" s="30"/>
      <c r="DI349" s="30"/>
      <c r="DJ349" s="30"/>
      <c r="DK349" s="30"/>
      <c r="DL349" s="30"/>
      <c r="DM349" s="30"/>
      <c r="DN349" s="30"/>
      <c r="DO349" s="30"/>
      <c r="DP349" s="30"/>
      <c r="DQ349" s="30"/>
      <c r="DR349" s="30"/>
      <c r="DS349" s="30"/>
      <c r="DT349" s="30"/>
      <c r="DU349" s="30"/>
      <c r="DV349" s="30"/>
      <c r="DW349" s="30"/>
      <c r="DX349" s="30"/>
    </row>
    <row r="350" spans="2:128" s="94" customFormat="1" x14ac:dyDescent="0.25">
      <c r="B350" s="100"/>
      <c r="C350" s="90"/>
      <c r="I350" s="101"/>
      <c r="J350" s="101"/>
      <c r="CN350" s="30"/>
      <c r="CO350" s="30"/>
      <c r="CP350" s="30"/>
      <c r="CQ350" s="30"/>
      <c r="CR350" s="30"/>
      <c r="CS350" s="30"/>
      <c r="CT350" s="30"/>
      <c r="CU350" s="30"/>
      <c r="CV350" s="30"/>
      <c r="CW350" s="30"/>
      <c r="CX350" s="30"/>
      <c r="CY350" s="30"/>
      <c r="CZ350" s="30"/>
      <c r="DA350" s="30"/>
      <c r="DB350" s="30"/>
      <c r="DC350" s="30"/>
      <c r="DD350" s="30"/>
      <c r="DE350" s="30"/>
      <c r="DF350" s="30"/>
      <c r="DG350" s="30"/>
      <c r="DH350" s="30"/>
      <c r="DI350" s="30"/>
      <c r="DJ350" s="30"/>
      <c r="DK350" s="30"/>
      <c r="DL350" s="30"/>
      <c r="DM350" s="30"/>
      <c r="DN350" s="30"/>
      <c r="DO350" s="30"/>
      <c r="DP350" s="30"/>
      <c r="DQ350" s="30"/>
      <c r="DR350" s="30"/>
      <c r="DS350" s="30"/>
      <c r="DT350" s="30"/>
      <c r="DU350" s="30"/>
      <c r="DV350" s="30"/>
      <c r="DW350" s="30"/>
      <c r="DX350" s="30"/>
    </row>
    <row r="351" spans="2:128" s="94" customFormat="1" x14ac:dyDescent="0.25">
      <c r="B351" s="100"/>
      <c r="C351" s="90"/>
      <c r="I351" s="101"/>
      <c r="J351" s="101"/>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c r="DN351" s="30"/>
      <c r="DO351" s="30"/>
      <c r="DP351" s="30"/>
      <c r="DQ351" s="30"/>
      <c r="DR351" s="30"/>
      <c r="DS351" s="30"/>
      <c r="DT351" s="30"/>
      <c r="DU351" s="30"/>
      <c r="DV351" s="30"/>
      <c r="DW351" s="30"/>
      <c r="DX351" s="30"/>
    </row>
    <row r="352" spans="2:128" s="94" customFormat="1" x14ac:dyDescent="0.25">
      <c r="B352" s="100"/>
      <c r="C352" s="90"/>
      <c r="I352" s="101"/>
      <c r="J352" s="101"/>
      <c r="CN352" s="30"/>
      <c r="CO352" s="30"/>
      <c r="CP352" s="30"/>
      <c r="CQ352" s="30"/>
      <c r="CR352" s="30"/>
      <c r="CS352" s="30"/>
      <c r="CT352" s="30"/>
      <c r="CU352" s="30"/>
      <c r="CV352" s="30"/>
      <c r="CW352" s="30"/>
      <c r="CX352" s="30"/>
      <c r="CY352" s="30"/>
      <c r="CZ352" s="30"/>
      <c r="DA352" s="30"/>
      <c r="DB352" s="30"/>
      <c r="DC352" s="30"/>
      <c r="DD352" s="30"/>
      <c r="DE352" s="30"/>
      <c r="DF352" s="30"/>
      <c r="DG352" s="30"/>
      <c r="DH352" s="30"/>
      <c r="DI352" s="30"/>
      <c r="DJ352" s="30"/>
      <c r="DK352" s="30"/>
      <c r="DL352" s="30"/>
      <c r="DM352" s="30"/>
      <c r="DN352" s="30"/>
      <c r="DO352" s="30"/>
      <c r="DP352" s="30"/>
      <c r="DQ352" s="30"/>
      <c r="DR352" s="30"/>
      <c r="DS352" s="30"/>
      <c r="DT352" s="30"/>
      <c r="DU352" s="30"/>
      <c r="DV352" s="30"/>
      <c r="DW352" s="30"/>
      <c r="DX352" s="30"/>
    </row>
    <row r="353" spans="2:128" s="94" customFormat="1" x14ac:dyDescent="0.25">
      <c r="B353" s="100"/>
      <c r="C353" s="90"/>
      <c r="I353" s="101"/>
      <c r="J353" s="101"/>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c r="DN353" s="30"/>
      <c r="DO353" s="30"/>
      <c r="DP353" s="30"/>
      <c r="DQ353" s="30"/>
      <c r="DR353" s="30"/>
      <c r="DS353" s="30"/>
      <c r="DT353" s="30"/>
      <c r="DU353" s="30"/>
      <c r="DV353" s="30"/>
      <c r="DW353" s="30"/>
      <c r="DX353" s="30"/>
    </row>
    <row r="354" spans="2:128" s="94" customFormat="1" x14ac:dyDescent="0.25">
      <c r="B354" s="100"/>
      <c r="C354" s="90"/>
      <c r="I354" s="101"/>
      <c r="J354" s="101"/>
      <c r="CN354" s="30"/>
      <c r="CO354" s="30"/>
      <c r="CP354" s="30"/>
      <c r="CQ354" s="30"/>
      <c r="CR354" s="30"/>
      <c r="CS354" s="30"/>
      <c r="CT354" s="30"/>
      <c r="CU354" s="30"/>
      <c r="CV354" s="30"/>
      <c r="CW354" s="30"/>
      <c r="CX354" s="30"/>
      <c r="CY354" s="30"/>
      <c r="CZ354" s="30"/>
      <c r="DA354" s="30"/>
      <c r="DB354" s="30"/>
      <c r="DC354" s="30"/>
      <c r="DD354" s="30"/>
      <c r="DE354" s="30"/>
      <c r="DF354" s="30"/>
      <c r="DG354" s="30"/>
      <c r="DH354" s="30"/>
      <c r="DI354" s="30"/>
      <c r="DJ354" s="30"/>
      <c r="DK354" s="30"/>
      <c r="DL354" s="30"/>
      <c r="DM354" s="30"/>
      <c r="DN354" s="30"/>
      <c r="DO354" s="30"/>
      <c r="DP354" s="30"/>
      <c r="DQ354" s="30"/>
      <c r="DR354" s="30"/>
      <c r="DS354" s="30"/>
      <c r="DT354" s="30"/>
      <c r="DU354" s="30"/>
      <c r="DV354" s="30"/>
      <c r="DW354" s="30"/>
      <c r="DX354" s="30"/>
    </row>
    <row r="355" spans="2:128" s="94" customFormat="1" x14ac:dyDescent="0.25">
      <c r="B355" s="100"/>
      <c r="C355" s="90"/>
      <c r="I355" s="101"/>
      <c r="J355" s="101"/>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c r="DN355" s="30"/>
      <c r="DO355" s="30"/>
      <c r="DP355" s="30"/>
      <c r="DQ355" s="30"/>
      <c r="DR355" s="30"/>
      <c r="DS355" s="30"/>
      <c r="DT355" s="30"/>
      <c r="DU355" s="30"/>
      <c r="DV355" s="30"/>
      <c r="DW355" s="30"/>
      <c r="DX355" s="30"/>
    </row>
    <row r="356" spans="2:128" s="94" customFormat="1" x14ac:dyDescent="0.25">
      <c r="B356" s="100"/>
      <c r="C356" s="90"/>
      <c r="I356" s="101"/>
      <c r="J356" s="101"/>
      <c r="CN356" s="30"/>
      <c r="CO356" s="30"/>
      <c r="CP356" s="30"/>
      <c r="CQ356" s="30"/>
      <c r="CR356" s="30"/>
      <c r="CS356" s="30"/>
      <c r="CT356" s="30"/>
      <c r="CU356" s="30"/>
      <c r="CV356" s="30"/>
      <c r="CW356" s="30"/>
      <c r="CX356" s="30"/>
      <c r="CY356" s="30"/>
      <c r="CZ356" s="30"/>
      <c r="DA356" s="30"/>
      <c r="DB356" s="30"/>
      <c r="DC356" s="30"/>
      <c r="DD356" s="30"/>
      <c r="DE356" s="30"/>
      <c r="DF356" s="30"/>
      <c r="DG356" s="30"/>
      <c r="DH356" s="30"/>
      <c r="DI356" s="30"/>
      <c r="DJ356" s="30"/>
      <c r="DK356" s="30"/>
      <c r="DL356" s="30"/>
      <c r="DM356" s="30"/>
      <c r="DN356" s="30"/>
      <c r="DO356" s="30"/>
      <c r="DP356" s="30"/>
      <c r="DQ356" s="30"/>
      <c r="DR356" s="30"/>
      <c r="DS356" s="30"/>
      <c r="DT356" s="30"/>
      <c r="DU356" s="30"/>
      <c r="DV356" s="30"/>
      <c r="DW356" s="30"/>
      <c r="DX356" s="30"/>
    </row>
    <row r="357" spans="2:128" s="94" customFormat="1" x14ac:dyDescent="0.25">
      <c r="B357" s="100"/>
      <c r="C357" s="90"/>
      <c r="I357" s="101"/>
      <c r="J357" s="101"/>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c r="DN357" s="30"/>
      <c r="DO357" s="30"/>
      <c r="DP357" s="30"/>
      <c r="DQ357" s="30"/>
      <c r="DR357" s="30"/>
      <c r="DS357" s="30"/>
      <c r="DT357" s="30"/>
      <c r="DU357" s="30"/>
      <c r="DV357" s="30"/>
      <c r="DW357" s="30"/>
      <c r="DX357" s="30"/>
    </row>
    <row r="358" spans="2:128" s="94" customFormat="1" x14ac:dyDescent="0.25">
      <c r="B358" s="100"/>
      <c r="C358" s="90"/>
      <c r="I358" s="101"/>
      <c r="J358" s="101"/>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c r="DN358" s="30"/>
      <c r="DO358" s="30"/>
      <c r="DP358" s="30"/>
      <c r="DQ358" s="30"/>
      <c r="DR358" s="30"/>
      <c r="DS358" s="30"/>
      <c r="DT358" s="30"/>
      <c r="DU358" s="30"/>
      <c r="DV358" s="30"/>
      <c r="DW358" s="30"/>
      <c r="DX358" s="30"/>
    </row>
    <row r="359" spans="2:128" s="94" customFormat="1" x14ac:dyDescent="0.25">
      <c r="B359" s="100"/>
      <c r="C359" s="90"/>
      <c r="I359" s="101"/>
      <c r="J359" s="101"/>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c r="DN359" s="30"/>
      <c r="DO359" s="30"/>
      <c r="DP359" s="30"/>
      <c r="DQ359" s="30"/>
      <c r="DR359" s="30"/>
      <c r="DS359" s="30"/>
      <c r="DT359" s="30"/>
      <c r="DU359" s="30"/>
      <c r="DV359" s="30"/>
      <c r="DW359" s="30"/>
      <c r="DX359" s="30"/>
    </row>
    <row r="360" spans="2:128" s="94" customFormat="1" x14ac:dyDescent="0.25">
      <c r="B360" s="100"/>
      <c r="C360" s="90"/>
      <c r="I360" s="101"/>
      <c r="J360" s="101"/>
      <c r="CN360" s="30"/>
      <c r="CO360" s="30"/>
      <c r="CP360" s="30"/>
      <c r="CQ360" s="30"/>
      <c r="CR360" s="30"/>
      <c r="CS360" s="30"/>
      <c r="CT360" s="30"/>
      <c r="CU360" s="30"/>
      <c r="CV360" s="30"/>
      <c r="CW360" s="30"/>
      <c r="CX360" s="30"/>
      <c r="CY360" s="30"/>
      <c r="CZ360" s="30"/>
      <c r="DA360" s="30"/>
      <c r="DB360" s="30"/>
      <c r="DC360" s="30"/>
      <c r="DD360" s="30"/>
      <c r="DE360" s="30"/>
      <c r="DF360" s="30"/>
      <c r="DG360" s="30"/>
      <c r="DH360" s="30"/>
      <c r="DI360" s="30"/>
      <c r="DJ360" s="30"/>
      <c r="DK360" s="30"/>
      <c r="DL360" s="30"/>
      <c r="DM360" s="30"/>
      <c r="DN360" s="30"/>
      <c r="DO360" s="30"/>
      <c r="DP360" s="30"/>
      <c r="DQ360" s="30"/>
      <c r="DR360" s="30"/>
      <c r="DS360" s="30"/>
      <c r="DT360" s="30"/>
      <c r="DU360" s="30"/>
      <c r="DV360" s="30"/>
      <c r="DW360" s="30"/>
      <c r="DX360" s="30"/>
    </row>
    <row r="361" spans="2:128" s="94" customFormat="1" x14ac:dyDescent="0.25">
      <c r="B361" s="100"/>
      <c r="C361" s="90"/>
      <c r="I361" s="101"/>
      <c r="J361" s="101"/>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c r="DN361" s="30"/>
      <c r="DO361" s="30"/>
      <c r="DP361" s="30"/>
      <c r="DQ361" s="30"/>
      <c r="DR361" s="30"/>
      <c r="DS361" s="30"/>
      <c r="DT361" s="30"/>
      <c r="DU361" s="30"/>
      <c r="DV361" s="30"/>
      <c r="DW361" s="30"/>
      <c r="DX361" s="30"/>
    </row>
    <row r="362" spans="2:128" s="94" customFormat="1" x14ac:dyDescent="0.25">
      <c r="B362" s="100"/>
      <c r="C362" s="90"/>
      <c r="I362" s="101"/>
      <c r="J362" s="101"/>
      <c r="CN362" s="30"/>
      <c r="CO362" s="30"/>
      <c r="CP362" s="30"/>
      <c r="CQ362" s="30"/>
      <c r="CR362" s="30"/>
      <c r="CS362" s="30"/>
      <c r="CT362" s="30"/>
      <c r="CU362" s="30"/>
      <c r="CV362" s="30"/>
      <c r="CW362" s="30"/>
      <c r="CX362" s="30"/>
      <c r="CY362" s="30"/>
      <c r="CZ362" s="30"/>
      <c r="DA362" s="30"/>
      <c r="DB362" s="30"/>
      <c r="DC362" s="30"/>
      <c r="DD362" s="30"/>
      <c r="DE362" s="30"/>
      <c r="DF362" s="30"/>
      <c r="DG362" s="30"/>
      <c r="DH362" s="30"/>
      <c r="DI362" s="30"/>
      <c r="DJ362" s="30"/>
      <c r="DK362" s="30"/>
      <c r="DL362" s="30"/>
      <c r="DM362" s="30"/>
      <c r="DN362" s="30"/>
      <c r="DO362" s="30"/>
      <c r="DP362" s="30"/>
      <c r="DQ362" s="30"/>
      <c r="DR362" s="30"/>
      <c r="DS362" s="30"/>
      <c r="DT362" s="30"/>
      <c r="DU362" s="30"/>
      <c r="DV362" s="30"/>
      <c r="DW362" s="30"/>
      <c r="DX362" s="30"/>
    </row>
    <row r="363" spans="2:128" s="94" customFormat="1" x14ac:dyDescent="0.25">
      <c r="B363" s="100"/>
      <c r="C363" s="90"/>
      <c r="I363" s="101"/>
      <c r="J363" s="101"/>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c r="DN363" s="30"/>
      <c r="DO363" s="30"/>
      <c r="DP363" s="30"/>
      <c r="DQ363" s="30"/>
      <c r="DR363" s="30"/>
      <c r="DS363" s="30"/>
      <c r="DT363" s="30"/>
      <c r="DU363" s="30"/>
      <c r="DV363" s="30"/>
      <c r="DW363" s="30"/>
      <c r="DX363" s="30"/>
    </row>
    <row r="364" spans="2:128" s="94" customFormat="1" x14ac:dyDescent="0.25">
      <c r="B364" s="100"/>
      <c r="C364" s="90"/>
      <c r="I364" s="101"/>
      <c r="J364" s="101"/>
      <c r="CN364" s="30"/>
      <c r="CO364" s="30"/>
      <c r="CP364" s="30"/>
      <c r="CQ364" s="30"/>
      <c r="CR364" s="30"/>
      <c r="CS364" s="30"/>
      <c r="CT364" s="30"/>
      <c r="CU364" s="30"/>
      <c r="CV364" s="30"/>
      <c r="CW364" s="30"/>
      <c r="CX364" s="30"/>
      <c r="CY364" s="30"/>
      <c r="CZ364" s="30"/>
      <c r="DA364" s="30"/>
      <c r="DB364" s="30"/>
      <c r="DC364" s="30"/>
      <c r="DD364" s="30"/>
      <c r="DE364" s="30"/>
      <c r="DF364" s="30"/>
      <c r="DG364" s="30"/>
      <c r="DH364" s="30"/>
      <c r="DI364" s="30"/>
      <c r="DJ364" s="30"/>
      <c r="DK364" s="30"/>
      <c r="DL364" s="30"/>
      <c r="DM364" s="30"/>
      <c r="DN364" s="30"/>
      <c r="DO364" s="30"/>
      <c r="DP364" s="30"/>
      <c r="DQ364" s="30"/>
      <c r="DR364" s="30"/>
      <c r="DS364" s="30"/>
      <c r="DT364" s="30"/>
      <c r="DU364" s="30"/>
      <c r="DV364" s="30"/>
      <c r="DW364" s="30"/>
      <c r="DX364" s="30"/>
    </row>
    <row r="365" spans="2:128" s="94" customFormat="1" x14ac:dyDescent="0.25">
      <c r="B365" s="100"/>
      <c r="C365" s="90"/>
      <c r="I365" s="101"/>
      <c r="J365" s="101"/>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c r="DN365" s="30"/>
      <c r="DO365" s="30"/>
      <c r="DP365" s="30"/>
      <c r="DQ365" s="30"/>
      <c r="DR365" s="30"/>
      <c r="DS365" s="30"/>
      <c r="DT365" s="30"/>
      <c r="DU365" s="30"/>
      <c r="DV365" s="30"/>
      <c r="DW365" s="30"/>
      <c r="DX365" s="30"/>
    </row>
    <row r="366" spans="2:128" s="94" customFormat="1" x14ac:dyDescent="0.25">
      <c r="B366" s="100"/>
      <c r="C366" s="90"/>
      <c r="I366" s="101"/>
      <c r="J366" s="101"/>
      <c r="CN366" s="30"/>
      <c r="CO366" s="30"/>
      <c r="CP366" s="30"/>
      <c r="CQ366" s="30"/>
      <c r="CR366" s="30"/>
      <c r="CS366" s="30"/>
      <c r="CT366" s="30"/>
      <c r="CU366" s="30"/>
      <c r="CV366" s="30"/>
      <c r="CW366" s="30"/>
      <c r="CX366" s="30"/>
      <c r="CY366" s="30"/>
      <c r="CZ366" s="30"/>
      <c r="DA366" s="30"/>
      <c r="DB366" s="30"/>
      <c r="DC366" s="30"/>
      <c r="DD366" s="30"/>
      <c r="DE366" s="30"/>
      <c r="DF366" s="30"/>
      <c r="DG366" s="30"/>
      <c r="DH366" s="30"/>
      <c r="DI366" s="30"/>
      <c r="DJ366" s="30"/>
      <c r="DK366" s="30"/>
      <c r="DL366" s="30"/>
      <c r="DM366" s="30"/>
      <c r="DN366" s="30"/>
      <c r="DO366" s="30"/>
      <c r="DP366" s="30"/>
      <c r="DQ366" s="30"/>
      <c r="DR366" s="30"/>
      <c r="DS366" s="30"/>
      <c r="DT366" s="30"/>
      <c r="DU366" s="30"/>
      <c r="DV366" s="30"/>
      <c r="DW366" s="30"/>
      <c r="DX366" s="30"/>
    </row>
    <row r="367" spans="2:128" s="94" customFormat="1" x14ac:dyDescent="0.25">
      <c r="B367" s="100"/>
      <c r="C367" s="90"/>
      <c r="I367" s="101"/>
      <c r="J367" s="101"/>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c r="DN367" s="30"/>
      <c r="DO367" s="30"/>
      <c r="DP367" s="30"/>
      <c r="DQ367" s="30"/>
      <c r="DR367" s="30"/>
      <c r="DS367" s="30"/>
      <c r="DT367" s="30"/>
      <c r="DU367" s="30"/>
      <c r="DV367" s="30"/>
      <c r="DW367" s="30"/>
      <c r="DX367" s="30"/>
    </row>
    <row r="368" spans="2:128" s="94" customFormat="1" x14ac:dyDescent="0.25">
      <c r="B368" s="100"/>
      <c r="C368" s="90"/>
      <c r="I368" s="101"/>
      <c r="J368" s="101"/>
      <c r="CN368" s="30"/>
      <c r="CO368" s="30"/>
      <c r="CP368" s="30"/>
      <c r="CQ368" s="30"/>
      <c r="CR368" s="30"/>
      <c r="CS368" s="30"/>
      <c r="CT368" s="30"/>
      <c r="CU368" s="30"/>
      <c r="CV368" s="30"/>
      <c r="CW368" s="30"/>
      <c r="CX368" s="30"/>
      <c r="CY368" s="30"/>
      <c r="CZ368" s="30"/>
      <c r="DA368" s="30"/>
      <c r="DB368" s="30"/>
      <c r="DC368" s="30"/>
      <c r="DD368" s="30"/>
      <c r="DE368" s="30"/>
      <c r="DF368" s="30"/>
      <c r="DG368" s="30"/>
      <c r="DH368" s="30"/>
      <c r="DI368" s="30"/>
      <c r="DJ368" s="30"/>
      <c r="DK368" s="30"/>
      <c r="DL368" s="30"/>
      <c r="DM368" s="30"/>
      <c r="DN368" s="30"/>
      <c r="DO368" s="30"/>
      <c r="DP368" s="30"/>
      <c r="DQ368" s="30"/>
      <c r="DR368" s="30"/>
      <c r="DS368" s="30"/>
      <c r="DT368" s="30"/>
      <c r="DU368" s="30"/>
      <c r="DV368" s="30"/>
      <c r="DW368" s="30"/>
      <c r="DX368" s="30"/>
    </row>
    <row r="369" spans="2:128" s="94" customFormat="1" x14ac:dyDescent="0.25">
      <c r="B369" s="100"/>
      <c r="C369" s="90"/>
      <c r="I369" s="101"/>
      <c r="J369" s="101"/>
      <c r="CN369" s="30"/>
      <c r="CO369" s="30"/>
      <c r="CP369" s="30"/>
      <c r="CQ369" s="30"/>
      <c r="CR369" s="30"/>
      <c r="CS369" s="30"/>
      <c r="CT369" s="30"/>
      <c r="CU369" s="30"/>
      <c r="CV369" s="30"/>
      <c r="CW369" s="30"/>
      <c r="CX369" s="30"/>
      <c r="CY369" s="30"/>
      <c r="CZ369" s="30"/>
      <c r="DA369" s="30"/>
      <c r="DB369" s="30"/>
      <c r="DC369" s="30"/>
      <c r="DD369" s="30"/>
      <c r="DE369" s="30"/>
      <c r="DF369" s="30"/>
      <c r="DG369" s="30"/>
      <c r="DH369" s="30"/>
      <c r="DI369" s="30"/>
      <c r="DJ369" s="30"/>
      <c r="DK369" s="30"/>
      <c r="DL369" s="30"/>
      <c r="DM369" s="30"/>
      <c r="DN369" s="30"/>
      <c r="DO369" s="30"/>
      <c r="DP369" s="30"/>
      <c r="DQ369" s="30"/>
      <c r="DR369" s="30"/>
      <c r="DS369" s="30"/>
      <c r="DT369" s="30"/>
      <c r="DU369" s="30"/>
      <c r="DV369" s="30"/>
      <c r="DW369" s="30"/>
      <c r="DX369" s="30"/>
    </row>
    <row r="370" spans="2:128" s="94" customFormat="1" x14ac:dyDescent="0.25">
      <c r="B370" s="100"/>
      <c r="C370" s="90"/>
      <c r="I370" s="101"/>
      <c r="J370" s="101"/>
      <c r="CN370" s="30"/>
      <c r="CO370" s="30"/>
      <c r="CP370" s="30"/>
      <c r="CQ370" s="30"/>
      <c r="CR370" s="30"/>
      <c r="CS370" s="30"/>
      <c r="CT370" s="30"/>
      <c r="CU370" s="30"/>
      <c r="CV370" s="30"/>
      <c r="CW370" s="30"/>
      <c r="CX370" s="30"/>
      <c r="CY370" s="30"/>
      <c r="CZ370" s="30"/>
      <c r="DA370" s="30"/>
      <c r="DB370" s="30"/>
      <c r="DC370" s="30"/>
      <c r="DD370" s="30"/>
      <c r="DE370" s="30"/>
      <c r="DF370" s="30"/>
      <c r="DG370" s="30"/>
      <c r="DH370" s="30"/>
      <c r="DI370" s="30"/>
      <c r="DJ370" s="30"/>
      <c r="DK370" s="30"/>
      <c r="DL370" s="30"/>
      <c r="DM370" s="30"/>
      <c r="DN370" s="30"/>
      <c r="DO370" s="30"/>
      <c r="DP370" s="30"/>
      <c r="DQ370" s="30"/>
      <c r="DR370" s="30"/>
      <c r="DS370" s="30"/>
      <c r="DT370" s="30"/>
      <c r="DU370" s="30"/>
      <c r="DV370" s="30"/>
      <c r="DW370" s="30"/>
      <c r="DX370" s="30"/>
    </row>
    <row r="371" spans="2:128" s="94" customFormat="1" x14ac:dyDescent="0.25">
      <c r="B371" s="100"/>
      <c r="C371" s="90"/>
      <c r="I371" s="101"/>
      <c r="J371" s="101"/>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c r="DN371" s="30"/>
      <c r="DO371" s="30"/>
      <c r="DP371" s="30"/>
      <c r="DQ371" s="30"/>
      <c r="DR371" s="30"/>
      <c r="DS371" s="30"/>
      <c r="DT371" s="30"/>
      <c r="DU371" s="30"/>
      <c r="DV371" s="30"/>
      <c r="DW371" s="30"/>
      <c r="DX371" s="30"/>
    </row>
    <row r="372" spans="2:128" s="94" customFormat="1" x14ac:dyDescent="0.25">
      <c r="B372" s="100"/>
      <c r="C372" s="90"/>
      <c r="I372" s="101"/>
      <c r="J372" s="101"/>
      <c r="CN372" s="30"/>
      <c r="CO372" s="30"/>
      <c r="CP372" s="30"/>
      <c r="CQ372" s="30"/>
      <c r="CR372" s="30"/>
      <c r="CS372" s="30"/>
      <c r="CT372" s="30"/>
      <c r="CU372" s="30"/>
      <c r="CV372" s="30"/>
      <c r="CW372" s="30"/>
      <c r="CX372" s="30"/>
      <c r="CY372" s="30"/>
      <c r="CZ372" s="30"/>
      <c r="DA372" s="30"/>
      <c r="DB372" s="30"/>
      <c r="DC372" s="30"/>
      <c r="DD372" s="30"/>
      <c r="DE372" s="30"/>
      <c r="DF372" s="30"/>
      <c r="DG372" s="30"/>
      <c r="DH372" s="30"/>
      <c r="DI372" s="30"/>
      <c r="DJ372" s="30"/>
      <c r="DK372" s="30"/>
      <c r="DL372" s="30"/>
      <c r="DM372" s="30"/>
      <c r="DN372" s="30"/>
      <c r="DO372" s="30"/>
      <c r="DP372" s="30"/>
      <c r="DQ372" s="30"/>
      <c r="DR372" s="30"/>
      <c r="DS372" s="30"/>
      <c r="DT372" s="30"/>
      <c r="DU372" s="30"/>
      <c r="DV372" s="30"/>
      <c r="DW372" s="30"/>
      <c r="DX372" s="30"/>
    </row>
    <row r="373" spans="2:128" s="94" customFormat="1" x14ac:dyDescent="0.25">
      <c r="B373" s="100"/>
      <c r="C373" s="90"/>
      <c r="I373" s="101"/>
      <c r="J373" s="101"/>
      <c r="CN373" s="30"/>
      <c r="CO373" s="30"/>
      <c r="CP373" s="30"/>
      <c r="CQ373" s="30"/>
      <c r="CR373" s="30"/>
      <c r="CS373" s="30"/>
      <c r="CT373" s="30"/>
      <c r="CU373" s="30"/>
      <c r="CV373" s="30"/>
      <c r="CW373" s="30"/>
      <c r="CX373" s="30"/>
      <c r="CY373" s="30"/>
      <c r="CZ373" s="30"/>
      <c r="DA373" s="30"/>
      <c r="DB373" s="30"/>
      <c r="DC373" s="30"/>
      <c r="DD373" s="30"/>
      <c r="DE373" s="30"/>
      <c r="DF373" s="30"/>
      <c r="DG373" s="30"/>
      <c r="DH373" s="30"/>
      <c r="DI373" s="30"/>
      <c r="DJ373" s="30"/>
      <c r="DK373" s="30"/>
      <c r="DL373" s="30"/>
      <c r="DM373" s="30"/>
      <c r="DN373" s="30"/>
      <c r="DO373" s="30"/>
      <c r="DP373" s="30"/>
      <c r="DQ373" s="30"/>
      <c r="DR373" s="30"/>
      <c r="DS373" s="30"/>
      <c r="DT373" s="30"/>
      <c r="DU373" s="30"/>
      <c r="DV373" s="30"/>
      <c r="DW373" s="30"/>
      <c r="DX373" s="30"/>
    </row>
    <row r="374" spans="2:128" s="94" customFormat="1" x14ac:dyDescent="0.25">
      <c r="B374" s="100"/>
      <c r="C374" s="90"/>
      <c r="I374" s="101"/>
      <c r="J374" s="101"/>
      <c r="CN374" s="30"/>
      <c r="CO374" s="30"/>
      <c r="CP374" s="30"/>
      <c r="CQ374" s="30"/>
      <c r="CR374" s="30"/>
      <c r="CS374" s="30"/>
      <c r="CT374" s="30"/>
      <c r="CU374" s="30"/>
      <c r="CV374" s="30"/>
      <c r="CW374" s="30"/>
      <c r="CX374" s="30"/>
      <c r="CY374" s="30"/>
      <c r="CZ374" s="30"/>
      <c r="DA374" s="30"/>
      <c r="DB374" s="30"/>
      <c r="DC374" s="30"/>
      <c r="DD374" s="30"/>
      <c r="DE374" s="30"/>
      <c r="DF374" s="30"/>
      <c r="DG374" s="30"/>
      <c r="DH374" s="30"/>
      <c r="DI374" s="30"/>
      <c r="DJ374" s="30"/>
      <c r="DK374" s="30"/>
      <c r="DL374" s="30"/>
      <c r="DM374" s="30"/>
      <c r="DN374" s="30"/>
      <c r="DO374" s="30"/>
      <c r="DP374" s="30"/>
      <c r="DQ374" s="30"/>
      <c r="DR374" s="30"/>
      <c r="DS374" s="30"/>
      <c r="DT374" s="30"/>
      <c r="DU374" s="30"/>
      <c r="DV374" s="30"/>
      <c r="DW374" s="30"/>
      <c r="DX374" s="30"/>
    </row>
    <row r="375" spans="2:128" s="94" customFormat="1" x14ac:dyDescent="0.25">
      <c r="B375" s="100"/>
      <c r="C375" s="90"/>
      <c r="I375" s="101"/>
      <c r="J375" s="101"/>
      <c r="CN375" s="30"/>
      <c r="CO375" s="30"/>
      <c r="CP375" s="30"/>
      <c r="CQ375" s="30"/>
      <c r="CR375" s="30"/>
      <c r="CS375" s="30"/>
      <c r="CT375" s="30"/>
      <c r="CU375" s="30"/>
      <c r="CV375" s="30"/>
      <c r="CW375" s="30"/>
      <c r="CX375" s="30"/>
      <c r="CY375" s="30"/>
      <c r="CZ375" s="30"/>
      <c r="DA375" s="30"/>
      <c r="DB375" s="30"/>
      <c r="DC375" s="30"/>
      <c r="DD375" s="30"/>
      <c r="DE375" s="30"/>
      <c r="DF375" s="30"/>
      <c r="DG375" s="30"/>
      <c r="DH375" s="30"/>
      <c r="DI375" s="30"/>
      <c r="DJ375" s="30"/>
      <c r="DK375" s="30"/>
      <c r="DL375" s="30"/>
      <c r="DM375" s="30"/>
      <c r="DN375" s="30"/>
      <c r="DO375" s="30"/>
      <c r="DP375" s="30"/>
      <c r="DQ375" s="30"/>
      <c r="DR375" s="30"/>
      <c r="DS375" s="30"/>
      <c r="DT375" s="30"/>
      <c r="DU375" s="30"/>
      <c r="DV375" s="30"/>
      <c r="DW375" s="30"/>
      <c r="DX375" s="30"/>
    </row>
    <row r="376" spans="2:128" s="94" customFormat="1" x14ac:dyDescent="0.25">
      <c r="B376" s="100"/>
      <c r="C376" s="90"/>
      <c r="I376" s="101"/>
      <c r="J376" s="101"/>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row>
    <row r="377" spans="2:128" s="94" customFormat="1" x14ac:dyDescent="0.25">
      <c r="B377" s="100"/>
      <c r="C377" s="90"/>
      <c r="I377" s="101"/>
      <c r="J377" s="101"/>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row>
    <row r="378" spans="2:128" s="94" customFormat="1" x14ac:dyDescent="0.25">
      <c r="B378" s="100"/>
      <c r="C378" s="90"/>
      <c r="I378" s="101"/>
      <c r="J378" s="101"/>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row>
    <row r="379" spans="2:128" s="94" customFormat="1" x14ac:dyDescent="0.25">
      <c r="B379" s="100"/>
      <c r="C379" s="90"/>
      <c r="I379" s="101"/>
      <c r="J379" s="101"/>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row>
    <row r="380" spans="2:128" s="94" customFormat="1" x14ac:dyDescent="0.25">
      <c r="B380" s="100"/>
      <c r="C380" s="90"/>
      <c r="I380" s="101"/>
      <c r="J380" s="101"/>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row>
    <row r="381" spans="2:128" s="94" customFormat="1" x14ac:dyDescent="0.25">
      <c r="B381" s="100"/>
      <c r="C381" s="90"/>
      <c r="I381" s="101"/>
      <c r="J381" s="101"/>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row>
    <row r="382" spans="2:128" s="94" customFormat="1" x14ac:dyDescent="0.25">
      <c r="B382" s="100"/>
      <c r="C382" s="90"/>
      <c r="I382" s="101"/>
      <c r="J382" s="101"/>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row>
    <row r="383" spans="2:128" s="94" customFormat="1" x14ac:dyDescent="0.25">
      <c r="B383" s="100"/>
      <c r="C383" s="90"/>
      <c r="I383" s="101"/>
      <c r="J383" s="101"/>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row>
    <row r="384" spans="2:128" s="94" customFormat="1" x14ac:dyDescent="0.25">
      <c r="B384" s="100"/>
      <c r="C384" s="90"/>
      <c r="I384" s="101"/>
      <c r="J384" s="101"/>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row>
    <row r="385" spans="2:128" s="94" customFormat="1" x14ac:dyDescent="0.25">
      <c r="B385" s="100"/>
      <c r="C385" s="90"/>
      <c r="I385" s="101"/>
      <c r="J385" s="101"/>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row>
    <row r="386" spans="2:128" s="94" customFormat="1" x14ac:dyDescent="0.25">
      <c r="B386" s="100"/>
      <c r="C386" s="90"/>
      <c r="I386" s="101"/>
      <c r="J386" s="101"/>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row>
    <row r="387" spans="2:128" s="94" customFormat="1" x14ac:dyDescent="0.25">
      <c r="B387" s="100"/>
      <c r="C387" s="90"/>
      <c r="I387" s="101"/>
      <c r="J387" s="101"/>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row>
    <row r="388" spans="2:128" s="94" customFormat="1" x14ac:dyDescent="0.25">
      <c r="B388" s="100"/>
      <c r="C388" s="90"/>
      <c r="I388" s="101"/>
      <c r="J388" s="101"/>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row>
    <row r="389" spans="2:128" s="94" customFormat="1" x14ac:dyDescent="0.25">
      <c r="B389" s="100"/>
      <c r="C389" s="90"/>
      <c r="I389" s="101"/>
      <c r="J389" s="101"/>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row>
    <row r="390" spans="2:128" s="94" customFormat="1" x14ac:dyDescent="0.25">
      <c r="B390" s="100"/>
      <c r="C390" s="90"/>
      <c r="I390" s="101"/>
      <c r="J390" s="101"/>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row>
    <row r="391" spans="2:128" s="94" customFormat="1" x14ac:dyDescent="0.25">
      <c r="B391" s="100"/>
      <c r="C391" s="90"/>
      <c r="I391" s="101"/>
      <c r="J391" s="101"/>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row>
    <row r="392" spans="2:128" s="94" customFormat="1" x14ac:dyDescent="0.25">
      <c r="B392" s="100"/>
      <c r="C392" s="90"/>
      <c r="I392" s="101"/>
      <c r="J392" s="101"/>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row>
    <row r="393" spans="2:128" s="94" customFormat="1" x14ac:dyDescent="0.25">
      <c r="B393" s="100"/>
      <c r="C393" s="90"/>
      <c r="I393" s="101"/>
      <c r="J393" s="101"/>
      <c r="CN393" s="30"/>
      <c r="CO393" s="30"/>
      <c r="CP393" s="30"/>
      <c r="CQ393" s="30"/>
      <c r="CR393" s="30"/>
      <c r="CS393" s="30"/>
      <c r="CT393" s="30"/>
      <c r="CU393" s="30"/>
      <c r="CV393" s="30"/>
      <c r="CW393" s="30"/>
      <c r="CX393" s="30"/>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row>
    <row r="394" spans="2:128" s="94" customFormat="1" x14ac:dyDescent="0.25">
      <c r="B394" s="100"/>
      <c r="C394" s="90"/>
      <c r="I394" s="101"/>
      <c r="J394" s="101"/>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row>
    <row r="395" spans="2:128" s="94" customFormat="1" x14ac:dyDescent="0.25">
      <c r="B395" s="100"/>
      <c r="C395" s="90"/>
      <c r="I395" s="101"/>
      <c r="J395" s="101"/>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row>
    <row r="396" spans="2:128" s="94" customFormat="1" x14ac:dyDescent="0.25">
      <c r="B396" s="100"/>
      <c r="C396" s="90"/>
      <c r="I396" s="101"/>
      <c r="J396" s="101"/>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row>
    <row r="397" spans="2:128" s="94" customFormat="1" x14ac:dyDescent="0.25">
      <c r="B397" s="100"/>
      <c r="C397" s="90"/>
      <c r="I397" s="101"/>
      <c r="J397" s="101"/>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row>
    <row r="398" spans="2:128" s="94" customFormat="1" x14ac:dyDescent="0.25">
      <c r="B398" s="100"/>
      <c r="C398" s="90"/>
      <c r="I398" s="101"/>
      <c r="J398" s="101"/>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row>
    <row r="399" spans="2:128" s="94" customFormat="1" x14ac:dyDescent="0.25">
      <c r="B399" s="100"/>
      <c r="C399" s="90"/>
      <c r="I399" s="101"/>
      <c r="J399" s="101"/>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row>
    <row r="400" spans="2:128" s="94" customFormat="1" x14ac:dyDescent="0.25">
      <c r="B400" s="100"/>
      <c r="C400" s="90"/>
      <c r="I400" s="101"/>
      <c r="J400" s="101"/>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row>
    <row r="401" spans="2:128" s="94" customFormat="1" x14ac:dyDescent="0.25">
      <c r="B401" s="100"/>
      <c r="C401" s="90"/>
      <c r="I401" s="101"/>
      <c r="J401" s="101"/>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row>
    <row r="402" spans="2:128" s="94" customFormat="1" x14ac:dyDescent="0.25">
      <c r="B402" s="100"/>
      <c r="C402" s="90"/>
      <c r="I402" s="101"/>
      <c r="J402" s="101"/>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row>
    <row r="403" spans="2:128" s="94" customFormat="1" x14ac:dyDescent="0.25">
      <c r="B403" s="100"/>
      <c r="C403" s="90"/>
      <c r="I403" s="101"/>
      <c r="J403" s="101"/>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row>
    <row r="404" spans="2:128" s="94" customFormat="1" x14ac:dyDescent="0.25">
      <c r="B404" s="100"/>
      <c r="C404" s="90"/>
      <c r="I404" s="101"/>
      <c r="J404" s="101"/>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row>
    <row r="405" spans="2:128" s="94" customFormat="1" x14ac:dyDescent="0.25">
      <c r="B405" s="100"/>
      <c r="C405" s="90"/>
      <c r="I405" s="101"/>
      <c r="J405" s="101"/>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row>
    <row r="406" spans="2:128" s="94" customFormat="1" x14ac:dyDescent="0.25">
      <c r="B406" s="100"/>
      <c r="C406" s="90"/>
      <c r="I406" s="101"/>
      <c r="J406" s="101"/>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row>
    <row r="407" spans="2:128" s="94" customFormat="1" x14ac:dyDescent="0.25">
      <c r="B407" s="100"/>
      <c r="C407" s="90"/>
      <c r="I407" s="101"/>
      <c r="J407" s="101"/>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row>
    <row r="408" spans="2:128" s="94" customFormat="1" x14ac:dyDescent="0.25">
      <c r="B408" s="100"/>
      <c r="C408" s="90"/>
      <c r="I408" s="101"/>
      <c r="J408" s="101"/>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row>
    <row r="409" spans="2:128" s="94" customFormat="1" x14ac:dyDescent="0.25">
      <c r="B409" s="100"/>
      <c r="C409" s="90"/>
      <c r="I409" s="101"/>
      <c r="J409" s="101"/>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row>
    <row r="410" spans="2:128" s="94" customFormat="1" x14ac:dyDescent="0.25">
      <c r="B410" s="100"/>
      <c r="C410" s="90"/>
      <c r="I410" s="101"/>
      <c r="J410" s="101"/>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row>
    <row r="411" spans="2:128" s="94" customFormat="1" x14ac:dyDescent="0.25">
      <c r="B411" s="100"/>
      <c r="C411" s="90"/>
      <c r="I411" s="101"/>
      <c r="J411" s="101"/>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row>
    <row r="412" spans="2:128" s="94" customFormat="1" x14ac:dyDescent="0.25">
      <c r="B412" s="100"/>
      <c r="C412" s="90"/>
      <c r="I412" s="101"/>
      <c r="J412" s="101"/>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row>
    <row r="413" spans="2:128" s="94" customFormat="1" x14ac:dyDescent="0.25">
      <c r="B413" s="100"/>
      <c r="C413" s="90"/>
      <c r="I413" s="101"/>
      <c r="J413" s="101"/>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row>
    <row r="414" spans="2:128" s="94" customFormat="1" x14ac:dyDescent="0.25">
      <c r="B414" s="100"/>
      <c r="C414" s="90"/>
      <c r="I414" s="101"/>
      <c r="J414" s="101"/>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row>
    <row r="415" spans="2:128" s="94" customFormat="1" x14ac:dyDescent="0.25">
      <c r="B415" s="100"/>
      <c r="C415" s="90"/>
      <c r="I415" s="101"/>
      <c r="J415" s="101"/>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row>
    <row r="416" spans="2:128" s="94" customFormat="1" x14ac:dyDescent="0.25">
      <c r="B416" s="100"/>
      <c r="C416" s="90"/>
      <c r="I416" s="101"/>
      <c r="J416" s="101"/>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row>
    <row r="417" spans="2:128" s="94" customFormat="1" x14ac:dyDescent="0.25">
      <c r="B417" s="100"/>
      <c r="C417" s="90"/>
      <c r="I417" s="101"/>
      <c r="J417" s="101"/>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row>
    <row r="418" spans="2:128" s="94" customFormat="1" x14ac:dyDescent="0.25">
      <c r="B418" s="100"/>
      <c r="C418" s="90"/>
      <c r="I418" s="101"/>
      <c r="J418" s="101"/>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row>
    <row r="419" spans="2:128" s="94" customFormat="1" x14ac:dyDescent="0.25">
      <c r="B419" s="100"/>
      <c r="C419" s="90"/>
      <c r="I419" s="101"/>
      <c r="J419" s="101"/>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row>
    <row r="420" spans="2:128" s="94" customFormat="1" x14ac:dyDescent="0.25">
      <c r="B420" s="100"/>
      <c r="C420" s="90"/>
      <c r="I420" s="101"/>
      <c r="J420" s="101"/>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row>
    <row r="421" spans="2:128" s="94" customFormat="1" x14ac:dyDescent="0.25">
      <c r="B421" s="100"/>
      <c r="C421" s="90"/>
      <c r="I421" s="101"/>
      <c r="J421" s="101"/>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row>
    <row r="422" spans="2:128" s="94" customFormat="1" x14ac:dyDescent="0.25">
      <c r="B422" s="100"/>
      <c r="C422" s="90"/>
      <c r="I422" s="101"/>
      <c r="J422" s="101"/>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row>
    <row r="423" spans="2:128" s="94" customFormat="1" x14ac:dyDescent="0.25">
      <c r="B423" s="100"/>
      <c r="C423" s="90"/>
      <c r="I423" s="101"/>
      <c r="J423" s="101"/>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row>
    <row r="424" spans="2:128" s="94" customFormat="1" x14ac:dyDescent="0.25">
      <c r="B424" s="100"/>
      <c r="C424" s="90"/>
      <c r="I424" s="101"/>
      <c r="J424" s="101"/>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row>
    <row r="425" spans="2:128" s="94" customFormat="1" x14ac:dyDescent="0.25">
      <c r="B425" s="100"/>
      <c r="C425" s="90"/>
      <c r="I425" s="101"/>
      <c r="J425" s="101"/>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row>
    <row r="426" spans="2:128" s="94" customFormat="1" x14ac:dyDescent="0.25">
      <c r="B426" s="100"/>
      <c r="C426" s="90"/>
      <c r="I426" s="101"/>
      <c r="J426" s="101"/>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row>
    <row r="427" spans="2:128" s="94" customFormat="1" x14ac:dyDescent="0.25">
      <c r="B427" s="100"/>
      <c r="C427" s="90"/>
      <c r="I427" s="101"/>
      <c r="J427" s="101"/>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row>
    <row r="428" spans="2:128" s="94" customFormat="1" x14ac:dyDescent="0.25">
      <c r="B428" s="100"/>
      <c r="C428" s="90"/>
      <c r="I428" s="101"/>
      <c r="J428" s="101"/>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row>
    <row r="429" spans="2:128" s="94" customFormat="1" x14ac:dyDescent="0.25">
      <c r="B429" s="100"/>
      <c r="C429" s="90"/>
      <c r="I429" s="101"/>
      <c r="J429" s="101"/>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row>
    <row r="430" spans="2:128" s="94" customFormat="1" x14ac:dyDescent="0.25">
      <c r="B430" s="100"/>
      <c r="C430" s="90"/>
      <c r="I430" s="101"/>
      <c r="J430" s="101"/>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row>
    <row r="431" spans="2:128" s="94" customFormat="1" x14ac:dyDescent="0.25">
      <c r="B431" s="100"/>
      <c r="C431" s="90"/>
      <c r="I431" s="101"/>
      <c r="J431" s="101"/>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row>
    <row r="432" spans="2:128" s="94" customFormat="1" x14ac:dyDescent="0.25">
      <c r="B432" s="100"/>
      <c r="C432" s="90"/>
      <c r="I432" s="101"/>
      <c r="J432" s="101"/>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row>
    <row r="433" spans="2:128" s="94" customFormat="1" x14ac:dyDescent="0.25">
      <c r="B433" s="100"/>
      <c r="C433" s="90"/>
      <c r="I433" s="101"/>
      <c r="J433" s="101"/>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row>
    <row r="434" spans="2:128" s="94" customFormat="1" x14ac:dyDescent="0.25">
      <c r="B434" s="100"/>
      <c r="C434" s="90"/>
      <c r="I434" s="101"/>
      <c r="J434" s="101"/>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row>
    <row r="435" spans="2:128" s="94" customFormat="1" x14ac:dyDescent="0.25">
      <c r="B435" s="100"/>
      <c r="C435" s="90"/>
      <c r="I435" s="101"/>
      <c r="J435" s="101"/>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row>
    <row r="436" spans="2:128" s="94" customFormat="1" x14ac:dyDescent="0.25">
      <c r="B436" s="100"/>
      <c r="C436" s="90"/>
      <c r="I436" s="101"/>
      <c r="J436" s="101"/>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row>
    <row r="437" spans="2:128" s="94" customFormat="1" x14ac:dyDescent="0.25">
      <c r="B437" s="100"/>
      <c r="C437" s="90"/>
      <c r="I437" s="101"/>
      <c r="J437" s="101"/>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row>
    <row r="438" spans="2:128" s="94" customFormat="1" x14ac:dyDescent="0.25">
      <c r="B438" s="100"/>
      <c r="C438" s="90"/>
      <c r="I438" s="101"/>
      <c r="J438" s="101"/>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row>
    <row r="439" spans="2:128" s="94" customFormat="1" x14ac:dyDescent="0.25">
      <c r="B439" s="100"/>
      <c r="C439" s="90"/>
      <c r="I439" s="101"/>
      <c r="J439" s="101"/>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row>
    <row r="440" spans="2:128" s="94" customFormat="1" x14ac:dyDescent="0.25">
      <c r="B440" s="100"/>
      <c r="C440" s="90"/>
      <c r="I440" s="101"/>
      <c r="J440" s="101"/>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row>
    <row r="441" spans="2:128" s="94" customFormat="1" x14ac:dyDescent="0.25">
      <c r="B441" s="100"/>
      <c r="C441" s="90"/>
      <c r="I441" s="101"/>
      <c r="J441" s="101"/>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row>
    <row r="442" spans="2:128" s="94" customFormat="1" x14ac:dyDescent="0.25">
      <c r="B442" s="100"/>
      <c r="C442" s="90"/>
      <c r="I442" s="101"/>
      <c r="J442" s="101"/>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row>
    <row r="443" spans="2:128" s="94" customFormat="1" x14ac:dyDescent="0.25">
      <c r="B443" s="100"/>
      <c r="C443" s="90"/>
      <c r="I443" s="101"/>
      <c r="J443" s="101"/>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row>
    <row r="444" spans="2:128" s="94" customFormat="1" x14ac:dyDescent="0.25">
      <c r="B444" s="100"/>
      <c r="C444" s="90"/>
      <c r="I444" s="101"/>
      <c r="J444" s="101"/>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row>
    <row r="445" spans="2:128" s="94" customFormat="1" x14ac:dyDescent="0.25">
      <c r="B445" s="100"/>
      <c r="C445" s="90"/>
      <c r="I445" s="101"/>
      <c r="J445" s="101"/>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row>
    <row r="446" spans="2:128" s="94" customFormat="1" x14ac:dyDescent="0.25">
      <c r="B446" s="100"/>
      <c r="C446" s="90"/>
      <c r="I446" s="101"/>
      <c r="J446" s="101"/>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row>
    <row r="447" spans="2:128" s="94" customFormat="1" x14ac:dyDescent="0.25">
      <c r="B447" s="100"/>
      <c r="C447" s="90"/>
      <c r="I447" s="101"/>
      <c r="J447" s="101"/>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row>
    <row r="448" spans="2:128" s="94" customFormat="1" x14ac:dyDescent="0.25">
      <c r="B448" s="100"/>
      <c r="C448" s="90"/>
      <c r="I448" s="101"/>
      <c r="J448" s="101"/>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row>
    <row r="449" spans="2:128" s="94" customFormat="1" x14ac:dyDescent="0.25">
      <c r="B449" s="100"/>
      <c r="C449" s="90"/>
      <c r="I449" s="101"/>
      <c r="J449" s="101"/>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row>
    <row r="450" spans="2:128" s="94" customFormat="1" x14ac:dyDescent="0.25">
      <c r="B450" s="100"/>
      <c r="C450" s="90"/>
      <c r="I450" s="101"/>
      <c r="J450" s="101"/>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row>
    <row r="451" spans="2:128" s="94" customFormat="1" x14ac:dyDescent="0.25">
      <c r="B451" s="100"/>
      <c r="C451" s="90"/>
      <c r="I451" s="101"/>
      <c r="J451" s="101"/>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row>
    <row r="452" spans="2:128" s="94" customFormat="1" x14ac:dyDescent="0.25">
      <c r="B452" s="100"/>
      <c r="C452" s="90"/>
      <c r="I452" s="101"/>
      <c r="J452" s="101"/>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row>
    <row r="453" spans="2:128" s="94" customFormat="1" x14ac:dyDescent="0.25">
      <c r="B453" s="100"/>
      <c r="C453" s="90"/>
      <c r="I453" s="101"/>
      <c r="J453" s="101"/>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row>
    <row r="454" spans="2:128" s="94" customFormat="1" x14ac:dyDescent="0.25">
      <c r="B454" s="100"/>
      <c r="C454" s="90"/>
      <c r="I454" s="101"/>
      <c r="J454" s="101"/>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row>
    <row r="455" spans="2:128" s="94" customFormat="1" x14ac:dyDescent="0.25">
      <c r="B455" s="100"/>
      <c r="C455" s="90"/>
      <c r="I455" s="101"/>
      <c r="J455" s="101"/>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row>
    <row r="456" spans="2:128" s="94" customFormat="1" x14ac:dyDescent="0.25">
      <c r="B456" s="100"/>
      <c r="C456" s="90"/>
      <c r="I456" s="101"/>
      <c r="J456" s="101"/>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row>
    <row r="457" spans="2:128" s="94" customFormat="1" x14ac:dyDescent="0.25">
      <c r="B457" s="100"/>
      <c r="C457" s="90"/>
      <c r="I457" s="101"/>
      <c r="J457" s="101"/>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row>
    <row r="458" spans="2:128" s="94" customFormat="1" x14ac:dyDescent="0.25">
      <c r="B458" s="100"/>
      <c r="C458" s="90"/>
      <c r="I458" s="101"/>
      <c r="J458" s="101"/>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row>
    <row r="459" spans="2:128" s="94" customFormat="1" x14ac:dyDescent="0.25">
      <c r="B459" s="100"/>
      <c r="C459" s="90"/>
      <c r="I459" s="101"/>
      <c r="J459" s="101"/>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row>
    <row r="460" spans="2:128" s="94" customFormat="1" x14ac:dyDescent="0.25">
      <c r="B460" s="100"/>
      <c r="C460" s="90"/>
      <c r="I460" s="101"/>
      <c r="J460" s="101"/>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row>
    <row r="461" spans="2:128" s="94" customFormat="1" x14ac:dyDescent="0.25">
      <c r="B461" s="100"/>
      <c r="C461" s="90"/>
      <c r="I461" s="101"/>
      <c r="J461" s="101"/>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row>
    <row r="462" spans="2:128" s="94" customFormat="1" x14ac:dyDescent="0.25">
      <c r="B462" s="100"/>
      <c r="C462" s="90"/>
      <c r="I462" s="101"/>
      <c r="J462" s="101"/>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row>
    <row r="463" spans="2:128" s="94" customFormat="1" x14ac:dyDescent="0.25">
      <c r="B463" s="100"/>
      <c r="C463" s="90"/>
      <c r="I463" s="101"/>
      <c r="J463" s="101"/>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row>
    <row r="464" spans="2:128" s="94" customFormat="1" x14ac:dyDescent="0.25">
      <c r="B464" s="100"/>
      <c r="C464" s="90"/>
      <c r="I464" s="101"/>
      <c r="J464" s="101"/>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row>
    <row r="465" spans="2:128" s="94" customFormat="1" x14ac:dyDescent="0.25">
      <c r="B465" s="100"/>
      <c r="C465" s="90"/>
      <c r="I465" s="101"/>
      <c r="J465" s="101"/>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row>
    <row r="466" spans="2:128" s="94" customFormat="1" x14ac:dyDescent="0.25">
      <c r="B466" s="100"/>
      <c r="C466" s="90"/>
      <c r="I466" s="101"/>
      <c r="J466" s="101"/>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row>
    <row r="467" spans="2:128" s="94" customFormat="1" x14ac:dyDescent="0.25">
      <c r="B467" s="100"/>
      <c r="C467" s="90"/>
      <c r="I467" s="101"/>
      <c r="J467" s="101"/>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row>
    <row r="468" spans="2:128" s="94" customFormat="1" x14ac:dyDescent="0.25">
      <c r="B468" s="100"/>
      <c r="C468" s="90"/>
      <c r="I468" s="101"/>
      <c r="J468" s="101"/>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row>
    <row r="469" spans="2:128" s="94" customFormat="1" x14ac:dyDescent="0.25">
      <c r="B469" s="100"/>
      <c r="C469" s="90"/>
      <c r="I469" s="101"/>
      <c r="J469" s="101"/>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row>
    <row r="470" spans="2:128" s="94" customFormat="1" x14ac:dyDescent="0.25">
      <c r="B470" s="100"/>
      <c r="C470" s="90"/>
      <c r="I470" s="101"/>
      <c r="J470" s="101"/>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row>
    <row r="471" spans="2:128" s="94" customFormat="1" x14ac:dyDescent="0.25">
      <c r="B471" s="100"/>
      <c r="C471" s="90"/>
      <c r="I471" s="101"/>
      <c r="J471" s="101"/>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row>
    <row r="472" spans="2:128" s="94" customFormat="1" x14ac:dyDescent="0.25">
      <c r="B472" s="100"/>
      <c r="C472" s="90"/>
      <c r="I472" s="101"/>
      <c r="J472" s="101"/>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row>
    <row r="473" spans="2:128" s="94" customFormat="1" x14ac:dyDescent="0.25">
      <c r="B473" s="100"/>
      <c r="C473" s="90"/>
      <c r="I473" s="101"/>
      <c r="J473" s="101"/>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row>
    <row r="474" spans="2:128" s="94" customFormat="1" x14ac:dyDescent="0.25">
      <c r="B474" s="100"/>
      <c r="C474" s="90"/>
      <c r="I474" s="101"/>
      <c r="J474" s="101"/>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row>
    <row r="475" spans="2:128" s="94" customFormat="1" x14ac:dyDescent="0.25">
      <c r="B475" s="100"/>
      <c r="C475" s="90"/>
      <c r="I475" s="101"/>
      <c r="J475" s="101"/>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row>
    <row r="476" spans="2:128" s="94" customFormat="1" x14ac:dyDescent="0.25">
      <c r="B476" s="100"/>
      <c r="C476" s="90"/>
      <c r="I476" s="101"/>
      <c r="J476" s="101"/>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row>
    <row r="477" spans="2:128" s="94" customFormat="1" x14ac:dyDescent="0.25">
      <c r="B477" s="100"/>
      <c r="C477" s="90"/>
      <c r="I477" s="101"/>
      <c r="J477" s="101"/>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row>
    <row r="478" spans="2:128" s="94" customFormat="1" x14ac:dyDescent="0.25">
      <c r="B478" s="100"/>
      <c r="C478" s="90"/>
      <c r="I478" s="101"/>
      <c r="J478" s="101"/>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row>
    <row r="479" spans="2:128" s="94" customFormat="1" x14ac:dyDescent="0.25">
      <c r="B479" s="100"/>
      <c r="C479" s="90"/>
      <c r="I479" s="101"/>
      <c r="J479" s="101"/>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row>
    <row r="480" spans="2:128" s="94" customFormat="1" x14ac:dyDescent="0.25">
      <c r="B480" s="100"/>
      <c r="C480" s="90"/>
      <c r="I480" s="101"/>
      <c r="J480" s="101"/>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row>
    <row r="481" spans="2:128" s="94" customFormat="1" x14ac:dyDescent="0.25">
      <c r="B481" s="100"/>
      <c r="C481" s="90"/>
      <c r="I481" s="101"/>
      <c r="J481" s="101"/>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row>
    <row r="482" spans="2:128" s="94" customFormat="1" x14ac:dyDescent="0.25">
      <c r="B482" s="100"/>
      <c r="C482" s="90"/>
      <c r="I482" s="101"/>
      <c r="J482" s="101"/>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row>
    <row r="483" spans="2:128" s="94" customFormat="1" x14ac:dyDescent="0.25">
      <c r="B483" s="100"/>
      <c r="C483" s="90"/>
      <c r="I483" s="101"/>
      <c r="J483" s="101"/>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row>
    <row r="484" spans="2:128" s="94" customFormat="1" x14ac:dyDescent="0.25">
      <c r="B484" s="100"/>
      <c r="C484" s="90"/>
      <c r="I484" s="101"/>
      <c r="J484" s="101"/>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row>
    <row r="485" spans="2:128" s="94" customFormat="1" x14ac:dyDescent="0.25">
      <c r="B485" s="100"/>
      <c r="C485" s="90"/>
      <c r="I485" s="101"/>
      <c r="J485" s="101"/>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row>
    <row r="486" spans="2:128" s="94" customFormat="1" x14ac:dyDescent="0.25">
      <c r="B486" s="100"/>
      <c r="C486" s="90"/>
      <c r="I486" s="101"/>
      <c r="J486" s="101"/>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row>
    <row r="487" spans="2:128" s="94" customFormat="1" x14ac:dyDescent="0.25">
      <c r="B487" s="100"/>
      <c r="C487" s="90"/>
      <c r="I487" s="101"/>
      <c r="J487" s="101"/>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row>
    <row r="488" spans="2:128" s="94" customFormat="1" x14ac:dyDescent="0.25">
      <c r="B488" s="100"/>
      <c r="C488" s="90"/>
      <c r="I488" s="101"/>
      <c r="J488" s="101"/>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row>
    <row r="489" spans="2:128" s="94" customFormat="1" x14ac:dyDescent="0.25">
      <c r="B489" s="100"/>
      <c r="C489" s="90"/>
      <c r="I489" s="101"/>
      <c r="J489" s="101"/>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row>
    <row r="490" spans="2:128" s="94" customFormat="1" x14ac:dyDescent="0.25">
      <c r="B490" s="100"/>
      <c r="C490" s="90"/>
      <c r="I490" s="101"/>
      <c r="J490" s="101"/>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row>
    <row r="491" spans="2:128" s="94" customFormat="1" x14ac:dyDescent="0.25">
      <c r="B491" s="100"/>
      <c r="C491" s="90"/>
      <c r="I491" s="101"/>
      <c r="J491" s="101"/>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row>
    <row r="492" spans="2:128" s="94" customFormat="1" x14ac:dyDescent="0.25">
      <c r="B492" s="100"/>
      <c r="C492" s="90"/>
      <c r="I492" s="101"/>
      <c r="J492" s="101"/>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row>
    <row r="493" spans="2:128" s="94" customFormat="1" x14ac:dyDescent="0.25">
      <c r="B493" s="100"/>
      <c r="C493" s="90"/>
      <c r="I493" s="101"/>
      <c r="J493" s="101"/>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row>
    <row r="494" spans="2:128" s="94" customFormat="1" x14ac:dyDescent="0.25">
      <c r="B494" s="100"/>
      <c r="C494" s="90"/>
      <c r="I494" s="101"/>
      <c r="J494" s="101"/>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row>
    <row r="495" spans="2:128" s="94" customFormat="1" x14ac:dyDescent="0.25">
      <c r="B495" s="100"/>
      <c r="C495" s="90"/>
      <c r="I495" s="101"/>
      <c r="J495" s="101"/>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row>
    <row r="496" spans="2:128" s="94" customFormat="1" x14ac:dyDescent="0.25">
      <c r="B496" s="100"/>
      <c r="C496" s="90"/>
      <c r="I496" s="101"/>
      <c r="J496" s="101"/>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row>
    <row r="497" spans="2:128" s="94" customFormat="1" x14ac:dyDescent="0.25">
      <c r="B497" s="100"/>
      <c r="C497" s="90"/>
      <c r="I497" s="101"/>
      <c r="J497" s="101"/>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row>
    <row r="498" spans="2:128" s="94" customFormat="1" x14ac:dyDescent="0.25">
      <c r="B498" s="100"/>
      <c r="C498" s="90"/>
      <c r="I498" s="101"/>
      <c r="J498" s="101"/>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row>
    <row r="499" spans="2:128" s="94" customFormat="1" x14ac:dyDescent="0.25">
      <c r="B499" s="100"/>
      <c r="C499" s="90"/>
      <c r="I499" s="101"/>
      <c r="J499" s="101"/>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row>
    <row r="500" spans="2:128" s="94" customFormat="1" x14ac:dyDescent="0.25">
      <c r="B500" s="100"/>
      <c r="C500" s="90"/>
      <c r="I500" s="101"/>
      <c r="J500" s="101"/>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row>
    <row r="501" spans="2:128" s="94" customFormat="1" x14ac:dyDescent="0.25">
      <c r="B501" s="100"/>
      <c r="C501" s="90"/>
      <c r="I501" s="101"/>
      <c r="J501" s="101"/>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row>
    <row r="502" spans="2:128" s="94" customFormat="1" x14ac:dyDescent="0.25">
      <c r="B502" s="100"/>
      <c r="C502" s="90"/>
      <c r="I502" s="101"/>
      <c r="J502" s="101"/>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row>
    <row r="503" spans="2:128" s="94" customFormat="1" x14ac:dyDescent="0.25">
      <c r="B503" s="100"/>
      <c r="C503" s="90"/>
      <c r="I503" s="101"/>
      <c r="J503" s="101"/>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row>
    <row r="504" spans="2:128" s="94" customFormat="1" x14ac:dyDescent="0.25">
      <c r="B504" s="100"/>
      <c r="C504" s="90"/>
      <c r="I504" s="101"/>
      <c r="J504" s="101"/>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row>
    <row r="505" spans="2:128" s="94" customFormat="1" x14ac:dyDescent="0.25">
      <c r="B505" s="100"/>
      <c r="C505" s="90"/>
      <c r="I505" s="101"/>
      <c r="J505" s="101"/>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row>
    <row r="506" spans="2:128" s="94" customFormat="1" x14ac:dyDescent="0.25">
      <c r="B506" s="100"/>
      <c r="C506" s="90"/>
      <c r="I506" s="101"/>
      <c r="J506" s="101"/>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row>
    <row r="507" spans="2:128" s="94" customFormat="1" x14ac:dyDescent="0.25">
      <c r="B507" s="100"/>
      <c r="C507" s="90"/>
      <c r="I507" s="101"/>
      <c r="J507" s="101"/>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row>
    <row r="508" spans="2:128" s="94" customFormat="1" x14ac:dyDescent="0.25">
      <c r="B508" s="100"/>
      <c r="C508" s="90"/>
      <c r="I508" s="101"/>
      <c r="J508" s="101"/>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row>
    <row r="509" spans="2:128" s="94" customFormat="1" x14ac:dyDescent="0.25">
      <c r="B509" s="100"/>
      <c r="C509" s="90"/>
      <c r="I509" s="101"/>
      <c r="J509" s="101"/>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row>
    <row r="510" spans="2:128" s="94" customFormat="1" x14ac:dyDescent="0.25">
      <c r="B510" s="100"/>
      <c r="C510" s="90"/>
      <c r="I510" s="101"/>
      <c r="J510" s="101"/>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row>
    <row r="511" spans="2:128" s="94" customFormat="1" x14ac:dyDescent="0.25">
      <c r="B511" s="100"/>
      <c r="C511" s="90"/>
      <c r="I511" s="101"/>
      <c r="J511" s="101"/>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row>
    <row r="512" spans="2:128" s="94" customFormat="1" x14ac:dyDescent="0.25">
      <c r="B512" s="100"/>
      <c r="C512" s="90"/>
      <c r="I512" s="101"/>
      <c r="J512" s="101"/>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row>
    <row r="513" spans="2:128" s="94" customFormat="1" x14ac:dyDescent="0.25">
      <c r="B513" s="100"/>
      <c r="C513" s="90"/>
      <c r="I513" s="101"/>
      <c r="J513" s="101"/>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row>
    <row r="514" spans="2:128" s="94" customFormat="1" x14ac:dyDescent="0.25">
      <c r="B514" s="100"/>
      <c r="C514" s="90"/>
      <c r="I514" s="101"/>
      <c r="J514" s="101"/>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row>
    <row r="515" spans="2:128" s="94" customFormat="1" x14ac:dyDescent="0.25">
      <c r="B515" s="100"/>
      <c r="C515" s="90"/>
      <c r="I515" s="101"/>
      <c r="J515" s="101"/>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row>
    <row r="516" spans="2:128" s="94" customFormat="1" x14ac:dyDescent="0.25">
      <c r="B516" s="100"/>
      <c r="C516" s="90"/>
      <c r="I516" s="101"/>
      <c r="J516" s="101"/>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row>
    <row r="517" spans="2:128" s="94" customFormat="1" x14ac:dyDescent="0.25">
      <c r="B517" s="100"/>
      <c r="C517" s="90"/>
      <c r="I517" s="101"/>
      <c r="J517" s="101"/>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row>
    <row r="518" spans="2:128" s="94" customFormat="1" x14ac:dyDescent="0.25">
      <c r="B518" s="100"/>
      <c r="C518" s="90"/>
      <c r="I518" s="101"/>
      <c r="J518" s="101"/>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row>
    <row r="519" spans="2:128" s="94" customFormat="1" x14ac:dyDescent="0.25">
      <c r="B519" s="100"/>
      <c r="C519" s="90"/>
      <c r="I519" s="101"/>
      <c r="J519" s="101"/>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row>
    <row r="520" spans="2:128" s="94" customFormat="1" x14ac:dyDescent="0.25">
      <c r="B520" s="100"/>
      <c r="C520" s="90"/>
      <c r="I520" s="101"/>
      <c r="J520" s="101"/>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row>
    <row r="521" spans="2:128" s="94" customFormat="1" x14ac:dyDescent="0.25">
      <c r="B521" s="100"/>
      <c r="C521" s="90"/>
      <c r="I521" s="101"/>
      <c r="J521" s="101"/>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row>
    <row r="522" spans="2:128" s="94" customFormat="1" x14ac:dyDescent="0.25">
      <c r="B522" s="100"/>
      <c r="C522" s="90"/>
      <c r="I522" s="101"/>
      <c r="J522" s="101"/>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row>
    <row r="523" spans="2:128" s="94" customFormat="1" x14ac:dyDescent="0.25">
      <c r="B523" s="100"/>
      <c r="C523" s="90"/>
      <c r="I523" s="101"/>
      <c r="J523" s="101"/>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row>
    <row r="524" spans="2:128" s="94" customFormat="1" x14ac:dyDescent="0.25">
      <c r="B524" s="100"/>
      <c r="C524" s="90"/>
      <c r="I524" s="101"/>
      <c r="J524" s="101"/>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row>
    <row r="525" spans="2:128" s="94" customFormat="1" x14ac:dyDescent="0.25">
      <c r="B525" s="100"/>
      <c r="C525" s="90"/>
      <c r="I525" s="101"/>
      <c r="J525" s="101"/>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row>
    <row r="526" spans="2:128" s="94" customFormat="1" x14ac:dyDescent="0.25">
      <c r="B526" s="100"/>
      <c r="C526" s="90"/>
      <c r="I526" s="101"/>
      <c r="J526" s="101"/>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row>
    <row r="527" spans="2:128" s="94" customFormat="1" x14ac:dyDescent="0.25">
      <c r="B527" s="100"/>
      <c r="C527" s="90"/>
      <c r="I527" s="101"/>
      <c r="J527" s="101"/>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row>
    <row r="528" spans="2:128" s="94" customFormat="1" x14ac:dyDescent="0.25">
      <c r="B528" s="100"/>
      <c r="C528" s="90"/>
      <c r="I528" s="101"/>
      <c r="J528" s="101"/>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row>
    <row r="529" spans="2:128" s="94" customFormat="1" x14ac:dyDescent="0.25">
      <c r="B529" s="100"/>
      <c r="C529" s="90"/>
      <c r="I529" s="101"/>
      <c r="J529" s="101"/>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row>
    <row r="530" spans="2:128" s="94" customFormat="1" x14ac:dyDescent="0.25">
      <c r="B530" s="100"/>
      <c r="C530" s="90"/>
      <c r="I530" s="101"/>
      <c r="J530" s="101"/>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row>
    <row r="531" spans="2:128" s="94" customFormat="1" x14ac:dyDescent="0.25">
      <c r="B531" s="100"/>
      <c r="C531" s="90"/>
      <c r="I531" s="101"/>
      <c r="J531" s="101"/>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row>
    <row r="532" spans="2:128" s="94" customFormat="1" x14ac:dyDescent="0.25">
      <c r="B532" s="100"/>
      <c r="C532" s="90"/>
      <c r="I532" s="101"/>
      <c r="J532" s="101"/>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row>
    <row r="533" spans="2:128" s="94" customFormat="1" x14ac:dyDescent="0.25">
      <c r="B533" s="100"/>
      <c r="C533" s="90"/>
      <c r="I533" s="101"/>
      <c r="J533" s="101"/>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row>
    <row r="534" spans="2:128" s="94" customFormat="1" x14ac:dyDescent="0.25">
      <c r="B534" s="100"/>
      <c r="C534" s="90"/>
      <c r="I534" s="101"/>
      <c r="J534" s="101"/>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row>
    <row r="535" spans="2:128" s="94" customFormat="1" x14ac:dyDescent="0.25">
      <c r="B535" s="100"/>
      <c r="C535" s="90"/>
      <c r="I535" s="101"/>
      <c r="J535" s="101"/>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row>
    <row r="536" spans="2:128" s="94" customFormat="1" x14ac:dyDescent="0.25">
      <c r="B536" s="100"/>
      <c r="C536" s="90"/>
      <c r="I536" s="101"/>
      <c r="J536" s="101"/>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row>
    <row r="537" spans="2:128" s="94" customFormat="1" x14ac:dyDescent="0.25">
      <c r="B537" s="100"/>
      <c r="C537" s="90"/>
      <c r="I537" s="101"/>
      <c r="J537" s="101"/>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row>
    <row r="538" spans="2:128" s="94" customFormat="1" x14ac:dyDescent="0.25">
      <c r="B538" s="100"/>
      <c r="C538" s="90"/>
      <c r="I538" s="101"/>
      <c r="J538" s="101"/>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row>
    <row r="539" spans="2:128" s="94" customFormat="1" x14ac:dyDescent="0.25">
      <c r="B539" s="100"/>
      <c r="C539" s="90"/>
      <c r="I539" s="101"/>
      <c r="J539" s="101"/>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row>
    <row r="540" spans="2:128" s="94" customFormat="1" x14ac:dyDescent="0.25">
      <c r="B540" s="100"/>
      <c r="C540" s="90"/>
      <c r="I540" s="101"/>
      <c r="J540" s="101"/>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row>
    <row r="541" spans="2:128" s="94" customFormat="1" x14ac:dyDescent="0.25">
      <c r="B541" s="100"/>
      <c r="C541" s="90"/>
      <c r="I541" s="101"/>
      <c r="J541" s="101"/>
      <c r="CN541" s="30"/>
      <c r="CO541" s="30"/>
      <c r="CP541" s="30"/>
      <c r="CQ541" s="30"/>
      <c r="CR541" s="30"/>
      <c r="CS541" s="30"/>
      <c r="CT541" s="30"/>
      <c r="CU541" s="30"/>
      <c r="CV541" s="30"/>
      <c r="CW541" s="30"/>
      <c r="CX541" s="30"/>
      <c r="CY541" s="30"/>
      <c r="CZ541" s="30"/>
      <c r="DA541" s="30"/>
      <c r="DB541" s="30"/>
      <c r="DC541" s="30"/>
      <c r="DD541" s="30"/>
      <c r="DE541" s="30"/>
      <c r="DF541" s="30"/>
      <c r="DG541" s="30"/>
      <c r="DH541" s="30"/>
      <c r="DI541" s="30"/>
      <c r="DJ541" s="30"/>
      <c r="DK541" s="30"/>
      <c r="DL541" s="30"/>
      <c r="DM541" s="30"/>
      <c r="DN541" s="30"/>
      <c r="DO541" s="30"/>
      <c r="DP541" s="30"/>
      <c r="DQ541" s="30"/>
      <c r="DR541" s="30"/>
      <c r="DS541" s="30"/>
      <c r="DT541" s="30"/>
      <c r="DU541" s="30"/>
      <c r="DV541" s="30"/>
      <c r="DW541" s="30"/>
      <c r="DX541" s="30"/>
    </row>
    <row r="542" spans="2:128" s="94" customFormat="1" x14ac:dyDescent="0.25">
      <c r="B542" s="100"/>
      <c r="C542" s="90"/>
      <c r="I542" s="101"/>
      <c r="J542" s="101"/>
      <c r="CN542" s="30"/>
      <c r="CO542" s="30"/>
      <c r="CP542" s="30"/>
      <c r="CQ542" s="30"/>
      <c r="CR542" s="30"/>
      <c r="CS542" s="30"/>
      <c r="CT542" s="30"/>
      <c r="CU542" s="30"/>
      <c r="CV542" s="30"/>
      <c r="CW542" s="30"/>
      <c r="CX542" s="30"/>
      <c r="CY542" s="30"/>
      <c r="CZ542" s="30"/>
      <c r="DA542" s="30"/>
      <c r="DB542" s="30"/>
      <c r="DC542" s="30"/>
      <c r="DD542" s="30"/>
      <c r="DE542" s="30"/>
      <c r="DF542" s="30"/>
      <c r="DG542" s="30"/>
      <c r="DH542" s="30"/>
      <c r="DI542" s="30"/>
      <c r="DJ542" s="30"/>
      <c r="DK542" s="30"/>
      <c r="DL542" s="30"/>
      <c r="DM542" s="30"/>
      <c r="DN542" s="30"/>
      <c r="DO542" s="30"/>
      <c r="DP542" s="30"/>
      <c r="DQ542" s="30"/>
      <c r="DR542" s="30"/>
      <c r="DS542" s="30"/>
      <c r="DT542" s="30"/>
      <c r="DU542" s="30"/>
      <c r="DV542" s="30"/>
      <c r="DW542" s="30"/>
      <c r="DX542" s="30"/>
    </row>
    <row r="543" spans="2:128" s="94" customFormat="1" x14ac:dyDescent="0.25">
      <c r="B543" s="100"/>
      <c r="C543" s="90"/>
      <c r="I543" s="101"/>
      <c r="J543" s="101"/>
      <c r="CN543" s="30"/>
      <c r="CO543" s="30"/>
      <c r="CP543" s="30"/>
      <c r="CQ543" s="30"/>
      <c r="CR543" s="30"/>
      <c r="CS543" s="30"/>
      <c r="CT543" s="30"/>
      <c r="CU543" s="30"/>
      <c r="CV543" s="30"/>
      <c r="CW543" s="30"/>
      <c r="CX543" s="30"/>
      <c r="CY543" s="30"/>
      <c r="CZ543" s="30"/>
      <c r="DA543" s="30"/>
      <c r="DB543" s="30"/>
      <c r="DC543" s="30"/>
      <c r="DD543" s="30"/>
      <c r="DE543" s="30"/>
      <c r="DF543" s="30"/>
      <c r="DG543" s="30"/>
      <c r="DH543" s="30"/>
      <c r="DI543" s="30"/>
      <c r="DJ543" s="30"/>
      <c r="DK543" s="30"/>
      <c r="DL543" s="30"/>
      <c r="DM543" s="30"/>
      <c r="DN543" s="30"/>
      <c r="DO543" s="30"/>
      <c r="DP543" s="30"/>
      <c r="DQ543" s="30"/>
      <c r="DR543" s="30"/>
      <c r="DS543" s="30"/>
      <c r="DT543" s="30"/>
      <c r="DU543" s="30"/>
      <c r="DV543" s="30"/>
      <c r="DW543" s="30"/>
      <c r="DX543" s="30"/>
    </row>
    <row r="544" spans="2:128" s="94" customFormat="1" x14ac:dyDescent="0.25">
      <c r="B544" s="100"/>
      <c r="C544" s="90"/>
      <c r="I544" s="101"/>
      <c r="J544" s="101"/>
      <c r="CN544" s="30"/>
      <c r="CO544" s="30"/>
      <c r="CP544" s="30"/>
      <c r="CQ544" s="30"/>
      <c r="CR544" s="30"/>
      <c r="CS544" s="30"/>
      <c r="CT544" s="30"/>
      <c r="CU544" s="30"/>
      <c r="CV544" s="30"/>
      <c r="CW544" s="30"/>
      <c r="CX544" s="30"/>
      <c r="CY544" s="30"/>
      <c r="CZ544" s="30"/>
      <c r="DA544" s="30"/>
      <c r="DB544" s="30"/>
      <c r="DC544" s="30"/>
      <c r="DD544" s="30"/>
      <c r="DE544" s="30"/>
      <c r="DF544" s="30"/>
      <c r="DG544" s="30"/>
      <c r="DH544" s="30"/>
      <c r="DI544" s="30"/>
      <c r="DJ544" s="30"/>
      <c r="DK544" s="30"/>
      <c r="DL544" s="30"/>
      <c r="DM544" s="30"/>
      <c r="DN544" s="30"/>
      <c r="DO544" s="30"/>
      <c r="DP544" s="30"/>
      <c r="DQ544" s="30"/>
      <c r="DR544" s="30"/>
      <c r="DS544" s="30"/>
      <c r="DT544" s="30"/>
      <c r="DU544" s="30"/>
      <c r="DV544" s="30"/>
      <c r="DW544" s="30"/>
      <c r="DX544" s="30"/>
    </row>
    <row r="545" spans="2:128" s="94" customFormat="1" x14ac:dyDescent="0.25">
      <c r="B545" s="100"/>
      <c r="C545" s="90"/>
      <c r="I545" s="101"/>
      <c r="J545" s="101"/>
      <c r="CN545" s="30"/>
      <c r="CO545" s="30"/>
      <c r="CP545" s="30"/>
      <c r="CQ545" s="30"/>
      <c r="CR545" s="30"/>
      <c r="CS545" s="30"/>
      <c r="CT545" s="30"/>
      <c r="CU545" s="30"/>
      <c r="CV545" s="30"/>
      <c r="CW545" s="30"/>
      <c r="CX545" s="30"/>
      <c r="CY545" s="30"/>
      <c r="CZ545" s="30"/>
      <c r="DA545" s="30"/>
      <c r="DB545" s="30"/>
      <c r="DC545" s="30"/>
      <c r="DD545" s="30"/>
      <c r="DE545" s="30"/>
      <c r="DF545" s="30"/>
      <c r="DG545" s="30"/>
      <c r="DH545" s="30"/>
      <c r="DI545" s="30"/>
      <c r="DJ545" s="30"/>
      <c r="DK545" s="30"/>
      <c r="DL545" s="30"/>
      <c r="DM545" s="30"/>
      <c r="DN545" s="30"/>
      <c r="DO545" s="30"/>
      <c r="DP545" s="30"/>
      <c r="DQ545" s="30"/>
      <c r="DR545" s="30"/>
      <c r="DS545" s="30"/>
      <c r="DT545" s="30"/>
      <c r="DU545" s="30"/>
      <c r="DV545" s="30"/>
      <c r="DW545" s="30"/>
      <c r="DX545" s="30"/>
    </row>
    <row r="546" spans="2:128" s="94" customFormat="1" x14ac:dyDescent="0.25">
      <c r="B546" s="100"/>
      <c r="C546" s="90"/>
      <c r="I546" s="101"/>
      <c r="J546" s="101"/>
      <c r="CN546" s="30"/>
      <c r="CO546" s="30"/>
      <c r="CP546" s="30"/>
      <c r="CQ546" s="30"/>
      <c r="CR546" s="30"/>
      <c r="CS546" s="30"/>
      <c r="CT546" s="30"/>
      <c r="CU546" s="30"/>
      <c r="CV546" s="30"/>
      <c r="CW546" s="30"/>
      <c r="CX546" s="30"/>
      <c r="CY546" s="30"/>
      <c r="CZ546" s="30"/>
      <c r="DA546" s="30"/>
      <c r="DB546" s="30"/>
      <c r="DC546" s="30"/>
      <c r="DD546" s="30"/>
      <c r="DE546" s="30"/>
      <c r="DF546" s="30"/>
      <c r="DG546" s="30"/>
      <c r="DH546" s="30"/>
      <c r="DI546" s="30"/>
      <c r="DJ546" s="30"/>
      <c r="DK546" s="30"/>
      <c r="DL546" s="30"/>
      <c r="DM546" s="30"/>
      <c r="DN546" s="30"/>
      <c r="DO546" s="30"/>
      <c r="DP546" s="30"/>
      <c r="DQ546" s="30"/>
      <c r="DR546" s="30"/>
      <c r="DS546" s="30"/>
      <c r="DT546" s="30"/>
      <c r="DU546" s="30"/>
      <c r="DV546" s="30"/>
      <c r="DW546" s="30"/>
      <c r="DX546" s="30"/>
    </row>
    <row r="547" spans="2:128" s="94" customFormat="1" x14ac:dyDescent="0.25">
      <c r="B547" s="100"/>
      <c r="C547" s="90"/>
      <c r="I547" s="101"/>
      <c r="J547" s="101"/>
      <c r="CN547" s="30"/>
      <c r="CO547" s="30"/>
      <c r="CP547" s="30"/>
      <c r="CQ547" s="30"/>
      <c r="CR547" s="30"/>
      <c r="CS547" s="30"/>
      <c r="CT547" s="30"/>
      <c r="CU547" s="30"/>
      <c r="CV547" s="30"/>
      <c r="CW547" s="30"/>
      <c r="CX547" s="30"/>
      <c r="CY547" s="30"/>
      <c r="CZ547" s="30"/>
      <c r="DA547" s="30"/>
      <c r="DB547" s="30"/>
      <c r="DC547" s="30"/>
      <c r="DD547" s="30"/>
      <c r="DE547" s="30"/>
      <c r="DF547" s="30"/>
      <c r="DG547" s="30"/>
      <c r="DH547" s="30"/>
      <c r="DI547" s="30"/>
      <c r="DJ547" s="30"/>
      <c r="DK547" s="30"/>
      <c r="DL547" s="30"/>
      <c r="DM547" s="30"/>
      <c r="DN547" s="30"/>
      <c r="DO547" s="30"/>
      <c r="DP547" s="30"/>
      <c r="DQ547" s="30"/>
      <c r="DR547" s="30"/>
      <c r="DS547" s="30"/>
      <c r="DT547" s="30"/>
      <c r="DU547" s="30"/>
      <c r="DV547" s="30"/>
      <c r="DW547" s="30"/>
      <c r="DX547" s="30"/>
    </row>
    <row r="548" spans="2:128" s="94" customFormat="1" x14ac:dyDescent="0.25">
      <c r="B548" s="100"/>
      <c r="C548" s="90"/>
      <c r="I548" s="101"/>
      <c r="J548" s="101"/>
      <c r="CN548" s="30"/>
      <c r="CO548" s="30"/>
      <c r="CP548" s="30"/>
      <c r="CQ548" s="30"/>
      <c r="CR548" s="30"/>
      <c r="CS548" s="30"/>
      <c r="CT548" s="30"/>
      <c r="CU548" s="30"/>
      <c r="CV548" s="30"/>
      <c r="CW548" s="30"/>
      <c r="CX548" s="30"/>
      <c r="CY548" s="30"/>
      <c r="CZ548" s="30"/>
      <c r="DA548" s="30"/>
      <c r="DB548" s="30"/>
      <c r="DC548" s="30"/>
      <c r="DD548" s="30"/>
      <c r="DE548" s="30"/>
      <c r="DF548" s="30"/>
      <c r="DG548" s="30"/>
      <c r="DH548" s="30"/>
      <c r="DI548" s="30"/>
      <c r="DJ548" s="30"/>
      <c r="DK548" s="30"/>
      <c r="DL548" s="30"/>
      <c r="DM548" s="30"/>
      <c r="DN548" s="30"/>
      <c r="DO548" s="30"/>
      <c r="DP548" s="30"/>
      <c r="DQ548" s="30"/>
      <c r="DR548" s="30"/>
      <c r="DS548" s="30"/>
      <c r="DT548" s="30"/>
      <c r="DU548" s="30"/>
      <c r="DV548" s="30"/>
      <c r="DW548" s="30"/>
      <c r="DX548" s="30"/>
    </row>
    <row r="549" spans="2:128" s="94" customFormat="1" x14ac:dyDescent="0.25">
      <c r="B549" s="100"/>
      <c r="C549" s="90"/>
      <c r="I549" s="101"/>
      <c r="J549" s="101"/>
      <c r="CN549" s="30"/>
      <c r="CO549" s="30"/>
      <c r="CP549" s="30"/>
      <c r="CQ549" s="30"/>
      <c r="CR549" s="30"/>
      <c r="CS549" s="30"/>
      <c r="CT549" s="30"/>
      <c r="CU549" s="30"/>
      <c r="CV549" s="30"/>
      <c r="CW549" s="30"/>
      <c r="CX549" s="30"/>
      <c r="CY549" s="30"/>
      <c r="CZ549" s="30"/>
      <c r="DA549" s="30"/>
      <c r="DB549" s="30"/>
      <c r="DC549" s="30"/>
      <c r="DD549" s="30"/>
      <c r="DE549" s="30"/>
      <c r="DF549" s="30"/>
      <c r="DG549" s="30"/>
      <c r="DH549" s="30"/>
      <c r="DI549" s="30"/>
      <c r="DJ549" s="30"/>
      <c r="DK549" s="30"/>
      <c r="DL549" s="30"/>
      <c r="DM549" s="30"/>
      <c r="DN549" s="30"/>
      <c r="DO549" s="30"/>
      <c r="DP549" s="30"/>
      <c r="DQ549" s="30"/>
      <c r="DR549" s="30"/>
      <c r="DS549" s="30"/>
      <c r="DT549" s="30"/>
      <c r="DU549" s="30"/>
      <c r="DV549" s="30"/>
      <c r="DW549" s="30"/>
      <c r="DX549" s="30"/>
    </row>
    <row r="550" spans="2:128" s="94" customFormat="1" x14ac:dyDescent="0.25">
      <c r="B550" s="100"/>
      <c r="C550" s="90"/>
      <c r="I550" s="101"/>
      <c r="J550" s="101"/>
      <c r="CN550" s="30"/>
      <c r="CO550" s="30"/>
      <c r="CP550" s="30"/>
      <c r="CQ550" s="30"/>
      <c r="CR550" s="30"/>
      <c r="CS550" s="30"/>
      <c r="CT550" s="30"/>
      <c r="CU550" s="30"/>
      <c r="CV550" s="30"/>
      <c r="CW550" s="30"/>
      <c r="CX550" s="30"/>
      <c r="CY550" s="30"/>
      <c r="CZ550" s="30"/>
      <c r="DA550" s="30"/>
      <c r="DB550" s="30"/>
      <c r="DC550" s="30"/>
      <c r="DD550" s="30"/>
      <c r="DE550" s="30"/>
      <c r="DF550" s="30"/>
      <c r="DG550" s="30"/>
      <c r="DH550" s="30"/>
      <c r="DI550" s="30"/>
      <c r="DJ550" s="30"/>
      <c r="DK550" s="30"/>
      <c r="DL550" s="30"/>
      <c r="DM550" s="30"/>
      <c r="DN550" s="30"/>
      <c r="DO550" s="30"/>
      <c r="DP550" s="30"/>
      <c r="DQ550" s="30"/>
      <c r="DR550" s="30"/>
      <c r="DS550" s="30"/>
      <c r="DT550" s="30"/>
      <c r="DU550" s="30"/>
      <c r="DV550" s="30"/>
      <c r="DW550" s="30"/>
      <c r="DX550" s="30"/>
    </row>
    <row r="551" spans="2:128" s="94" customFormat="1" x14ac:dyDescent="0.25">
      <c r="B551" s="100"/>
      <c r="C551" s="90"/>
      <c r="I551" s="101"/>
      <c r="J551" s="101"/>
      <c r="CN551" s="30"/>
      <c r="CO551" s="30"/>
      <c r="CP551" s="30"/>
      <c r="CQ551" s="30"/>
      <c r="CR551" s="30"/>
      <c r="CS551" s="30"/>
      <c r="CT551" s="30"/>
      <c r="CU551" s="30"/>
      <c r="CV551" s="30"/>
      <c r="CW551" s="30"/>
      <c r="CX551" s="30"/>
      <c r="CY551" s="30"/>
      <c r="CZ551" s="30"/>
      <c r="DA551" s="30"/>
      <c r="DB551" s="30"/>
      <c r="DC551" s="30"/>
      <c r="DD551" s="30"/>
      <c r="DE551" s="30"/>
      <c r="DF551" s="30"/>
      <c r="DG551" s="30"/>
      <c r="DH551" s="30"/>
      <c r="DI551" s="30"/>
      <c r="DJ551" s="30"/>
      <c r="DK551" s="30"/>
      <c r="DL551" s="30"/>
      <c r="DM551" s="30"/>
      <c r="DN551" s="30"/>
      <c r="DO551" s="30"/>
      <c r="DP551" s="30"/>
      <c r="DQ551" s="30"/>
      <c r="DR551" s="30"/>
      <c r="DS551" s="30"/>
      <c r="DT551" s="30"/>
      <c r="DU551" s="30"/>
      <c r="DV551" s="30"/>
      <c r="DW551" s="30"/>
      <c r="DX551" s="30"/>
    </row>
    <row r="552" spans="2:128" s="94" customFormat="1" x14ac:dyDescent="0.25">
      <c r="B552" s="100"/>
      <c r="C552" s="90"/>
      <c r="I552" s="101"/>
      <c r="J552" s="101"/>
      <c r="CN552" s="30"/>
      <c r="CO552" s="30"/>
      <c r="CP552" s="30"/>
      <c r="CQ552" s="30"/>
      <c r="CR552" s="30"/>
      <c r="CS552" s="30"/>
      <c r="CT552" s="30"/>
      <c r="CU552" s="30"/>
      <c r="CV552" s="30"/>
      <c r="CW552" s="30"/>
      <c r="CX552" s="30"/>
      <c r="CY552" s="30"/>
      <c r="CZ552" s="30"/>
      <c r="DA552" s="30"/>
      <c r="DB552" s="30"/>
      <c r="DC552" s="30"/>
      <c r="DD552" s="30"/>
      <c r="DE552" s="30"/>
      <c r="DF552" s="30"/>
      <c r="DG552" s="30"/>
      <c r="DH552" s="30"/>
      <c r="DI552" s="30"/>
      <c r="DJ552" s="30"/>
      <c r="DK552" s="30"/>
      <c r="DL552" s="30"/>
      <c r="DM552" s="30"/>
      <c r="DN552" s="30"/>
      <c r="DO552" s="30"/>
      <c r="DP552" s="30"/>
      <c r="DQ552" s="30"/>
      <c r="DR552" s="30"/>
      <c r="DS552" s="30"/>
      <c r="DT552" s="30"/>
      <c r="DU552" s="30"/>
      <c r="DV552" s="30"/>
      <c r="DW552" s="30"/>
      <c r="DX552" s="30"/>
    </row>
    <row r="553" spans="2:128" s="94" customFormat="1" x14ac:dyDescent="0.25">
      <c r="B553" s="100"/>
      <c r="C553" s="90"/>
      <c r="I553" s="101"/>
      <c r="J553" s="101"/>
      <c r="CN553" s="30"/>
      <c r="CO553" s="30"/>
      <c r="CP553" s="30"/>
      <c r="CQ553" s="30"/>
      <c r="CR553" s="30"/>
      <c r="CS553" s="30"/>
      <c r="CT553" s="30"/>
      <c r="CU553" s="30"/>
      <c r="CV553" s="30"/>
      <c r="CW553" s="30"/>
      <c r="CX553" s="30"/>
      <c r="CY553" s="30"/>
      <c r="CZ553" s="30"/>
      <c r="DA553" s="30"/>
      <c r="DB553" s="30"/>
      <c r="DC553" s="30"/>
      <c r="DD553" s="30"/>
      <c r="DE553" s="30"/>
      <c r="DF553" s="30"/>
      <c r="DG553" s="30"/>
      <c r="DH553" s="30"/>
      <c r="DI553" s="30"/>
      <c r="DJ553" s="30"/>
      <c r="DK553" s="30"/>
      <c r="DL553" s="30"/>
      <c r="DM553" s="30"/>
      <c r="DN553" s="30"/>
      <c r="DO553" s="30"/>
      <c r="DP553" s="30"/>
      <c r="DQ553" s="30"/>
      <c r="DR553" s="30"/>
      <c r="DS553" s="30"/>
      <c r="DT553" s="30"/>
      <c r="DU553" s="30"/>
      <c r="DV553" s="30"/>
      <c r="DW553" s="30"/>
      <c r="DX553" s="30"/>
    </row>
    <row r="554" spans="2:128" s="94" customFormat="1" x14ac:dyDescent="0.25">
      <c r="B554" s="100"/>
      <c r="C554" s="90"/>
      <c r="I554" s="101"/>
      <c r="J554" s="101"/>
      <c r="CN554" s="30"/>
      <c r="CO554" s="30"/>
      <c r="CP554" s="30"/>
      <c r="CQ554" s="30"/>
      <c r="CR554" s="30"/>
      <c r="CS554" s="30"/>
      <c r="CT554" s="30"/>
      <c r="CU554" s="30"/>
      <c r="CV554" s="30"/>
      <c r="CW554" s="30"/>
      <c r="CX554" s="30"/>
      <c r="CY554" s="30"/>
      <c r="CZ554" s="30"/>
      <c r="DA554" s="30"/>
      <c r="DB554" s="30"/>
      <c r="DC554" s="30"/>
      <c r="DD554" s="30"/>
      <c r="DE554" s="30"/>
      <c r="DF554" s="30"/>
      <c r="DG554" s="30"/>
      <c r="DH554" s="30"/>
      <c r="DI554" s="30"/>
      <c r="DJ554" s="30"/>
      <c r="DK554" s="30"/>
      <c r="DL554" s="30"/>
      <c r="DM554" s="30"/>
      <c r="DN554" s="30"/>
      <c r="DO554" s="30"/>
      <c r="DP554" s="30"/>
      <c r="DQ554" s="30"/>
      <c r="DR554" s="30"/>
      <c r="DS554" s="30"/>
      <c r="DT554" s="30"/>
      <c r="DU554" s="30"/>
      <c r="DV554" s="30"/>
      <c r="DW554" s="30"/>
      <c r="DX554" s="30"/>
    </row>
    <row r="555" spans="2:128" s="94" customFormat="1" x14ac:dyDescent="0.25">
      <c r="B555" s="100"/>
      <c r="C555" s="90"/>
      <c r="I555" s="101"/>
      <c r="J555" s="101"/>
      <c r="CN555" s="30"/>
      <c r="CO555" s="30"/>
      <c r="CP555" s="30"/>
      <c r="CQ555" s="30"/>
      <c r="CR555" s="30"/>
      <c r="CS555" s="30"/>
      <c r="CT555" s="30"/>
      <c r="CU555" s="30"/>
      <c r="CV555" s="30"/>
      <c r="CW555" s="30"/>
      <c r="CX555" s="30"/>
      <c r="CY555" s="30"/>
      <c r="CZ555" s="30"/>
      <c r="DA555" s="30"/>
      <c r="DB555" s="30"/>
      <c r="DC555" s="30"/>
      <c r="DD555" s="30"/>
      <c r="DE555" s="30"/>
      <c r="DF555" s="30"/>
      <c r="DG555" s="30"/>
      <c r="DH555" s="30"/>
      <c r="DI555" s="30"/>
      <c r="DJ555" s="30"/>
      <c r="DK555" s="30"/>
      <c r="DL555" s="30"/>
      <c r="DM555" s="30"/>
      <c r="DN555" s="30"/>
      <c r="DO555" s="30"/>
      <c r="DP555" s="30"/>
      <c r="DQ555" s="30"/>
      <c r="DR555" s="30"/>
      <c r="DS555" s="30"/>
      <c r="DT555" s="30"/>
      <c r="DU555" s="30"/>
      <c r="DV555" s="30"/>
      <c r="DW555" s="30"/>
      <c r="DX555" s="30"/>
    </row>
    <row r="556" spans="2:128" s="94" customFormat="1" x14ac:dyDescent="0.25">
      <c r="B556" s="100"/>
      <c r="C556" s="90"/>
      <c r="I556" s="101"/>
      <c r="J556" s="101"/>
      <c r="CN556" s="30"/>
      <c r="CO556" s="30"/>
      <c r="CP556" s="30"/>
      <c r="CQ556" s="30"/>
      <c r="CR556" s="30"/>
      <c r="CS556" s="30"/>
      <c r="CT556" s="30"/>
      <c r="CU556" s="30"/>
      <c r="CV556" s="30"/>
      <c r="CW556" s="30"/>
      <c r="CX556" s="30"/>
      <c r="CY556" s="30"/>
      <c r="CZ556" s="30"/>
      <c r="DA556" s="30"/>
      <c r="DB556" s="30"/>
      <c r="DC556" s="30"/>
      <c r="DD556" s="30"/>
      <c r="DE556" s="30"/>
      <c r="DF556" s="30"/>
      <c r="DG556" s="30"/>
      <c r="DH556" s="30"/>
      <c r="DI556" s="30"/>
      <c r="DJ556" s="30"/>
      <c r="DK556" s="30"/>
      <c r="DL556" s="30"/>
      <c r="DM556" s="30"/>
      <c r="DN556" s="30"/>
      <c r="DO556" s="30"/>
      <c r="DP556" s="30"/>
      <c r="DQ556" s="30"/>
      <c r="DR556" s="30"/>
      <c r="DS556" s="30"/>
      <c r="DT556" s="30"/>
      <c r="DU556" s="30"/>
      <c r="DV556" s="30"/>
      <c r="DW556" s="30"/>
      <c r="DX556" s="30"/>
    </row>
    <row r="557" spans="2:128" s="94" customFormat="1" x14ac:dyDescent="0.25">
      <c r="B557" s="100"/>
      <c r="C557" s="90"/>
      <c r="I557" s="101"/>
      <c r="J557" s="101"/>
      <c r="CN557" s="30"/>
      <c r="CO557" s="30"/>
      <c r="CP557" s="30"/>
      <c r="CQ557" s="30"/>
      <c r="CR557" s="30"/>
      <c r="CS557" s="30"/>
      <c r="CT557" s="30"/>
      <c r="CU557" s="30"/>
      <c r="CV557" s="30"/>
      <c r="CW557" s="30"/>
      <c r="CX557" s="30"/>
      <c r="CY557" s="30"/>
      <c r="CZ557" s="30"/>
      <c r="DA557" s="30"/>
      <c r="DB557" s="30"/>
      <c r="DC557" s="30"/>
      <c r="DD557" s="30"/>
      <c r="DE557" s="30"/>
      <c r="DF557" s="30"/>
      <c r="DG557" s="30"/>
      <c r="DH557" s="30"/>
      <c r="DI557" s="30"/>
      <c r="DJ557" s="30"/>
      <c r="DK557" s="30"/>
      <c r="DL557" s="30"/>
      <c r="DM557" s="30"/>
      <c r="DN557" s="30"/>
      <c r="DO557" s="30"/>
      <c r="DP557" s="30"/>
      <c r="DQ557" s="30"/>
      <c r="DR557" s="30"/>
      <c r="DS557" s="30"/>
      <c r="DT557" s="30"/>
      <c r="DU557" s="30"/>
      <c r="DV557" s="30"/>
      <c r="DW557" s="30"/>
      <c r="DX557" s="30"/>
    </row>
    <row r="558" spans="2:128" s="94" customFormat="1" x14ac:dyDescent="0.25">
      <c r="B558" s="100"/>
      <c r="C558" s="90"/>
      <c r="I558" s="101"/>
      <c r="J558" s="101"/>
      <c r="CN558" s="30"/>
      <c r="CO558" s="30"/>
      <c r="CP558" s="30"/>
      <c r="CQ558" s="30"/>
      <c r="CR558" s="30"/>
      <c r="CS558" s="30"/>
      <c r="CT558" s="30"/>
      <c r="CU558" s="30"/>
      <c r="CV558" s="30"/>
      <c r="CW558" s="30"/>
      <c r="CX558" s="30"/>
      <c r="CY558" s="30"/>
      <c r="CZ558" s="30"/>
      <c r="DA558" s="30"/>
      <c r="DB558" s="30"/>
      <c r="DC558" s="30"/>
      <c r="DD558" s="30"/>
      <c r="DE558" s="30"/>
      <c r="DF558" s="30"/>
      <c r="DG558" s="30"/>
      <c r="DH558" s="30"/>
      <c r="DI558" s="30"/>
      <c r="DJ558" s="30"/>
      <c r="DK558" s="30"/>
      <c r="DL558" s="30"/>
      <c r="DM558" s="30"/>
      <c r="DN558" s="30"/>
      <c r="DO558" s="30"/>
      <c r="DP558" s="30"/>
      <c r="DQ558" s="30"/>
      <c r="DR558" s="30"/>
      <c r="DS558" s="30"/>
      <c r="DT558" s="30"/>
      <c r="DU558" s="30"/>
      <c r="DV558" s="30"/>
      <c r="DW558" s="30"/>
      <c r="DX558" s="30"/>
    </row>
    <row r="559" spans="2:128" s="94" customFormat="1" x14ac:dyDescent="0.25">
      <c r="B559" s="100"/>
      <c r="C559" s="90"/>
      <c r="I559" s="101"/>
      <c r="J559" s="101"/>
      <c r="CN559" s="30"/>
      <c r="CO559" s="30"/>
      <c r="CP559" s="30"/>
      <c r="CQ559" s="30"/>
      <c r="CR559" s="30"/>
      <c r="CS559" s="30"/>
      <c r="CT559" s="30"/>
      <c r="CU559" s="30"/>
      <c r="CV559" s="30"/>
      <c r="CW559" s="30"/>
      <c r="CX559" s="30"/>
      <c r="CY559" s="30"/>
      <c r="CZ559" s="30"/>
      <c r="DA559" s="30"/>
      <c r="DB559" s="30"/>
      <c r="DC559" s="30"/>
      <c r="DD559" s="30"/>
      <c r="DE559" s="30"/>
      <c r="DF559" s="30"/>
      <c r="DG559" s="30"/>
      <c r="DH559" s="30"/>
      <c r="DI559" s="30"/>
      <c r="DJ559" s="30"/>
      <c r="DK559" s="30"/>
      <c r="DL559" s="30"/>
      <c r="DM559" s="30"/>
      <c r="DN559" s="30"/>
      <c r="DO559" s="30"/>
      <c r="DP559" s="30"/>
      <c r="DQ559" s="30"/>
      <c r="DR559" s="30"/>
      <c r="DS559" s="30"/>
      <c r="DT559" s="30"/>
      <c r="DU559" s="30"/>
      <c r="DV559" s="30"/>
      <c r="DW559" s="30"/>
      <c r="DX559" s="30"/>
    </row>
    <row r="560" spans="2:128" s="94" customFormat="1" x14ac:dyDescent="0.25">
      <c r="B560" s="100"/>
      <c r="C560" s="90"/>
      <c r="I560" s="101"/>
      <c r="J560" s="101"/>
      <c r="CN560" s="30"/>
      <c r="CO560" s="30"/>
      <c r="CP560" s="30"/>
      <c r="CQ560" s="30"/>
      <c r="CR560" s="30"/>
      <c r="CS560" s="30"/>
      <c r="CT560" s="30"/>
      <c r="CU560" s="30"/>
      <c r="CV560" s="30"/>
      <c r="CW560" s="30"/>
      <c r="CX560" s="30"/>
      <c r="CY560" s="30"/>
      <c r="CZ560" s="30"/>
      <c r="DA560" s="30"/>
      <c r="DB560" s="30"/>
      <c r="DC560" s="30"/>
      <c r="DD560" s="30"/>
      <c r="DE560" s="30"/>
      <c r="DF560" s="30"/>
      <c r="DG560" s="30"/>
      <c r="DH560" s="30"/>
      <c r="DI560" s="30"/>
      <c r="DJ560" s="30"/>
      <c r="DK560" s="30"/>
      <c r="DL560" s="30"/>
      <c r="DM560" s="30"/>
      <c r="DN560" s="30"/>
      <c r="DO560" s="30"/>
      <c r="DP560" s="30"/>
      <c r="DQ560" s="30"/>
      <c r="DR560" s="30"/>
      <c r="DS560" s="30"/>
      <c r="DT560" s="30"/>
      <c r="DU560" s="30"/>
      <c r="DV560" s="30"/>
      <c r="DW560" s="30"/>
      <c r="DX560" s="30"/>
    </row>
    <row r="561" spans="2:128" s="94" customFormat="1" x14ac:dyDescent="0.25">
      <c r="B561" s="100"/>
      <c r="C561" s="90"/>
      <c r="I561" s="101"/>
      <c r="J561" s="101"/>
      <c r="CN561" s="30"/>
      <c r="CO561" s="30"/>
      <c r="CP561" s="30"/>
      <c r="CQ561" s="30"/>
      <c r="CR561" s="30"/>
      <c r="CS561" s="30"/>
      <c r="CT561" s="30"/>
      <c r="CU561" s="30"/>
      <c r="CV561" s="30"/>
      <c r="CW561" s="30"/>
      <c r="CX561" s="30"/>
      <c r="CY561" s="30"/>
      <c r="CZ561" s="30"/>
      <c r="DA561" s="30"/>
      <c r="DB561" s="30"/>
      <c r="DC561" s="30"/>
      <c r="DD561" s="30"/>
      <c r="DE561" s="30"/>
      <c r="DF561" s="30"/>
      <c r="DG561" s="30"/>
      <c r="DH561" s="30"/>
      <c r="DI561" s="30"/>
      <c r="DJ561" s="30"/>
      <c r="DK561" s="30"/>
      <c r="DL561" s="30"/>
      <c r="DM561" s="30"/>
      <c r="DN561" s="30"/>
      <c r="DO561" s="30"/>
      <c r="DP561" s="30"/>
      <c r="DQ561" s="30"/>
      <c r="DR561" s="30"/>
      <c r="DS561" s="30"/>
      <c r="DT561" s="30"/>
      <c r="DU561" s="30"/>
      <c r="DV561" s="30"/>
      <c r="DW561" s="30"/>
      <c r="DX561" s="30"/>
    </row>
    <row r="562" spans="2:128" s="94" customFormat="1" x14ac:dyDescent="0.25">
      <c r="B562" s="100"/>
      <c r="C562" s="90"/>
      <c r="I562" s="101"/>
      <c r="J562" s="101"/>
      <c r="CN562" s="30"/>
      <c r="CO562" s="30"/>
      <c r="CP562" s="30"/>
      <c r="CQ562" s="30"/>
      <c r="CR562" s="30"/>
      <c r="CS562" s="30"/>
      <c r="CT562" s="30"/>
      <c r="CU562" s="30"/>
      <c r="CV562" s="30"/>
      <c r="CW562" s="30"/>
      <c r="CX562" s="30"/>
      <c r="CY562" s="30"/>
      <c r="CZ562" s="30"/>
      <c r="DA562" s="30"/>
      <c r="DB562" s="30"/>
      <c r="DC562" s="30"/>
      <c r="DD562" s="30"/>
      <c r="DE562" s="30"/>
      <c r="DF562" s="30"/>
      <c r="DG562" s="30"/>
      <c r="DH562" s="30"/>
      <c r="DI562" s="30"/>
      <c r="DJ562" s="30"/>
      <c r="DK562" s="30"/>
      <c r="DL562" s="30"/>
      <c r="DM562" s="30"/>
      <c r="DN562" s="30"/>
      <c r="DO562" s="30"/>
      <c r="DP562" s="30"/>
      <c r="DQ562" s="30"/>
      <c r="DR562" s="30"/>
      <c r="DS562" s="30"/>
      <c r="DT562" s="30"/>
      <c r="DU562" s="30"/>
      <c r="DV562" s="30"/>
      <c r="DW562" s="30"/>
      <c r="DX562" s="30"/>
    </row>
    <row r="563" spans="2:128" s="94" customFormat="1" x14ac:dyDescent="0.25">
      <c r="B563" s="100"/>
      <c r="C563" s="90"/>
      <c r="I563" s="101"/>
      <c r="J563" s="101"/>
      <c r="CN563" s="30"/>
      <c r="CO563" s="30"/>
      <c r="CP563" s="30"/>
      <c r="CQ563" s="30"/>
      <c r="CR563" s="30"/>
      <c r="CS563" s="30"/>
      <c r="CT563" s="30"/>
      <c r="CU563" s="30"/>
      <c r="CV563" s="30"/>
      <c r="CW563" s="30"/>
      <c r="CX563" s="30"/>
      <c r="CY563" s="30"/>
      <c r="CZ563" s="30"/>
      <c r="DA563" s="30"/>
      <c r="DB563" s="30"/>
      <c r="DC563" s="30"/>
      <c r="DD563" s="30"/>
      <c r="DE563" s="30"/>
      <c r="DF563" s="30"/>
      <c r="DG563" s="30"/>
      <c r="DH563" s="30"/>
      <c r="DI563" s="30"/>
      <c r="DJ563" s="30"/>
      <c r="DK563" s="30"/>
      <c r="DL563" s="30"/>
      <c r="DM563" s="30"/>
      <c r="DN563" s="30"/>
      <c r="DO563" s="30"/>
      <c r="DP563" s="30"/>
      <c r="DQ563" s="30"/>
      <c r="DR563" s="30"/>
      <c r="DS563" s="30"/>
      <c r="DT563" s="30"/>
      <c r="DU563" s="30"/>
      <c r="DV563" s="30"/>
      <c r="DW563" s="30"/>
      <c r="DX563" s="30"/>
    </row>
    <row r="564" spans="2:128" s="94" customFormat="1" x14ac:dyDescent="0.25">
      <c r="B564" s="100"/>
      <c r="C564" s="90"/>
      <c r="I564" s="101"/>
      <c r="J564" s="101"/>
      <c r="CN564" s="30"/>
      <c r="CO564" s="30"/>
      <c r="CP564" s="30"/>
      <c r="CQ564" s="30"/>
      <c r="CR564" s="30"/>
      <c r="CS564" s="30"/>
      <c r="CT564" s="30"/>
      <c r="CU564" s="30"/>
      <c r="CV564" s="30"/>
      <c r="CW564" s="30"/>
      <c r="CX564" s="30"/>
      <c r="CY564" s="30"/>
      <c r="CZ564" s="30"/>
      <c r="DA564" s="30"/>
      <c r="DB564" s="30"/>
      <c r="DC564" s="30"/>
      <c r="DD564" s="30"/>
      <c r="DE564" s="30"/>
      <c r="DF564" s="30"/>
      <c r="DG564" s="30"/>
      <c r="DH564" s="30"/>
      <c r="DI564" s="30"/>
      <c r="DJ564" s="30"/>
      <c r="DK564" s="30"/>
      <c r="DL564" s="30"/>
      <c r="DM564" s="30"/>
      <c r="DN564" s="30"/>
      <c r="DO564" s="30"/>
      <c r="DP564" s="30"/>
      <c r="DQ564" s="30"/>
      <c r="DR564" s="30"/>
      <c r="DS564" s="30"/>
      <c r="DT564" s="30"/>
      <c r="DU564" s="30"/>
      <c r="DV564" s="30"/>
      <c r="DW564" s="30"/>
      <c r="DX564" s="30"/>
    </row>
    <row r="565" spans="2:128" s="94" customFormat="1" x14ac:dyDescent="0.25">
      <c r="B565" s="100"/>
      <c r="C565" s="90"/>
      <c r="I565" s="101"/>
      <c r="J565" s="101"/>
      <c r="CN565" s="30"/>
      <c r="CO565" s="30"/>
      <c r="CP565" s="30"/>
      <c r="CQ565" s="30"/>
      <c r="CR565" s="30"/>
      <c r="CS565" s="30"/>
      <c r="CT565" s="30"/>
      <c r="CU565" s="30"/>
      <c r="CV565" s="30"/>
      <c r="CW565" s="30"/>
      <c r="CX565" s="30"/>
      <c r="CY565" s="30"/>
      <c r="CZ565" s="30"/>
      <c r="DA565" s="30"/>
      <c r="DB565" s="30"/>
      <c r="DC565" s="30"/>
      <c r="DD565" s="30"/>
      <c r="DE565" s="30"/>
      <c r="DF565" s="30"/>
      <c r="DG565" s="30"/>
      <c r="DH565" s="30"/>
      <c r="DI565" s="30"/>
      <c r="DJ565" s="30"/>
      <c r="DK565" s="30"/>
      <c r="DL565" s="30"/>
      <c r="DM565" s="30"/>
      <c r="DN565" s="30"/>
      <c r="DO565" s="30"/>
      <c r="DP565" s="30"/>
      <c r="DQ565" s="30"/>
      <c r="DR565" s="30"/>
      <c r="DS565" s="30"/>
      <c r="DT565" s="30"/>
      <c r="DU565" s="30"/>
      <c r="DV565" s="30"/>
      <c r="DW565" s="30"/>
      <c r="DX565" s="30"/>
    </row>
    <row r="566" spans="2:128" s="94" customFormat="1" x14ac:dyDescent="0.25">
      <c r="B566" s="100"/>
      <c r="C566" s="90"/>
      <c r="I566" s="101"/>
      <c r="J566" s="101"/>
      <c r="CN566" s="30"/>
      <c r="CO566" s="30"/>
      <c r="CP566" s="30"/>
      <c r="CQ566" s="30"/>
      <c r="CR566" s="30"/>
      <c r="CS566" s="30"/>
      <c r="CT566" s="30"/>
      <c r="CU566" s="30"/>
      <c r="CV566" s="30"/>
      <c r="CW566" s="30"/>
      <c r="CX566" s="30"/>
      <c r="CY566" s="30"/>
      <c r="CZ566" s="30"/>
      <c r="DA566" s="30"/>
      <c r="DB566" s="30"/>
      <c r="DC566" s="30"/>
      <c r="DD566" s="30"/>
      <c r="DE566" s="30"/>
      <c r="DF566" s="30"/>
      <c r="DG566" s="30"/>
      <c r="DH566" s="30"/>
      <c r="DI566" s="30"/>
      <c r="DJ566" s="30"/>
      <c r="DK566" s="30"/>
      <c r="DL566" s="30"/>
      <c r="DM566" s="30"/>
      <c r="DN566" s="30"/>
      <c r="DO566" s="30"/>
      <c r="DP566" s="30"/>
      <c r="DQ566" s="30"/>
      <c r="DR566" s="30"/>
      <c r="DS566" s="30"/>
      <c r="DT566" s="30"/>
      <c r="DU566" s="30"/>
      <c r="DV566" s="30"/>
      <c r="DW566" s="30"/>
      <c r="DX566" s="30"/>
    </row>
    <row r="567" spans="2:128" s="94" customFormat="1" x14ac:dyDescent="0.25">
      <c r="B567" s="100"/>
      <c r="C567" s="90"/>
      <c r="I567" s="101"/>
      <c r="J567" s="101"/>
      <c r="CN567" s="30"/>
      <c r="CO567" s="30"/>
      <c r="CP567" s="30"/>
      <c r="CQ567" s="30"/>
      <c r="CR567" s="30"/>
      <c r="CS567" s="30"/>
      <c r="CT567" s="30"/>
      <c r="CU567" s="30"/>
      <c r="CV567" s="30"/>
      <c r="CW567" s="30"/>
      <c r="CX567" s="30"/>
      <c r="CY567" s="30"/>
      <c r="CZ567" s="30"/>
      <c r="DA567" s="30"/>
      <c r="DB567" s="30"/>
      <c r="DC567" s="30"/>
      <c r="DD567" s="30"/>
      <c r="DE567" s="30"/>
      <c r="DF567" s="30"/>
      <c r="DG567" s="30"/>
      <c r="DH567" s="30"/>
      <c r="DI567" s="30"/>
      <c r="DJ567" s="30"/>
      <c r="DK567" s="30"/>
      <c r="DL567" s="30"/>
      <c r="DM567" s="30"/>
      <c r="DN567" s="30"/>
      <c r="DO567" s="30"/>
      <c r="DP567" s="30"/>
      <c r="DQ567" s="30"/>
      <c r="DR567" s="30"/>
      <c r="DS567" s="30"/>
      <c r="DT567" s="30"/>
      <c r="DU567" s="30"/>
      <c r="DV567" s="30"/>
      <c r="DW567" s="30"/>
      <c r="DX567" s="30"/>
    </row>
    <row r="568" spans="2:128" s="94" customFormat="1" x14ac:dyDescent="0.25">
      <c r="B568" s="100"/>
      <c r="C568" s="90"/>
      <c r="I568" s="101"/>
      <c r="J568" s="101"/>
      <c r="CN568" s="30"/>
      <c r="CO568" s="30"/>
      <c r="CP568" s="30"/>
      <c r="CQ568" s="30"/>
      <c r="CR568" s="30"/>
      <c r="CS568" s="30"/>
      <c r="CT568" s="30"/>
      <c r="CU568" s="30"/>
      <c r="CV568" s="30"/>
      <c r="CW568" s="30"/>
      <c r="CX568" s="30"/>
      <c r="CY568" s="30"/>
      <c r="CZ568" s="30"/>
      <c r="DA568" s="30"/>
      <c r="DB568" s="30"/>
      <c r="DC568" s="30"/>
      <c r="DD568" s="30"/>
      <c r="DE568" s="30"/>
      <c r="DF568" s="30"/>
      <c r="DG568" s="30"/>
      <c r="DH568" s="30"/>
      <c r="DI568" s="30"/>
      <c r="DJ568" s="30"/>
      <c r="DK568" s="30"/>
      <c r="DL568" s="30"/>
      <c r="DM568" s="30"/>
      <c r="DN568" s="30"/>
      <c r="DO568" s="30"/>
      <c r="DP568" s="30"/>
      <c r="DQ568" s="30"/>
      <c r="DR568" s="30"/>
      <c r="DS568" s="30"/>
      <c r="DT568" s="30"/>
      <c r="DU568" s="30"/>
      <c r="DV568" s="30"/>
      <c r="DW568" s="30"/>
      <c r="DX568" s="30"/>
    </row>
    <row r="569" spans="2:128" s="94" customFormat="1" x14ac:dyDescent="0.25">
      <c r="B569" s="100"/>
      <c r="C569" s="90"/>
      <c r="I569" s="101"/>
      <c r="J569" s="101"/>
      <c r="CN569" s="30"/>
      <c r="CO569" s="30"/>
      <c r="CP569" s="30"/>
      <c r="CQ569" s="30"/>
      <c r="CR569" s="30"/>
      <c r="CS569" s="30"/>
      <c r="CT569" s="30"/>
      <c r="CU569" s="30"/>
      <c r="CV569" s="30"/>
      <c r="CW569" s="30"/>
      <c r="CX569" s="30"/>
      <c r="CY569" s="30"/>
      <c r="CZ569" s="30"/>
      <c r="DA569" s="30"/>
      <c r="DB569" s="30"/>
      <c r="DC569" s="30"/>
      <c r="DD569" s="30"/>
      <c r="DE569" s="30"/>
      <c r="DF569" s="30"/>
      <c r="DG569" s="30"/>
      <c r="DH569" s="30"/>
      <c r="DI569" s="30"/>
      <c r="DJ569" s="30"/>
      <c r="DK569" s="30"/>
      <c r="DL569" s="30"/>
      <c r="DM569" s="30"/>
      <c r="DN569" s="30"/>
      <c r="DO569" s="30"/>
      <c r="DP569" s="30"/>
      <c r="DQ569" s="30"/>
      <c r="DR569" s="30"/>
      <c r="DS569" s="30"/>
      <c r="DT569" s="30"/>
      <c r="DU569" s="30"/>
      <c r="DV569" s="30"/>
      <c r="DW569" s="30"/>
      <c r="DX569" s="30"/>
    </row>
    <row r="570" spans="2:128" s="94" customFormat="1" x14ac:dyDescent="0.25">
      <c r="B570" s="100"/>
      <c r="C570" s="90"/>
      <c r="I570" s="101"/>
      <c r="J570" s="101"/>
      <c r="CN570" s="30"/>
      <c r="CO570" s="30"/>
      <c r="CP570" s="30"/>
      <c r="CQ570" s="30"/>
      <c r="CR570" s="30"/>
      <c r="CS570" s="30"/>
      <c r="CT570" s="30"/>
      <c r="CU570" s="30"/>
      <c r="CV570" s="30"/>
      <c r="CW570" s="30"/>
      <c r="CX570" s="30"/>
      <c r="CY570" s="30"/>
      <c r="CZ570" s="30"/>
      <c r="DA570" s="30"/>
      <c r="DB570" s="30"/>
      <c r="DC570" s="30"/>
      <c r="DD570" s="30"/>
      <c r="DE570" s="30"/>
      <c r="DF570" s="30"/>
      <c r="DG570" s="30"/>
      <c r="DH570" s="30"/>
      <c r="DI570" s="30"/>
      <c r="DJ570" s="30"/>
      <c r="DK570" s="30"/>
      <c r="DL570" s="30"/>
      <c r="DM570" s="30"/>
      <c r="DN570" s="30"/>
      <c r="DO570" s="30"/>
      <c r="DP570" s="30"/>
      <c r="DQ570" s="30"/>
      <c r="DR570" s="30"/>
      <c r="DS570" s="30"/>
      <c r="DT570" s="30"/>
      <c r="DU570" s="30"/>
      <c r="DV570" s="30"/>
      <c r="DW570" s="30"/>
      <c r="DX570" s="30"/>
    </row>
    <row r="571" spans="2:128" s="94" customFormat="1" x14ac:dyDescent="0.25">
      <c r="B571" s="100"/>
      <c r="C571" s="90"/>
      <c r="I571" s="101"/>
      <c r="J571" s="101"/>
      <c r="CN571" s="30"/>
      <c r="CO571" s="30"/>
      <c r="CP571" s="30"/>
      <c r="CQ571" s="30"/>
      <c r="CR571" s="30"/>
      <c r="CS571" s="30"/>
      <c r="CT571" s="30"/>
      <c r="CU571" s="30"/>
      <c r="CV571" s="30"/>
      <c r="CW571" s="30"/>
      <c r="CX571" s="30"/>
      <c r="CY571" s="30"/>
      <c r="CZ571" s="30"/>
      <c r="DA571" s="30"/>
      <c r="DB571" s="30"/>
      <c r="DC571" s="30"/>
      <c r="DD571" s="30"/>
      <c r="DE571" s="30"/>
      <c r="DF571" s="30"/>
      <c r="DG571" s="30"/>
      <c r="DH571" s="30"/>
      <c r="DI571" s="30"/>
      <c r="DJ571" s="30"/>
      <c r="DK571" s="30"/>
      <c r="DL571" s="30"/>
      <c r="DM571" s="30"/>
      <c r="DN571" s="30"/>
      <c r="DO571" s="30"/>
      <c r="DP571" s="30"/>
      <c r="DQ571" s="30"/>
      <c r="DR571" s="30"/>
      <c r="DS571" s="30"/>
      <c r="DT571" s="30"/>
      <c r="DU571" s="30"/>
      <c r="DV571" s="30"/>
      <c r="DW571" s="30"/>
      <c r="DX571" s="30"/>
    </row>
    <row r="572" spans="2:128" s="94" customFormat="1" x14ac:dyDescent="0.25">
      <c r="B572" s="100"/>
      <c r="C572" s="90"/>
      <c r="I572" s="101"/>
      <c r="J572" s="101"/>
      <c r="CN572" s="30"/>
      <c r="CO572" s="30"/>
      <c r="CP572" s="30"/>
      <c r="CQ572" s="30"/>
      <c r="CR572" s="30"/>
      <c r="CS572" s="30"/>
      <c r="CT572" s="30"/>
      <c r="CU572" s="30"/>
      <c r="CV572" s="30"/>
      <c r="CW572" s="30"/>
      <c r="CX572" s="30"/>
      <c r="CY572" s="30"/>
      <c r="CZ572" s="30"/>
      <c r="DA572" s="30"/>
      <c r="DB572" s="30"/>
      <c r="DC572" s="30"/>
      <c r="DD572" s="30"/>
      <c r="DE572" s="30"/>
      <c r="DF572" s="30"/>
      <c r="DG572" s="30"/>
      <c r="DH572" s="30"/>
      <c r="DI572" s="30"/>
      <c r="DJ572" s="30"/>
      <c r="DK572" s="30"/>
      <c r="DL572" s="30"/>
      <c r="DM572" s="30"/>
      <c r="DN572" s="30"/>
      <c r="DO572" s="30"/>
      <c r="DP572" s="30"/>
      <c r="DQ572" s="30"/>
      <c r="DR572" s="30"/>
      <c r="DS572" s="30"/>
      <c r="DT572" s="30"/>
      <c r="DU572" s="30"/>
      <c r="DV572" s="30"/>
      <c r="DW572" s="30"/>
      <c r="DX572" s="30"/>
    </row>
    <row r="573" spans="2:128" s="94" customFormat="1" x14ac:dyDescent="0.25">
      <c r="B573" s="100"/>
      <c r="C573" s="90"/>
      <c r="I573" s="101"/>
      <c r="J573" s="101"/>
      <c r="CN573" s="30"/>
      <c r="CO573" s="30"/>
      <c r="CP573" s="30"/>
      <c r="CQ573" s="30"/>
      <c r="CR573" s="30"/>
      <c r="CS573" s="30"/>
      <c r="CT573" s="30"/>
      <c r="CU573" s="30"/>
      <c r="CV573" s="30"/>
      <c r="CW573" s="30"/>
      <c r="CX573" s="30"/>
      <c r="CY573" s="30"/>
      <c r="CZ573" s="30"/>
      <c r="DA573" s="30"/>
      <c r="DB573" s="30"/>
      <c r="DC573" s="30"/>
      <c r="DD573" s="30"/>
      <c r="DE573" s="30"/>
      <c r="DF573" s="30"/>
      <c r="DG573" s="30"/>
      <c r="DH573" s="30"/>
      <c r="DI573" s="30"/>
      <c r="DJ573" s="30"/>
      <c r="DK573" s="30"/>
      <c r="DL573" s="30"/>
      <c r="DM573" s="30"/>
      <c r="DN573" s="30"/>
      <c r="DO573" s="30"/>
      <c r="DP573" s="30"/>
      <c r="DQ573" s="30"/>
      <c r="DR573" s="30"/>
      <c r="DS573" s="30"/>
      <c r="DT573" s="30"/>
      <c r="DU573" s="30"/>
      <c r="DV573" s="30"/>
      <c r="DW573" s="30"/>
      <c r="DX573" s="30"/>
    </row>
    <row r="574" spans="2:128" s="94" customFormat="1" x14ac:dyDescent="0.25">
      <c r="B574" s="100"/>
      <c r="C574" s="90"/>
      <c r="I574" s="101"/>
      <c r="J574" s="101"/>
      <c r="CN574" s="30"/>
      <c r="CO574" s="30"/>
      <c r="CP574" s="30"/>
      <c r="CQ574" s="30"/>
      <c r="CR574" s="30"/>
      <c r="CS574" s="30"/>
      <c r="CT574" s="30"/>
      <c r="CU574" s="30"/>
      <c r="CV574" s="30"/>
      <c r="CW574" s="30"/>
      <c r="CX574" s="30"/>
      <c r="CY574" s="30"/>
      <c r="CZ574" s="30"/>
      <c r="DA574" s="30"/>
      <c r="DB574" s="30"/>
      <c r="DC574" s="30"/>
      <c r="DD574" s="30"/>
      <c r="DE574" s="30"/>
      <c r="DF574" s="30"/>
      <c r="DG574" s="30"/>
      <c r="DH574" s="30"/>
      <c r="DI574" s="30"/>
      <c r="DJ574" s="30"/>
      <c r="DK574" s="30"/>
      <c r="DL574" s="30"/>
      <c r="DM574" s="30"/>
      <c r="DN574" s="30"/>
      <c r="DO574" s="30"/>
      <c r="DP574" s="30"/>
      <c r="DQ574" s="30"/>
      <c r="DR574" s="30"/>
      <c r="DS574" s="30"/>
      <c r="DT574" s="30"/>
      <c r="DU574" s="30"/>
      <c r="DV574" s="30"/>
      <c r="DW574" s="30"/>
      <c r="DX574" s="30"/>
    </row>
    <row r="575" spans="2:128" s="94" customFormat="1" x14ac:dyDescent="0.25">
      <c r="B575" s="100"/>
      <c r="C575" s="90"/>
      <c r="I575" s="101"/>
      <c r="J575" s="101"/>
      <c r="CN575" s="30"/>
      <c r="CO575" s="30"/>
      <c r="CP575" s="30"/>
      <c r="CQ575" s="30"/>
      <c r="CR575" s="30"/>
      <c r="CS575" s="30"/>
      <c r="CT575" s="30"/>
      <c r="CU575" s="30"/>
      <c r="CV575" s="30"/>
      <c r="CW575" s="30"/>
      <c r="CX575" s="30"/>
      <c r="CY575" s="30"/>
      <c r="CZ575" s="30"/>
      <c r="DA575" s="30"/>
      <c r="DB575" s="30"/>
      <c r="DC575" s="30"/>
      <c r="DD575" s="30"/>
      <c r="DE575" s="30"/>
      <c r="DF575" s="30"/>
      <c r="DG575" s="30"/>
      <c r="DH575" s="30"/>
      <c r="DI575" s="30"/>
      <c r="DJ575" s="30"/>
      <c r="DK575" s="30"/>
      <c r="DL575" s="30"/>
      <c r="DM575" s="30"/>
      <c r="DN575" s="30"/>
      <c r="DO575" s="30"/>
      <c r="DP575" s="30"/>
      <c r="DQ575" s="30"/>
      <c r="DR575" s="30"/>
      <c r="DS575" s="30"/>
      <c r="DT575" s="30"/>
      <c r="DU575" s="30"/>
      <c r="DV575" s="30"/>
      <c r="DW575" s="30"/>
      <c r="DX575" s="30"/>
    </row>
    <row r="576" spans="2:128" s="94" customFormat="1" x14ac:dyDescent="0.25">
      <c r="B576" s="100"/>
      <c r="C576" s="90"/>
      <c r="I576" s="101"/>
      <c r="J576" s="101"/>
      <c r="CN576" s="30"/>
      <c r="CO576" s="30"/>
      <c r="CP576" s="30"/>
      <c r="CQ576" s="30"/>
      <c r="CR576" s="30"/>
      <c r="CS576" s="30"/>
      <c r="CT576" s="30"/>
      <c r="CU576" s="30"/>
      <c r="CV576" s="30"/>
      <c r="CW576" s="30"/>
      <c r="CX576" s="30"/>
      <c r="CY576" s="30"/>
      <c r="CZ576" s="30"/>
      <c r="DA576" s="30"/>
      <c r="DB576" s="30"/>
      <c r="DC576" s="30"/>
      <c r="DD576" s="30"/>
      <c r="DE576" s="30"/>
      <c r="DF576" s="30"/>
      <c r="DG576" s="30"/>
      <c r="DH576" s="30"/>
      <c r="DI576" s="30"/>
      <c r="DJ576" s="30"/>
      <c r="DK576" s="30"/>
      <c r="DL576" s="30"/>
      <c r="DM576" s="30"/>
      <c r="DN576" s="30"/>
      <c r="DO576" s="30"/>
      <c r="DP576" s="30"/>
      <c r="DQ576" s="30"/>
      <c r="DR576" s="30"/>
      <c r="DS576" s="30"/>
      <c r="DT576" s="30"/>
      <c r="DU576" s="30"/>
      <c r="DV576" s="30"/>
      <c r="DW576" s="30"/>
      <c r="DX576" s="30"/>
    </row>
    <row r="577" spans="2:128" s="94" customFormat="1" x14ac:dyDescent="0.25">
      <c r="B577" s="100"/>
      <c r="C577" s="90"/>
      <c r="I577" s="101"/>
      <c r="J577" s="101"/>
      <c r="CN577" s="30"/>
      <c r="CO577" s="30"/>
      <c r="CP577" s="30"/>
      <c r="CQ577" s="30"/>
      <c r="CR577" s="30"/>
      <c r="CS577" s="30"/>
      <c r="CT577" s="30"/>
      <c r="CU577" s="30"/>
      <c r="CV577" s="30"/>
      <c r="CW577" s="30"/>
      <c r="CX577" s="30"/>
      <c r="CY577" s="30"/>
      <c r="CZ577" s="30"/>
      <c r="DA577" s="30"/>
      <c r="DB577" s="30"/>
      <c r="DC577" s="30"/>
      <c r="DD577" s="30"/>
      <c r="DE577" s="30"/>
      <c r="DF577" s="30"/>
      <c r="DG577" s="30"/>
      <c r="DH577" s="30"/>
      <c r="DI577" s="30"/>
      <c r="DJ577" s="30"/>
      <c r="DK577" s="30"/>
      <c r="DL577" s="30"/>
      <c r="DM577" s="30"/>
      <c r="DN577" s="30"/>
      <c r="DO577" s="30"/>
      <c r="DP577" s="30"/>
      <c r="DQ577" s="30"/>
      <c r="DR577" s="30"/>
      <c r="DS577" s="30"/>
      <c r="DT577" s="30"/>
      <c r="DU577" s="30"/>
      <c r="DV577" s="30"/>
      <c r="DW577" s="30"/>
      <c r="DX577" s="30"/>
    </row>
    <row r="578" spans="2:128" s="94" customFormat="1" x14ac:dyDescent="0.25">
      <c r="B578" s="100"/>
      <c r="C578" s="90"/>
      <c r="I578" s="101"/>
      <c r="J578" s="101"/>
      <c r="CN578" s="30"/>
      <c r="CO578" s="30"/>
      <c r="CP578" s="30"/>
      <c r="CQ578" s="30"/>
      <c r="CR578" s="30"/>
      <c r="CS578" s="30"/>
      <c r="CT578" s="30"/>
      <c r="CU578" s="30"/>
      <c r="CV578" s="30"/>
      <c r="CW578" s="30"/>
      <c r="CX578" s="30"/>
      <c r="CY578" s="30"/>
      <c r="CZ578" s="30"/>
      <c r="DA578" s="30"/>
      <c r="DB578" s="30"/>
      <c r="DC578" s="30"/>
      <c r="DD578" s="30"/>
      <c r="DE578" s="30"/>
      <c r="DF578" s="30"/>
      <c r="DG578" s="30"/>
      <c r="DH578" s="30"/>
      <c r="DI578" s="30"/>
      <c r="DJ578" s="30"/>
      <c r="DK578" s="30"/>
      <c r="DL578" s="30"/>
      <c r="DM578" s="30"/>
      <c r="DN578" s="30"/>
      <c r="DO578" s="30"/>
      <c r="DP578" s="30"/>
      <c r="DQ578" s="30"/>
      <c r="DR578" s="30"/>
      <c r="DS578" s="30"/>
      <c r="DT578" s="30"/>
      <c r="DU578" s="30"/>
      <c r="DV578" s="30"/>
      <c r="DW578" s="30"/>
      <c r="DX578" s="30"/>
    </row>
    <row r="579" spans="2:128" s="94" customFormat="1" x14ac:dyDescent="0.25">
      <c r="B579" s="100"/>
      <c r="C579" s="90"/>
      <c r="I579" s="101"/>
      <c r="J579" s="101"/>
      <c r="CN579" s="30"/>
      <c r="CO579" s="30"/>
      <c r="CP579" s="30"/>
      <c r="CQ579" s="30"/>
      <c r="CR579" s="30"/>
      <c r="CS579" s="30"/>
      <c r="CT579" s="30"/>
      <c r="CU579" s="30"/>
      <c r="CV579" s="30"/>
      <c r="CW579" s="30"/>
      <c r="CX579" s="30"/>
      <c r="CY579" s="30"/>
      <c r="CZ579" s="30"/>
      <c r="DA579" s="30"/>
      <c r="DB579" s="30"/>
      <c r="DC579" s="30"/>
      <c r="DD579" s="30"/>
      <c r="DE579" s="30"/>
      <c r="DF579" s="30"/>
      <c r="DG579" s="30"/>
      <c r="DH579" s="30"/>
      <c r="DI579" s="30"/>
      <c r="DJ579" s="30"/>
      <c r="DK579" s="30"/>
      <c r="DL579" s="30"/>
      <c r="DM579" s="30"/>
      <c r="DN579" s="30"/>
      <c r="DO579" s="30"/>
      <c r="DP579" s="30"/>
      <c r="DQ579" s="30"/>
      <c r="DR579" s="30"/>
      <c r="DS579" s="30"/>
      <c r="DT579" s="30"/>
      <c r="DU579" s="30"/>
      <c r="DV579" s="30"/>
      <c r="DW579" s="30"/>
      <c r="DX579" s="30"/>
    </row>
    <row r="580" spans="2:128" s="94" customFormat="1" x14ac:dyDescent="0.25">
      <c r="B580" s="100"/>
      <c r="C580" s="90"/>
      <c r="I580" s="101"/>
      <c r="J580" s="101"/>
      <c r="CN580" s="30"/>
      <c r="CO580" s="30"/>
      <c r="CP580" s="30"/>
      <c r="CQ580" s="30"/>
      <c r="CR580" s="30"/>
      <c r="CS580" s="30"/>
      <c r="CT580" s="30"/>
      <c r="CU580" s="30"/>
      <c r="CV580" s="30"/>
      <c r="CW580" s="30"/>
      <c r="CX580" s="30"/>
      <c r="CY580" s="30"/>
      <c r="CZ580" s="30"/>
      <c r="DA580" s="30"/>
      <c r="DB580" s="30"/>
      <c r="DC580" s="30"/>
      <c r="DD580" s="30"/>
      <c r="DE580" s="30"/>
      <c r="DF580" s="30"/>
      <c r="DG580" s="30"/>
      <c r="DH580" s="30"/>
      <c r="DI580" s="30"/>
      <c r="DJ580" s="30"/>
      <c r="DK580" s="30"/>
      <c r="DL580" s="30"/>
      <c r="DM580" s="30"/>
      <c r="DN580" s="30"/>
      <c r="DO580" s="30"/>
      <c r="DP580" s="30"/>
      <c r="DQ580" s="30"/>
      <c r="DR580" s="30"/>
      <c r="DS580" s="30"/>
      <c r="DT580" s="30"/>
      <c r="DU580" s="30"/>
      <c r="DV580" s="30"/>
      <c r="DW580" s="30"/>
      <c r="DX580" s="30"/>
    </row>
    <row r="581" spans="2:128" s="94" customFormat="1" x14ac:dyDescent="0.25">
      <c r="B581" s="100"/>
      <c r="C581" s="90"/>
      <c r="I581" s="101"/>
      <c r="J581" s="101"/>
      <c r="CN581" s="30"/>
      <c r="CO581" s="30"/>
      <c r="CP581" s="30"/>
      <c r="CQ581" s="30"/>
      <c r="CR581" s="30"/>
      <c r="CS581" s="30"/>
      <c r="CT581" s="30"/>
      <c r="CU581" s="30"/>
      <c r="CV581" s="30"/>
      <c r="CW581" s="30"/>
      <c r="CX581" s="30"/>
      <c r="CY581" s="30"/>
      <c r="CZ581" s="30"/>
      <c r="DA581" s="30"/>
      <c r="DB581" s="30"/>
      <c r="DC581" s="30"/>
      <c r="DD581" s="30"/>
      <c r="DE581" s="30"/>
      <c r="DF581" s="30"/>
      <c r="DG581" s="30"/>
      <c r="DH581" s="30"/>
      <c r="DI581" s="30"/>
      <c r="DJ581" s="30"/>
      <c r="DK581" s="30"/>
      <c r="DL581" s="30"/>
      <c r="DM581" s="30"/>
      <c r="DN581" s="30"/>
      <c r="DO581" s="30"/>
      <c r="DP581" s="30"/>
      <c r="DQ581" s="30"/>
      <c r="DR581" s="30"/>
      <c r="DS581" s="30"/>
      <c r="DT581" s="30"/>
      <c r="DU581" s="30"/>
      <c r="DV581" s="30"/>
      <c r="DW581" s="30"/>
      <c r="DX581" s="30"/>
    </row>
    <row r="582" spans="2:128" s="94" customFormat="1" x14ac:dyDescent="0.25">
      <c r="B582" s="100"/>
      <c r="C582" s="90"/>
      <c r="I582" s="101"/>
      <c r="J582" s="101"/>
      <c r="CN582" s="30"/>
      <c r="CO582" s="30"/>
      <c r="CP582" s="30"/>
      <c r="CQ582" s="30"/>
      <c r="CR582" s="30"/>
      <c r="CS582" s="30"/>
      <c r="CT582" s="30"/>
      <c r="CU582" s="30"/>
      <c r="CV582" s="30"/>
      <c r="CW582" s="30"/>
      <c r="CX582" s="30"/>
      <c r="CY582" s="30"/>
      <c r="CZ582" s="30"/>
      <c r="DA582" s="30"/>
      <c r="DB582" s="30"/>
      <c r="DC582" s="30"/>
      <c r="DD582" s="30"/>
      <c r="DE582" s="30"/>
      <c r="DF582" s="30"/>
      <c r="DG582" s="30"/>
      <c r="DH582" s="30"/>
      <c r="DI582" s="30"/>
      <c r="DJ582" s="30"/>
      <c r="DK582" s="30"/>
      <c r="DL582" s="30"/>
      <c r="DM582" s="30"/>
      <c r="DN582" s="30"/>
      <c r="DO582" s="30"/>
      <c r="DP582" s="30"/>
      <c r="DQ582" s="30"/>
      <c r="DR582" s="30"/>
      <c r="DS582" s="30"/>
      <c r="DT582" s="30"/>
      <c r="DU582" s="30"/>
      <c r="DV582" s="30"/>
      <c r="DW582" s="30"/>
      <c r="DX582" s="30"/>
    </row>
    <row r="583" spans="2:128" s="94" customFormat="1" x14ac:dyDescent="0.25">
      <c r="B583" s="100"/>
      <c r="C583" s="90"/>
      <c r="I583" s="101"/>
      <c r="J583" s="101"/>
      <c r="CN583" s="30"/>
      <c r="CO583" s="30"/>
      <c r="CP583" s="30"/>
      <c r="CQ583" s="30"/>
      <c r="CR583" s="30"/>
      <c r="CS583" s="30"/>
      <c r="CT583" s="30"/>
      <c r="CU583" s="30"/>
      <c r="CV583" s="30"/>
      <c r="CW583" s="30"/>
      <c r="CX583" s="30"/>
      <c r="CY583" s="30"/>
      <c r="CZ583" s="30"/>
      <c r="DA583" s="30"/>
      <c r="DB583" s="30"/>
      <c r="DC583" s="30"/>
      <c r="DD583" s="30"/>
      <c r="DE583" s="30"/>
      <c r="DF583" s="30"/>
      <c r="DG583" s="30"/>
      <c r="DH583" s="30"/>
      <c r="DI583" s="30"/>
      <c r="DJ583" s="30"/>
      <c r="DK583" s="30"/>
      <c r="DL583" s="30"/>
      <c r="DM583" s="30"/>
      <c r="DN583" s="30"/>
      <c r="DO583" s="30"/>
      <c r="DP583" s="30"/>
      <c r="DQ583" s="30"/>
      <c r="DR583" s="30"/>
      <c r="DS583" s="30"/>
      <c r="DT583" s="30"/>
      <c r="DU583" s="30"/>
      <c r="DV583" s="30"/>
      <c r="DW583" s="30"/>
      <c r="DX583" s="30"/>
    </row>
    <row r="584" spans="2:128" s="94" customFormat="1" x14ac:dyDescent="0.25">
      <c r="B584" s="100"/>
      <c r="C584" s="90"/>
      <c r="I584" s="101"/>
      <c r="J584" s="101"/>
      <c r="CN584" s="30"/>
      <c r="CO584" s="30"/>
      <c r="CP584" s="30"/>
      <c r="CQ584" s="30"/>
      <c r="CR584" s="30"/>
      <c r="CS584" s="30"/>
      <c r="CT584" s="30"/>
      <c r="CU584" s="30"/>
      <c r="CV584" s="30"/>
      <c r="CW584" s="30"/>
      <c r="CX584" s="30"/>
      <c r="CY584" s="30"/>
      <c r="CZ584" s="30"/>
      <c r="DA584" s="30"/>
      <c r="DB584" s="30"/>
      <c r="DC584" s="30"/>
      <c r="DD584" s="30"/>
      <c r="DE584" s="30"/>
      <c r="DF584" s="30"/>
      <c r="DG584" s="30"/>
      <c r="DH584" s="30"/>
      <c r="DI584" s="30"/>
      <c r="DJ584" s="30"/>
      <c r="DK584" s="30"/>
      <c r="DL584" s="30"/>
      <c r="DM584" s="30"/>
      <c r="DN584" s="30"/>
      <c r="DO584" s="30"/>
      <c r="DP584" s="30"/>
      <c r="DQ584" s="30"/>
      <c r="DR584" s="30"/>
      <c r="DS584" s="30"/>
      <c r="DT584" s="30"/>
      <c r="DU584" s="30"/>
      <c r="DV584" s="30"/>
      <c r="DW584" s="30"/>
      <c r="DX584" s="30"/>
    </row>
    <row r="585" spans="2:128" s="94" customFormat="1" x14ac:dyDescent="0.25">
      <c r="B585" s="100"/>
      <c r="C585" s="90"/>
      <c r="I585" s="101"/>
      <c r="J585" s="101"/>
      <c r="CN585" s="30"/>
      <c r="CO585" s="30"/>
      <c r="CP585" s="30"/>
      <c r="CQ585" s="30"/>
      <c r="CR585" s="30"/>
      <c r="CS585" s="30"/>
      <c r="CT585" s="30"/>
      <c r="CU585" s="30"/>
      <c r="CV585" s="30"/>
      <c r="CW585" s="30"/>
      <c r="CX585" s="30"/>
      <c r="CY585" s="30"/>
      <c r="CZ585" s="30"/>
      <c r="DA585" s="30"/>
      <c r="DB585" s="30"/>
      <c r="DC585" s="30"/>
      <c r="DD585" s="30"/>
      <c r="DE585" s="30"/>
      <c r="DF585" s="30"/>
      <c r="DG585" s="30"/>
      <c r="DH585" s="30"/>
      <c r="DI585" s="30"/>
      <c r="DJ585" s="30"/>
      <c r="DK585" s="30"/>
      <c r="DL585" s="30"/>
      <c r="DM585" s="30"/>
      <c r="DN585" s="30"/>
      <c r="DO585" s="30"/>
      <c r="DP585" s="30"/>
      <c r="DQ585" s="30"/>
      <c r="DR585" s="30"/>
      <c r="DS585" s="30"/>
      <c r="DT585" s="30"/>
      <c r="DU585" s="30"/>
      <c r="DV585" s="30"/>
      <c r="DW585" s="30"/>
      <c r="DX585" s="30"/>
    </row>
    <row r="586" spans="2:128" s="94" customFormat="1" x14ac:dyDescent="0.25">
      <c r="B586" s="100"/>
      <c r="C586" s="90"/>
      <c r="I586" s="101"/>
      <c r="J586" s="101"/>
      <c r="CN586" s="30"/>
      <c r="CO586" s="30"/>
      <c r="CP586" s="30"/>
      <c r="CQ586" s="30"/>
      <c r="CR586" s="30"/>
      <c r="CS586" s="30"/>
      <c r="CT586" s="30"/>
      <c r="CU586" s="30"/>
      <c r="CV586" s="30"/>
      <c r="CW586" s="30"/>
      <c r="CX586" s="30"/>
      <c r="CY586" s="30"/>
      <c r="CZ586" s="30"/>
      <c r="DA586" s="30"/>
      <c r="DB586" s="30"/>
      <c r="DC586" s="30"/>
      <c r="DD586" s="30"/>
      <c r="DE586" s="30"/>
      <c r="DF586" s="30"/>
      <c r="DG586" s="30"/>
      <c r="DH586" s="30"/>
      <c r="DI586" s="30"/>
      <c r="DJ586" s="30"/>
      <c r="DK586" s="30"/>
      <c r="DL586" s="30"/>
      <c r="DM586" s="30"/>
      <c r="DN586" s="30"/>
      <c r="DO586" s="30"/>
      <c r="DP586" s="30"/>
      <c r="DQ586" s="30"/>
      <c r="DR586" s="30"/>
      <c r="DS586" s="30"/>
      <c r="DT586" s="30"/>
      <c r="DU586" s="30"/>
      <c r="DV586" s="30"/>
      <c r="DW586" s="30"/>
      <c r="DX586" s="30"/>
    </row>
    <row r="587" spans="2:128" s="94" customFormat="1" x14ac:dyDescent="0.25">
      <c r="B587" s="100"/>
      <c r="C587" s="90"/>
      <c r="I587" s="101"/>
      <c r="J587" s="101"/>
      <c r="CN587" s="30"/>
      <c r="CO587" s="30"/>
      <c r="CP587" s="30"/>
      <c r="CQ587" s="30"/>
      <c r="CR587" s="30"/>
      <c r="CS587" s="30"/>
      <c r="CT587" s="30"/>
      <c r="CU587" s="30"/>
      <c r="CV587" s="30"/>
      <c r="CW587" s="30"/>
      <c r="CX587" s="30"/>
      <c r="CY587" s="30"/>
      <c r="CZ587" s="30"/>
      <c r="DA587" s="30"/>
      <c r="DB587" s="30"/>
      <c r="DC587" s="30"/>
      <c r="DD587" s="30"/>
      <c r="DE587" s="30"/>
      <c r="DF587" s="30"/>
      <c r="DG587" s="30"/>
      <c r="DH587" s="30"/>
      <c r="DI587" s="30"/>
      <c r="DJ587" s="30"/>
      <c r="DK587" s="30"/>
      <c r="DL587" s="30"/>
      <c r="DM587" s="30"/>
      <c r="DN587" s="30"/>
      <c r="DO587" s="30"/>
      <c r="DP587" s="30"/>
      <c r="DQ587" s="30"/>
      <c r="DR587" s="30"/>
      <c r="DS587" s="30"/>
      <c r="DT587" s="30"/>
      <c r="DU587" s="30"/>
      <c r="DV587" s="30"/>
      <c r="DW587" s="30"/>
      <c r="DX587" s="30"/>
    </row>
    <row r="588" spans="2:128" s="94" customFormat="1" x14ac:dyDescent="0.25">
      <c r="B588" s="100"/>
      <c r="C588" s="90"/>
      <c r="I588" s="101"/>
      <c r="J588" s="101"/>
      <c r="CN588" s="30"/>
      <c r="CO588" s="30"/>
      <c r="CP588" s="30"/>
      <c r="CQ588" s="30"/>
      <c r="CR588" s="30"/>
      <c r="CS588" s="30"/>
      <c r="CT588" s="30"/>
      <c r="CU588" s="30"/>
      <c r="CV588" s="30"/>
      <c r="CW588" s="30"/>
      <c r="CX588" s="30"/>
      <c r="CY588" s="30"/>
      <c r="CZ588" s="30"/>
      <c r="DA588" s="30"/>
      <c r="DB588" s="30"/>
      <c r="DC588" s="30"/>
      <c r="DD588" s="30"/>
      <c r="DE588" s="30"/>
      <c r="DF588" s="30"/>
      <c r="DG588" s="30"/>
      <c r="DH588" s="30"/>
      <c r="DI588" s="30"/>
      <c r="DJ588" s="30"/>
      <c r="DK588" s="30"/>
      <c r="DL588" s="30"/>
      <c r="DM588" s="30"/>
      <c r="DN588" s="30"/>
      <c r="DO588" s="30"/>
      <c r="DP588" s="30"/>
      <c r="DQ588" s="30"/>
      <c r="DR588" s="30"/>
      <c r="DS588" s="30"/>
      <c r="DT588" s="30"/>
      <c r="DU588" s="30"/>
      <c r="DV588" s="30"/>
      <c r="DW588" s="30"/>
      <c r="DX588" s="30"/>
    </row>
    <row r="589" spans="2:128" s="94" customFormat="1" x14ac:dyDescent="0.25">
      <c r="B589" s="100"/>
      <c r="C589" s="90"/>
      <c r="I589" s="101"/>
      <c r="J589" s="101"/>
      <c r="CN589" s="30"/>
      <c r="CO589" s="30"/>
      <c r="CP589" s="30"/>
      <c r="CQ589" s="30"/>
      <c r="CR589" s="30"/>
      <c r="CS589" s="30"/>
      <c r="CT589" s="30"/>
      <c r="CU589" s="30"/>
      <c r="CV589" s="30"/>
      <c r="CW589" s="30"/>
      <c r="CX589" s="30"/>
      <c r="CY589" s="30"/>
      <c r="CZ589" s="30"/>
      <c r="DA589" s="30"/>
      <c r="DB589" s="30"/>
      <c r="DC589" s="30"/>
      <c r="DD589" s="30"/>
      <c r="DE589" s="30"/>
      <c r="DF589" s="30"/>
      <c r="DG589" s="30"/>
      <c r="DH589" s="30"/>
      <c r="DI589" s="30"/>
      <c r="DJ589" s="30"/>
      <c r="DK589" s="30"/>
      <c r="DL589" s="30"/>
      <c r="DM589" s="30"/>
      <c r="DN589" s="30"/>
      <c r="DO589" s="30"/>
      <c r="DP589" s="30"/>
      <c r="DQ589" s="30"/>
      <c r="DR589" s="30"/>
      <c r="DS589" s="30"/>
      <c r="DT589" s="30"/>
      <c r="DU589" s="30"/>
      <c r="DV589" s="30"/>
      <c r="DW589" s="30"/>
      <c r="DX589" s="30"/>
    </row>
    <row r="590" spans="2:128" s="94" customFormat="1" x14ac:dyDescent="0.25">
      <c r="B590" s="100"/>
      <c r="C590" s="90"/>
      <c r="I590" s="101"/>
      <c r="J590" s="101"/>
      <c r="CN590" s="30"/>
      <c r="CO590" s="30"/>
      <c r="CP590" s="30"/>
      <c r="CQ590" s="30"/>
      <c r="CR590" s="30"/>
      <c r="CS590" s="30"/>
      <c r="CT590" s="30"/>
      <c r="CU590" s="30"/>
      <c r="CV590" s="30"/>
      <c r="CW590" s="30"/>
      <c r="CX590" s="30"/>
      <c r="CY590" s="30"/>
      <c r="CZ590" s="30"/>
      <c r="DA590" s="30"/>
      <c r="DB590" s="30"/>
      <c r="DC590" s="30"/>
      <c r="DD590" s="30"/>
      <c r="DE590" s="30"/>
      <c r="DF590" s="30"/>
      <c r="DG590" s="30"/>
      <c r="DH590" s="30"/>
      <c r="DI590" s="30"/>
      <c r="DJ590" s="30"/>
      <c r="DK590" s="30"/>
      <c r="DL590" s="30"/>
      <c r="DM590" s="30"/>
      <c r="DN590" s="30"/>
      <c r="DO590" s="30"/>
      <c r="DP590" s="30"/>
      <c r="DQ590" s="30"/>
      <c r="DR590" s="30"/>
      <c r="DS590" s="30"/>
      <c r="DT590" s="30"/>
      <c r="DU590" s="30"/>
      <c r="DV590" s="30"/>
      <c r="DW590" s="30"/>
      <c r="DX590" s="30"/>
    </row>
    <row r="591" spans="2:128" s="94" customFormat="1" x14ac:dyDescent="0.25">
      <c r="B591" s="100"/>
      <c r="C591" s="90"/>
      <c r="I591" s="101"/>
      <c r="J591" s="101"/>
      <c r="CN591" s="30"/>
      <c r="CO591" s="30"/>
      <c r="CP591" s="30"/>
      <c r="CQ591" s="30"/>
      <c r="CR591" s="30"/>
      <c r="CS591" s="30"/>
      <c r="CT591" s="30"/>
      <c r="CU591" s="30"/>
      <c r="CV591" s="30"/>
      <c r="CW591" s="30"/>
      <c r="CX591" s="30"/>
      <c r="CY591" s="30"/>
      <c r="CZ591" s="30"/>
      <c r="DA591" s="30"/>
      <c r="DB591" s="30"/>
      <c r="DC591" s="30"/>
      <c r="DD591" s="30"/>
      <c r="DE591" s="30"/>
      <c r="DF591" s="30"/>
      <c r="DG591" s="30"/>
      <c r="DH591" s="30"/>
      <c r="DI591" s="30"/>
      <c r="DJ591" s="30"/>
      <c r="DK591" s="30"/>
      <c r="DL591" s="30"/>
      <c r="DM591" s="30"/>
      <c r="DN591" s="30"/>
      <c r="DO591" s="30"/>
      <c r="DP591" s="30"/>
      <c r="DQ591" s="30"/>
      <c r="DR591" s="30"/>
      <c r="DS591" s="30"/>
      <c r="DT591" s="30"/>
      <c r="DU591" s="30"/>
      <c r="DV591" s="30"/>
      <c r="DW591" s="30"/>
      <c r="DX591" s="30"/>
    </row>
    <row r="592" spans="2:128" s="94" customFormat="1" x14ac:dyDescent="0.25">
      <c r="B592" s="100"/>
      <c r="C592" s="90"/>
      <c r="I592" s="101"/>
      <c r="J592" s="101"/>
      <c r="CN592" s="30"/>
      <c r="CO592" s="30"/>
      <c r="CP592" s="30"/>
      <c r="CQ592" s="30"/>
      <c r="CR592" s="30"/>
      <c r="CS592" s="30"/>
      <c r="CT592" s="30"/>
      <c r="CU592" s="30"/>
      <c r="CV592" s="30"/>
      <c r="CW592" s="30"/>
      <c r="CX592" s="30"/>
      <c r="CY592" s="30"/>
      <c r="CZ592" s="30"/>
      <c r="DA592" s="30"/>
      <c r="DB592" s="30"/>
      <c r="DC592" s="30"/>
      <c r="DD592" s="30"/>
      <c r="DE592" s="30"/>
      <c r="DF592" s="30"/>
      <c r="DG592" s="30"/>
      <c r="DH592" s="30"/>
      <c r="DI592" s="30"/>
      <c r="DJ592" s="30"/>
      <c r="DK592" s="30"/>
      <c r="DL592" s="30"/>
      <c r="DM592" s="30"/>
      <c r="DN592" s="30"/>
      <c r="DO592" s="30"/>
      <c r="DP592" s="30"/>
      <c r="DQ592" s="30"/>
      <c r="DR592" s="30"/>
      <c r="DS592" s="30"/>
      <c r="DT592" s="30"/>
      <c r="DU592" s="30"/>
      <c r="DV592" s="30"/>
      <c r="DW592" s="30"/>
      <c r="DX592" s="30"/>
    </row>
    <row r="593" spans="2:128" s="94" customFormat="1" x14ac:dyDescent="0.25">
      <c r="B593" s="100"/>
      <c r="C593" s="90"/>
      <c r="I593" s="101"/>
      <c r="J593" s="101"/>
      <c r="CN593" s="30"/>
      <c r="CO593" s="30"/>
      <c r="CP593" s="30"/>
      <c r="CQ593" s="30"/>
      <c r="CR593" s="30"/>
      <c r="CS593" s="30"/>
      <c r="CT593" s="30"/>
      <c r="CU593" s="30"/>
      <c r="CV593" s="30"/>
      <c r="CW593" s="30"/>
      <c r="CX593" s="30"/>
      <c r="CY593" s="30"/>
      <c r="CZ593" s="30"/>
      <c r="DA593" s="30"/>
      <c r="DB593" s="30"/>
      <c r="DC593" s="30"/>
      <c r="DD593" s="30"/>
      <c r="DE593" s="30"/>
      <c r="DF593" s="30"/>
      <c r="DG593" s="30"/>
      <c r="DH593" s="30"/>
      <c r="DI593" s="30"/>
      <c r="DJ593" s="30"/>
      <c r="DK593" s="30"/>
      <c r="DL593" s="30"/>
      <c r="DM593" s="30"/>
      <c r="DN593" s="30"/>
      <c r="DO593" s="30"/>
      <c r="DP593" s="30"/>
      <c r="DQ593" s="30"/>
      <c r="DR593" s="30"/>
      <c r="DS593" s="30"/>
      <c r="DT593" s="30"/>
      <c r="DU593" s="30"/>
      <c r="DV593" s="30"/>
      <c r="DW593" s="30"/>
      <c r="DX593" s="30"/>
    </row>
    <row r="594" spans="2:128" s="94" customFormat="1" x14ac:dyDescent="0.25">
      <c r="B594" s="100"/>
      <c r="C594" s="90"/>
      <c r="I594" s="101"/>
      <c r="J594" s="101"/>
      <c r="CN594" s="30"/>
      <c r="CO594" s="30"/>
      <c r="CP594" s="30"/>
      <c r="CQ594" s="30"/>
      <c r="CR594" s="30"/>
      <c r="CS594" s="30"/>
      <c r="CT594" s="30"/>
      <c r="CU594" s="30"/>
      <c r="CV594" s="30"/>
      <c r="CW594" s="30"/>
      <c r="CX594" s="30"/>
      <c r="CY594" s="30"/>
      <c r="CZ594" s="30"/>
      <c r="DA594" s="30"/>
      <c r="DB594" s="30"/>
      <c r="DC594" s="30"/>
      <c r="DD594" s="30"/>
      <c r="DE594" s="30"/>
      <c r="DF594" s="30"/>
      <c r="DG594" s="30"/>
      <c r="DH594" s="30"/>
      <c r="DI594" s="30"/>
      <c r="DJ594" s="30"/>
      <c r="DK594" s="30"/>
      <c r="DL594" s="30"/>
      <c r="DM594" s="30"/>
      <c r="DN594" s="30"/>
      <c r="DO594" s="30"/>
      <c r="DP594" s="30"/>
      <c r="DQ594" s="30"/>
      <c r="DR594" s="30"/>
      <c r="DS594" s="30"/>
      <c r="DT594" s="30"/>
      <c r="DU594" s="30"/>
      <c r="DV594" s="30"/>
      <c r="DW594" s="30"/>
      <c r="DX594" s="30"/>
    </row>
    <row r="595" spans="2:128" s="94" customFormat="1" x14ac:dyDescent="0.25">
      <c r="B595" s="100"/>
      <c r="C595" s="90"/>
      <c r="I595" s="101"/>
      <c r="J595" s="101"/>
      <c r="CN595" s="30"/>
      <c r="CO595" s="30"/>
      <c r="CP595" s="30"/>
      <c r="CQ595" s="30"/>
      <c r="CR595" s="30"/>
      <c r="CS595" s="30"/>
      <c r="CT595" s="30"/>
      <c r="CU595" s="30"/>
      <c r="CV595" s="30"/>
      <c r="CW595" s="30"/>
      <c r="CX595" s="30"/>
      <c r="CY595" s="30"/>
      <c r="CZ595" s="30"/>
      <c r="DA595" s="30"/>
      <c r="DB595" s="30"/>
      <c r="DC595" s="30"/>
      <c r="DD595" s="30"/>
      <c r="DE595" s="30"/>
      <c r="DF595" s="30"/>
      <c r="DG595" s="30"/>
      <c r="DH595" s="30"/>
      <c r="DI595" s="30"/>
      <c r="DJ595" s="30"/>
      <c r="DK595" s="30"/>
      <c r="DL595" s="30"/>
      <c r="DM595" s="30"/>
      <c r="DN595" s="30"/>
      <c r="DO595" s="30"/>
      <c r="DP595" s="30"/>
      <c r="DQ595" s="30"/>
      <c r="DR595" s="30"/>
      <c r="DS595" s="30"/>
      <c r="DT595" s="30"/>
      <c r="DU595" s="30"/>
      <c r="DV595" s="30"/>
      <c r="DW595" s="30"/>
      <c r="DX595" s="30"/>
    </row>
    <row r="596" spans="2:128" s="94" customFormat="1" x14ac:dyDescent="0.25">
      <c r="B596" s="100"/>
      <c r="C596" s="90"/>
      <c r="I596" s="101"/>
      <c r="J596" s="101"/>
      <c r="CN596" s="30"/>
      <c r="CO596" s="30"/>
      <c r="CP596" s="30"/>
      <c r="CQ596" s="30"/>
      <c r="CR596" s="30"/>
      <c r="CS596" s="30"/>
      <c r="CT596" s="30"/>
      <c r="CU596" s="30"/>
      <c r="CV596" s="30"/>
      <c r="CW596" s="30"/>
      <c r="CX596" s="30"/>
      <c r="CY596" s="30"/>
      <c r="CZ596" s="30"/>
      <c r="DA596" s="30"/>
      <c r="DB596" s="30"/>
      <c r="DC596" s="30"/>
      <c r="DD596" s="30"/>
      <c r="DE596" s="30"/>
      <c r="DF596" s="30"/>
      <c r="DG596" s="30"/>
      <c r="DH596" s="30"/>
      <c r="DI596" s="30"/>
      <c r="DJ596" s="30"/>
      <c r="DK596" s="30"/>
      <c r="DL596" s="30"/>
      <c r="DM596" s="30"/>
      <c r="DN596" s="30"/>
      <c r="DO596" s="30"/>
      <c r="DP596" s="30"/>
      <c r="DQ596" s="30"/>
      <c r="DR596" s="30"/>
      <c r="DS596" s="30"/>
      <c r="DT596" s="30"/>
      <c r="DU596" s="30"/>
      <c r="DV596" s="30"/>
      <c r="DW596" s="30"/>
      <c r="DX596" s="30"/>
    </row>
    <row r="597" spans="2:128" s="94" customFormat="1" x14ac:dyDescent="0.25">
      <c r="B597" s="100"/>
      <c r="C597" s="90"/>
      <c r="I597" s="101"/>
      <c r="J597" s="101"/>
      <c r="CN597" s="30"/>
      <c r="CO597" s="30"/>
      <c r="CP597" s="30"/>
      <c r="CQ597" s="30"/>
      <c r="CR597" s="30"/>
      <c r="CS597" s="30"/>
      <c r="CT597" s="30"/>
      <c r="CU597" s="30"/>
      <c r="CV597" s="30"/>
      <c r="CW597" s="30"/>
      <c r="CX597" s="30"/>
      <c r="CY597" s="30"/>
      <c r="CZ597" s="30"/>
      <c r="DA597" s="30"/>
      <c r="DB597" s="30"/>
      <c r="DC597" s="30"/>
      <c r="DD597" s="30"/>
      <c r="DE597" s="30"/>
      <c r="DF597" s="30"/>
      <c r="DG597" s="30"/>
      <c r="DH597" s="30"/>
      <c r="DI597" s="30"/>
      <c r="DJ597" s="30"/>
      <c r="DK597" s="30"/>
      <c r="DL597" s="30"/>
      <c r="DM597" s="30"/>
      <c r="DN597" s="30"/>
      <c r="DO597" s="30"/>
      <c r="DP597" s="30"/>
      <c r="DQ597" s="30"/>
      <c r="DR597" s="30"/>
      <c r="DS597" s="30"/>
      <c r="DT597" s="30"/>
      <c r="DU597" s="30"/>
      <c r="DV597" s="30"/>
      <c r="DW597" s="30"/>
      <c r="DX597" s="30"/>
    </row>
    <row r="598" spans="2:128" s="94" customFormat="1" x14ac:dyDescent="0.25">
      <c r="B598" s="100"/>
      <c r="C598" s="90"/>
      <c r="I598" s="101"/>
      <c r="J598" s="101"/>
      <c r="CN598" s="30"/>
      <c r="CO598" s="30"/>
      <c r="CP598" s="30"/>
      <c r="CQ598" s="30"/>
      <c r="CR598" s="30"/>
      <c r="CS598" s="30"/>
      <c r="CT598" s="30"/>
      <c r="CU598" s="30"/>
      <c r="CV598" s="30"/>
      <c r="CW598" s="30"/>
      <c r="CX598" s="30"/>
      <c r="CY598" s="30"/>
      <c r="CZ598" s="30"/>
      <c r="DA598" s="30"/>
      <c r="DB598" s="30"/>
      <c r="DC598" s="30"/>
      <c r="DD598" s="30"/>
      <c r="DE598" s="30"/>
      <c r="DF598" s="30"/>
      <c r="DG598" s="30"/>
      <c r="DH598" s="30"/>
      <c r="DI598" s="30"/>
      <c r="DJ598" s="30"/>
      <c r="DK598" s="30"/>
      <c r="DL598" s="30"/>
      <c r="DM598" s="30"/>
      <c r="DN598" s="30"/>
      <c r="DO598" s="30"/>
      <c r="DP598" s="30"/>
      <c r="DQ598" s="30"/>
      <c r="DR598" s="30"/>
      <c r="DS598" s="30"/>
      <c r="DT598" s="30"/>
      <c r="DU598" s="30"/>
      <c r="DV598" s="30"/>
      <c r="DW598" s="30"/>
      <c r="DX598" s="30"/>
    </row>
    <row r="599" spans="2:128" s="94" customFormat="1" x14ac:dyDescent="0.25">
      <c r="B599" s="100"/>
      <c r="C599" s="90"/>
      <c r="I599" s="101"/>
      <c r="J599" s="101"/>
      <c r="CN599" s="30"/>
      <c r="CO599" s="30"/>
      <c r="CP599" s="30"/>
      <c r="CQ599" s="30"/>
      <c r="CR599" s="30"/>
      <c r="CS599" s="30"/>
      <c r="CT599" s="30"/>
      <c r="CU599" s="30"/>
      <c r="CV599" s="30"/>
      <c r="CW599" s="30"/>
      <c r="CX599" s="30"/>
      <c r="CY599" s="30"/>
      <c r="CZ599" s="30"/>
      <c r="DA599" s="30"/>
      <c r="DB599" s="30"/>
      <c r="DC599" s="30"/>
      <c r="DD599" s="30"/>
      <c r="DE599" s="30"/>
      <c r="DF599" s="30"/>
      <c r="DG599" s="30"/>
      <c r="DH599" s="30"/>
      <c r="DI599" s="30"/>
      <c r="DJ599" s="30"/>
      <c r="DK599" s="30"/>
      <c r="DL599" s="30"/>
      <c r="DM599" s="30"/>
      <c r="DN599" s="30"/>
      <c r="DO599" s="30"/>
      <c r="DP599" s="30"/>
      <c r="DQ599" s="30"/>
      <c r="DR599" s="30"/>
      <c r="DS599" s="30"/>
      <c r="DT599" s="30"/>
      <c r="DU599" s="30"/>
      <c r="DV599" s="30"/>
      <c r="DW599" s="30"/>
      <c r="DX599" s="30"/>
    </row>
    <row r="600" spans="2:128" s="94" customFormat="1" x14ac:dyDescent="0.25">
      <c r="B600" s="100"/>
      <c r="C600" s="90"/>
      <c r="I600" s="101"/>
      <c r="J600" s="101"/>
      <c r="CN600" s="30"/>
      <c r="CO600" s="30"/>
      <c r="CP600" s="30"/>
      <c r="CQ600" s="30"/>
      <c r="CR600" s="30"/>
      <c r="CS600" s="30"/>
      <c r="CT600" s="30"/>
      <c r="CU600" s="30"/>
      <c r="CV600" s="30"/>
      <c r="CW600" s="30"/>
      <c r="CX600" s="30"/>
      <c r="CY600" s="30"/>
      <c r="CZ600" s="30"/>
      <c r="DA600" s="30"/>
      <c r="DB600" s="30"/>
      <c r="DC600" s="30"/>
      <c r="DD600" s="30"/>
      <c r="DE600" s="30"/>
      <c r="DF600" s="30"/>
      <c r="DG600" s="30"/>
      <c r="DH600" s="30"/>
      <c r="DI600" s="30"/>
      <c r="DJ600" s="30"/>
      <c r="DK600" s="30"/>
      <c r="DL600" s="30"/>
      <c r="DM600" s="30"/>
      <c r="DN600" s="30"/>
      <c r="DO600" s="30"/>
      <c r="DP600" s="30"/>
      <c r="DQ600" s="30"/>
      <c r="DR600" s="30"/>
      <c r="DS600" s="30"/>
      <c r="DT600" s="30"/>
      <c r="DU600" s="30"/>
      <c r="DV600" s="30"/>
      <c r="DW600" s="30"/>
      <c r="DX600" s="30"/>
    </row>
    <row r="601" spans="2:128" s="94" customFormat="1" x14ac:dyDescent="0.25">
      <c r="B601" s="100"/>
      <c r="C601" s="90"/>
      <c r="I601" s="101"/>
      <c r="J601" s="101"/>
      <c r="CN601" s="30"/>
      <c r="CO601" s="30"/>
      <c r="CP601" s="30"/>
      <c r="CQ601" s="30"/>
      <c r="CR601" s="30"/>
      <c r="CS601" s="30"/>
      <c r="CT601" s="30"/>
      <c r="CU601" s="30"/>
      <c r="CV601" s="30"/>
      <c r="CW601" s="30"/>
      <c r="CX601" s="30"/>
      <c r="CY601" s="30"/>
      <c r="CZ601" s="30"/>
      <c r="DA601" s="30"/>
      <c r="DB601" s="30"/>
      <c r="DC601" s="30"/>
      <c r="DD601" s="30"/>
      <c r="DE601" s="30"/>
      <c r="DF601" s="30"/>
      <c r="DG601" s="30"/>
      <c r="DH601" s="30"/>
      <c r="DI601" s="30"/>
      <c r="DJ601" s="30"/>
      <c r="DK601" s="30"/>
      <c r="DL601" s="30"/>
      <c r="DM601" s="30"/>
      <c r="DN601" s="30"/>
      <c r="DO601" s="30"/>
      <c r="DP601" s="30"/>
      <c r="DQ601" s="30"/>
      <c r="DR601" s="30"/>
      <c r="DS601" s="30"/>
      <c r="DT601" s="30"/>
      <c r="DU601" s="30"/>
      <c r="DV601" s="30"/>
      <c r="DW601" s="30"/>
      <c r="DX601" s="30"/>
    </row>
    <row r="602" spans="2:128" s="94" customFormat="1" x14ac:dyDescent="0.25">
      <c r="B602" s="100"/>
      <c r="C602" s="90"/>
      <c r="I602" s="101"/>
      <c r="J602" s="101"/>
      <c r="CN602" s="30"/>
      <c r="CO602" s="30"/>
      <c r="CP602" s="30"/>
      <c r="CQ602" s="30"/>
      <c r="CR602" s="30"/>
      <c r="CS602" s="30"/>
      <c r="CT602" s="30"/>
      <c r="CU602" s="30"/>
      <c r="CV602" s="30"/>
      <c r="CW602" s="30"/>
      <c r="CX602" s="30"/>
      <c r="CY602" s="30"/>
      <c r="CZ602" s="30"/>
      <c r="DA602" s="30"/>
      <c r="DB602" s="30"/>
      <c r="DC602" s="30"/>
      <c r="DD602" s="30"/>
      <c r="DE602" s="30"/>
      <c r="DF602" s="30"/>
      <c r="DG602" s="30"/>
      <c r="DH602" s="30"/>
      <c r="DI602" s="30"/>
      <c r="DJ602" s="30"/>
      <c r="DK602" s="30"/>
      <c r="DL602" s="30"/>
      <c r="DM602" s="30"/>
      <c r="DN602" s="30"/>
      <c r="DO602" s="30"/>
      <c r="DP602" s="30"/>
      <c r="DQ602" s="30"/>
      <c r="DR602" s="30"/>
      <c r="DS602" s="30"/>
      <c r="DT602" s="30"/>
      <c r="DU602" s="30"/>
      <c r="DV602" s="30"/>
      <c r="DW602" s="30"/>
      <c r="DX602" s="30"/>
    </row>
    <row r="603" spans="2:128" s="94" customFormat="1" x14ac:dyDescent="0.25">
      <c r="B603" s="100"/>
      <c r="C603" s="90"/>
      <c r="I603" s="101"/>
      <c r="J603" s="101"/>
      <c r="CN603" s="30"/>
      <c r="CO603" s="30"/>
      <c r="CP603" s="30"/>
      <c r="CQ603" s="30"/>
      <c r="CR603" s="30"/>
      <c r="CS603" s="30"/>
      <c r="CT603" s="30"/>
      <c r="CU603" s="30"/>
      <c r="CV603" s="30"/>
      <c r="CW603" s="30"/>
      <c r="CX603" s="30"/>
      <c r="CY603" s="30"/>
      <c r="CZ603" s="30"/>
      <c r="DA603" s="30"/>
      <c r="DB603" s="30"/>
      <c r="DC603" s="30"/>
      <c r="DD603" s="30"/>
      <c r="DE603" s="30"/>
      <c r="DF603" s="30"/>
      <c r="DG603" s="30"/>
      <c r="DH603" s="30"/>
      <c r="DI603" s="30"/>
      <c r="DJ603" s="30"/>
      <c r="DK603" s="30"/>
      <c r="DL603" s="30"/>
      <c r="DM603" s="30"/>
      <c r="DN603" s="30"/>
      <c r="DO603" s="30"/>
      <c r="DP603" s="30"/>
      <c r="DQ603" s="30"/>
      <c r="DR603" s="30"/>
      <c r="DS603" s="30"/>
      <c r="DT603" s="30"/>
      <c r="DU603" s="30"/>
      <c r="DV603" s="30"/>
      <c r="DW603" s="30"/>
      <c r="DX603" s="30"/>
    </row>
    <row r="604" spans="2:128" s="94" customFormat="1" x14ac:dyDescent="0.25">
      <c r="B604" s="100"/>
      <c r="C604" s="90"/>
      <c r="I604" s="101"/>
      <c r="J604" s="101"/>
      <c r="CN604" s="30"/>
      <c r="CO604" s="30"/>
      <c r="CP604" s="30"/>
      <c r="CQ604" s="30"/>
      <c r="CR604" s="30"/>
      <c r="CS604" s="30"/>
      <c r="CT604" s="30"/>
      <c r="CU604" s="30"/>
      <c r="CV604" s="30"/>
      <c r="CW604" s="30"/>
      <c r="CX604" s="30"/>
      <c r="CY604" s="30"/>
      <c r="CZ604" s="30"/>
      <c r="DA604" s="30"/>
      <c r="DB604" s="30"/>
      <c r="DC604" s="30"/>
      <c r="DD604" s="30"/>
      <c r="DE604" s="30"/>
      <c r="DF604" s="30"/>
      <c r="DG604" s="30"/>
      <c r="DH604" s="30"/>
      <c r="DI604" s="30"/>
      <c r="DJ604" s="30"/>
      <c r="DK604" s="30"/>
      <c r="DL604" s="30"/>
      <c r="DM604" s="30"/>
      <c r="DN604" s="30"/>
      <c r="DO604" s="30"/>
      <c r="DP604" s="30"/>
      <c r="DQ604" s="30"/>
      <c r="DR604" s="30"/>
      <c r="DS604" s="30"/>
      <c r="DT604" s="30"/>
      <c r="DU604" s="30"/>
      <c r="DV604" s="30"/>
      <c r="DW604" s="30"/>
      <c r="DX604" s="30"/>
    </row>
    <row r="605" spans="2:128" s="94" customFormat="1" x14ac:dyDescent="0.25">
      <c r="B605" s="100"/>
      <c r="C605" s="90"/>
      <c r="I605" s="101"/>
      <c r="J605" s="101"/>
      <c r="CN605" s="30"/>
      <c r="CO605" s="30"/>
      <c r="CP605" s="30"/>
      <c r="CQ605" s="30"/>
      <c r="CR605" s="30"/>
      <c r="CS605" s="30"/>
      <c r="CT605" s="30"/>
      <c r="CU605" s="30"/>
      <c r="CV605" s="30"/>
      <c r="CW605" s="30"/>
      <c r="CX605" s="30"/>
      <c r="CY605" s="30"/>
      <c r="CZ605" s="30"/>
      <c r="DA605" s="30"/>
      <c r="DB605" s="30"/>
      <c r="DC605" s="30"/>
      <c r="DD605" s="30"/>
      <c r="DE605" s="30"/>
      <c r="DF605" s="30"/>
      <c r="DG605" s="30"/>
      <c r="DH605" s="30"/>
      <c r="DI605" s="30"/>
      <c r="DJ605" s="30"/>
      <c r="DK605" s="30"/>
      <c r="DL605" s="30"/>
      <c r="DM605" s="30"/>
      <c r="DN605" s="30"/>
      <c r="DO605" s="30"/>
      <c r="DP605" s="30"/>
      <c r="DQ605" s="30"/>
      <c r="DR605" s="30"/>
      <c r="DS605" s="30"/>
      <c r="DT605" s="30"/>
      <c r="DU605" s="30"/>
      <c r="DV605" s="30"/>
      <c r="DW605" s="30"/>
      <c r="DX605" s="30"/>
    </row>
    <row r="606" spans="2:128" s="94" customFormat="1" x14ac:dyDescent="0.25">
      <c r="B606" s="100"/>
      <c r="C606" s="90"/>
      <c r="I606" s="101"/>
      <c r="J606" s="101"/>
      <c r="CN606" s="30"/>
      <c r="CO606" s="30"/>
      <c r="CP606" s="30"/>
      <c r="CQ606" s="30"/>
      <c r="CR606" s="30"/>
      <c r="CS606" s="30"/>
      <c r="CT606" s="30"/>
      <c r="CU606" s="30"/>
      <c r="CV606" s="30"/>
      <c r="CW606" s="30"/>
      <c r="CX606" s="30"/>
      <c r="CY606" s="30"/>
      <c r="CZ606" s="30"/>
      <c r="DA606" s="30"/>
      <c r="DB606" s="30"/>
      <c r="DC606" s="30"/>
      <c r="DD606" s="30"/>
      <c r="DE606" s="30"/>
      <c r="DF606" s="30"/>
      <c r="DG606" s="30"/>
      <c r="DH606" s="30"/>
      <c r="DI606" s="30"/>
      <c r="DJ606" s="30"/>
      <c r="DK606" s="30"/>
      <c r="DL606" s="30"/>
      <c r="DM606" s="30"/>
      <c r="DN606" s="30"/>
      <c r="DO606" s="30"/>
      <c r="DP606" s="30"/>
      <c r="DQ606" s="30"/>
      <c r="DR606" s="30"/>
      <c r="DS606" s="30"/>
      <c r="DT606" s="30"/>
      <c r="DU606" s="30"/>
      <c r="DV606" s="30"/>
      <c r="DW606" s="30"/>
      <c r="DX606" s="30"/>
    </row>
    <row r="607" spans="2:128" s="94" customFormat="1" x14ac:dyDescent="0.25">
      <c r="B607" s="100"/>
      <c r="C607" s="90"/>
      <c r="I607" s="101"/>
      <c r="J607" s="101"/>
      <c r="CN607" s="30"/>
      <c r="CO607" s="30"/>
      <c r="CP607" s="30"/>
      <c r="CQ607" s="30"/>
      <c r="CR607" s="30"/>
      <c r="CS607" s="30"/>
      <c r="CT607" s="30"/>
      <c r="CU607" s="30"/>
      <c r="CV607" s="30"/>
      <c r="CW607" s="30"/>
      <c r="CX607" s="30"/>
      <c r="CY607" s="30"/>
      <c r="CZ607" s="30"/>
      <c r="DA607" s="30"/>
      <c r="DB607" s="30"/>
      <c r="DC607" s="30"/>
      <c r="DD607" s="30"/>
      <c r="DE607" s="30"/>
      <c r="DF607" s="30"/>
      <c r="DG607" s="30"/>
      <c r="DH607" s="30"/>
      <c r="DI607" s="30"/>
      <c r="DJ607" s="30"/>
      <c r="DK607" s="30"/>
      <c r="DL607" s="30"/>
      <c r="DM607" s="30"/>
      <c r="DN607" s="30"/>
      <c r="DO607" s="30"/>
      <c r="DP607" s="30"/>
      <c r="DQ607" s="30"/>
      <c r="DR607" s="30"/>
      <c r="DS607" s="30"/>
      <c r="DT607" s="30"/>
      <c r="DU607" s="30"/>
      <c r="DV607" s="30"/>
      <c r="DW607" s="30"/>
      <c r="DX607" s="30"/>
    </row>
    <row r="608" spans="2:128" s="94" customFormat="1" x14ac:dyDescent="0.25">
      <c r="B608" s="100"/>
      <c r="C608" s="90"/>
      <c r="I608" s="101"/>
      <c r="J608" s="101"/>
      <c r="CN608" s="30"/>
      <c r="CO608" s="30"/>
      <c r="CP608" s="30"/>
      <c r="CQ608" s="30"/>
      <c r="CR608" s="30"/>
      <c r="CS608" s="30"/>
      <c r="CT608" s="30"/>
      <c r="CU608" s="30"/>
      <c r="CV608" s="30"/>
      <c r="CW608" s="30"/>
      <c r="CX608" s="30"/>
      <c r="CY608" s="30"/>
      <c r="CZ608" s="30"/>
      <c r="DA608" s="30"/>
      <c r="DB608" s="30"/>
      <c r="DC608" s="30"/>
      <c r="DD608" s="30"/>
      <c r="DE608" s="30"/>
      <c r="DF608" s="30"/>
      <c r="DG608" s="30"/>
      <c r="DH608" s="30"/>
      <c r="DI608" s="30"/>
      <c r="DJ608" s="30"/>
      <c r="DK608" s="30"/>
      <c r="DL608" s="30"/>
      <c r="DM608" s="30"/>
      <c r="DN608" s="30"/>
      <c r="DO608" s="30"/>
      <c r="DP608" s="30"/>
      <c r="DQ608" s="30"/>
      <c r="DR608" s="30"/>
      <c r="DS608" s="30"/>
      <c r="DT608" s="30"/>
      <c r="DU608" s="30"/>
      <c r="DV608" s="30"/>
      <c r="DW608" s="30"/>
      <c r="DX608" s="30"/>
    </row>
    <row r="609" spans="2:128" s="94" customFormat="1" x14ac:dyDescent="0.25">
      <c r="B609" s="100"/>
      <c r="C609" s="90"/>
      <c r="I609" s="101"/>
      <c r="J609" s="101"/>
      <c r="CN609" s="30"/>
      <c r="CO609" s="30"/>
      <c r="CP609" s="30"/>
      <c r="CQ609" s="30"/>
      <c r="CR609" s="30"/>
      <c r="CS609" s="30"/>
      <c r="CT609" s="30"/>
      <c r="CU609" s="30"/>
      <c r="CV609" s="30"/>
      <c r="CW609" s="30"/>
      <c r="CX609" s="30"/>
      <c r="CY609" s="30"/>
      <c r="CZ609" s="30"/>
      <c r="DA609" s="30"/>
      <c r="DB609" s="30"/>
      <c r="DC609" s="30"/>
      <c r="DD609" s="30"/>
      <c r="DE609" s="30"/>
      <c r="DF609" s="30"/>
      <c r="DG609" s="30"/>
      <c r="DH609" s="30"/>
      <c r="DI609" s="30"/>
      <c r="DJ609" s="30"/>
      <c r="DK609" s="30"/>
      <c r="DL609" s="30"/>
      <c r="DM609" s="30"/>
      <c r="DN609" s="30"/>
      <c r="DO609" s="30"/>
      <c r="DP609" s="30"/>
      <c r="DQ609" s="30"/>
      <c r="DR609" s="30"/>
      <c r="DS609" s="30"/>
      <c r="DT609" s="30"/>
      <c r="DU609" s="30"/>
      <c r="DV609" s="30"/>
      <c r="DW609" s="30"/>
      <c r="DX609" s="30"/>
    </row>
    <row r="610" spans="2:128" s="94" customFormat="1" x14ac:dyDescent="0.25">
      <c r="B610" s="100"/>
      <c r="C610" s="90"/>
      <c r="I610" s="101"/>
      <c r="J610" s="101"/>
      <c r="CN610" s="30"/>
      <c r="CO610" s="30"/>
      <c r="CP610" s="30"/>
      <c r="CQ610" s="30"/>
      <c r="CR610" s="30"/>
      <c r="CS610" s="30"/>
      <c r="CT610" s="30"/>
      <c r="CU610" s="30"/>
      <c r="CV610" s="30"/>
      <c r="CW610" s="30"/>
      <c r="CX610" s="30"/>
      <c r="CY610" s="30"/>
      <c r="CZ610" s="30"/>
      <c r="DA610" s="30"/>
      <c r="DB610" s="30"/>
      <c r="DC610" s="30"/>
      <c r="DD610" s="30"/>
      <c r="DE610" s="30"/>
      <c r="DF610" s="30"/>
      <c r="DG610" s="30"/>
      <c r="DH610" s="30"/>
      <c r="DI610" s="30"/>
      <c r="DJ610" s="30"/>
      <c r="DK610" s="30"/>
      <c r="DL610" s="30"/>
      <c r="DM610" s="30"/>
      <c r="DN610" s="30"/>
      <c r="DO610" s="30"/>
      <c r="DP610" s="30"/>
      <c r="DQ610" s="30"/>
      <c r="DR610" s="30"/>
      <c r="DS610" s="30"/>
      <c r="DT610" s="30"/>
      <c r="DU610" s="30"/>
      <c r="DV610" s="30"/>
      <c r="DW610" s="30"/>
      <c r="DX610" s="30"/>
    </row>
    <row r="611" spans="2:128" s="94" customFormat="1" x14ac:dyDescent="0.25">
      <c r="B611" s="100"/>
      <c r="C611" s="90"/>
      <c r="I611" s="101"/>
      <c r="J611" s="101"/>
      <c r="CN611" s="30"/>
      <c r="CO611" s="30"/>
      <c r="CP611" s="30"/>
      <c r="CQ611" s="30"/>
      <c r="CR611" s="30"/>
      <c r="CS611" s="30"/>
      <c r="CT611" s="30"/>
      <c r="CU611" s="30"/>
      <c r="CV611" s="30"/>
      <c r="CW611" s="30"/>
      <c r="CX611" s="30"/>
      <c r="CY611" s="30"/>
      <c r="CZ611" s="30"/>
      <c r="DA611" s="30"/>
      <c r="DB611" s="30"/>
      <c r="DC611" s="30"/>
      <c r="DD611" s="30"/>
      <c r="DE611" s="30"/>
      <c r="DF611" s="30"/>
      <c r="DG611" s="30"/>
      <c r="DH611" s="30"/>
      <c r="DI611" s="30"/>
      <c r="DJ611" s="30"/>
      <c r="DK611" s="30"/>
      <c r="DL611" s="30"/>
      <c r="DM611" s="30"/>
      <c r="DN611" s="30"/>
      <c r="DO611" s="30"/>
      <c r="DP611" s="30"/>
      <c r="DQ611" s="30"/>
      <c r="DR611" s="30"/>
      <c r="DS611" s="30"/>
      <c r="DT611" s="30"/>
      <c r="DU611" s="30"/>
      <c r="DV611" s="30"/>
      <c r="DW611" s="30"/>
      <c r="DX611" s="30"/>
    </row>
    <row r="612" spans="2:128" s="94" customFormat="1" x14ac:dyDescent="0.25">
      <c r="B612" s="100"/>
      <c r="C612" s="90"/>
      <c r="I612" s="101"/>
      <c r="J612" s="101"/>
      <c r="CN612" s="30"/>
      <c r="CO612" s="30"/>
      <c r="CP612" s="30"/>
      <c r="CQ612" s="30"/>
      <c r="CR612" s="30"/>
      <c r="CS612" s="30"/>
      <c r="CT612" s="30"/>
      <c r="CU612" s="30"/>
      <c r="CV612" s="30"/>
      <c r="CW612" s="30"/>
      <c r="CX612" s="30"/>
      <c r="CY612" s="30"/>
      <c r="CZ612" s="30"/>
      <c r="DA612" s="30"/>
      <c r="DB612" s="30"/>
      <c r="DC612" s="30"/>
      <c r="DD612" s="30"/>
      <c r="DE612" s="30"/>
      <c r="DF612" s="30"/>
      <c r="DG612" s="30"/>
      <c r="DH612" s="30"/>
      <c r="DI612" s="30"/>
      <c r="DJ612" s="30"/>
      <c r="DK612" s="30"/>
      <c r="DL612" s="30"/>
      <c r="DM612" s="30"/>
      <c r="DN612" s="30"/>
      <c r="DO612" s="30"/>
      <c r="DP612" s="30"/>
      <c r="DQ612" s="30"/>
      <c r="DR612" s="30"/>
      <c r="DS612" s="30"/>
      <c r="DT612" s="30"/>
      <c r="DU612" s="30"/>
      <c r="DV612" s="30"/>
      <c r="DW612" s="30"/>
      <c r="DX612" s="30"/>
    </row>
    <row r="613" spans="2:128" s="94" customFormat="1" x14ac:dyDescent="0.25">
      <c r="B613" s="100"/>
      <c r="C613" s="90"/>
      <c r="I613" s="101"/>
      <c r="J613" s="101"/>
      <c r="CN613" s="30"/>
      <c r="CO613" s="30"/>
      <c r="CP613" s="30"/>
      <c r="CQ613" s="30"/>
      <c r="CR613" s="30"/>
      <c r="CS613" s="30"/>
      <c r="CT613" s="30"/>
      <c r="CU613" s="30"/>
      <c r="CV613" s="30"/>
      <c r="CW613" s="30"/>
      <c r="CX613" s="30"/>
      <c r="CY613" s="30"/>
      <c r="CZ613" s="30"/>
      <c r="DA613" s="30"/>
      <c r="DB613" s="30"/>
      <c r="DC613" s="30"/>
      <c r="DD613" s="30"/>
      <c r="DE613" s="30"/>
      <c r="DF613" s="30"/>
      <c r="DG613" s="30"/>
      <c r="DH613" s="30"/>
      <c r="DI613" s="30"/>
      <c r="DJ613" s="30"/>
      <c r="DK613" s="30"/>
      <c r="DL613" s="30"/>
      <c r="DM613" s="30"/>
      <c r="DN613" s="30"/>
      <c r="DO613" s="30"/>
      <c r="DP613" s="30"/>
      <c r="DQ613" s="30"/>
      <c r="DR613" s="30"/>
      <c r="DS613" s="30"/>
      <c r="DT613" s="30"/>
      <c r="DU613" s="30"/>
      <c r="DV613" s="30"/>
      <c r="DW613" s="30"/>
      <c r="DX613" s="30"/>
    </row>
    <row r="614" spans="2:128" s="94" customFormat="1" x14ac:dyDescent="0.25">
      <c r="B614" s="100"/>
      <c r="C614" s="90"/>
      <c r="I614" s="101"/>
      <c r="J614" s="101"/>
      <c r="CN614" s="30"/>
      <c r="CO614" s="30"/>
      <c r="CP614" s="30"/>
      <c r="CQ614" s="30"/>
      <c r="CR614" s="30"/>
      <c r="CS614" s="30"/>
      <c r="CT614" s="30"/>
      <c r="CU614" s="30"/>
      <c r="CV614" s="30"/>
      <c r="CW614" s="30"/>
      <c r="CX614" s="30"/>
      <c r="CY614" s="30"/>
      <c r="CZ614" s="30"/>
      <c r="DA614" s="30"/>
      <c r="DB614" s="30"/>
      <c r="DC614" s="30"/>
      <c r="DD614" s="30"/>
      <c r="DE614" s="30"/>
      <c r="DF614" s="30"/>
      <c r="DG614" s="30"/>
      <c r="DH614" s="30"/>
      <c r="DI614" s="30"/>
      <c r="DJ614" s="30"/>
      <c r="DK614" s="30"/>
      <c r="DL614" s="30"/>
      <c r="DM614" s="30"/>
      <c r="DN614" s="30"/>
      <c r="DO614" s="30"/>
      <c r="DP614" s="30"/>
      <c r="DQ614" s="30"/>
      <c r="DR614" s="30"/>
      <c r="DS614" s="30"/>
      <c r="DT614" s="30"/>
      <c r="DU614" s="30"/>
      <c r="DV614" s="30"/>
      <c r="DW614" s="30"/>
      <c r="DX614" s="30"/>
    </row>
    <row r="615" spans="2:128" s="94" customFormat="1" x14ac:dyDescent="0.25">
      <c r="B615" s="100"/>
      <c r="C615" s="90"/>
      <c r="I615" s="101"/>
      <c r="J615" s="101"/>
      <c r="CN615" s="30"/>
      <c r="CO615" s="30"/>
      <c r="CP615" s="30"/>
      <c r="CQ615" s="30"/>
      <c r="CR615" s="30"/>
      <c r="CS615" s="30"/>
      <c r="CT615" s="30"/>
      <c r="CU615" s="30"/>
      <c r="CV615" s="30"/>
      <c r="CW615" s="30"/>
      <c r="CX615" s="30"/>
      <c r="CY615" s="30"/>
      <c r="CZ615" s="30"/>
      <c r="DA615" s="30"/>
      <c r="DB615" s="30"/>
      <c r="DC615" s="30"/>
      <c r="DD615" s="30"/>
      <c r="DE615" s="30"/>
      <c r="DF615" s="30"/>
      <c r="DG615" s="30"/>
      <c r="DH615" s="30"/>
      <c r="DI615" s="30"/>
      <c r="DJ615" s="30"/>
      <c r="DK615" s="30"/>
      <c r="DL615" s="30"/>
      <c r="DM615" s="30"/>
      <c r="DN615" s="30"/>
      <c r="DO615" s="30"/>
      <c r="DP615" s="30"/>
      <c r="DQ615" s="30"/>
      <c r="DR615" s="30"/>
      <c r="DS615" s="30"/>
      <c r="DT615" s="30"/>
      <c r="DU615" s="30"/>
      <c r="DV615" s="30"/>
      <c r="DW615" s="30"/>
      <c r="DX615" s="30"/>
    </row>
    <row r="616" spans="2:128" s="94" customFormat="1" x14ac:dyDescent="0.25">
      <c r="B616" s="100"/>
      <c r="C616" s="90"/>
      <c r="I616" s="101"/>
      <c r="J616" s="101"/>
      <c r="CN616" s="30"/>
      <c r="CO616" s="30"/>
      <c r="CP616" s="30"/>
      <c r="CQ616" s="30"/>
      <c r="CR616" s="30"/>
      <c r="CS616" s="30"/>
      <c r="CT616" s="30"/>
      <c r="CU616" s="30"/>
      <c r="CV616" s="30"/>
      <c r="CW616" s="30"/>
      <c r="CX616" s="30"/>
      <c r="CY616" s="30"/>
      <c r="CZ616" s="30"/>
      <c r="DA616" s="30"/>
      <c r="DB616" s="30"/>
      <c r="DC616" s="30"/>
      <c r="DD616" s="30"/>
      <c r="DE616" s="30"/>
      <c r="DF616" s="30"/>
      <c r="DG616" s="30"/>
      <c r="DH616" s="30"/>
      <c r="DI616" s="30"/>
      <c r="DJ616" s="30"/>
      <c r="DK616" s="30"/>
      <c r="DL616" s="30"/>
      <c r="DM616" s="30"/>
      <c r="DN616" s="30"/>
      <c r="DO616" s="30"/>
      <c r="DP616" s="30"/>
      <c r="DQ616" s="30"/>
      <c r="DR616" s="30"/>
      <c r="DS616" s="30"/>
      <c r="DT616" s="30"/>
      <c r="DU616" s="30"/>
      <c r="DV616" s="30"/>
      <c r="DW616" s="30"/>
      <c r="DX616" s="30"/>
    </row>
    <row r="617" spans="2:128" s="94" customFormat="1" x14ac:dyDescent="0.25">
      <c r="B617" s="100"/>
      <c r="C617" s="90"/>
      <c r="I617" s="101"/>
      <c r="J617" s="101"/>
      <c r="CN617" s="30"/>
      <c r="CO617" s="30"/>
      <c r="CP617" s="30"/>
      <c r="CQ617" s="30"/>
      <c r="CR617" s="30"/>
      <c r="CS617" s="30"/>
      <c r="CT617" s="30"/>
      <c r="CU617" s="30"/>
      <c r="CV617" s="30"/>
      <c r="CW617" s="30"/>
      <c r="CX617" s="30"/>
      <c r="CY617" s="30"/>
      <c r="CZ617" s="30"/>
      <c r="DA617" s="30"/>
      <c r="DB617" s="30"/>
      <c r="DC617" s="30"/>
      <c r="DD617" s="30"/>
      <c r="DE617" s="30"/>
      <c r="DF617" s="30"/>
      <c r="DG617" s="30"/>
      <c r="DH617" s="30"/>
      <c r="DI617" s="30"/>
      <c r="DJ617" s="30"/>
      <c r="DK617" s="30"/>
      <c r="DL617" s="30"/>
      <c r="DM617" s="30"/>
      <c r="DN617" s="30"/>
      <c r="DO617" s="30"/>
      <c r="DP617" s="30"/>
      <c r="DQ617" s="30"/>
      <c r="DR617" s="30"/>
      <c r="DS617" s="30"/>
      <c r="DT617" s="30"/>
      <c r="DU617" s="30"/>
      <c r="DV617" s="30"/>
      <c r="DW617" s="30"/>
      <c r="DX617" s="30"/>
    </row>
    <row r="618" spans="2:128" s="94" customFormat="1" x14ac:dyDescent="0.25">
      <c r="B618" s="100"/>
      <c r="C618" s="90"/>
      <c r="I618" s="101"/>
      <c r="J618" s="101"/>
      <c r="CN618" s="30"/>
      <c r="CO618" s="30"/>
      <c r="CP618" s="30"/>
      <c r="CQ618" s="30"/>
      <c r="CR618" s="30"/>
      <c r="CS618" s="30"/>
      <c r="CT618" s="30"/>
      <c r="CU618" s="30"/>
      <c r="CV618" s="30"/>
      <c r="CW618" s="30"/>
      <c r="CX618" s="30"/>
      <c r="CY618" s="30"/>
      <c r="CZ618" s="30"/>
      <c r="DA618" s="30"/>
      <c r="DB618" s="30"/>
      <c r="DC618" s="30"/>
      <c r="DD618" s="30"/>
      <c r="DE618" s="30"/>
      <c r="DF618" s="30"/>
      <c r="DG618" s="30"/>
      <c r="DH618" s="30"/>
      <c r="DI618" s="30"/>
      <c r="DJ618" s="30"/>
      <c r="DK618" s="30"/>
      <c r="DL618" s="30"/>
      <c r="DM618" s="30"/>
      <c r="DN618" s="30"/>
      <c r="DO618" s="30"/>
      <c r="DP618" s="30"/>
      <c r="DQ618" s="30"/>
      <c r="DR618" s="30"/>
      <c r="DS618" s="30"/>
      <c r="DT618" s="30"/>
      <c r="DU618" s="30"/>
      <c r="DV618" s="30"/>
      <c r="DW618" s="30"/>
      <c r="DX618" s="30"/>
    </row>
    <row r="619" spans="2:128" s="94" customFormat="1" x14ac:dyDescent="0.25">
      <c r="B619" s="100"/>
      <c r="C619" s="90"/>
      <c r="I619" s="101"/>
      <c r="J619" s="101"/>
      <c r="CN619" s="30"/>
      <c r="CO619" s="30"/>
      <c r="CP619" s="30"/>
      <c r="CQ619" s="30"/>
      <c r="CR619" s="30"/>
      <c r="CS619" s="30"/>
      <c r="CT619" s="30"/>
      <c r="CU619" s="30"/>
      <c r="CV619" s="30"/>
      <c r="CW619" s="30"/>
      <c r="CX619" s="30"/>
      <c r="CY619" s="30"/>
      <c r="CZ619" s="30"/>
      <c r="DA619" s="30"/>
      <c r="DB619" s="30"/>
      <c r="DC619" s="30"/>
      <c r="DD619" s="30"/>
      <c r="DE619" s="30"/>
      <c r="DF619" s="30"/>
      <c r="DG619" s="30"/>
      <c r="DH619" s="30"/>
      <c r="DI619" s="30"/>
      <c r="DJ619" s="30"/>
      <c r="DK619" s="30"/>
      <c r="DL619" s="30"/>
      <c r="DM619" s="30"/>
      <c r="DN619" s="30"/>
      <c r="DO619" s="30"/>
      <c r="DP619" s="30"/>
      <c r="DQ619" s="30"/>
      <c r="DR619" s="30"/>
      <c r="DS619" s="30"/>
      <c r="DT619" s="30"/>
      <c r="DU619" s="30"/>
      <c r="DV619" s="30"/>
      <c r="DW619" s="30"/>
      <c r="DX619" s="30"/>
    </row>
    <row r="620" spans="2:128" s="94" customFormat="1" x14ac:dyDescent="0.25">
      <c r="B620" s="100"/>
      <c r="C620" s="90"/>
      <c r="I620" s="101"/>
      <c r="J620" s="101"/>
      <c r="CN620" s="30"/>
      <c r="CO620" s="30"/>
      <c r="CP620" s="30"/>
      <c r="CQ620" s="30"/>
      <c r="CR620" s="30"/>
      <c r="CS620" s="30"/>
      <c r="CT620" s="30"/>
      <c r="CU620" s="30"/>
      <c r="CV620" s="30"/>
      <c r="CW620" s="30"/>
      <c r="CX620" s="30"/>
      <c r="CY620" s="30"/>
      <c r="CZ620" s="30"/>
      <c r="DA620" s="30"/>
      <c r="DB620" s="30"/>
      <c r="DC620" s="30"/>
      <c r="DD620" s="30"/>
      <c r="DE620" s="30"/>
      <c r="DF620" s="30"/>
      <c r="DG620" s="30"/>
      <c r="DH620" s="30"/>
      <c r="DI620" s="30"/>
      <c r="DJ620" s="30"/>
      <c r="DK620" s="30"/>
      <c r="DL620" s="30"/>
      <c r="DM620" s="30"/>
      <c r="DN620" s="30"/>
      <c r="DO620" s="30"/>
      <c r="DP620" s="30"/>
      <c r="DQ620" s="30"/>
      <c r="DR620" s="30"/>
      <c r="DS620" s="30"/>
      <c r="DT620" s="30"/>
      <c r="DU620" s="30"/>
      <c r="DV620" s="30"/>
      <c r="DW620" s="30"/>
      <c r="DX620" s="30"/>
    </row>
    <row r="621" spans="2:128" s="94" customFormat="1" x14ac:dyDescent="0.25">
      <c r="B621" s="100"/>
      <c r="C621" s="90"/>
      <c r="I621" s="101"/>
      <c r="J621" s="101"/>
      <c r="CN621" s="30"/>
      <c r="CO621" s="30"/>
      <c r="CP621" s="30"/>
      <c r="CQ621" s="30"/>
      <c r="CR621" s="30"/>
      <c r="CS621" s="30"/>
      <c r="CT621" s="30"/>
      <c r="CU621" s="30"/>
      <c r="CV621" s="30"/>
      <c r="CW621" s="30"/>
      <c r="CX621" s="30"/>
      <c r="CY621" s="30"/>
      <c r="CZ621" s="30"/>
      <c r="DA621" s="30"/>
      <c r="DB621" s="30"/>
      <c r="DC621" s="30"/>
      <c r="DD621" s="30"/>
      <c r="DE621" s="30"/>
      <c r="DF621" s="30"/>
      <c r="DG621" s="30"/>
      <c r="DH621" s="30"/>
      <c r="DI621" s="30"/>
      <c r="DJ621" s="30"/>
      <c r="DK621" s="30"/>
      <c r="DL621" s="30"/>
      <c r="DM621" s="30"/>
      <c r="DN621" s="30"/>
      <c r="DO621" s="30"/>
      <c r="DP621" s="30"/>
      <c r="DQ621" s="30"/>
      <c r="DR621" s="30"/>
      <c r="DS621" s="30"/>
      <c r="DT621" s="30"/>
      <c r="DU621" s="30"/>
      <c r="DV621" s="30"/>
      <c r="DW621" s="30"/>
      <c r="DX621" s="30"/>
    </row>
    <row r="622" spans="2:128" s="94" customFormat="1" x14ac:dyDescent="0.25">
      <c r="B622" s="100"/>
      <c r="C622" s="90"/>
      <c r="I622" s="101"/>
      <c r="J622" s="101"/>
      <c r="CN622" s="30"/>
      <c r="CO622" s="30"/>
      <c r="CP622" s="30"/>
      <c r="CQ622" s="30"/>
      <c r="CR622" s="30"/>
      <c r="CS622" s="30"/>
      <c r="CT622" s="30"/>
      <c r="CU622" s="30"/>
      <c r="CV622" s="30"/>
      <c r="CW622" s="30"/>
      <c r="CX622" s="30"/>
      <c r="CY622" s="30"/>
      <c r="CZ622" s="30"/>
      <c r="DA622" s="30"/>
      <c r="DB622" s="30"/>
      <c r="DC622" s="30"/>
      <c r="DD622" s="30"/>
      <c r="DE622" s="30"/>
      <c r="DF622" s="30"/>
      <c r="DG622" s="30"/>
      <c r="DH622" s="30"/>
      <c r="DI622" s="30"/>
      <c r="DJ622" s="30"/>
      <c r="DK622" s="30"/>
      <c r="DL622" s="30"/>
      <c r="DM622" s="30"/>
      <c r="DN622" s="30"/>
      <c r="DO622" s="30"/>
      <c r="DP622" s="30"/>
      <c r="DQ622" s="30"/>
      <c r="DR622" s="30"/>
      <c r="DS622" s="30"/>
      <c r="DT622" s="30"/>
      <c r="DU622" s="30"/>
      <c r="DV622" s="30"/>
      <c r="DW622" s="30"/>
      <c r="DX622" s="30"/>
    </row>
    <row r="623" spans="2:128" s="94" customFormat="1" x14ac:dyDescent="0.25">
      <c r="B623" s="100"/>
      <c r="C623" s="90"/>
      <c r="I623" s="101"/>
      <c r="J623" s="101"/>
      <c r="CN623" s="30"/>
      <c r="CO623" s="30"/>
      <c r="CP623" s="30"/>
      <c r="CQ623" s="30"/>
      <c r="CR623" s="30"/>
      <c r="CS623" s="30"/>
      <c r="CT623" s="30"/>
      <c r="CU623" s="30"/>
      <c r="CV623" s="30"/>
      <c r="CW623" s="30"/>
      <c r="CX623" s="30"/>
      <c r="CY623" s="30"/>
      <c r="CZ623" s="30"/>
      <c r="DA623" s="30"/>
      <c r="DB623" s="30"/>
      <c r="DC623" s="30"/>
      <c r="DD623" s="30"/>
      <c r="DE623" s="30"/>
      <c r="DF623" s="30"/>
      <c r="DG623" s="30"/>
      <c r="DH623" s="30"/>
      <c r="DI623" s="30"/>
      <c r="DJ623" s="30"/>
      <c r="DK623" s="30"/>
      <c r="DL623" s="30"/>
      <c r="DM623" s="30"/>
      <c r="DN623" s="30"/>
      <c r="DO623" s="30"/>
      <c r="DP623" s="30"/>
      <c r="DQ623" s="30"/>
      <c r="DR623" s="30"/>
      <c r="DS623" s="30"/>
      <c r="DT623" s="30"/>
      <c r="DU623" s="30"/>
      <c r="DV623" s="30"/>
      <c r="DW623" s="30"/>
      <c r="DX623" s="30"/>
    </row>
    <row r="624" spans="2:128" s="94" customFormat="1" x14ac:dyDescent="0.25">
      <c r="B624" s="100"/>
      <c r="C624" s="90"/>
      <c r="I624" s="101"/>
      <c r="J624" s="101"/>
      <c r="CN624" s="30"/>
      <c r="CO624" s="30"/>
      <c r="CP624" s="30"/>
      <c r="CQ624" s="30"/>
      <c r="CR624" s="30"/>
      <c r="CS624" s="30"/>
      <c r="CT624" s="30"/>
      <c r="CU624" s="30"/>
      <c r="CV624" s="30"/>
      <c r="CW624" s="30"/>
      <c r="CX624" s="30"/>
      <c r="CY624" s="30"/>
      <c r="CZ624" s="30"/>
      <c r="DA624" s="30"/>
      <c r="DB624" s="30"/>
      <c r="DC624" s="30"/>
      <c r="DD624" s="30"/>
      <c r="DE624" s="30"/>
      <c r="DF624" s="30"/>
      <c r="DG624" s="30"/>
      <c r="DH624" s="30"/>
      <c r="DI624" s="30"/>
      <c r="DJ624" s="30"/>
      <c r="DK624" s="30"/>
      <c r="DL624" s="30"/>
      <c r="DM624" s="30"/>
      <c r="DN624" s="30"/>
      <c r="DO624" s="30"/>
      <c r="DP624" s="30"/>
      <c r="DQ624" s="30"/>
      <c r="DR624" s="30"/>
      <c r="DS624" s="30"/>
      <c r="DT624" s="30"/>
      <c r="DU624" s="30"/>
      <c r="DV624" s="30"/>
      <c r="DW624" s="30"/>
      <c r="DX624" s="30"/>
    </row>
    <row r="625" spans="2:128" s="94" customFormat="1" x14ac:dyDescent="0.25">
      <c r="B625" s="100"/>
      <c r="C625" s="90"/>
      <c r="I625" s="101"/>
      <c r="J625" s="101"/>
      <c r="CN625" s="30"/>
      <c r="CO625" s="30"/>
      <c r="CP625" s="30"/>
      <c r="CQ625" s="30"/>
      <c r="CR625" s="30"/>
      <c r="CS625" s="30"/>
      <c r="CT625" s="30"/>
      <c r="CU625" s="30"/>
      <c r="CV625" s="30"/>
      <c r="CW625" s="30"/>
      <c r="CX625" s="30"/>
      <c r="CY625" s="30"/>
      <c r="CZ625" s="30"/>
      <c r="DA625" s="30"/>
      <c r="DB625" s="30"/>
      <c r="DC625" s="30"/>
      <c r="DD625" s="30"/>
      <c r="DE625" s="30"/>
      <c r="DF625" s="30"/>
      <c r="DG625" s="30"/>
      <c r="DH625" s="30"/>
      <c r="DI625" s="30"/>
      <c r="DJ625" s="30"/>
      <c r="DK625" s="30"/>
      <c r="DL625" s="30"/>
      <c r="DM625" s="30"/>
      <c r="DN625" s="30"/>
      <c r="DO625" s="30"/>
      <c r="DP625" s="30"/>
      <c r="DQ625" s="30"/>
      <c r="DR625" s="30"/>
      <c r="DS625" s="30"/>
      <c r="DT625" s="30"/>
      <c r="DU625" s="30"/>
      <c r="DV625" s="30"/>
      <c r="DW625" s="30"/>
      <c r="DX625" s="30"/>
    </row>
    <row r="626" spans="2:128" s="94" customFormat="1" x14ac:dyDescent="0.25">
      <c r="B626" s="100"/>
      <c r="C626" s="90"/>
      <c r="I626" s="101"/>
      <c r="J626" s="101"/>
      <c r="CN626" s="30"/>
      <c r="CO626" s="30"/>
      <c r="CP626" s="30"/>
      <c r="CQ626" s="30"/>
      <c r="CR626" s="30"/>
      <c r="CS626" s="30"/>
      <c r="CT626" s="30"/>
      <c r="CU626" s="30"/>
      <c r="CV626" s="30"/>
      <c r="CW626" s="30"/>
      <c r="CX626" s="30"/>
      <c r="CY626" s="30"/>
      <c r="CZ626" s="30"/>
      <c r="DA626" s="30"/>
      <c r="DB626" s="30"/>
      <c r="DC626" s="30"/>
      <c r="DD626" s="30"/>
      <c r="DE626" s="30"/>
      <c r="DF626" s="30"/>
      <c r="DG626" s="30"/>
      <c r="DH626" s="30"/>
      <c r="DI626" s="30"/>
      <c r="DJ626" s="30"/>
      <c r="DK626" s="30"/>
      <c r="DL626" s="30"/>
      <c r="DM626" s="30"/>
      <c r="DN626" s="30"/>
      <c r="DO626" s="30"/>
      <c r="DP626" s="30"/>
      <c r="DQ626" s="30"/>
      <c r="DR626" s="30"/>
      <c r="DS626" s="30"/>
      <c r="DT626" s="30"/>
      <c r="DU626" s="30"/>
      <c r="DV626" s="30"/>
      <c r="DW626" s="30"/>
      <c r="DX626" s="30"/>
    </row>
    <row r="627" spans="2:128" s="94" customFormat="1" x14ac:dyDescent="0.25">
      <c r="B627" s="100"/>
      <c r="C627" s="90"/>
      <c r="I627" s="101"/>
      <c r="J627" s="101"/>
      <c r="CN627" s="30"/>
      <c r="CO627" s="30"/>
      <c r="CP627" s="30"/>
      <c r="CQ627" s="30"/>
      <c r="CR627" s="30"/>
      <c r="CS627" s="30"/>
      <c r="CT627" s="30"/>
      <c r="CU627" s="30"/>
      <c r="CV627" s="30"/>
      <c r="CW627" s="30"/>
      <c r="CX627" s="30"/>
      <c r="CY627" s="30"/>
      <c r="CZ627" s="30"/>
      <c r="DA627" s="30"/>
      <c r="DB627" s="30"/>
      <c r="DC627" s="30"/>
      <c r="DD627" s="30"/>
      <c r="DE627" s="30"/>
      <c r="DF627" s="30"/>
      <c r="DG627" s="30"/>
      <c r="DH627" s="30"/>
      <c r="DI627" s="30"/>
      <c r="DJ627" s="30"/>
      <c r="DK627" s="30"/>
      <c r="DL627" s="30"/>
      <c r="DM627" s="30"/>
      <c r="DN627" s="30"/>
      <c r="DO627" s="30"/>
      <c r="DP627" s="30"/>
      <c r="DQ627" s="30"/>
      <c r="DR627" s="30"/>
      <c r="DS627" s="30"/>
      <c r="DT627" s="30"/>
      <c r="DU627" s="30"/>
      <c r="DV627" s="30"/>
      <c r="DW627" s="30"/>
      <c r="DX627" s="30"/>
    </row>
    <row r="628" spans="2:128" s="94" customFormat="1" x14ac:dyDescent="0.25">
      <c r="B628" s="100"/>
      <c r="C628" s="90"/>
      <c r="I628" s="101"/>
      <c r="J628" s="101"/>
      <c r="CN628" s="30"/>
      <c r="CO628" s="30"/>
      <c r="CP628" s="30"/>
      <c r="CQ628" s="30"/>
      <c r="CR628" s="30"/>
      <c r="CS628" s="30"/>
      <c r="CT628" s="30"/>
      <c r="CU628" s="30"/>
      <c r="CV628" s="30"/>
      <c r="CW628" s="30"/>
      <c r="CX628" s="30"/>
      <c r="CY628" s="30"/>
      <c r="CZ628" s="30"/>
      <c r="DA628" s="30"/>
      <c r="DB628" s="30"/>
      <c r="DC628" s="30"/>
      <c r="DD628" s="30"/>
      <c r="DE628" s="30"/>
      <c r="DF628" s="30"/>
      <c r="DG628" s="30"/>
      <c r="DH628" s="30"/>
      <c r="DI628" s="30"/>
      <c r="DJ628" s="30"/>
      <c r="DK628" s="30"/>
      <c r="DL628" s="30"/>
      <c r="DM628" s="30"/>
      <c r="DN628" s="30"/>
      <c r="DO628" s="30"/>
      <c r="DP628" s="30"/>
      <c r="DQ628" s="30"/>
      <c r="DR628" s="30"/>
      <c r="DS628" s="30"/>
      <c r="DT628" s="30"/>
      <c r="DU628" s="30"/>
      <c r="DV628" s="30"/>
      <c r="DW628" s="30"/>
      <c r="DX628" s="30"/>
    </row>
    <row r="629" spans="2:128" s="94" customFormat="1" x14ac:dyDescent="0.25">
      <c r="B629" s="100"/>
      <c r="C629" s="90"/>
      <c r="I629" s="101"/>
      <c r="J629" s="101"/>
      <c r="CN629" s="30"/>
      <c r="CO629" s="30"/>
      <c r="CP629" s="30"/>
      <c r="CQ629" s="30"/>
      <c r="CR629" s="30"/>
      <c r="CS629" s="30"/>
      <c r="CT629" s="30"/>
      <c r="CU629" s="30"/>
      <c r="CV629" s="30"/>
      <c r="CW629" s="30"/>
      <c r="CX629" s="30"/>
      <c r="CY629" s="30"/>
      <c r="CZ629" s="30"/>
      <c r="DA629" s="30"/>
      <c r="DB629" s="30"/>
      <c r="DC629" s="30"/>
      <c r="DD629" s="30"/>
      <c r="DE629" s="30"/>
      <c r="DF629" s="30"/>
      <c r="DG629" s="30"/>
      <c r="DH629" s="30"/>
      <c r="DI629" s="30"/>
      <c r="DJ629" s="30"/>
      <c r="DK629" s="30"/>
      <c r="DL629" s="30"/>
      <c r="DM629" s="30"/>
      <c r="DN629" s="30"/>
      <c r="DO629" s="30"/>
      <c r="DP629" s="30"/>
      <c r="DQ629" s="30"/>
      <c r="DR629" s="30"/>
      <c r="DS629" s="30"/>
      <c r="DT629" s="30"/>
      <c r="DU629" s="30"/>
      <c r="DV629" s="30"/>
      <c r="DW629" s="30"/>
      <c r="DX629" s="30"/>
    </row>
    <row r="630" spans="2:128" s="94" customFormat="1" x14ac:dyDescent="0.25">
      <c r="B630" s="100"/>
      <c r="C630" s="90"/>
      <c r="I630" s="101"/>
      <c r="J630" s="101"/>
      <c r="CN630" s="30"/>
      <c r="CO630" s="30"/>
      <c r="CP630" s="30"/>
      <c r="CQ630" s="30"/>
      <c r="CR630" s="30"/>
      <c r="CS630" s="30"/>
      <c r="CT630" s="30"/>
      <c r="CU630" s="30"/>
      <c r="CV630" s="30"/>
      <c r="CW630" s="30"/>
      <c r="CX630" s="30"/>
      <c r="CY630" s="30"/>
      <c r="CZ630" s="30"/>
      <c r="DA630" s="30"/>
      <c r="DB630" s="30"/>
      <c r="DC630" s="30"/>
      <c r="DD630" s="30"/>
      <c r="DE630" s="30"/>
      <c r="DF630" s="30"/>
      <c r="DG630" s="30"/>
      <c r="DH630" s="30"/>
      <c r="DI630" s="30"/>
      <c r="DJ630" s="30"/>
      <c r="DK630" s="30"/>
      <c r="DL630" s="30"/>
      <c r="DM630" s="30"/>
      <c r="DN630" s="30"/>
      <c r="DO630" s="30"/>
      <c r="DP630" s="30"/>
      <c r="DQ630" s="30"/>
      <c r="DR630" s="30"/>
      <c r="DS630" s="30"/>
      <c r="DT630" s="30"/>
      <c r="DU630" s="30"/>
      <c r="DV630" s="30"/>
      <c r="DW630" s="30"/>
      <c r="DX630" s="30"/>
    </row>
    <row r="631" spans="2:128" s="94" customFormat="1" x14ac:dyDescent="0.25">
      <c r="B631" s="100"/>
      <c r="C631" s="90"/>
      <c r="I631" s="101"/>
      <c r="J631" s="101"/>
      <c r="CN631" s="30"/>
      <c r="CO631" s="30"/>
      <c r="CP631" s="30"/>
      <c r="CQ631" s="30"/>
      <c r="CR631" s="30"/>
      <c r="CS631" s="30"/>
      <c r="CT631" s="30"/>
      <c r="CU631" s="30"/>
      <c r="CV631" s="30"/>
      <c r="CW631" s="30"/>
      <c r="CX631" s="30"/>
      <c r="CY631" s="30"/>
      <c r="CZ631" s="30"/>
      <c r="DA631" s="30"/>
      <c r="DB631" s="30"/>
      <c r="DC631" s="30"/>
      <c r="DD631" s="30"/>
      <c r="DE631" s="30"/>
      <c r="DF631" s="30"/>
      <c r="DG631" s="30"/>
      <c r="DH631" s="30"/>
      <c r="DI631" s="30"/>
      <c r="DJ631" s="30"/>
      <c r="DK631" s="30"/>
      <c r="DL631" s="30"/>
      <c r="DM631" s="30"/>
      <c r="DN631" s="30"/>
      <c r="DO631" s="30"/>
      <c r="DP631" s="30"/>
      <c r="DQ631" s="30"/>
      <c r="DR631" s="30"/>
      <c r="DS631" s="30"/>
      <c r="DT631" s="30"/>
      <c r="DU631" s="30"/>
      <c r="DV631" s="30"/>
      <c r="DW631" s="30"/>
      <c r="DX631" s="30"/>
    </row>
    <row r="632" spans="2:128" s="94" customFormat="1" x14ac:dyDescent="0.25">
      <c r="B632" s="100"/>
      <c r="C632" s="90"/>
      <c r="I632" s="101"/>
      <c r="J632" s="101"/>
      <c r="CN632" s="30"/>
      <c r="CO632" s="30"/>
      <c r="CP632" s="30"/>
      <c r="CQ632" s="30"/>
      <c r="CR632" s="30"/>
      <c r="CS632" s="30"/>
      <c r="CT632" s="30"/>
      <c r="CU632" s="30"/>
      <c r="CV632" s="30"/>
      <c r="CW632" s="30"/>
      <c r="CX632" s="30"/>
      <c r="CY632" s="30"/>
      <c r="CZ632" s="30"/>
      <c r="DA632" s="30"/>
      <c r="DB632" s="30"/>
      <c r="DC632" s="30"/>
      <c r="DD632" s="30"/>
      <c r="DE632" s="30"/>
      <c r="DF632" s="30"/>
      <c r="DG632" s="30"/>
      <c r="DH632" s="30"/>
      <c r="DI632" s="30"/>
      <c r="DJ632" s="30"/>
      <c r="DK632" s="30"/>
      <c r="DL632" s="30"/>
      <c r="DM632" s="30"/>
      <c r="DN632" s="30"/>
      <c r="DO632" s="30"/>
      <c r="DP632" s="30"/>
      <c r="DQ632" s="30"/>
      <c r="DR632" s="30"/>
      <c r="DS632" s="30"/>
      <c r="DT632" s="30"/>
      <c r="DU632" s="30"/>
      <c r="DV632" s="30"/>
      <c r="DW632" s="30"/>
      <c r="DX632" s="30"/>
    </row>
    <row r="633" spans="2:128" s="94" customFormat="1" x14ac:dyDescent="0.25">
      <c r="B633" s="100"/>
      <c r="C633" s="90"/>
      <c r="I633" s="101"/>
      <c r="J633" s="101"/>
      <c r="CN633" s="30"/>
      <c r="CO633" s="30"/>
      <c r="CP633" s="30"/>
      <c r="CQ633" s="30"/>
      <c r="CR633" s="30"/>
      <c r="CS633" s="30"/>
      <c r="CT633" s="30"/>
      <c r="CU633" s="30"/>
      <c r="CV633" s="30"/>
      <c r="CW633" s="30"/>
      <c r="CX633" s="30"/>
      <c r="CY633" s="30"/>
      <c r="CZ633" s="30"/>
      <c r="DA633" s="30"/>
      <c r="DB633" s="30"/>
      <c r="DC633" s="30"/>
      <c r="DD633" s="30"/>
      <c r="DE633" s="30"/>
      <c r="DF633" s="30"/>
      <c r="DG633" s="30"/>
      <c r="DH633" s="30"/>
      <c r="DI633" s="30"/>
      <c r="DJ633" s="30"/>
      <c r="DK633" s="30"/>
      <c r="DL633" s="30"/>
      <c r="DM633" s="30"/>
      <c r="DN633" s="30"/>
      <c r="DO633" s="30"/>
      <c r="DP633" s="30"/>
      <c r="DQ633" s="30"/>
      <c r="DR633" s="30"/>
      <c r="DS633" s="30"/>
      <c r="DT633" s="30"/>
      <c r="DU633" s="30"/>
      <c r="DV633" s="30"/>
      <c r="DW633" s="30"/>
      <c r="DX633" s="30"/>
    </row>
    <row r="634" spans="2:128" s="94" customFormat="1" x14ac:dyDescent="0.25">
      <c r="B634" s="100"/>
      <c r="C634" s="90"/>
      <c r="I634" s="101"/>
      <c r="J634" s="101"/>
      <c r="CN634" s="30"/>
      <c r="CO634" s="30"/>
      <c r="CP634" s="30"/>
      <c r="CQ634" s="30"/>
      <c r="CR634" s="30"/>
      <c r="CS634" s="30"/>
      <c r="CT634" s="30"/>
      <c r="CU634" s="30"/>
      <c r="CV634" s="30"/>
      <c r="CW634" s="30"/>
      <c r="CX634" s="30"/>
      <c r="CY634" s="30"/>
      <c r="CZ634" s="30"/>
      <c r="DA634" s="30"/>
      <c r="DB634" s="30"/>
      <c r="DC634" s="30"/>
      <c r="DD634" s="30"/>
      <c r="DE634" s="30"/>
      <c r="DF634" s="30"/>
      <c r="DG634" s="30"/>
      <c r="DH634" s="30"/>
      <c r="DI634" s="30"/>
      <c r="DJ634" s="30"/>
      <c r="DK634" s="30"/>
      <c r="DL634" s="30"/>
      <c r="DM634" s="30"/>
      <c r="DN634" s="30"/>
      <c r="DO634" s="30"/>
      <c r="DP634" s="30"/>
      <c r="DQ634" s="30"/>
      <c r="DR634" s="30"/>
      <c r="DS634" s="30"/>
      <c r="DT634" s="30"/>
      <c r="DU634" s="30"/>
      <c r="DV634" s="30"/>
      <c r="DW634" s="30"/>
      <c r="DX634" s="30"/>
    </row>
    <row r="635" spans="2:128" s="94" customFormat="1" x14ac:dyDescent="0.25">
      <c r="B635" s="100"/>
      <c r="C635" s="90"/>
      <c r="I635" s="101"/>
      <c r="J635" s="101"/>
      <c r="CN635" s="30"/>
      <c r="CO635" s="30"/>
      <c r="CP635" s="30"/>
      <c r="CQ635" s="30"/>
      <c r="CR635" s="30"/>
      <c r="CS635" s="30"/>
      <c r="CT635" s="30"/>
      <c r="CU635" s="30"/>
      <c r="CV635" s="30"/>
      <c r="CW635" s="30"/>
      <c r="CX635" s="30"/>
      <c r="CY635" s="30"/>
      <c r="CZ635" s="30"/>
      <c r="DA635" s="30"/>
      <c r="DB635" s="30"/>
      <c r="DC635" s="30"/>
      <c r="DD635" s="30"/>
      <c r="DE635" s="30"/>
      <c r="DF635" s="30"/>
      <c r="DG635" s="30"/>
      <c r="DH635" s="30"/>
      <c r="DI635" s="30"/>
      <c r="DJ635" s="30"/>
      <c r="DK635" s="30"/>
      <c r="DL635" s="30"/>
      <c r="DM635" s="30"/>
      <c r="DN635" s="30"/>
      <c r="DO635" s="30"/>
      <c r="DP635" s="30"/>
      <c r="DQ635" s="30"/>
      <c r="DR635" s="30"/>
      <c r="DS635" s="30"/>
      <c r="DT635" s="30"/>
      <c r="DU635" s="30"/>
      <c r="DV635" s="30"/>
      <c r="DW635" s="30"/>
      <c r="DX635" s="30"/>
    </row>
    <row r="636" spans="2:128" s="94" customFormat="1" x14ac:dyDescent="0.25">
      <c r="B636" s="100"/>
      <c r="C636" s="90"/>
      <c r="I636" s="101"/>
      <c r="J636" s="101"/>
      <c r="CN636" s="30"/>
      <c r="CO636" s="30"/>
      <c r="CP636" s="30"/>
      <c r="CQ636" s="30"/>
      <c r="CR636" s="30"/>
      <c r="CS636" s="30"/>
      <c r="CT636" s="30"/>
      <c r="CU636" s="30"/>
      <c r="CV636" s="30"/>
      <c r="CW636" s="30"/>
      <c r="CX636" s="30"/>
      <c r="CY636" s="30"/>
      <c r="CZ636" s="30"/>
      <c r="DA636" s="30"/>
      <c r="DB636" s="30"/>
      <c r="DC636" s="30"/>
      <c r="DD636" s="30"/>
      <c r="DE636" s="30"/>
      <c r="DF636" s="30"/>
      <c r="DG636" s="30"/>
      <c r="DH636" s="30"/>
      <c r="DI636" s="30"/>
      <c r="DJ636" s="30"/>
      <c r="DK636" s="30"/>
      <c r="DL636" s="30"/>
      <c r="DM636" s="30"/>
      <c r="DN636" s="30"/>
      <c r="DO636" s="30"/>
      <c r="DP636" s="30"/>
      <c r="DQ636" s="30"/>
      <c r="DR636" s="30"/>
      <c r="DS636" s="30"/>
      <c r="DT636" s="30"/>
      <c r="DU636" s="30"/>
      <c r="DV636" s="30"/>
      <c r="DW636" s="30"/>
      <c r="DX636" s="30"/>
    </row>
    <row r="637" spans="2:128" s="94" customFormat="1" x14ac:dyDescent="0.25">
      <c r="B637" s="100"/>
      <c r="C637" s="90"/>
      <c r="I637" s="101"/>
      <c r="J637" s="101"/>
      <c r="CN637" s="30"/>
      <c r="CO637" s="30"/>
      <c r="CP637" s="30"/>
      <c r="CQ637" s="30"/>
      <c r="CR637" s="30"/>
      <c r="CS637" s="30"/>
      <c r="CT637" s="30"/>
      <c r="CU637" s="30"/>
      <c r="CV637" s="30"/>
      <c r="CW637" s="30"/>
      <c r="CX637" s="30"/>
      <c r="CY637" s="30"/>
      <c r="CZ637" s="30"/>
      <c r="DA637" s="30"/>
      <c r="DB637" s="30"/>
      <c r="DC637" s="30"/>
      <c r="DD637" s="30"/>
      <c r="DE637" s="30"/>
      <c r="DF637" s="30"/>
      <c r="DG637" s="30"/>
      <c r="DH637" s="30"/>
      <c r="DI637" s="30"/>
      <c r="DJ637" s="30"/>
      <c r="DK637" s="30"/>
      <c r="DL637" s="30"/>
      <c r="DM637" s="30"/>
      <c r="DN637" s="30"/>
      <c r="DO637" s="30"/>
      <c r="DP637" s="30"/>
      <c r="DQ637" s="30"/>
      <c r="DR637" s="30"/>
      <c r="DS637" s="30"/>
      <c r="DT637" s="30"/>
      <c r="DU637" s="30"/>
      <c r="DV637" s="30"/>
      <c r="DW637" s="30"/>
      <c r="DX637" s="30"/>
    </row>
    <row r="638" spans="2:128" s="94" customFormat="1" x14ac:dyDescent="0.25">
      <c r="B638" s="100"/>
      <c r="C638" s="90"/>
      <c r="I638" s="101"/>
      <c r="J638" s="101"/>
      <c r="CN638" s="30"/>
      <c r="CO638" s="30"/>
      <c r="CP638" s="30"/>
      <c r="CQ638" s="30"/>
      <c r="CR638" s="30"/>
      <c r="CS638" s="30"/>
      <c r="CT638" s="30"/>
      <c r="CU638" s="30"/>
      <c r="CV638" s="30"/>
      <c r="CW638" s="30"/>
      <c r="CX638" s="30"/>
      <c r="CY638" s="30"/>
      <c r="CZ638" s="30"/>
      <c r="DA638" s="30"/>
      <c r="DB638" s="30"/>
      <c r="DC638" s="30"/>
      <c r="DD638" s="30"/>
      <c r="DE638" s="30"/>
      <c r="DF638" s="30"/>
      <c r="DG638" s="30"/>
      <c r="DH638" s="30"/>
      <c r="DI638" s="30"/>
      <c r="DJ638" s="30"/>
      <c r="DK638" s="30"/>
      <c r="DL638" s="30"/>
      <c r="DM638" s="30"/>
      <c r="DN638" s="30"/>
      <c r="DO638" s="30"/>
      <c r="DP638" s="30"/>
      <c r="DQ638" s="30"/>
      <c r="DR638" s="30"/>
      <c r="DS638" s="30"/>
      <c r="DT638" s="30"/>
      <c r="DU638" s="30"/>
      <c r="DV638" s="30"/>
      <c r="DW638" s="30"/>
      <c r="DX638" s="30"/>
    </row>
    <row r="639" spans="2:128" s="94" customFormat="1" x14ac:dyDescent="0.25">
      <c r="B639" s="100"/>
      <c r="C639" s="90"/>
      <c r="I639" s="101"/>
      <c r="J639" s="101"/>
      <c r="CN639" s="30"/>
      <c r="CO639" s="30"/>
      <c r="CP639" s="30"/>
      <c r="CQ639" s="30"/>
      <c r="CR639" s="30"/>
      <c r="CS639" s="30"/>
      <c r="CT639" s="30"/>
      <c r="CU639" s="30"/>
      <c r="CV639" s="30"/>
      <c r="CW639" s="30"/>
      <c r="CX639" s="30"/>
      <c r="CY639" s="30"/>
      <c r="CZ639" s="30"/>
      <c r="DA639" s="30"/>
      <c r="DB639" s="30"/>
      <c r="DC639" s="30"/>
      <c r="DD639" s="30"/>
      <c r="DE639" s="30"/>
      <c r="DF639" s="30"/>
      <c r="DG639" s="30"/>
      <c r="DH639" s="30"/>
      <c r="DI639" s="30"/>
      <c r="DJ639" s="30"/>
      <c r="DK639" s="30"/>
      <c r="DL639" s="30"/>
      <c r="DM639" s="30"/>
      <c r="DN639" s="30"/>
      <c r="DO639" s="30"/>
      <c r="DP639" s="30"/>
      <c r="DQ639" s="30"/>
      <c r="DR639" s="30"/>
      <c r="DS639" s="30"/>
      <c r="DT639" s="30"/>
      <c r="DU639" s="30"/>
      <c r="DV639" s="30"/>
      <c r="DW639" s="30"/>
      <c r="DX639" s="30"/>
    </row>
    <row r="640" spans="2:128" s="94" customFormat="1" x14ac:dyDescent="0.25">
      <c r="B640" s="100"/>
      <c r="C640" s="90"/>
      <c r="I640" s="101"/>
      <c r="J640" s="101"/>
      <c r="CN640" s="30"/>
      <c r="CO640" s="30"/>
      <c r="CP640" s="30"/>
      <c r="CQ640" s="30"/>
      <c r="CR640" s="30"/>
      <c r="CS640" s="30"/>
      <c r="CT640" s="30"/>
      <c r="CU640" s="30"/>
      <c r="CV640" s="30"/>
      <c r="CW640" s="30"/>
      <c r="CX640" s="30"/>
      <c r="CY640" s="30"/>
      <c r="CZ640" s="30"/>
      <c r="DA640" s="30"/>
      <c r="DB640" s="30"/>
      <c r="DC640" s="30"/>
      <c r="DD640" s="30"/>
      <c r="DE640" s="30"/>
      <c r="DF640" s="30"/>
      <c r="DG640" s="30"/>
      <c r="DH640" s="30"/>
      <c r="DI640" s="30"/>
      <c r="DJ640" s="30"/>
      <c r="DK640" s="30"/>
      <c r="DL640" s="30"/>
      <c r="DM640" s="30"/>
      <c r="DN640" s="30"/>
      <c r="DO640" s="30"/>
      <c r="DP640" s="30"/>
      <c r="DQ640" s="30"/>
      <c r="DR640" s="30"/>
      <c r="DS640" s="30"/>
      <c r="DT640" s="30"/>
      <c r="DU640" s="30"/>
      <c r="DV640" s="30"/>
      <c r="DW640" s="30"/>
      <c r="DX640" s="30"/>
    </row>
    <row r="641" spans="2:128" s="94" customFormat="1" x14ac:dyDescent="0.25">
      <c r="B641" s="100"/>
      <c r="C641" s="90"/>
      <c r="I641" s="101"/>
      <c r="J641" s="101"/>
      <c r="CN641" s="30"/>
      <c r="CO641" s="30"/>
      <c r="CP641" s="30"/>
      <c r="CQ641" s="30"/>
      <c r="CR641" s="30"/>
      <c r="CS641" s="30"/>
      <c r="CT641" s="30"/>
      <c r="CU641" s="30"/>
      <c r="CV641" s="30"/>
      <c r="CW641" s="30"/>
      <c r="CX641" s="30"/>
      <c r="CY641" s="30"/>
      <c r="CZ641" s="30"/>
      <c r="DA641" s="30"/>
      <c r="DB641" s="30"/>
      <c r="DC641" s="30"/>
      <c r="DD641" s="30"/>
      <c r="DE641" s="30"/>
      <c r="DF641" s="30"/>
      <c r="DG641" s="30"/>
      <c r="DH641" s="30"/>
      <c r="DI641" s="30"/>
      <c r="DJ641" s="30"/>
      <c r="DK641" s="30"/>
      <c r="DL641" s="30"/>
      <c r="DM641" s="30"/>
      <c r="DN641" s="30"/>
      <c r="DO641" s="30"/>
      <c r="DP641" s="30"/>
      <c r="DQ641" s="30"/>
      <c r="DR641" s="30"/>
      <c r="DS641" s="30"/>
      <c r="DT641" s="30"/>
      <c r="DU641" s="30"/>
      <c r="DV641" s="30"/>
      <c r="DW641" s="30"/>
      <c r="DX641" s="30"/>
    </row>
    <row r="642" spans="2:128" s="94" customFormat="1" x14ac:dyDescent="0.25">
      <c r="B642" s="100"/>
      <c r="C642" s="90"/>
      <c r="I642" s="101"/>
      <c r="J642" s="101"/>
      <c r="CN642" s="30"/>
      <c r="CO642" s="30"/>
      <c r="CP642" s="30"/>
      <c r="CQ642" s="30"/>
      <c r="CR642" s="30"/>
      <c r="CS642" s="30"/>
      <c r="CT642" s="30"/>
      <c r="CU642" s="30"/>
      <c r="CV642" s="30"/>
      <c r="CW642" s="30"/>
      <c r="CX642" s="30"/>
      <c r="CY642" s="30"/>
      <c r="CZ642" s="30"/>
      <c r="DA642" s="30"/>
      <c r="DB642" s="30"/>
      <c r="DC642" s="30"/>
      <c r="DD642" s="30"/>
      <c r="DE642" s="30"/>
      <c r="DF642" s="30"/>
      <c r="DG642" s="30"/>
      <c r="DH642" s="30"/>
      <c r="DI642" s="30"/>
      <c r="DJ642" s="30"/>
      <c r="DK642" s="30"/>
      <c r="DL642" s="30"/>
      <c r="DM642" s="30"/>
      <c r="DN642" s="30"/>
      <c r="DO642" s="30"/>
      <c r="DP642" s="30"/>
      <c r="DQ642" s="30"/>
      <c r="DR642" s="30"/>
      <c r="DS642" s="30"/>
      <c r="DT642" s="30"/>
      <c r="DU642" s="30"/>
      <c r="DV642" s="30"/>
      <c r="DW642" s="30"/>
      <c r="DX642" s="30"/>
    </row>
    <row r="643" spans="2:128" s="94" customFormat="1" x14ac:dyDescent="0.25">
      <c r="B643" s="100"/>
      <c r="C643" s="90"/>
      <c r="I643" s="101"/>
      <c r="J643" s="101"/>
      <c r="CN643" s="30"/>
      <c r="CO643" s="30"/>
      <c r="CP643" s="30"/>
      <c r="CQ643" s="30"/>
      <c r="CR643" s="30"/>
      <c r="CS643" s="30"/>
      <c r="CT643" s="30"/>
      <c r="CU643" s="30"/>
      <c r="CV643" s="30"/>
      <c r="CW643" s="30"/>
      <c r="CX643" s="30"/>
      <c r="CY643" s="30"/>
      <c r="CZ643" s="30"/>
      <c r="DA643" s="30"/>
      <c r="DB643" s="30"/>
      <c r="DC643" s="30"/>
      <c r="DD643" s="30"/>
      <c r="DE643" s="30"/>
      <c r="DF643" s="30"/>
      <c r="DG643" s="30"/>
      <c r="DH643" s="30"/>
      <c r="DI643" s="30"/>
      <c r="DJ643" s="30"/>
      <c r="DK643" s="30"/>
      <c r="DL643" s="30"/>
      <c r="DM643" s="30"/>
      <c r="DN643" s="30"/>
      <c r="DO643" s="30"/>
      <c r="DP643" s="30"/>
      <c r="DQ643" s="30"/>
      <c r="DR643" s="30"/>
      <c r="DS643" s="30"/>
      <c r="DT643" s="30"/>
      <c r="DU643" s="30"/>
      <c r="DV643" s="30"/>
      <c r="DW643" s="30"/>
      <c r="DX643" s="30"/>
    </row>
    <row r="644" spans="2:128" s="94" customFormat="1" x14ac:dyDescent="0.25">
      <c r="B644" s="100"/>
      <c r="C644" s="90"/>
      <c r="I644" s="101"/>
      <c r="J644" s="101"/>
      <c r="CN644" s="30"/>
      <c r="CO644" s="30"/>
      <c r="CP644" s="30"/>
      <c r="CQ644" s="30"/>
      <c r="CR644" s="30"/>
      <c r="CS644" s="30"/>
      <c r="CT644" s="30"/>
      <c r="CU644" s="30"/>
      <c r="CV644" s="30"/>
      <c r="CW644" s="30"/>
      <c r="CX644" s="30"/>
      <c r="CY644" s="30"/>
      <c r="CZ644" s="30"/>
      <c r="DA644" s="30"/>
      <c r="DB644" s="30"/>
      <c r="DC644" s="30"/>
      <c r="DD644" s="30"/>
      <c r="DE644" s="30"/>
      <c r="DF644" s="30"/>
      <c r="DG644" s="30"/>
      <c r="DH644" s="30"/>
      <c r="DI644" s="30"/>
      <c r="DJ644" s="30"/>
      <c r="DK644" s="30"/>
      <c r="DL644" s="30"/>
      <c r="DM644" s="30"/>
      <c r="DN644" s="30"/>
      <c r="DO644" s="30"/>
      <c r="DP644" s="30"/>
      <c r="DQ644" s="30"/>
      <c r="DR644" s="30"/>
      <c r="DS644" s="30"/>
      <c r="DT644" s="30"/>
      <c r="DU644" s="30"/>
      <c r="DV644" s="30"/>
      <c r="DW644" s="30"/>
      <c r="DX644" s="30"/>
    </row>
    <row r="645" spans="2:128" s="94" customFormat="1" x14ac:dyDescent="0.25">
      <c r="B645" s="100"/>
      <c r="C645" s="90"/>
      <c r="I645" s="101"/>
      <c r="J645" s="101"/>
      <c r="CN645" s="30"/>
      <c r="CO645" s="30"/>
      <c r="CP645" s="30"/>
      <c r="CQ645" s="30"/>
      <c r="CR645" s="30"/>
      <c r="CS645" s="30"/>
      <c r="CT645" s="30"/>
      <c r="CU645" s="30"/>
      <c r="CV645" s="30"/>
      <c r="CW645" s="30"/>
      <c r="CX645" s="30"/>
      <c r="CY645" s="30"/>
      <c r="CZ645" s="30"/>
      <c r="DA645" s="30"/>
      <c r="DB645" s="30"/>
      <c r="DC645" s="30"/>
      <c r="DD645" s="30"/>
      <c r="DE645" s="30"/>
      <c r="DF645" s="30"/>
      <c r="DG645" s="30"/>
      <c r="DH645" s="30"/>
      <c r="DI645" s="30"/>
      <c r="DJ645" s="30"/>
      <c r="DK645" s="30"/>
      <c r="DL645" s="30"/>
      <c r="DM645" s="30"/>
      <c r="DN645" s="30"/>
      <c r="DO645" s="30"/>
      <c r="DP645" s="30"/>
      <c r="DQ645" s="30"/>
      <c r="DR645" s="30"/>
      <c r="DS645" s="30"/>
      <c r="DT645" s="30"/>
      <c r="DU645" s="30"/>
      <c r="DV645" s="30"/>
      <c r="DW645" s="30"/>
      <c r="DX645" s="30"/>
    </row>
    <row r="646" spans="2:128" s="94" customFormat="1" x14ac:dyDescent="0.25">
      <c r="B646" s="100"/>
      <c r="C646" s="90"/>
      <c r="I646" s="101"/>
      <c r="J646" s="101"/>
      <c r="CN646" s="30"/>
      <c r="CO646" s="30"/>
      <c r="CP646" s="30"/>
      <c r="CQ646" s="30"/>
      <c r="CR646" s="30"/>
      <c r="CS646" s="30"/>
      <c r="CT646" s="30"/>
      <c r="CU646" s="30"/>
      <c r="CV646" s="30"/>
      <c r="CW646" s="30"/>
      <c r="CX646" s="30"/>
      <c r="CY646" s="30"/>
      <c r="CZ646" s="30"/>
      <c r="DA646" s="30"/>
      <c r="DB646" s="30"/>
      <c r="DC646" s="30"/>
      <c r="DD646" s="30"/>
      <c r="DE646" s="30"/>
      <c r="DF646" s="30"/>
      <c r="DG646" s="30"/>
      <c r="DH646" s="30"/>
      <c r="DI646" s="30"/>
      <c r="DJ646" s="30"/>
      <c r="DK646" s="30"/>
      <c r="DL646" s="30"/>
      <c r="DM646" s="30"/>
      <c r="DN646" s="30"/>
      <c r="DO646" s="30"/>
      <c r="DP646" s="30"/>
      <c r="DQ646" s="30"/>
      <c r="DR646" s="30"/>
      <c r="DS646" s="30"/>
      <c r="DT646" s="30"/>
      <c r="DU646" s="30"/>
      <c r="DV646" s="30"/>
      <c r="DW646" s="30"/>
      <c r="DX646" s="30"/>
    </row>
    <row r="647" spans="2:128" s="94" customFormat="1" x14ac:dyDescent="0.25">
      <c r="B647" s="100"/>
      <c r="C647" s="90"/>
      <c r="I647" s="101"/>
      <c r="J647" s="101"/>
      <c r="CN647" s="30"/>
      <c r="CO647" s="30"/>
      <c r="CP647" s="30"/>
      <c r="CQ647" s="30"/>
      <c r="CR647" s="30"/>
      <c r="CS647" s="30"/>
      <c r="CT647" s="30"/>
      <c r="CU647" s="30"/>
      <c r="CV647" s="30"/>
      <c r="CW647" s="30"/>
      <c r="CX647" s="30"/>
      <c r="CY647" s="30"/>
      <c r="CZ647" s="30"/>
      <c r="DA647" s="30"/>
      <c r="DB647" s="30"/>
      <c r="DC647" s="30"/>
      <c r="DD647" s="30"/>
      <c r="DE647" s="30"/>
      <c r="DF647" s="30"/>
      <c r="DG647" s="30"/>
      <c r="DH647" s="30"/>
      <c r="DI647" s="30"/>
      <c r="DJ647" s="30"/>
      <c r="DK647" s="30"/>
      <c r="DL647" s="30"/>
      <c r="DM647" s="30"/>
      <c r="DN647" s="30"/>
      <c r="DO647" s="30"/>
      <c r="DP647" s="30"/>
      <c r="DQ647" s="30"/>
      <c r="DR647" s="30"/>
      <c r="DS647" s="30"/>
      <c r="DT647" s="30"/>
      <c r="DU647" s="30"/>
      <c r="DV647" s="30"/>
      <c r="DW647" s="30"/>
      <c r="DX647" s="30"/>
    </row>
    <row r="648" spans="2:128" s="94" customFormat="1" x14ac:dyDescent="0.25">
      <c r="B648" s="100"/>
      <c r="C648" s="90"/>
      <c r="I648" s="101"/>
      <c r="J648" s="101"/>
      <c r="CN648" s="30"/>
      <c r="CO648" s="30"/>
      <c r="CP648" s="30"/>
      <c r="CQ648" s="30"/>
      <c r="CR648" s="30"/>
      <c r="CS648" s="30"/>
      <c r="CT648" s="30"/>
      <c r="CU648" s="30"/>
      <c r="CV648" s="30"/>
      <c r="CW648" s="30"/>
      <c r="CX648" s="30"/>
      <c r="CY648" s="30"/>
      <c r="CZ648" s="30"/>
      <c r="DA648" s="30"/>
      <c r="DB648" s="30"/>
      <c r="DC648" s="30"/>
      <c r="DD648" s="30"/>
      <c r="DE648" s="30"/>
      <c r="DF648" s="30"/>
      <c r="DG648" s="30"/>
      <c r="DH648" s="30"/>
      <c r="DI648" s="30"/>
      <c r="DJ648" s="30"/>
      <c r="DK648" s="30"/>
      <c r="DL648" s="30"/>
      <c r="DM648" s="30"/>
      <c r="DN648" s="30"/>
      <c r="DO648" s="30"/>
      <c r="DP648" s="30"/>
      <c r="DQ648" s="30"/>
      <c r="DR648" s="30"/>
      <c r="DS648" s="30"/>
      <c r="DT648" s="30"/>
      <c r="DU648" s="30"/>
      <c r="DV648" s="30"/>
      <c r="DW648" s="30"/>
      <c r="DX648" s="30"/>
    </row>
    <row r="649" spans="2:128" s="94" customFormat="1" x14ac:dyDescent="0.25">
      <c r="B649" s="100"/>
      <c r="C649" s="90"/>
      <c r="I649" s="101"/>
      <c r="J649" s="101"/>
      <c r="CN649" s="30"/>
      <c r="CO649" s="30"/>
      <c r="CP649" s="30"/>
      <c r="CQ649" s="30"/>
      <c r="CR649" s="30"/>
      <c r="CS649" s="30"/>
      <c r="CT649" s="30"/>
      <c r="CU649" s="30"/>
      <c r="CV649" s="30"/>
      <c r="CW649" s="30"/>
      <c r="CX649" s="30"/>
      <c r="CY649" s="30"/>
      <c r="CZ649" s="30"/>
      <c r="DA649" s="30"/>
      <c r="DB649" s="30"/>
      <c r="DC649" s="30"/>
      <c r="DD649" s="30"/>
      <c r="DE649" s="30"/>
      <c r="DF649" s="30"/>
      <c r="DG649" s="30"/>
      <c r="DH649" s="30"/>
      <c r="DI649" s="30"/>
      <c r="DJ649" s="30"/>
      <c r="DK649" s="30"/>
      <c r="DL649" s="30"/>
      <c r="DM649" s="30"/>
      <c r="DN649" s="30"/>
      <c r="DO649" s="30"/>
      <c r="DP649" s="30"/>
      <c r="DQ649" s="30"/>
      <c r="DR649" s="30"/>
      <c r="DS649" s="30"/>
      <c r="DT649" s="30"/>
      <c r="DU649" s="30"/>
      <c r="DV649" s="30"/>
      <c r="DW649" s="30"/>
      <c r="DX649" s="30"/>
    </row>
    <row r="650" spans="2:128" s="94" customFormat="1" x14ac:dyDescent="0.25">
      <c r="B650" s="100"/>
      <c r="C650" s="90"/>
      <c r="I650" s="101"/>
      <c r="J650" s="101"/>
      <c r="CN650" s="30"/>
      <c r="CO650" s="30"/>
      <c r="CP650" s="30"/>
      <c r="CQ650" s="30"/>
      <c r="CR650" s="30"/>
      <c r="CS650" s="30"/>
      <c r="CT650" s="30"/>
      <c r="CU650" s="30"/>
      <c r="CV650" s="30"/>
      <c r="CW650" s="30"/>
      <c r="CX650" s="30"/>
      <c r="CY650" s="30"/>
      <c r="CZ650" s="30"/>
      <c r="DA650" s="30"/>
      <c r="DB650" s="30"/>
      <c r="DC650" s="30"/>
      <c r="DD650" s="30"/>
      <c r="DE650" s="30"/>
      <c r="DF650" s="30"/>
      <c r="DG650" s="30"/>
      <c r="DH650" s="30"/>
      <c r="DI650" s="30"/>
      <c r="DJ650" s="30"/>
      <c r="DK650" s="30"/>
      <c r="DL650" s="30"/>
      <c r="DM650" s="30"/>
      <c r="DN650" s="30"/>
      <c r="DO650" s="30"/>
      <c r="DP650" s="30"/>
      <c r="DQ650" s="30"/>
      <c r="DR650" s="30"/>
      <c r="DS650" s="30"/>
      <c r="DT650" s="30"/>
      <c r="DU650" s="30"/>
      <c r="DV650" s="30"/>
      <c r="DW650" s="30"/>
      <c r="DX650" s="30"/>
    </row>
    <row r="651" spans="2:128" s="94" customFormat="1" x14ac:dyDescent="0.25">
      <c r="B651" s="100"/>
      <c r="C651" s="90"/>
      <c r="I651" s="101"/>
      <c r="J651" s="101"/>
      <c r="CN651" s="30"/>
      <c r="CO651" s="30"/>
      <c r="CP651" s="30"/>
      <c r="CQ651" s="30"/>
      <c r="CR651" s="30"/>
      <c r="CS651" s="30"/>
      <c r="CT651" s="30"/>
      <c r="CU651" s="30"/>
      <c r="CV651" s="30"/>
      <c r="CW651" s="30"/>
      <c r="CX651" s="30"/>
      <c r="CY651" s="30"/>
      <c r="CZ651" s="30"/>
      <c r="DA651" s="30"/>
      <c r="DB651" s="30"/>
      <c r="DC651" s="30"/>
      <c r="DD651" s="30"/>
      <c r="DE651" s="30"/>
      <c r="DF651" s="30"/>
      <c r="DG651" s="30"/>
      <c r="DH651" s="30"/>
      <c r="DI651" s="30"/>
      <c r="DJ651" s="30"/>
      <c r="DK651" s="30"/>
      <c r="DL651" s="30"/>
      <c r="DM651" s="30"/>
      <c r="DN651" s="30"/>
      <c r="DO651" s="30"/>
      <c r="DP651" s="30"/>
      <c r="DQ651" s="30"/>
      <c r="DR651" s="30"/>
      <c r="DS651" s="30"/>
      <c r="DT651" s="30"/>
      <c r="DU651" s="30"/>
      <c r="DV651" s="30"/>
      <c r="DW651" s="30"/>
      <c r="DX651" s="30"/>
    </row>
    <row r="652" spans="2:128" s="94" customFormat="1" x14ac:dyDescent="0.25">
      <c r="B652" s="100"/>
      <c r="C652" s="90"/>
      <c r="I652" s="101"/>
      <c r="J652" s="101"/>
      <c r="CN652" s="30"/>
      <c r="CO652" s="30"/>
      <c r="CP652" s="30"/>
      <c r="CQ652" s="30"/>
      <c r="CR652" s="30"/>
      <c r="CS652" s="30"/>
      <c r="CT652" s="30"/>
      <c r="CU652" s="30"/>
      <c r="CV652" s="30"/>
      <c r="CW652" s="30"/>
      <c r="CX652" s="30"/>
      <c r="CY652" s="30"/>
      <c r="CZ652" s="30"/>
      <c r="DA652" s="30"/>
      <c r="DB652" s="30"/>
      <c r="DC652" s="30"/>
      <c r="DD652" s="30"/>
      <c r="DE652" s="30"/>
      <c r="DF652" s="30"/>
      <c r="DG652" s="30"/>
      <c r="DH652" s="30"/>
      <c r="DI652" s="30"/>
      <c r="DJ652" s="30"/>
      <c r="DK652" s="30"/>
      <c r="DL652" s="30"/>
      <c r="DM652" s="30"/>
      <c r="DN652" s="30"/>
      <c r="DO652" s="30"/>
      <c r="DP652" s="30"/>
      <c r="DQ652" s="30"/>
      <c r="DR652" s="30"/>
      <c r="DS652" s="30"/>
      <c r="DT652" s="30"/>
      <c r="DU652" s="30"/>
      <c r="DV652" s="30"/>
      <c r="DW652" s="30"/>
      <c r="DX652" s="30"/>
    </row>
    <row r="653" spans="2:128" s="94" customFormat="1" x14ac:dyDescent="0.25">
      <c r="B653" s="100"/>
      <c r="C653" s="90"/>
      <c r="I653" s="101"/>
      <c r="J653" s="101"/>
      <c r="CN653" s="30"/>
      <c r="CO653" s="30"/>
      <c r="CP653" s="30"/>
      <c r="CQ653" s="30"/>
      <c r="CR653" s="30"/>
      <c r="CS653" s="30"/>
      <c r="CT653" s="30"/>
      <c r="CU653" s="30"/>
      <c r="CV653" s="30"/>
      <c r="CW653" s="30"/>
      <c r="CX653" s="30"/>
      <c r="CY653" s="30"/>
      <c r="CZ653" s="30"/>
      <c r="DA653" s="30"/>
      <c r="DB653" s="30"/>
      <c r="DC653" s="30"/>
      <c r="DD653" s="30"/>
      <c r="DE653" s="30"/>
      <c r="DF653" s="30"/>
      <c r="DG653" s="30"/>
      <c r="DH653" s="30"/>
      <c r="DI653" s="30"/>
      <c r="DJ653" s="30"/>
      <c r="DK653" s="30"/>
      <c r="DL653" s="30"/>
      <c r="DM653" s="30"/>
      <c r="DN653" s="30"/>
      <c r="DO653" s="30"/>
      <c r="DP653" s="30"/>
      <c r="DQ653" s="30"/>
      <c r="DR653" s="30"/>
      <c r="DS653" s="30"/>
      <c r="DT653" s="30"/>
      <c r="DU653" s="30"/>
      <c r="DV653" s="30"/>
      <c r="DW653" s="30"/>
      <c r="DX653" s="30"/>
    </row>
    <row r="654" spans="2:128" s="94" customFormat="1" x14ac:dyDescent="0.25">
      <c r="B654" s="100"/>
      <c r="C654" s="90"/>
      <c r="I654" s="101"/>
      <c r="J654" s="101"/>
      <c r="CN654" s="30"/>
      <c r="CO654" s="30"/>
      <c r="CP654" s="30"/>
      <c r="CQ654" s="30"/>
      <c r="CR654" s="30"/>
      <c r="CS654" s="30"/>
      <c r="CT654" s="30"/>
      <c r="CU654" s="30"/>
      <c r="CV654" s="30"/>
      <c r="CW654" s="30"/>
      <c r="CX654" s="30"/>
      <c r="CY654" s="30"/>
      <c r="CZ654" s="30"/>
      <c r="DA654" s="30"/>
      <c r="DB654" s="30"/>
      <c r="DC654" s="30"/>
      <c r="DD654" s="30"/>
      <c r="DE654" s="30"/>
      <c r="DF654" s="30"/>
      <c r="DG654" s="30"/>
      <c r="DH654" s="30"/>
      <c r="DI654" s="30"/>
      <c r="DJ654" s="30"/>
      <c r="DK654" s="30"/>
      <c r="DL654" s="30"/>
      <c r="DM654" s="30"/>
      <c r="DN654" s="30"/>
      <c r="DO654" s="30"/>
      <c r="DP654" s="30"/>
      <c r="DQ654" s="30"/>
      <c r="DR654" s="30"/>
      <c r="DS654" s="30"/>
      <c r="DT654" s="30"/>
      <c r="DU654" s="30"/>
      <c r="DV654" s="30"/>
      <c r="DW654" s="30"/>
      <c r="DX654" s="30"/>
    </row>
    <row r="655" spans="2:128" s="94" customFormat="1" x14ac:dyDescent="0.25">
      <c r="B655" s="100"/>
      <c r="C655" s="90"/>
      <c r="I655" s="101"/>
      <c r="J655" s="101"/>
      <c r="CN655" s="30"/>
      <c r="CO655" s="30"/>
      <c r="CP655" s="30"/>
      <c r="CQ655" s="30"/>
      <c r="CR655" s="30"/>
      <c r="CS655" s="30"/>
      <c r="CT655" s="30"/>
      <c r="CU655" s="30"/>
      <c r="CV655" s="30"/>
      <c r="CW655" s="30"/>
      <c r="CX655" s="30"/>
      <c r="CY655" s="30"/>
      <c r="CZ655" s="30"/>
      <c r="DA655" s="30"/>
      <c r="DB655" s="30"/>
      <c r="DC655" s="30"/>
      <c r="DD655" s="30"/>
      <c r="DE655" s="30"/>
      <c r="DF655" s="30"/>
      <c r="DG655" s="30"/>
      <c r="DH655" s="30"/>
      <c r="DI655" s="30"/>
      <c r="DJ655" s="30"/>
      <c r="DK655" s="30"/>
      <c r="DL655" s="30"/>
      <c r="DM655" s="30"/>
      <c r="DN655" s="30"/>
      <c r="DO655" s="30"/>
      <c r="DP655" s="30"/>
      <c r="DQ655" s="30"/>
      <c r="DR655" s="30"/>
      <c r="DS655" s="30"/>
      <c r="DT655" s="30"/>
      <c r="DU655" s="30"/>
      <c r="DV655" s="30"/>
      <c r="DW655" s="30"/>
      <c r="DX655" s="30"/>
    </row>
    <row r="656" spans="2:128" s="94" customFormat="1" x14ac:dyDescent="0.25">
      <c r="B656" s="100"/>
      <c r="C656" s="90"/>
      <c r="I656" s="101"/>
      <c r="J656" s="101"/>
      <c r="CN656" s="30"/>
      <c r="CO656" s="30"/>
      <c r="CP656" s="30"/>
      <c r="CQ656" s="30"/>
      <c r="CR656" s="30"/>
      <c r="CS656" s="30"/>
      <c r="CT656" s="30"/>
      <c r="CU656" s="30"/>
      <c r="CV656" s="30"/>
      <c r="CW656" s="30"/>
      <c r="CX656" s="30"/>
      <c r="CY656" s="30"/>
      <c r="CZ656" s="30"/>
      <c r="DA656" s="30"/>
      <c r="DB656" s="30"/>
      <c r="DC656" s="30"/>
      <c r="DD656" s="30"/>
      <c r="DE656" s="30"/>
      <c r="DF656" s="30"/>
      <c r="DG656" s="30"/>
      <c r="DH656" s="30"/>
      <c r="DI656" s="30"/>
      <c r="DJ656" s="30"/>
      <c r="DK656" s="30"/>
      <c r="DL656" s="30"/>
      <c r="DM656" s="30"/>
      <c r="DN656" s="30"/>
      <c r="DO656" s="30"/>
      <c r="DP656" s="30"/>
      <c r="DQ656" s="30"/>
      <c r="DR656" s="30"/>
      <c r="DS656" s="30"/>
      <c r="DT656" s="30"/>
      <c r="DU656" s="30"/>
      <c r="DV656" s="30"/>
      <c r="DW656" s="30"/>
      <c r="DX656" s="30"/>
    </row>
    <row r="657" spans="2:128" s="94" customFormat="1" x14ac:dyDescent="0.25">
      <c r="B657" s="100"/>
      <c r="C657" s="90"/>
      <c r="I657" s="101"/>
      <c r="J657" s="101"/>
      <c r="CN657" s="30"/>
      <c r="CO657" s="30"/>
      <c r="CP657" s="30"/>
      <c r="CQ657" s="30"/>
      <c r="CR657" s="30"/>
      <c r="CS657" s="30"/>
      <c r="CT657" s="30"/>
      <c r="CU657" s="30"/>
      <c r="CV657" s="30"/>
      <c r="CW657" s="30"/>
      <c r="CX657" s="30"/>
      <c r="CY657" s="30"/>
      <c r="CZ657" s="30"/>
      <c r="DA657" s="30"/>
      <c r="DB657" s="30"/>
      <c r="DC657" s="30"/>
      <c r="DD657" s="30"/>
      <c r="DE657" s="30"/>
      <c r="DF657" s="30"/>
      <c r="DG657" s="30"/>
      <c r="DH657" s="30"/>
      <c r="DI657" s="30"/>
      <c r="DJ657" s="30"/>
      <c r="DK657" s="30"/>
      <c r="DL657" s="30"/>
      <c r="DM657" s="30"/>
      <c r="DN657" s="30"/>
      <c r="DO657" s="30"/>
      <c r="DP657" s="30"/>
      <c r="DQ657" s="30"/>
      <c r="DR657" s="30"/>
      <c r="DS657" s="30"/>
      <c r="DT657" s="30"/>
      <c r="DU657" s="30"/>
      <c r="DV657" s="30"/>
      <c r="DW657" s="30"/>
      <c r="DX657" s="30"/>
    </row>
    <row r="658" spans="2:128" s="94" customFormat="1" x14ac:dyDescent="0.25">
      <c r="B658" s="100"/>
      <c r="C658" s="90"/>
      <c r="I658" s="101"/>
      <c r="J658" s="101"/>
      <c r="CN658" s="30"/>
      <c r="CO658" s="30"/>
      <c r="CP658" s="30"/>
      <c r="CQ658" s="30"/>
      <c r="CR658" s="30"/>
      <c r="CS658" s="30"/>
      <c r="CT658" s="30"/>
      <c r="CU658" s="30"/>
      <c r="CV658" s="30"/>
      <c r="CW658" s="30"/>
      <c r="CX658" s="30"/>
      <c r="CY658" s="30"/>
      <c r="CZ658" s="30"/>
      <c r="DA658" s="30"/>
      <c r="DB658" s="30"/>
      <c r="DC658" s="30"/>
      <c r="DD658" s="30"/>
      <c r="DE658" s="30"/>
      <c r="DF658" s="30"/>
      <c r="DG658" s="30"/>
      <c r="DH658" s="30"/>
      <c r="DI658" s="30"/>
      <c r="DJ658" s="30"/>
      <c r="DK658" s="30"/>
      <c r="DL658" s="30"/>
      <c r="DM658" s="30"/>
      <c r="DN658" s="30"/>
      <c r="DO658" s="30"/>
      <c r="DP658" s="30"/>
      <c r="DQ658" s="30"/>
      <c r="DR658" s="30"/>
      <c r="DS658" s="30"/>
      <c r="DT658" s="30"/>
      <c r="DU658" s="30"/>
      <c r="DV658" s="30"/>
      <c r="DW658" s="30"/>
      <c r="DX658" s="30"/>
    </row>
    <row r="659" spans="2:128" s="94" customFormat="1" x14ac:dyDescent="0.25">
      <c r="B659" s="100"/>
      <c r="C659" s="90"/>
      <c r="I659" s="101"/>
      <c r="J659" s="101"/>
      <c r="CN659" s="30"/>
      <c r="CO659" s="30"/>
      <c r="CP659" s="30"/>
      <c r="CQ659" s="30"/>
      <c r="CR659" s="30"/>
      <c r="CS659" s="30"/>
      <c r="CT659" s="30"/>
      <c r="CU659" s="30"/>
      <c r="CV659" s="30"/>
      <c r="CW659" s="30"/>
      <c r="CX659" s="30"/>
      <c r="CY659" s="30"/>
      <c r="CZ659" s="30"/>
      <c r="DA659" s="30"/>
      <c r="DB659" s="30"/>
      <c r="DC659" s="30"/>
      <c r="DD659" s="30"/>
      <c r="DE659" s="30"/>
      <c r="DF659" s="30"/>
      <c r="DG659" s="30"/>
      <c r="DH659" s="30"/>
      <c r="DI659" s="30"/>
      <c r="DJ659" s="30"/>
      <c r="DK659" s="30"/>
      <c r="DL659" s="30"/>
      <c r="DM659" s="30"/>
      <c r="DN659" s="30"/>
      <c r="DO659" s="30"/>
      <c r="DP659" s="30"/>
      <c r="DQ659" s="30"/>
      <c r="DR659" s="30"/>
      <c r="DS659" s="30"/>
      <c r="DT659" s="30"/>
      <c r="DU659" s="30"/>
      <c r="DV659" s="30"/>
      <c r="DW659" s="30"/>
      <c r="DX659" s="30"/>
    </row>
    <row r="660" spans="2:128" s="94" customFormat="1" x14ac:dyDescent="0.25">
      <c r="B660" s="100"/>
      <c r="C660" s="90"/>
      <c r="I660" s="101"/>
      <c r="J660" s="101"/>
      <c r="CN660" s="30"/>
      <c r="CO660" s="30"/>
      <c r="CP660" s="30"/>
      <c r="CQ660" s="30"/>
      <c r="CR660" s="30"/>
      <c r="CS660" s="30"/>
      <c r="CT660" s="30"/>
      <c r="CU660" s="30"/>
      <c r="CV660" s="30"/>
      <c r="CW660" s="30"/>
      <c r="CX660" s="30"/>
      <c r="CY660" s="30"/>
      <c r="CZ660" s="30"/>
      <c r="DA660" s="30"/>
      <c r="DB660" s="30"/>
      <c r="DC660" s="30"/>
      <c r="DD660" s="30"/>
      <c r="DE660" s="30"/>
      <c r="DF660" s="30"/>
      <c r="DG660" s="30"/>
      <c r="DH660" s="30"/>
      <c r="DI660" s="30"/>
      <c r="DJ660" s="30"/>
      <c r="DK660" s="30"/>
      <c r="DL660" s="30"/>
      <c r="DM660" s="30"/>
      <c r="DN660" s="30"/>
      <c r="DO660" s="30"/>
      <c r="DP660" s="30"/>
      <c r="DQ660" s="30"/>
      <c r="DR660" s="30"/>
      <c r="DS660" s="30"/>
      <c r="DT660" s="30"/>
      <c r="DU660" s="30"/>
      <c r="DV660" s="30"/>
      <c r="DW660" s="30"/>
      <c r="DX660" s="30"/>
    </row>
    <row r="661" spans="2:128" s="94" customFormat="1" x14ac:dyDescent="0.25">
      <c r="B661" s="100"/>
      <c r="C661" s="90"/>
      <c r="I661" s="101"/>
      <c r="J661" s="101"/>
      <c r="CN661" s="30"/>
      <c r="CO661" s="30"/>
      <c r="CP661" s="30"/>
      <c r="CQ661" s="30"/>
      <c r="CR661" s="30"/>
      <c r="CS661" s="30"/>
      <c r="CT661" s="30"/>
      <c r="CU661" s="30"/>
      <c r="CV661" s="30"/>
      <c r="CW661" s="30"/>
      <c r="CX661" s="30"/>
      <c r="CY661" s="30"/>
      <c r="CZ661" s="30"/>
      <c r="DA661" s="30"/>
      <c r="DB661" s="30"/>
      <c r="DC661" s="30"/>
      <c r="DD661" s="30"/>
      <c r="DE661" s="30"/>
      <c r="DF661" s="30"/>
      <c r="DG661" s="30"/>
      <c r="DH661" s="30"/>
      <c r="DI661" s="30"/>
      <c r="DJ661" s="30"/>
      <c r="DK661" s="30"/>
      <c r="DL661" s="30"/>
      <c r="DM661" s="30"/>
      <c r="DN661" s="30"/>
      <c r="DO661" s="30"/>
      <c r="DP661" s="30"/>
      <c r="DQ661" s="30"/>
      <c r="DR661" s="30"/>
      <c r="DS661" s="30"/>
      <c r="DT661" s="30"/>
      <c r="DU661" s="30"/>
      <c r="DV661" s="30"/>
      <c r="DW661" s="30"/>
      <c r="DX661" s="30"/>
    </row>
    <row r="662" spans="2:128" s="94" customFormat="1" x14ac:dyDescent="0.25">
      <c r="B662" s="100"/>
      <c r="C662" s="90"/>
      <c r="I662" s="101"/>
      <c r="J662" s="101"/>
      <c r="CN662" s="30"/>
      <c r="CO662" s="30"/>
      <c r="CP662" s="30"/>
      <c r="CQ662" s="30"/>
      <c r="CR662" s="30"/>
      <c r="CS662" s="30"/>
      <c r="CT662" s="30"/>
      <c r="CU662" s="30"/>
      <c r="CV662" s="30"/>
      <c r="CW662" s="30"/>
      <c r="CX662" s="30"/>
      <c r="CY662" s="30"/>
      <c r="CZ662" s="30"/>
      <c r="DA662" s="30"/>
      <c r="DB662" s="30"/>
      <c r="DC662" s="30"/>
      <c r="DD662" s="30"/>
      <c r="DE662" s="30"/>
      <c r="DF662" s="30"/>
      <c r="DG662" s="30"/>
      <c r="DH662" s="30"/>
      <c r="DI662" s="30"/>
      <c r="DJ662" s="30"/>
      <c r="DK662" s="30"/>
      <c r="DL662" s="30"/>
      <c r="DM662" s="30"/>
      <c r="DN662" s="30"/>
      <c r="DO662" s="30"/>
      <c r="DP662" s="30"/>
      <c r="DQ662" s="30"/>
      <c r="DR662" s="30"/>
      <c r="DS662" s="30"/>
      <c r="DT662" s="30"/>
      <c r="DU662" s="30"/>
      <c r="DV662" s="30"/>
      <c r="DW662" s="30"/>
      <c r="DX662" s="30"/>
    </row>
    <row r="663" spans="2:128" s="94" customFormat="1" x14ac:dyDescent="0.25">
      <c r="B663" s="100"/>
      <c r="C663" s="90"/>
      <c r="I663" s="101"/>
      <c r="J663" s="101"/>
      <c r="CN663" s="30"/>
      <c r="CO663" s="30"/>
      <c r="CP663" s="30"/>
      <c r="CQ663" s="30"/>
      <c r="CR663" s="30"/>
      <c r="CS663" s="30"/>
      <c r="CT663" s="30"/>
      <c r="CU663" s="30"/>
      <c r="CV663" s="30"/>
      <c r="CW663" s="30"/>
      <c r="CX663" s="30"/>
      <c r="CY663" s="30"/>
      <c r="CZ663" s="30"/>
      <c r="DA663" s="30"/>
      <c r="DB663" s="30"/>
      <c r="DC663" s="30"/>
      <c r="DD663" s="30"/>
      <c r="DE663" s="30"/>
      <c r="DF663" s="30"/>
      <c r="DG663" s="30"/>
      <c r="DH663" s="30"/>
      <c r="DI663" s="30"/>
      <c r="DJ663" s="30"/>
      <c r="DK663" s="30"/>
      <c r="DL663" s="30"/>
      <c r="DM663" s="30"/>
      <c r="DN663" s="30"/>
      <c r="DO663" s="30"/>
      <c r="DP663" s="30"/>
      <c r="DQ663" s="30"/>
      <c r="DR663" s="30"/>
      <c r="DS663" s="30"/>
      <c r="DT663" s="30"/>
      <c r="DU663" s="30"/>
      <c r="DV663" s="30"/>
      <c r="DW663" s="30"/>
      <c r="DX663" s="30"/>
    </row>
    <row r="664" spans="2:128" s="94" customFormat="1" x14ac:dyDescent="0.25">
      <c r="B664" s="100"/>
      <c r="C664" s="90"/>
      <c r="I664" s="101"/>
      <c r="J664" s="101"/>
      <c r="CN664" s="30"/>
      <c r="CO664" s="30"/>
      <c r="CP664" s="30"/>
      <c r="CQ664" s="30"/>
      <c r="CR664" s="30"/>
      <c r="CS664" s="30"/>
      <c r="CT664" s="30"/>
      <c r="CU664" s="30"/>
      <c r="CV664" s="30"/>
      <c r="CW664" s="30"/>
      <c r="CX664" s="30"/>
      <c r="CY664" s="30"/>
      <c r="CZ664" s="30"/>
      <c r="DA664" s="30"/>
      <c r="DB664" s="30"/>
      <c r="DC664" s="30"/>
      <c r="DD664" s="30"/>
      <c r="DE664" s="30"/>
      <c r="DF664" s="30"/>
      <c r="DG664" s="30"/>
      <c r="DH664" s="30"/>
      <c r="DI664" s="30"/>
      <c r="DJ664" s="30"/>
      <c r="DK664" s="30"/>
      <c r="DL664" s="30"/>
      <c r="DM664" s="30"/>
      <c r="DN664" s="30"/>
      <c r="DO664" s="30"/>
      <c r="DP664" s="30"/>
      <c r="DQ664" s="30"/>
      <c r="DR664" s="30"/>
      <c r="DS664" s="30"/>
      <c r="DT664" s="30"/>
      <c r="DU664" s="30"/>
      <c r="DV664" s="30"/>
      <c r="DW664" s="30"/>
      <c r="DX664" s="30"/>
    </row>
    <row r="665" spans="2:128" s="94" customFormat="1" x14ac:dyDescent="0.25">
      <c r="B665" s="100"/>
      <c r="C665" s="90"/>
      <c r="I665" s="101"/>
      <c r="J665" s="101"/>
      <c r="CN665" s="30"/>
      <c r="CO665" s="30"/>
      <c r="CP665" s="30"/>
      <c r="CQ665" s="30"/>
      <c r="CR665" s="30"/>
      <c r="CS665" s="30"/>
      <c r="CT665" s="30"/>
      <c r="CU665" s="30"/>
      <c r="CV665" s="30"/>
      <c r="CW665" s="30"/>
      <c r="CX665" s="30"/>
      <c r="CY665" s="30"/>
      <c r="CZ665" s="30"/>
      <c r="DA665" s="30"/>
      <c r="DB665" s="30"/>
      <c r="DC665" s="30"/>
      <c r="DD665" s="30"/>
      <c r="DE665" s="30"/>
      <c r="DF665" s="30"/>
      <c r="DG665" s="30"/>
      <c r="DH665" s="30"/>
      <c r="DI665" s="30"/>
      <c r="DJ665" s="30"/>
      <c r="DK665" s="30"/>
      <c r="DL665" s="30"/>
      <c r="DM665" s="30"/>
      <c r="DN665" s="30"/>
      <c r="DO665" s="30"/>
      <c r="DP665" s="30"/>
      <c r="DQ665" s="30"/>
      <c r="DR665" s="30"/>
      <c r="DS665" s="30"/>
      <c r="DT665" s="30"/>
      <c r="DU665" s="30"/>
      <c r="DV665" s="30"/>
      <c r="DW665" s="30"/>
      <c r="DX665" s="30"/>
    </row>
    <row r="666" spans="2:128" s="94" customFormat="1" x14ac:dyDescent="0.25">
      <c r="B666" s="100"/>
      <c r="C666" s="90"/>
      <c r="I666" s="101"/>
      <c r="J666" s="101"/>
      <c r="CN666" s="30"/>
      <c r="CO666" s="30"/>
      <c r="CP666" s="30"/>
      <c r="CQ666" s="30"/>
      <c r="CR666" s="30"/>
      <c r="CS666" s="30"/>
      <c r="CT666" s="30"/>
      <c r="CU666" s="30"/>
      <c r="CV666" s="30"/>
      <c r="CW666" s="30"/>
      <c r="CX666" s="30"/>
      <c r="CY666" s="30"/>
      <c r="CZ666" s="30"/>
      <c r="DA666" s="30"/>
      <c r="DB666" s="30"/>
      <c r="DC666" s="30"/>
      <c r="DD666" s="30"/>
      <c r="DE666" s="30"/>
      <c r="DF666" s="30"/>
      <c r="DG666" s="30"/>
      <c r="DH666" s="30"/>
      <c r="DI666" s="30"/>
      <c r="DJ666" s="30"/>
      <c r="DK666" s="30"/>
      <c r="DL666" s="30"/>
      <c r="DM666" s="30"/>
      <c r="DN666" s="30"/>
      <c r="DO666" s="30"/>
      <c r="DP666" s="30"/>
      <c r="DQ666" s="30"/>
      <c r="DR666" s="30"/>
      <c r="DS666" s="30"/>
      <c r="DT666" s="30"/>
      <c r="DU666" s="30"/>
      <c r="DV666" s="30"/>
      <c r="DW666" s="30"/>
      <c r="DX666" s="30"/>
    </row>
    <row r="667" spans="2:128" s="94" customFormat="1" x14ac:dyDescent="0.25">
      <c r="B667" s="100"/>
      <c r="C667" s="90"/>
      <c r="I667" s="101"/>
      <c r="J667" s="101"/>
      <c r="CN667" s="30"/>
      <c r="CO667" s="30"/>
      <c r="CP667" s="30"/>
      <c r="CQ667" s="30"/>
      <c r="CR667" s="30"/>
      <c r="CS667" s="30"/>
      <c r="CT667" s="30"/>
      <c r="CU667" s="30"/>
      <c r="CV667" s="30"/>
      <c r="CW667" s="30"/>
      <c r="CX667" s="30"/>
      <c r="CY667" s="30"/>
      <c r="CZ667" s="30"/>
      <c r="DA667" s="30"/>
      <c r="DB667" s="30"/>
      <c r="DC667" s="30"/>
      <c r="DD667" s="30"/>
      <c r="DE667" s="30"/>
      <c r="DF667" s="30"/>
      <c r="DG667" s="30"/>
      <c r="DH667" s="30"/>
      <c r="DI667" s="30"/>
      <c r="DJ667" s="30"/>
      <c r="DK667" s="30"/>
      <c r="DL667" s="30"/>
      <c r="DM667" s="30"/>
      <c r="DN667" s="30"/>
      <c r="DO667" s="30"/>
      <c r="DP667" s="30"/>
      <c r="DQ667" s="30"/>
      <c r="DR667" s="30"/>
      <c r="DS667" s="30"/>
      <c r="DT667" s="30"/>
      <c r="DU667" s="30"/>
      <c r="DV667" s="30"/>
      <c r="DW667" s="30"/>
      <c r="DX667" s="30"/>
    </row>
    <row r="668" spans="2:128" s="94" customFormat="1" x14ac:dyDescent="0.25">
      <c r="B668" s="100"/>
      <c r="C668" s="90"/>
      <c r="I668" s="101"/>
      <c r="J668" s="101"/>
      <c r="CN668" s="30"/>
      <c r="CO668" s="30"/>
      <c r="CP668" s="30"/>
      <c r="CQ668" s="30"/>
      <c r="CR668" s="30"/>
      <c r="CS668" s="30"/>
      <c r="CT668" s="30"/>
      <c r="CU668" s="30"/>
      <c r="CV668" s="30"/>
      <c r="CW668" s="30"/>
      <c r="CX668" s="30"/>
      <c r="CY668" s="30"/>
      <c r="CZ668" s="30"/>
      <c r="DA668" s="30"/>
      <c r="DB668" s="30"/>
      <c r="DC668" s="30"/>
      <c r="DD668" s="30"/>
      <c r="DE668" s="30"/>
      <c r="DF668" s="30"/>
      <c r="DG668" s="30"/>
      <c r="DH668" s="30"/>
      <c r="DI668" s="30"/>
      <c r="DJ668" s="30"/>
      <c r="DK668" s="30"/>
      <c r="DL668" s="30"/>
      <c r="DM668" s="30"/>
      <c r="DN668" s="30"/>
      <c r="DO668" s="30"/>
      <c r="DP668" s="30"/>
      <c r="DQ668" s="30"/>
      <c r="DR668" s="30"/>
      <c r="DS668" s="30"/>
      <c r="DT668" s="30"/>
      <c r="DU668" s="30"/>
      <c r="DV668" s="30"/>
      <c r="DW668" s="30"/>
      <c r="DX668" s="30"/>
    </row>
    <row r="669" spans="2:128" s="94" customFormat="1" x14ac:dyDescent="0.25">
      <c r="B669" s="100"/>
      <c r="C669" s="90"/>
      <c r="I669" s="101"/>
      <c r="J669" s="101"/>
      <c r="CN669" s="30"/>
      <c r="CO669" s="30"/>
      <c r="CP669" s="30"/>
      <c r="CQ669" s="30"/>
      <c r="CR669" s="30"/>
      <c r="CS669" s="30"/>
      <c r="CT669" s="30"/>
      <c r="CU669" s="30"/>
      <c r="CV669" s="30"/>
      <c r="CW669" s="30"/>
      <c r="CX669" s="30"/>
      <c r="CY669" s="30"/>
      <c r="CZ669" s="30"/>
      <c r="DA669" s="30"/>
      <c r="DB669" s="30"/>
      <c r="DC669" s="30"/>
      <c r="DD669" s="30"/>
      <c r="DE669" s="30"/>
      <c r="DF669" s="30"/>
      <c r="DG669" s="30"/>
      <c r="DH669" s="30"/>
      <c r="DI669" s="30"/>
      <c r="DJ669" s="30"/>
      <c r="DK669" s="30"/>
      <c r="DL669" s="30"/>
      <c r="DM669" s="30"/>
      <c r="DN669" s="30"/>
      <c r="DO669" s="30"/>
      <c r="DP669" s="30"/>
      <c r="DQ669" s="30"/>
      <c r="DR669" s="30"/>
      <c r="DS669" s="30"/>
      <c r="DT669" s="30"/>
      <c r="DU669" s="30"/>
      <c r="DV669" s="30"/>
      <c r="DW669" s="30"/>
      <c r="DX669" s="30"/>
    </row>
    <row r="670" spans="2:128" s="94" customFormat="1" x14ac:dyDescent="0.25">
      <c r="B670" s="100"/>
      <c r="C670" s="90"/>
      <c r="I670" s="101"/>
      <c r="J670" s="101"/>
      <c r="CN670" s="30"/>
      <c r="CO670" s="30"/>
      <c r="CP670" s="30"/>
      <c r="CQ670" s="30"/>
      <c r="CR670" s="30"/>
      <c r="CS670" s="30"/>
      <c r="CT670" s="30"/>
      <c r="CU670" s="30"/>
      <c r="CV670" s="30"/>
      <c r="CW670" s="30"/>
      <c r="CX670" s="30"/>
      <c r="CY670" s="30"/>
      <c r="CZ670" s="30"/>
      <c r="DA670" s="30"/>
      <c r="DB670" s="30"/>
      <c r="DC670" s="30"/>
      <c r="DD670" s="30"/>
      <c r="DE670" s="30"/>
      <c r="DF670" s="30"/>
      <c r="DG670" s="30"/>
      <c r="DH670" s="30"/>
      <c r="DI670" s="30"/>
      <c r="DJ670" s="30"/>
      <c r="DK670" s="30"/>
      <c r="DL670" s="30"/>
      <c r="DM670" s="30"/>
      <c r="DN670" s="30"/>
      <c r="DO670" s="30"/>
      <c r="DP670" s="30"/>
      <c r="DQ670" s="30"/>
      <c r="DR670" s="30"/>
      <c r="DS670" s="30"/>
      <c r="DT670" s="30"/>
      <c r="DU670" s="30"/>
      <c r="DV670" s="30"/>
      <c r="DW670" s="30"/>
      <c r="DX670" s="30"/>
    </row>
    <row r="671" spans="2:128" s="94" customFormat="1" x14ac:dyDescent="0.25">
      <c r="B671" s="100"/>
      <c r="C671" s="90"/>
      <c r="I671" s="101"/>
      <c r="J671" s="101"/>
      <c r="CN671" s="30"/>
      <c r="CO671" s="30"/>
      <c r="CP671" s="30"/>
      <c r="CQ671" s="30"/>
      <c r="CR671" s="30"/>
      <c r="CS671" s="30"/>
      <c r="CT671" s="30"/>
      <c r="CU671" s="30"/>
      <c r="CV671" s="30"/>
      <c r="CW671" s="30"/>
      <c r="CX671" s="30"/>
      <c r="CY671" s="30"/>
      <c r="CZ671" s="30"/>
      <c r="DA671" s="30"/>
      <c r="DB671" s="30"/>
      <c r="DC671" s="30"/>
      <c r="DD671" s="30"/>
      <c r="DE671" s="30"/>
      <c r="DF671" s="30"/>
      <c r="DG671" s="30"/>
      <c r="DH671" s="30"/>
      <c r="DI671" s="30"/>
      <c r="DJ671" s="30"/>
      <c r="DK671" s="30"/>
      <c r="DL671" s="30"/>
      <c r="DM671" s="30"/>
      <c r="DN671" s="30"/>
      <c r="DO671" s="30"/>
      <c r="DP671" s="30"/>
      <c r="DQ671" s="30"/>
      <c r="DR671" s="30"/>
      <c r="DS671" s="30"/>
      <c r="DT671" s="30"/>
      <c r="DU671" s="30"/>
      <c r="DV671" s="30"/>
      <c r="DW671" s="30"/>
      <c r="DX671" s="30"/>
    </row>
    <row r="672" spans="2:128" s="94" customFormat="1" x14ac:dyDescent="0.25">
      <c r="B672" s="100"/>
      <c r="C672" s="90"/>
      <c r="I672" s="101"/>
      <c r="J672" s="101"/>
      <c r="CN672" s="30"/>
      <c r="CO672" s="30"/>
      <c r="CP672" s="30"/>
      <c r="CQ672" s="30"/>
      <c r="CR672" s="30"/>
      <c r="CS672" s="30"/>
      <c r="CT672" s="30"/>
      <c r="CU672" s="30"/>
      <c r="CV672" s="30"/>
      <c r="CW672" s="30"/>
      <c r="CX672" s="30"/>
      <c r="CY672" s="30"/>
      <c r="CZ672" s="30"/>
      <c r="DA672" s="30"/>
      <c r="DB672" s="30"/>
      <c r="DC672" s="30"/>
      <c r="DD672" s="30"/>
      <c r="DE672" s="30"/>
      <c r="DF672" s="30"/>
      <c r="DG672" s="30"/>
      <c r="DH672" s="30"/>
      <c r="DI672" s="30"/>
      <c r="DJ672" s="30"/>
      <c r="DK672" s="30"/>
      <c r="DL672" s="30"/>
      <c r="DM672" s="30"/>
      <c r="DN672" s="30"/>
      <c r="DO672" s="30"/>
      <c r="DP672" s="30"/>
      <c r="DQ672" s="30"/>
      <c r="DR672" s="30"/>
      <c r="DS672" s="30"/>
      <c r="DT672" s="30"/>
      <c r="DU672" s="30"/>
      <c r="DV672" s="30"/>
      <c r="DW672" s="30"/>
      <c r="DX672" s="30"/>
    </row>
    <row r="673" spans="2:128" s="94" customFormat="1" x14ac:dyDescent="0.25">
      <c r="B673" s="100"/>
      <c r="C673" s="90"/>
      <c r="I673" s="101"/>
      <c r="J673" s="101"/>
      <c r="CN673" s="30"/>
      <c r="CO673" s="30"/>
      <c r="CP673" s="30"/>
      <c r="CQ673" s="30"/>
      <c r="CR673" s="30"/>
      <c r="CS673" s="30"/>
      <c r="CT673" s="30"/>
      <c r="CU673" s="30"/>
      <c r="CV673" s="30"/>
      <c r="CW673" s="30"/>
      <c r="CX673" s="30"/>
      <c r="CY673" s="30"/>
      <c r="CZ673" s="30"/>
      <c r="DA673" s="30"/>
      <c r="DB673" s="30"/>
      <c r="DC673" s="30"/>
      <c r="DD673" s="30"/>
      <c r="DE673" s="30"/>
      <c r="DF673" s="30"/>
      <c r="DG673" s="30"/>
      <c r="DH673" s="30"/>
      <c r="DI673" s="30"/>
      <c r="DJ673" s="30"/>
      <c r="DK673" s="30"/>
      <c r="DL673" s="30"/>
      <c r="DM673" s="30"/>
      <c r="DN673" s="30"/>
      <c r="DO673" s="30"/>
      <c r="DP673" s="30"/>
      <c r="DQ673" s="30"/>
      <c r="DR673" s="30"/>
      <c r="DS673" s="30"/>
      <c r="DT673" s="30"/>
      <c r="DU673" s="30"/>
      <c r="DV673" s="30"/>
      <c r="DW673" s="30"/>
      <c r="DX673" s="30"/>
    </row>
    <row r="674" spans="2:128" s="94" customFormat="1" x14ac:dyDescent="0.25">
      <c r="B674" s="100"/>
      <c r="C674" s="90"/>
      <c r="I674" s="101"/>
      <c r="J674" s="101"/>
      <c r="CN674" s="30"/>
      <c r="CO674" s="30"/>
      <c r="CP674" s="30"/>
      <c r="CQ674" s="30"/>
      <c r="CR674" s="30"/>
      <c r="CS674" s="30"/>
      <c r="CT674" s="30"/>
      <c r="CU674" s="30"/>
      <c r="CV674" s="30"/>
      <c r="CW674" s="30"/>
      <c r="CX674" s="30"/>
      <c r="CY674" s="30"/>
      <c r="CZ674" s="30"/>
      <c r="DA674" s="30"/>
      <c r="DB674" s="30"/>
      <c r="DC674" s="30"/>
      <c r="DD674" s="30"/>
      <c r="DE674" s="30"/>
      <c r="DF674" s="30"/>
      <c r="DG674" s="30"/>
      <c r="DH674" s="30"/>
      <c r="DI674" s="30"/>
      <c r="DJ674" s="30"/>
      <c r="DK674" s="30"/>
      <c r="DL674" s="30"/>
      <c r="DM674" s="30"/>
      <c r="DN674" s="30"/>
      <c r="DO674" s="30"/>
      <c r="DP674" s="30"/>
      <c r="DQ674" s="30"/>
      <c r="DR674" s="30"/>
      <c r="DS674" s="30"/>
      <c r="DT674" s="30"/>
      <c r="DU674" s="30"/>
      <c r="DV674" s="30"/>
      <c r="DW674" s="30"/>
      <c r="DX674" s="30"/>
    </row>
    <row r="675" spans="2:128" s="94" customFormat="1" x14ac:dyDescent="0.25">
      <c r="B675" s="100"/>
      <c r="C675" s="90"/>
      <c r="I675" s="101"/>
      <c r="J675" s="101"/>
      <c r="CN675" s="30"/>
      <c r="CO675" s="30"/>
      <c r="CP675" s="30"/>
      <c r="CQ675" s="30"/>
      <c r="CR675" s="30"/>
      <c r="CS675" s="30"/>
      <c r="CT675" s="30"/>
      <c r="CU675" s="30"/>
      <c r="CV675" s="30"/>
      <c r="CW675" s="30"/>
      <c r="CX675" s="30"/>
      <c r="CY675" s="30"/>
      <c r="CZ675" s="30"/>
      <c r="DA675" s="30"/>
      <c r="DB675" s="30"/>
      <c r="DC675" s="30"/>
      <c r="DD675" s="30"/>
      <c r="DE675" s="30"/>
      <c r="DF675" s="30"/>
      <c r="DG675" s="30"/>
      <c r="DH675" s="30"/>
      <c r="DI675" s="30"/>
      <c r="DJ675" s="30"/>
      <c r="DK675" s="30"/>
      <c r="DL675" s="30"/>
      <c r="DM675" s="30"/>
      <c r="DN675" s="30"/>
      <c r="DO675" s="30"/>
      <c r="DP675" s="30"/>
      <c r="DQ675" s="30"/>
      <c r="DR675" s="30"/>
      <c r="DS675" s="30"/>
      <c r="DT675" s="30"/>
      <c r="DU675" s="30"/>
      <c r="DV675" s="30"/>
      <c r="DW675" s="30"/>
      <c r="DX675" s="30"/>
    </row>
    <row r="676" spans="2:128" s="94" customFormat="1" x14ac:dyDescent="0.25">
      <c r="B676" s="100"/>
      <c r="C676" s="90"/>
      <c r="I676" s="101"/>
      <c r="J676" s="101"/>
      <c r="CN676" s="30"/>
      <c r="CO676" s="30"/>
      <c r="CP676" s="30"/>
      <c r="CQ676" s="30"/>
      <c r="CR676" s="30"/>
      <c r="CS676" s="30"/>
      <c r="CT676" s="30"/>
      <c r="CU676" s="30"/>
      <c r="CV676" s="30"/>
      <c r="CW676" s="30"/>
      <c r="CX676" s="30"/>
      <c r="CY676" s="30"/>
      <c r="CZ676" s="30"/>
      <c r="DA676" s="30"/>
      <c r="DB676" s="30"/>
      <c r="DC676" s="30"/>
      <c r="DD676" s="30"/>
      <c r="DE676" s="30"/>
      <c r="DF676" s="30"/>
      <c r="DG676" s="30"/>
      <c r="DH676" s="30"/>
      <c r="DI676" s="30"/>
      <c r="DJ676" s="30"/>
      <c r="DK676" s="30"/>
      <c r="DL676" s="30"/>
      <c r="DM676" s="30"/>
      <c r="DN676" s="30"/>
      <c r="DO676" s="30"/>
      <c r="DP676" s="30"/>
      <c r="DQ676" s="30"/>
      <c r="DR676" s="30"/>
      <c r="DS676" s="30"/>
      <c r="DT676" s="30"/>
      <c r="DU676" s="30"/>
      <c r="DV676" s="30"/>
      <c r="DW676" s="30"/>
      <c r="DX676" s="30"/>
    </row>
    <row r="677" spans="2:128" s="94" customFormat="1" x14ac:dyDescent="0.25">
      <c r="B677" s="100"/>
      <c r="C677" s="90"/>
      <c r="I677" s="101"/>
      <c r="J677" s="101"/>
      <c r="CN677" s="30"/>
      <c r="CO677" s="30"/>
      <c r="CP677" s="30"/>
      <c r="CQ677" s="30"/>
      <c r="CR677" s="30"/>
      <c r="CS677" s="30"/>
      <c r="CT677" s="30"/>
      <c r="CU677" s="30"/>
      <c r="CV677" s="30"/>
      <c r="CW677" s="30"/>
      <c r="CX677" s="30"/>
      <c r="CY677" s="30"/>
      <c r="CZ677" s="30"/>
      <c r="DA677" s="30"/>
      <c r="DB677" s="30"/>
      <c r="DC677" s="30"/>
      <c r="DD677" s="30"/>
      <c r="DE677" s="30"/>
      <c r="DF677" s="30"/>
      <c r="DG677" s="30"/>
      <c r="DH677" s="30"/>
      <c r="DI677" s="30"/>
      <c r="DJ677" s="30"/>
      <c r="DK677" s="30"/>
      <c r="DL677" s="30"/>
      <c r="DM677" s="30"/>
      <c r="DN677" s="30"/>
      <c r="DO677" s="30"/>
      <c r="DP677" s="30"/>
      <c r="DQ677" s="30"/>
      <c r="DR677" s="30"/>
      <c r="DS677" s="30"/>
      <c r="DT677" s="30"/>
      <c r="DU677" s="30"/>
      <c r="DV677" s="30"/>
      <c r="DW677" s="30"/>
      <c r="DX677" s="30"/>
    </row>
    <row r="678" spans="2:128" s="94" customFormat="1" x14ac:dyDescent="0.25">
      <c r="B678" s="100"/>
      <c r="C678" s="90"/>
      <c r="I678" s="101"/>
      <c r="J678" s="101"/>
      <c r="CN678" s="30"/>
      <c r="CO678" s="30"/>
      <c r="CP678" s="30"/>
      <c r="CQ678" s="30"/>
      <c r="CR678" s="30"/>
      <c r="CS678" s="30"/>
      <c r="CT678" s="30"/>
      <c r="CU678" s="30"/>
      <c r="CV678" s="30"/>
      <c r="CW678" s="30"/>
      <c r="CX678" s="30"/>
      <c r="CY678" s="30"/>
      <c r="CZ678" s="30"/>
      <c r="DA678" s="30"/>
      <c r="DB678" s="30"/>
      <c r="DC678" s="30"/>
      <c r="DD678" s="30"/>
      <c r="DE678" s="30"/>
      <c r="DF678" s="30"/>
      <c r="DG678" s="30"/>
      <c r="DH678" s="30"/>
      <c r="DI678" s="30"/>
      <c r="DJ678" s="30"/>
      <c r="DK678" s="30"/>
      <c r="DL678" s="30"/>
      <c r="DM678" s="30"/>
      <c r="DN678" s="30"/>
      <c r="DO678" s="30"/>
      <c r="DP678" s="30"/>
      <c r="DQ678" s="30"/>
      <c r="DR678" s="30"/>
      <c r="DS678" s="30"/>
      <c r="DT678" s="30"/>
      <c r="DU678" s="30"/>
      <c r="DV678" s="30"/>
      <c r="DW678" s="30"/>
      <c r="DX678" s="30"/>
    </row>
    <row r="679" spans="2:128" s="94" customFormat="1" x14ac:dyDescent="0.25">
      <c r="B679" s="100"/>
      <c r="C679" s="90"/>
      <c r="I679" s="101"/>
      <c r="J679" s="101"/>
      <c r="CN679" s="30"/>
      <c r="CO679" s="30"/>
      <c r="CP679" s="30"/>
      <c r="CQ679" s="30"/>
      <c r="CR679" s="30"/>
      <c r="CS679" s="30"/>
      <c r="CT679" s="30"/>
      <c r="CU679" s="30"/>
      <c r="CV679" s="30"/>
      <c r="CW679" s="30"/>
      <c r="CX679" s="30"/>
      <c r="CY679" s="30"/>
      <c r="CZ679" s="30"/>
      <c r="DA679" s="30"/>
      <c r="DB679" s="30"/>
      <c r="DC679" s="30"/>
      <c r="DD679" s="30"/>
      <c r="DE679" s="30"/>
      <c r="DF679" s="30"/>
      <c r="DG679" s="30"/>
      <c r="DH679" s="30"/>
      <c r="DI679" s="30"/>
      <c r="DJ679" s="30"/>
      <c r="DK679" s="30"/>
      <c r="DL679" s="30"/>
      <c r="DM679" s="30"/>
      <c r="DN679" s="30"/>
      <c r="DO679" s="30"/>
      <c r="DP679" s="30"/>
      <c r="DQ679" s="30"/>
      <c r="DR679" s="30"/>
      <c r="DS679" s="30"/>
      <c r="DT679" s="30"/>
      <c r="DU679" s="30"/>
      <c r="DV679" s="30"/>
      <c r="DW679" s="30"/>
      <c r="DX679" s="30"/>
    </row>
    <row r="680" spans="2:128" s="94" customFormat="1" x14ac:dyDescent="0.25">
      <c r="B680" s="100"/>
      <c r="C680" s="90"/>
      <c r="I680" s="101"/>
      <c r="J680" s="101"/>
      <c r="CN680" s="30"/>
      <c r="CO680" s="30"/>
      <c r="CP680" s="30"/>
      <c r="CQ680" s="30"/>
      <c r="CR680" s="30"/>
      <c r="CS680" s="30"/>
      <c r="CT680" s="30"/>
      <c r="CU680" s="30"/>
      <c r="CV680" s="30"/>
      <c r="CW680" s="30"/>
      <c r="CX680" s="30"/>
      <c r="CY680" s="30"/>
      <c r="CZ680" s="30"/>
      <c r="DA680" s="30"/>
      <c r="DB680" s="30"/>
      <c r="DC680" s="30"/>
      <c r="DD680" s="30"/>
      <c r="DE680" s="30"/>
      <c r="DF680" s="30"/>
      <c r="DG680" s="30"/>
      <c r="DH680" s="30"/>
      <c r="DI680" s="30"/>
      <c r="DJ680" s="30"/>
      <c r="DK680" s="30"/>
      <c r="DL680" s="30"/>
      <c r="DM680" s="30"/>
      <c r="DN680" s="30"/>
      <c r="DO680" s="30"/>
      <c r="DP680" s="30"/>
      <c r="DQ680" s="30"/>
      <c r="DR680" s="30"/>
      <c r="DS680" s="30"/>
      <c r="DT680" s="30"/>
      <c r="DU680" s="30"/>
      <c r="DV680" s="30"/>
      <c r="DW680" s="30"/>
      <c r="DX680" s="30"/>
    </row>
    <row r="681" spans="2:128" s="94" customFormat="1" x14ac:dyDescent="0.25">
      <c r="B681" s="100"/>
      <c r="C681" s="90"/>
      <c r="I681" s="101"/>
      <c r="J681" s="101"/>
      <c r="CN681" s="30"/>
      <c r="CO681" s="30"/>
      <c r="CP681" s="30"/>
      <c r="CQ681" s="30"/>
      <c r="CR681" s="30"/>
      <c r="CS681" s="30"/>
      <c r="CT681" s="30"/>
      <c r="CU681" s="30"/>
      <c r="CV681" s="30"/>
      <c r="CW681" s="30"/>
      <c r="CX681" s="30"/>
      <c r="CY681" s="30"/>
      <c r="CZ681" s="30"/>
      <c r="DA681" s="30"/>
      <c r="DB681" s="30"/>
      <c r="DC681" s="30"/>
      <c r="DD681" s="30"/>
      <c r="DE681" s="30"/>
      <c r="DF681" s="30"/>
      <c r="DG681" s="30"/>
      <c r="DH681" s="30"/>
      <c r="DI681" s="30"/>
      <c r="DJ681" s="30"/>
      <c r="DK681" s="30"/>
      <c r="DL681" s="30"/>
      <c r="DM681" s="30"/>
      <c r="DN681" s="30"/>
      <c r="DO681" s="30"/>
      <c r="DP681" s="30"/>
      <c r="DQ681" s="30"/>
      <c r="DR681" s="30"/>
      <c r="DS681" s="30"/>
      <c r="DT681" s="30"/>
      <c r="DU681" s="30"/>
      <c r="DV681" s="30"/>
      <c r="DW681" s="30"/>
      <c r="DX681" s="30"/>
    </row>
    <row r="682" spans="2:128" s="94" customFormat="1" x14ac:dyDescent="0.25">
      <c r="B682" s="100"/>
      <c r="C682" s="90"/>
      <c r="I682" s="101"/>
      <c r="J682" s="101"/>
      <c r="CN682" s="30"/>
      <c r="CO682" s="30"/>
      <c r="CP682" s="30"/>
      <c r="CQ682" s="30"/>
      <c r="CR682" s="30"/>
      <c r="CS682" s="30"/>
      <c r="CT682" s="30"/>
      <c r="CU682" s="30"/>
      <c r="CV682" s="30"/>
      <c r="CW682" s="30"/>
      <c r="CX682" s="30"/>
      <c r="CY682" s="30"/>
      <c r="CZ682" s="30"/>
      <c r="DA682" s="30"/>
      <c r="DB682" s="30"/>
      <c r="DC682" s="30"/>
      <c r="DD682" s="30"/>
      <c r="DE682" s="30"/>
      <c r="DF682" s="30"/>
      <c r="DG682" s="30"/>
      <c r="DH682" s="30"/>
      <c r="DI682" s="30"/>
      <c r="DJ682" s="30"/>
      <c r="DK682" s="30"/>
      <c r="DL682" s="30"/>
      <c r="DM682" s="30"/>
      <c r="DN682" s="30"/>
      <c r="DO682" s="30"/>
      <c r="DP682" s="30"/>
      <c r="DQ682" s="30"/>
      <c r="DR682" s="30"/>
      <c r="DS682" s="30"/>
      <c r="DT682" s="30"/>
      <c r="DU682" s="30"/>
      <c r="DV682" s="30"/>
      <c r="DW682" s="30"/>
      <c r="DX682" s="30"/>
    </row>
    <row r="683" spans="2:128" s="94" customFormat="1" x14ac:dyDescent="0.25">
      <c r="B683" s="100"/>
      <c r="C683" s="90"/>
      <c r="I683" s="101"/>
      <c r="J683" s="101"/>
      <c r="CN683" s="30"/>
      <c r="CO683" s="30"/>
      <c r="CP683" s="30"/>
      <c r="CQ683" s="30"/>
      <c r="CR683" s="30"/>
      <c r="CS683" s="30"/>
      <c r="CT683" s="30"/>
      <c r="CU683" s="30"/>
      <c r="CV683" s="30"/>
      <c r="CW683" s="30"/>
      <c r="CX683" s="30"/>
      <c r="CY683" s="30"/>
      <c r="CZ683" s="30"/>
      <c r="DA683" s="30"/>
      <c r="DB683" s="30"/>
      <c r="DC683" s="30"/>
      <c r="DD683" s="30"/>
      <c r="DE683" s="30"/>
      <c r="DF683" s="30"/>
      <c r="DG683" s="30"/>
      <c r="DH683" s="30"/>
      <c r="DI683" s="30"/>
      <c r="DJ683" s="30"/>
      <c r="DK683" s="30"/>
      <c r="DL683" s="30"/>
      <c r="DM683" s="30"/>
      <c r="DN683" s="30"/>
      <c r="DO683" s="30"/>
      <c r="DP683" s="30"/>
      <c r="DQ683" s="30"/>
      <c r="DR683" s="30"/>
      <c r="DS683" s="30"/>
      <c r="DT683" s="30"/>
      <c r="DU683" s="30"/>
      <c r="DV683" s="30"/>
      <c r="DW683" s="30"/>
      <c r="DX683" s="30"/>
    </row>
    <row r="684" spans="2:128" s="94" customFormat="1" x14ac:dyDescent="0.25">
      <c r="B684" s="100"/>
      <c r="C684" s="90"/>
      <c r="I684" s="101"/>
      <c r="J684" s="101"/>
      <c r="CN684" s="30"/>
      <c r="CO684" s="30"/>
      <c r="CP684" s="30"/>
      <c r="CQ684" s="30"/>
      <c r="CR684" s="30"/>
      <c r="CS684" s="30"/>
      <c r="CT684" s="30"/>
      <c r="CU684" s="30"/>
      <c r="CV684" s="30"/>
      <c r="CW684" s="30"/>
      <c r="CX684" s="30"/>
      <c r="CY684" s="30"/>
      <c r="CZ684" s="30"/>
      <c r="DA684" s="30"/>
      <c r="DB684" s="30"/>
      <c r="DC684" s="30"/>
      <c r="DD684" s="30"/>
      <c r="DE684" s="30"/>
      <c r="DF684" s="30"/>
      <c r="DG684" s="30"/>
      <c r="DH684" s="30"/>
      <c r="DI684" s="30"/>
      <c r="DJ684" s="30"/>
      <c r="DK684" s="30"/>
      <c r="DL684" s="30"/>
      <c r="DM684" s="30"/>
      <c r="DN684" s="30"/>
      <c r="DO684" s="30"/>
      <c r="DP684" s="30"/>
      <c r="DQ684" s="30"/>
      <c r="DR684" s="30"/>
      <c r="DS684" s="30"/>
      <c r="DT684" s="30"/>
      <c r="DU684" s="30"/>
      <c r="DV684" s="30"/>
      <c r="DW684" s="30"/>
      <c r="DX684" s="30"/>
    </row>
    <row r="685" spans="2:128" s="94" customFormat="1" x14ac:dyDescent="0.25">
      <c r="B685" s="100"/>
      <c r="C685" s="90"/>
      <c r="I685" s="101"/>
      <c r="J685" s="101"/>
      <c r="CN685" s="30"/>
      <c r="CO685" s="30"/>
      <c r="CP685" s="30"/>
      <c r="CQ685" s="30"/>
      <c r="CR685" s="30"/>
      <c r="CS685" s="30"/>
      <c r="CT685" s="30"/>
      <c r="CU685" s="30"/>
      <c r="CV685" s="30"/>
      <c r="CW685" s="30"/>
      <c r="CX685" s="30"/>
      <c r="CY685" s="30"/>
      <c r="CZ685" s="30"/>
      <c r="DA685" s="30"/>
      <c r="DB685" s="30"/>
      <c r="DC685" s="30"/>
      <c r="DD685" s="30"/>
      <c r="DE685" s="30"/>
      <c r="DF685" s="30"/>
      <c r="DG685" s="30"/>
      <c r="DH685" s="30"/>
      <c r="DI685" s="30"/>
      <c r="DJ685" s="30"/>
      <c r="DK685" s="30"/>
      <c r="DL685" s="30"/>
      <c r="DM685" s="30"/>
      <c r="DN685" s="30"/>
      <c r="DO685" s="30"/>
      <c r="DP685" s="30"/>
      <c r="DQ685" s="30"/>
      <c r="DR685" s="30"/>
      <c r="DS685" s="30"/>
      <c r="DT685" s="30"/>
      <c r="DU685" s="30"/>
      <c r="DV685" s="30"/>
      <c r="DW685" s="30"/>
      <c r="DX685" s="30"/>
    </row>
    <row r="686" spans="2:128" s="94" customFormat="1" x14ac:dyDescent="0.25">
      <c r="B686" s="100"/>
      <c r="C686" s="90"/>
      <c r="I686" s="101"/>
      <c r="J686" s="101"/>
      <c r="CN686" s="30"/>
      <c r="CO686" s="30"/>
      <c r="CP686" s="30"/>
      <c r="CQ686" s="30"/>
      <c r="CR686" s="30"/>
      <c r="CS686" s="30"/>
      <c r="CT686" s="30"/>
      <c r="CU686" s="30"/>
      <c r="CV686" s="30"/>
      <c r="CW686" s="30"/>
      <c r="CX686" s="30"/>
      <c r="CY686" s="30"/>
      <c r="CZ686" s="30"/>
      <c r="DA686" s="30"/>
      <c r="DB686" s="30"/>
      <c r="DC686" s="30"/>
      <c r="DD686" s="30"/>
      <c r="DE686" s="30"/>
      <c r="DF686" s="30"/>
      <c r="DG686" s="30"/>
      <c r="DH686" s="30"/>
      <c r="DI686" s="30"/>
      <c r="DJ686" s="30"/>
      <c r="DK686" s="30"/>
      <c r="DL686" s="30"/>
      <c r="DM686" s="30"/>
      <c r="DN686" s="30"/>
      <c r="DO686" s="30"/>
      <c r="DP686" s="30"/>
      <c r="DQ686" s="30"/>
      <c r="DR686" s="30"/>
      <c r="DS686" s="30"/>
      <c r="DT686" s="30"/>
      <c r="DU686" s="30"/>
      <c r="DV686" s="30"/>
      <c r="DW686" s="30"/>
      <c r="DX686" s="30"/>
    </row>
    <row r="687" spans="2:128" s="94" customFormat="1" x14ac:dyDescent="0.25">
      <c r="B687" s="100"/>
      <c r="C687" s="90"/>
      <c r="I687" s="101"/>
      <c r="J687" s="101"/>
      <c r="CN687" s="30"/>
      <c r="CO687" s="30"/>
      <c r="CP687" s="30"/>
      <c r="CQ687" s="30"/>
      <c r="CR687" s="30"/>
      <c r="CS687" s="30"/>
      <c r="CT687" s="30"/>
      <c r="CU687" s="30"/>
      <c r="CV687" s="30"/>
      <c r="CW687" s="30"/>
      <c r="CX687" s="30"/>
      <c r="CY687" s="30"/>
      <c r="CZ687" s="30"/>
      <c r="DA687" s="30"/>
      <c r="DB687" s="30"/>
      <c r="DC687" s="30"/>
      <c r="DD687" s="30"/>
      <c r="DE687" s="30"/>
      <c r="DF687" s="30"/>
      <c r="DG687" s="30"/>
      <c r="DH687" s="30"/>
      <c r="DI687" s="30"/>
      <c r="DJ687" s="30"/>
      <c r="DK687" s="30"/>
      <c r="DL687" s="30"/>
      <c r="DM687" s="30"/>
      <c r="DN687" s="30"/>
      <c r="DO687" s="30"/>
      <c r="DP687" s="30"/>
      <c r="DQ687" s="30"/>
      <c r="DR687" s="30"/>
      <c r="DS687" s="30"/>
      <c r="DT687" s="30"/>
      <c r="DU687" s="30"/>
      <c r="DV687" s="30"/>
      <c r="DW687" s="30"/>
      <c r="DX687" s="30"/>
    </row>
    <row r="688" spans="2:128" s="94" customFormat="1" x14ac:dyDescent="0.25">
      <c r="B688" s="100"/>
      <c r="C688" s="90"/>
      <c r="I688" s="101"/>
      <c r="J688" s="101"/>
      <c r="CN688" s="30"/>
      <c r="CO688" s="30"/>
      <c r="CP688" s="30"/>
      <c r="CQ688" s="30"/>
      <c r="CR688" s="30"/>
      <c r="CS688" s="30"/>
      <c r="CT688" s="30"/>
      <c r="CU688" s="30"/>
      <c r="CV688" s="30"/>
      <c r="CW688" s="30"/>
      <c r="CX688" s="30"/>
      <c r="CY688" s="30"/>
      <c r="CZ688" s="30"/>
      <c r="DA688" s="30"/>
      <c r="DB688" s="30"/>
      <c r="DC688" s="30"/>
      <c r="DD688" s="30"/>
      <c r="DE688" s="30"/>
      <c r="DF688" s="30"/>
      <c r="DG688" s="30"/>
      <c r="DH688" s="30"/>
      <c r="DI688" s="30"/>
      <c r="DJ688" s="30"/>
      <c r="DK688" s="30"/>
      <c r="DL688" s="30"/>
      <c r="DM688" s="30"/>
      <c r="DN688" s="30"/>
      <c r="DO688" s="30"/>
      <c r="DP688" s="30"/>
      <c r="DQ688" s="30"/>
      <c r="DR688" s="30"/>
      <c r="DS688" s="30"/>
      <c r="DT688" s="30"/>
      <c r="DU688" s="30"/>
      <c r="DV688" s="30"/>
      <c r="DW688" s="30"/>
      <c r="DX688" s="30"/>
    </row>
    <row r="689" spans="2:128" s="94" customFormat="1" x14ac:dyDescent="0.25">
      <c r="B689" s="100"/>
      <c r="C689" s="90"/>
      <c r="I689" s="101"/>
      <c r="J689" s="101"/>
      <c r="CN689" s="30"/>
      <c r="CO689" s="30"/>
      <c r="CP689" s="30"/>
      <c r="CQ689" s="30"/>
      <c r="CR689" s="30"/>
      <c r="CS689" s="30"/>
      <c r="CT689" s="30"/>
      <c r="CU689" s="30"/>
      <c r="CV689" s="30"/>
      <c r="CW689" s="30"/>
      <c r="CX689" s="30"/>
      <c r="CY689" s="30"/>
      <c r="CZ689" s="30"/>
      <c r="DA689" s="30"/>
      <c r="DB689" s="30"/>
      <c r="DC689" s="30"/>
      <c r="DD689" s="30"/>
      <c r="DE689" s="30"/>
      <c r="DF689" s="30"/>
      <c r="DG689" s="30"/>
      <c r="DH689" s="30"/>
      <c r="DI689" s="30"/>
      <c r="DJ689" s="30"/>
      <c r="DK689" s="30"/>
      <c r="DL689" s="30"/>
      <c r="DM689" s="30"/>
      <c r="DN689" s="30"/>
      <c r="DO689" s="30"/>
      <c r="DP689" s="30"/>
      <c r="DQ689" s="30"/>
      <c r="DR689" s="30"/>
      <c r="DS689" s="30"/>
      <c r="DT689" s="30"/>
      <c r="DU689" s="30"/>
      <c r="DV689" s="30"/>
      <c r="DW689" s="30"/>
      <c r="DX689" s="30"/>
    </row>
    <row r="690" spans="2:128" s="94" customFormat="1" x14ac:dyDescent="0.25">
      <c r="B690" s="100"/>
      <c r="C690" s="90"/>
      <c r="I690" s="101"/>
      <c r="J690" s="101"/>
      <c r="CN690" s="30"/>
      <c r="CO690" s="30"/>
      <c r="CP690" s="30"/>
      <c r="CQ690" s="30"/>
      <c r="CR690" s="30"/>
      <c r="CS690" s="30"/>
      <c r="CT690" s="30"/>
      <c r="CU690" s="30"/>
      <c r="CV690" s="30"/>
      <c r="CW690" s="30"/>
      <c r="CX690" s="30"/>
      <c r="CY690" s="30"/>
      <c r="CZ690" s="30"/>
      <c r="DA690" s="30"/>
      <c r="DB690" s="30"/>
      <c r="DC690" s="30"/>
      <c r="DD690" s="30"/>
      <c r="DE690" s="30"/>
      <c r="DF690" s="30"/>
      <c r="DG690" s="30"/>
      <c r="DH690" s="30"/>
      <c r="DI690" s="30"/>
      <c r="DJ690" s="30"/>
      <c r="DK690" s="30"/>
      <c r="DL690" s="30"/>
      <c r="DM690" s="30"/>
      <c r="DN690" s="30"/>
      <c r="DO690" s="30"/>
      <c r="DP690" s="30"/>
      <c r="DQ690" s="30"/>
      <c r="DR690" s="30"/>
      <c r="DS690" s="30"/>
      <c r="DT690" s="30"/>
      <c r="DU690" s="30"/>
      <c r="DV690" s="30"/>
      <c r="DW690" s="30"/>
      <c r="DX690" s="30"/>
    </row>
    <row r="691" spans="2:128" s="94" customFormat="1" x14ac:dyDescent="0.25">
      <c r="B691" s="100"/>
      <c r="C691" s="90"/>
      <c r="I691" s="101"/>
      <c r="J691" s="101"/>
      <c r="CN691" s="30"/>
      <c r="CO691" s="30"/>
      <c r="CP691" s="30"/>
      <c r="CQ691" s="30"/>
      <c r="CR691" s="30"/>
      <c r="CS691" s="30"/>
      <c r="CT691" s="30"/>
      <c r="CU691" s="30"/>
      <c r="CV691" s="30"/>
      <c r="CW691" s="30"/>
      <c r="CX691" s="30"/>
      <c r="CY691" s="30"/>
      <c r="CZ691" s="30"/>
      <c r="DA691" s="30"/>
      <c r="DB691" s="30"/>
      <c r="DC691" s="30"/>
      <c r="DD691" s="30"/>
      <c r="DE691" s="30"/>
      <c r="DF691" s="30"/>
      <c r="DG691" s="30"/>
      <c r="DH691" s="30"/>
      <c r="DI691" s="30"/>
      <c r="DJ691" s="30"/>
      <c r="DK691" s="30"/>
      <c r="DL691" s="30"/>
      <c r="DM691" s="30"/>
      <c r="DN691" s="30"/>
      <c r="DO691" s="30"/>
      <c r="DP691" s="30"/>
      <c r="DQ691" s="30"/>
      <c r="DR691" s="30"/>
      <c r="DS691" s="30"/>
      <c r="DT691" s="30"/>
      <c r="DU691" s="30"/>
      <c r="DV691" s="30"/>
      <c r="DW691" s="30"/>
      <c r="DX691" s="30"/>
    </row>
    <row r="692" spans="2:128" s="94" customFormat="1" x14ac:dyDescent="0.25">
      <c r="B692" s="100"/>
      <c r="C692" s="90"/>
      <c r="I692" s="101"/>
      <c r="J692" s="101"/>
      <c r="CN692" s="30"/>
      <c r="CO692" s="30"/>
      <c r="CP692" s="30"/>
      <c r="CQ692" s="30"/>
      <c r="CR692" s="30"/>
      <c r="CS692" s="30"/>
      <c r="CT692" s="30"/>
      <c r="CU692" s="30"/>
      <c r="CV692" s="30"/>
      <c r="CW692" s="30"/>
      <c r="CX692" s="30"/>
      <c r="CY692" s="30"/>
      <c r="CZ692" s="30"/>
      <c r="DA692" s="30"/>
      <c r="DB692" s="30"/>
      <c r="DC692" s="30"/>
      <c r="DD692" s="30"/>
      <c r="DE692" s="30"/>
      <c r="DF692" s="30"/>
      <c r="DG692" s="30"/>
      <c r="DH692" s="30"/>
      <c r="DI692" s="30"/>
      <c r="DJ692" s="30"/>
      <c r="DK692" s="30"/>
      <c r="DL692" s="30"/>
      <c r="DM692" s="30"/>
      <c r="DN692" s="30"/>
      <c r="DO692" s="30"/>
      <c r="DP692" s="30"/>
      <c r="DQ692" s="30"/>
      <c r="DR692" s="30"/>
      <c r="DS692" s="30"/>
      <c r="DT692" s="30"/>
      <c r="DU692" s="30"/>
      <c r="DV692" s="30"/>
      <c r="DW692" s="30"/>
      <c r="DX692" s="30"/>
    </row>
    <row r="693" spans="2:128" s="94" customFormat="1" x14ac:dyDescent="0.25">
      <c r="B693" s="100"/>
      <c r="C693" s="90"/>
      <c r="I693" s="101"/>
      <c r="J693" s="101"/>
      <c r="CN693" s="30"/>
      <c r="CO693" s="30"/>
      <c r="CP693" s="30"/>
      <c r="CQ693" s="30"/>
      <c r="CR693" s="30"/>
      <c r="CS693" s="30"/>
      <c r="CT693" s="30"/>
      <c r="CU693" s="30"/>
      <c r="CV693" s="30"/>
      <c r="CW693" s="30"/>
      <c r="CX693" s="30"/>
      <c r="CY693" s="30"/>
      <c r="CZ693" s="30"/>
      <c r="DA693" s="30"/>
      <c r="DB693" s="30"/>
      <c r="DC693" s="30"/>
      <c r="DD693" s="30"/>
      <c r="DE693" s="30"/>
      <c r="DF693" s="30"/>
      <c r="DG693" s="30"/>
      <c r="DH693" s="30"/>
      <c r="DI693" s="30"/>
      <c r="DJ693" s="30"/>
      <c r="DK693" s="30"/>
      <c r="DL693" s="30"/>
      <c r="DM693" s="30"/>
      <c r="DN693" s="30"/>
      <c r="DO693" s="30"/>
      <c r="DP693" s="30"/>
      <c r="DQ693" s="30"/>
      <c r="DR693" s="30"/>
      <c r="DS693" s="30"/>
      <c r="DT693" s="30"/>
      <c r="DU693" s="30"/>
      <c r="DV693" s="30"/>
      <c r="DW693" s="30"/>
      <c r="DX693" s="30"/>
    </row>
    <row r="694" spans="2:128" s="94" customFormat="1" x14ac:dyDescent="0.25">
      <c r="B694" s="100"/>
      <c r="C694" s="90"/>
      <c r="I694" s="101"/>
      <c r="J694" s="101"/>
      <c r="CN694" s="30"/>
      <c r="CO694" s="30"/>
      <c r="CP694" s="30"/>
      <c r="CQ694" s="30"/>
      <c r="CR694" s="30"/>
      <c r="CS694" s="30"/>
      <c r="CT694" s="30"/>
      <c r="CU694" s="30"/>
      <c r="CV694" s="30"/>
      <c r="CW694" s="30"/>
      <c r="CX694" s="30"/>
      <c r="CY694" s="30"/>
      <c r="CZ694" s="30"/>
      <c r="DA694" s="30"/>
      <c r="DB694" s="30"/>
      <c r="DC694" s="30"/>
      <c r="DD694" s="30"/>
      <c r="DE694" s="30"/>
      <c r="DF694" s="30"/>
      <c r="DG694" s="30"/>
      <c r="DH694" s="30"/>
      <c r="DI694" s="30"/>
      <c r="DJ694" s="30"/>
      <c r="DK694" s="30"/>
      <c r="DL694" s="30"/>
      <c r="DM694" s="30"/>
      <c r="DN694" s="30"/>
      <c r="DO694" s="30"/>
      <c r="DP694" s="30"/>
      <c r="DQ694" s="30"/>
      <c r="DR694" s="30"/>
      <c r="DS694" s="30"/>
      <c r="DT694" s="30"/>
      <c r="DU694" s="30"/>
      <c r="DV694" s="30"/>
      <c r="DW694" s="30"/>
      <c r="DX694" s="30"/>
    </row>
    <row r="695" spans="2:128" s="94" customFormat="1" x14ac:dyDescent="0.25">
      <c r="B695" s="100"/>
      <c r="C695" s="90"/>
      <c r="I695" s="101"/>
      <c r="J695" s="101"/>
      <c r="CN695" s="30"/>
      <c r="CO695" s="30"/>
      <c r="CP695" s="30"/>
      <c r="CQ695" s="30"/>
      <c r="CR695" s="30"/>
      <c r="CS695" s="30"/>
      <c r="CT695" s="30"/>
      <c r="CU695" s="30"/>
      <c r="CV695" s="30"/>
      <c r="CW695" s="30"/>
      <c r="CX695" s="30"/>
      <c r="CY695" s="30"/>
      <c r="CZ695" s="30"/>
      <c r="DA695" s="30"/>
      <c r="DB695" s="30"/>
      <c r="DC695" s="30"/>
      <c r="DD695" s="30"/>
      <c r="DE695" s="30"/>
      <c r="DF695" s="30"/>
      <c r="DG695" s="30"/>
      <c r="DH695" s="30"/>
      <c r="DI695" s="30"/>
      <c r="DJ695" s="30"/>
      <c r="DK695" s="30"/>
      <c r="DL695" s="30"/>
      <c r="DM695" s="30"/>
      <c r="DN695" s="30"/>
      <c r="DO695" s="30"/>
      <c r="DP695" s="30"/>
      <c r="DQ695" s="30"/>
      <c r="DR695" s="30"/>
      <c r="DS695" s="30"/>
      <c r="DT695" s="30"/>
      <c r="DU695" s="30"/>
      <c r="DV695" s="30"/>
      <c r="DW695" s="30"/>
      <c r="DX695" s="30"/>
    </row>
    <row r="696" spans="2:128" s="94" customFormat="1" x14ac:dyDescent="0.25">
      <c r="B696" s="100"/>
      <c r="C696" s="90"/>
      <c r="I696" s="101"/>
      <c r="J696" s="101"/>
      <c r="CN696" s="30"/>
      <c r="CO696" s="30"/>
      <c r="CP696" s="30"/>
      <c r="CQ696" s="30"/>
      <c r="CR696" s="30"/>
      <c r="CS696" s="30"/>
      <c r="CT696" s="30"/>
      <c r="CU696" s="30"/>
      <c r="CV696" s="30"/>
      <c r="CW696" s="30"/>
      <c r="CX696" s="30"/>
      <c r="CY696" s="30"/>
      <c r="CZ696" s="30"/>
      <c r="DA696" s="30"/>
      <c r="DB696" s="30"/>
      <c r="DC696" s="30"/>
      <c r="DD696" s="30"/>
      <c r="DE696" s="30"/>
      <c r="DF696" s="30"/>
      <c r="DG696" s="30"/>
      <c r="DH696" s="30"/>
      <c r="DI696" s="30"/>
      <c r="DJ696" s="30"/>
      <c r="DK696" s="30"/>
      <c r="DL696" s="30"/>
      <c r="DM696" s="30"/>
      <c r="DN696" s="30"/>
      <c r="DO696" s="30"/>
      <c r="DP696" s="30"/>
      <c r="DQ696" s="30"/>
      <c r="DR696" s="30"/>
      <c r="DS696" s="30"/>
      <c r="DT696" s="30"/>
      <c r="DU696" s="30"/>
      <c r="DV696" s="30"/>
      <c r="DW696" s="30"/>
      <c r="DX696" s="30"/>
    </row>
    <row r="697" spans="2:128" s="94" customFormat="1" x14ac:dyDescent="0.25">
      <c r="B697" s="100"/>
      <c r="C697" s="90"/>
      <c r="I697" s="101"/>
      <c r="J697" s="101"/>
      <c r="CN697" s="30"/>
      <c r="CO697" s="30"/>
      <c r="CP697" s="30"/>
      <c r="CQ697" s="30"/>
      <c r="CR697" s="30"/>
      <c r="CS697" s="30"/>
      <c r="CT697" s="30"/>
      <c r="CU697" s="30"/>
      <c r="CV697" s="30"/>
      <c r="CW697" s="30"/>
      <c r="CX697" s="30"/>
      <c r="CY697" s="30"/>
      <c r="CZ697" s="30"/>
      <c r="DA697" s="30"/>
      <c r="DB697" s="30"/>
      <c r="DC697" s="30"/>
      <c r="DD697" s="30"/>
      <c r="DE697" s="30"/>
      <c r="DF697" s="30"/>
      <c r="DG697" s="30"/>
      <c r="DH697" s="30"/>
      <c r="DI697" s="30"/>
      <c r="DJ697" s="30"/>
      <c r="DK697" s="30"/>
      <c r="DL697" s="30"/>
      <c r="DM697" s="30"/>
      <c r="DN697" s="30"/>
      <c r="DO697" s="30"/>
      <c r="DP697" s="30"/>
      <c r="DQ697" s="30"/>
      <c r="DR697" s="30"/>
      <c r="DS697" s="30"/>
      <c r="DT697" s="30"/>
      <c r="DU697" s="30"/>
      <c r="DV697" s="30"/>
      <c r="DW697" s="30"/>
      <c r="DX697" s="30"/>
    </row>
    <row r="698" spans="2:128" s="94" customFormat="1" x14ac:dyDescent="0.25">
      <c r="B698" s="100"/>
      <c r="C698" s="90"/>
      <c r="I698" s="101"/>
      <c r="J698" s="101"/>
      <c r="CN698" s="30"/>
      <c r="CO698" s="30"/>
      <c r="CP698" s="30"/>
      <c r="CQ698" s="30"/>
      <c r="CR698" s="30"/>
      <c r="CS698" s="30"/>
      <c r="CT698" s="30"/>
      <c r="CU698" s="30"/>
      <c r="CV698" s="30"/>
      <c r="CW698" s="30"/>
      <c r="CX698" s="30"/>
      <c r="CY698" s="30"/>
      <c r="CZ698" s="30"/>
      <c r="DA698" s="30"/>
      <c r="DB698" s="30"/>
      <c r="DC698" s="30"/>
      <c r="DD698" s="30"/>
      <c r="DE698" s="30"/>
      <c r="DF698" s="30"/>
      <c r="DG698" s="30"/>
      <c r="DH698" s="30"/>
      <c r="DI698" s="30"/>
      <c r="DJ698" s="30"/>
      <c r="DK698" s="30"/>
      <c r="DL698" s="30"/>
      <c r="DM698" s="30"/>
      <c r="DN698" s="30"/>
      <c r="DO698" s="30"/>
      <c r="DP698" s="30"/>
      <c r="DQ698" s="30"/>
      <c r="DR698" s="30"/>
      <c r="DS698" s="30"/>
      <c r="DT698" s="30"/>
      <c r="DU698" s="30"/>
      <c r="DV698" s="30"/>
      <c r="DW698" s="30"/>
      <c r="DX698" s="30"/>
    </row>
    <row r="699" spans="2:128" s="94" customFormat="1" x14ac:dyDescent="0.25">
      <c r="B699" s="100"/>
      <c r="C699" s="90"/>
      <c r="I699" s="101"/>
      <c r="J699" s="101"/>
      <c r="CN699" s="30"/>
      <c r="CO699" s="30"/>
      <c r="CP699" s="30"/>
      <c r="CQ699" s="30"/>
      <c r="CR699" s="30"/>
      <c r="CS699" s="30"/>
      <c r="CT699" s="30"/>
      <c r="CU699" s="30"/>
      <c r="CV699" s="30"/>
      <c r="CW699" s="30"/>
      <c r="CX699" s="30"/>
      <c r="CY699" s="30"/>
      <c r="CZ699" s="30"/>
      <c r="DA699" s="30"/>
      <c r="DB699" s="30"/>
      <c r="DC699" s="30"/>
      <c r="DD699" s="30"/>
      <c r="DE699" s="30"/>
      <c r="DF699" s="30"/>
      <c r="DG699" s="30"/>
      <c r="DH699" s="30"/>
      <c r="DI699" s="30"/>
      <c r="DJ699" s="30"/>
      <c r="DK699" s="30"/>
      <c r="DL699" s="30"/>
      <c r="DM699" s="30"/>
      <c r="DN699" s="30"/>
      <c r="DO699" s="30"/>
      <c r="DP699" s="30"/>
      <c r="DQ699" s="30"/>
      <c r="DR699" s="30"/>
      <c r="DS699" s="30"/>
      <c r="DT699" s="30"/>
      <c r="DU699" s="30"/>
      <c r="DV699" s="30"/>
      <c r="DW699" s="30"/>
      <c r="DX699" s="30"/>
    </row>
    <row r="700" spans="2:128" s="94" customFormat="1" x14ac:dyDescent="0.25">
      <c r="B700" s="100"/>
      <c r="C700" s="90"/>
      <c r="I700" s="101"/>
      <c r="J700" s="101"/>
      <c r="CN700" s="30"/>
      <c r="CO700" s="30"/>
      <c r="CP700" s="30"/>
      <c r="CQ700" s="30"/>
      <c r="CR700" s="30"/>
      <c r="CS700" s="30"/>
      <c r="CT700" s="30"/>
      <c r="CU700" s="30"/>
      <c r="CV700" s="30"/>
      <c r="CW700" s="30"/>
      <c r="CX700" s="30"/>
      <c r="CY700" s="30"/>
      <c r="CZ700" s="30"/>
      <c r="DA700" s="30"/>
      <c r="DB700" s="30"/>
      <c r="DC700" s="30"/>
      <c r="DD700" s="30"/>
      <c r="DE700" s="30"/>
      <c r="DF700" s="30"/>
      <c r="DG700" s="30"/>
      <c r="DH700" s="30"/>
      <c r="DI700" s="30"/>
      <c r="DJ700" s="30"/>
      <c r="DK700" s="30"/>
      <c r="DL700" s="30"/>
      <c r="DM700" s="30"/>
      <c r="DN700" s="30"/>
      <c r="DO700" s="30"/>
      <c r="DP700" s="30"/>
      <c r="DQ700" s="30"/>
      <c r="DR700" s="30"/>
      <c r="DS700" s="30"/>
      <c r="DT700" s="30"/>
      <c r="DU700" s="30"/>
      <c r="DV700" s="30"/>
      <c r="DW700" s="30"/>
      <c r="DX700" s="30"/>
    </row>
  </sheetData>
  <sheetProtection formatCells="0" formatColumns="0" formatRows="0" insertColumns="0" insertRows="0" insertHyperlinks="0" deleteColumns="0" deleteRows="0" sort="0" autoFilter="0" pivotTables="0"/>
  <autoFilter ref="A19:FK130" xr:uid="{00000000-0009-0000-0000-000003000000}"/>
  <mergeCells count="54">
    <mergeCell ref="C106:W106"/>
    <mergeCell ref="C107:W107"/>
    <mergeCell ref="C109:W109"/>
    <mergeCell ref="CM17:CQ17"/>
    <mergeCell ref="B98:K98"/>
    <mergeCell ref="B99:K99"/>
    <mergeCell ref="B100:K100"/>
    <mergeCell ref="B101:K101"/>
    <mergeCell ref="B102:K102"/>
    <mergeCell ref="AO17:AS17"/>
    <mergeCell ref="AT17:AX17"/>
    <mergeCell ref="AY17:BC17"/>
    <mergeCell ref="BD17:BH17"/>
    <mergeCell ref="BI17:BM17"/>
    <mergeCell ref="CH17:CL17"/>
    <mergeCell ref="B103:K103"/>
    <mergeCell ref="C104:W104"/>
    <mergeCell ref="C105:W105"/>
    <mergeCell ref="S17:T17"/>
    <mergeCell ref="Z17:AD17"/>
    <mergeCell ref="AE17:AI17"/>
    <mergeCell ref="G16:H17"/>
    <mergeCell ref="Z16:AI16"/>
    <mergeCell ref="AJ16:CQ16"/>
    <mergeCell ref="CR16:CR18"/>
    <mergeCell ref="I17:K17"/>
    <mergeCell ref="L17:N17"/>
    <mergeCell ref="Q17:R17"/>
    <mergeCell ref="AJ17:AN17"/>
    <mergeCell ref="I16:N16"/>
    <mergeCell ref="O16:O18"/>
    <mergeCell ref="P16:P18"/>
    <mergeCell ref="Q16:T16"/>
    <mergeCell ref="U16:V17"/>
    <mergeCell ref="W16:Y17"/>
    <mergeCell ref="BN17:BR17"/>
    <mergeCell ref="BS17:BW17"/>
    <mergeCell ref="BX17:CB17"/>
    <mergeCell ref="CC17:CG17"/>
    <mergeCell ref="CK1:CL1"/>
    <mergeCell ref="CK2:CL2"/>
    <mergeCell ref="CK3:CL3"/>
    <mergeCell ref="B4:AD4"/>
    <mergeCell ref="B5:CR5"/>
    <mergeCell ref="B7:CR7"/>
    <mergeCell ref="B8:CR8"/>
    <mergeCell ref="B10:CR10"/>
    <mergeCell ref="B12:CR12"/>
    <mergeCell ref="B13:CR13"/>
    <mergeCell ref="B16:B18"/>
    <mergeCell ref="C16:C18"/>
    <mergeCell ref="D16:D18"/>
    <mergeCell ref="E16:E18"/>
    <mergeCell ref="F16:F18"/>
  </mergeCells>
  <phoneticPr fontId="69" type="noConversion"/>
  <conditionalFormatting sqref="D20:E29 B76:C76 L76:M76 B91 L71:AI75 D71:K72 B73:K75 D64:AI64 CH73:CL73 D47:AL47 AN47:AQ47 AS47:CQ47 CH70:CQ72 CR70:CR75 B70:AI70 K77:N79 AJ70:CG77 CH74:CQ77 CH60:CR64 B47 D65:CR65 B77:D83 CR77:CR80 I76:J79 F77:G83 B84:B85 B43:CR46 D66:P66 B67:O69 U81:U83 AJ81:AJ83 AM81:AM83 AT81:AT84 AY81:BD81 BD84:BD85 BJ81:CQ81 P66:BH69 CH67:CR69 U91 AM91 AW91 AY91:CK91 H88:K88 E91:H91 H81:K81 BJ82:BW83 CN82:CO83 B86:D86 B87:B88 I32:CR33 AZ82:BD83 AY82:AY84 I37:CR41 CH66:CQ66 I34:CQ36 BE81:BI88 BJ86:BW88 U86:U88 CP82:CQ88 AW86:AW88 CN86:CO88 CR86:CR88 B89:D90 F86:G90 D87:D88 CI92:CJ96 AY92:AY97 BI92:BI97 AX91:AX97 AK91:AL96 CL91:CQ97 B48:CR48 AJ49:CG64 CH49:CQ59 B49:AI63 O76:AI77 O78:CQ79 H82:H83 K82:K83 H86:H87 K86:K87 I82:J87 V81:AI88 AJ86:AJ88 AK81:AL88 AM86:AT88 AU81:AV88 AX85:AX88 AY86:BD88 I80:CQ80 BY86:CG88 BY82:CG83 BX82:BX88 CH82:CM88 I91:T97 V91:AJ97 I89:CR90 BX92:BX97 CH92:CH97 CK92:CK97 AN91:AV97 BD92:BD97">
    <cfRule type="containsText" dxfId="3670" priority="496" operator="containsText" text="Наименование инвестиционного проекта">
      <formula>NOT(ISERROR(SEARCH("Наименование инвестиционного проекта",B20)))</formula>
    </cfRule>
  </conditionalFormatting>
  <conditionalFormatting sqref="F43:H44 CH22:CQ25 K43:P44 I30:J31 Q33:AI36 F20:J29 AT33:BH36 AT20:BH31 CH30:CQ31 CH20:CM21 CH26:CM29 Q20:AI31 P33:CQ33 K20:P41 CH33:CQ36">
    <cfRule type="cellIs" dxfId="3669" priority="494" operator="equal">
      <formula>0</formula>
    </cfRule>
    <cfRule type="cellIs" dxfId="3668" priority="495" operator="equal">
      <formula>0</formula>
    </cfRule>
  </conditionalFormatting>
  <conditionalFormatting sqref="CN1:XFD3 CN6:XFD6 CX8:XFD13 B16:G18 I16:K17 I18:N18 AJ16 Q17 Q18:T18 B5:B7 BD17:BH17 CS16:XFD18 Z18:AI18 B76:C76 CS76:XFD76 L76:M76 B91 A19:AI19 CS7:XFD7 CS5:XFD5 A75:AI75 L71:AI74 D71:K72 B73:K74 B62:AI63 D64:AI64 AT18:BH18 B1:CI3 A4:XFD4 A14:XFD15 CH73:CL73 CH18:CQ18 D47:AL47 AN47:AQ47 AS47:XFD47 CH70:CQ72 CR70:XFD75 B70:AI70 K77:N79 AJ70:CG77 CH74:CQ77 A47:B47 D65:XFD65 CS42:XFD42 CR77:XFD80 I76:J79 A98:XFD1048576 A92:C92 B84:B85 A43:XFD46 D66:P66 B67:O69 U81:U83 AJ81:AJ83 AM81:AM83 AT81:AT84 AY81:BD81 BD84:BD85 BJ81:CQ81 P66:BH69 CH67:XFD69 AW91:AW95 AY91:CK91 AW97 BG92:BG95 D20:AI29 B77:H83 I81:K81 BJ82:BW83 CN82:CO83 B86:H86 B87:B88 P33:CQ33 AZ82:BD83 AY82:AY84 CH37:XFD41 CS34:XFD36 AJ60:XFD64 CS49:XFD59 CH66:CQ66 CS66:XFD66 I30:AI41 CH19:XFD30 AJ19:AN41 D30:H30 A96:G97 A93:B95 AO20:CG41 CH34:CQ36 B30:B36 D32:H33 CH32:XFD33 CH31:CQ31 CS31:XFD31 BE81:BI88 BJ86:BW88 U86:U88 CS81:XFD88 CP82:CQ88 AW86:AW88 CN86:CO88 CR86:CR88 D88:K88 E91:G95 AK91:AM96 CS91:XFD97 CI92:CJ96 AX91:AX97 CL91:CQ97 A48:XFD48 AJ49:CQ59 A49:AI61 O76:AI77 O78:CQ79 D87:H87 K86:K87 K82:K83 I82:J87 V81:AI88 AJ86:AJ88 AK81:AL88 AM86:AT88 AU81:AV88 AX85:AX88 AY86:BD88 I80:CQ80 BY86:CG88 BY82:CG83 BX82:BX88 CH82:CM88 H91:AJ97 B89:XFD90 BI92:CH97 CK92:CK97 AN91:AV97 AY92:BD97">
    <cfRule type="cellIs" dxfId="3667" priority="493" operator="equal">
      <formula>0</formula>
    </cfRule>
  </conditionalFormatting>
  <conditionalFormatting sqref="L76:M76 CH22:CQ25 CN37:CR41 CR32:CR33 CH73:CL73 CH20:CM21 I47:AL47 AN47:AQ47 AS47:CQ47 CH70:CQ72 CR70:CR75 K77:N79 AJ70:CG77 CH74:CQ77 CH60:CR64 I65:CR65 CR77:CR80 I76:J79 I88:K88 I43:CR46 U81:U83 AJ81:AJ83 AM81:AM83 AT81:AT84 BD84:BD85 BJ81:CQ81 AJ66:BH69 I66:AI75 CH67:CR69 H49:J59 U91 AM91 AW91 AY91:CK91 I81:K81 BJ82:BW83 CN82:CO83 P33:CQ33 AZ82:BD83 AY82:AY84 AY81:BD81 CH66:CQ66 I20:CG41 CH26:CM41 CN30:CQ36 BE81:BI88 BJ86:BW88 U86:U88 CP82:CQ88 AW86:AW88 CN86:CO88 CR86:CR88 CI92:CJ96 AY92:AY97 BI92:BI97 AX91:AX97 AK91:AL96 CL91:CQ97 I48:CR48 CH49:CQ59 I49:CG64 O76:AI77 O78:CQ79 K82:K83 K86:K87 I82:J87 V81:AI88 AJ86:AJ88 AK81:AL88 AM86:AT88 AU81:AV88 AX85:AX88 AY86:BD88 I80:CQ80 BY86:CG88 BY82:CG83 BX82:BX88 CH82:CM88 I91:T97 V91:AJ97 I89:CR90 BX92:BX97 CH92:CH97 CK92:CK97 AN91:AV97 BD92:BD97">
    <cfRule type="cellIs" dxfId="3666" priority="492" operator="equal">
      <formula>0</formula>
    </cfRule>
  </conditionalFormatting>
  <conditionalFormatting sqref="L76:M76 CH22:CQ25 CN37:CR41 CR32:CR33 CH73:CL73 CH20:CM21 F47:AL47 AN47:AQ47 AS47:CQ47 CH70:CQ72 CR70:CR75 K77:N79 AJ70:CG77 CH74:CQ77 CH60:CR64 F65:CR65 CR77:CR80 I76:J79 F77:G83 F43:CR46 U81:U83 AJ81:AJ83 AM81:AM83 AT81:AT84 BD84:BD85 BJ81:CQ81 AJ66:BH69 F66:AI75 CH67:CR69 U91 AM91 AW91 AY91:CK91 F20:AI29 H88:K88 H91 H81:K81 BJ82:BW83 CN82:CO83 P33:CQ33 AZ82:BD83 AY82:AY84 AY81:BD81 CH66:CQ66 I30:AI41 AJ20:CG41 CH26:CM41 CN30:CQ36 BE81:BI88 BJ86:BW88 U86:U88 CP82:CQ88 AW86:AW88 CN86:CO88 CR86:CR88 F86:G91 CI92:CJ96 AY92:AY97 BI92:BI97 AX91:AX97 AK91:AL96 CL91:CQ97 F48:CR48 CH49:CQ59 F49:CG64 O76:AI77 O78:CQ79 H82:H83 K82:K83 H86:H87 K86:K87 I82:J87 V81:AI88 AJ86:AJ88 AK81:AL88 AM86:AT88 AU81:AV88 AX85:AX88 AY86:BD88 I80:CQ80 BY86:CG88 BY82:CG83 BX82:BX88 CH82:CM88 I91:T97 V91:AJ97 I89:CR90 BX92:BX97 CH92:CH97 CK92:CK97 AN91:AV97 BD92:BD97">
    <cfRule type="cellIs" dxfId="3665" priority="491" operator="equal">
      <formula>0</formula>
    </cfRule>
  </conditionalFormatting>
  <conditionalFormatting sqref="B8:B11">
    <cfRule type="cellIs" dxfId="3664" priority="489" operator="equal">
      <formula>0</formula>
    </cfRule>
  </conditionalFormatting>
  <conditionalFormatting sqref="B8:B11">
    <cfRule type="containsText" dxfId="3663" priority="490" operator="containsText" text="Наименование инвестиционного проекта">
      <formula>NOT(ISERROR(SEARCH("Наименование инвестиционного проекта",B8)))</formula>
    </cfRule>
  </conditionalFormatting>
  <conditionalFormatting sqref="B12">
    <cfRule type="cellIs" dxfId="3662" priority="487" operator="equal">
      <formula>0</formula>
    </cfRule>
  </conditionalFormatting>
  <conditionalFormatting sqref="B12">
    <cfRule type="containsText" dxfId="3661" priority="488" operator="containsText" text="Наименование инвестиционного проекта">
      <formula>NOT(ISERROR(SEARCH("Наименование инвестиционного проекта",B12)))</formula>
    </cfRule>
  </conditionalFormatting>
  <conditionalFormatting sqref="B13">
    <cfRule type="cellIs" dxfId="3660" priority="485" operator="equal">
      <formula>0</formula>
    </cfRule>
  </conditionalFormatting>
  <conditionalFormatting sqref="B13">
    <cfRule type="containsText" dxfId="3659" priority="486" operator="containsText" text="Наименование инвестиционного проекта">
      <formula>NOT(ISERROR(SEARCH("Наименование инвестиционного проекта",B13)))</formula>
    </cfRule>
  </conditionalFormatting>
  <conditionalFormatting sqref="H18">
    <cfRule type="cellIs" dxfId="3658" priority="484" operator="equal">
      <formula>0</formula>
    </cfRule>
  </conditionalFormatting>
  <conditionalFormatting sqref="L17:N17">
    <cfRule type="cellIs" dxfId="3657" priority="483" operator="equal">
      <formula>0</formula>
    </cfRule>
  </conditionalFormatting>
  <conditionalFormatting sqref="O16:O18">
    <cfRule type="cellIs" dxfId="3656" priority="482" operator="equal">
      <formula>0</formula>
    </cfRule>
  </conditionalFormatting>
  <conditionalFormatting sqref="P16:P18">
    <cfRule type="cellIs" dxfId="3655" priority="481" operator="equal">
      <formula>0</formula>
    </cfRule>
  </conditionalFormatting>
  <conditionalFormatting sqref="S17">
    <cfRule type="cellIs" dxfId="3654" priority="480" operator="equal">
      <formula>0</formula>
    </cfRule>
  </conditionalFormatting>
  <conditionalFormatting sqref="Q16:T16">
    <cfRule type="cellIs" dxfId="3653" priority="479" operator="equal">
      <formula>0</formula>
    </cfRule>
  </conditionalFormatting>
  <conditionalFormatting sqref="U18:V18">
    <cfRule type="cellIs" dxfId="3652" priority="478" operator="equal">
      <formula>0</formula>
    </cfRule>
  </conditionalFormatting>
  <conditionalFormatting sqref="W18:X18">
    <cfRule type="cellIs" dxfId="3651" priority="477" operator="equal">
      <formula>0</formula>
    </cfRule>
  </conditionalFormatting>
  <conditionalFormatting sqref="Y18">
    <cfRule type="cellIs" dxfId="3650" priority="476" operator="equal">
      <formula>0</formula>
    </cfRule>
  </conditionalFormatting>
  <conditionalFormatting sqref="CH17:CL17">
    <cfRule type="cellIs" dxfId="3649" priority="472" operator="equal">
      <formula>0</formula>
    </cfRule>
  </conditionalFormatting>
  <conditionalFormatting sqref="Z16:AI16">
    <cfRule type="cellIs" dxfId="3648" priority="475" operator="equal">
      <formula>0</formula>
    </cfRule>
  </conditionalFormatting>
  <conditionalFormatting sqref="Z17:AD17">
    <cfRule type="cellIs" dxfId="3647" priority="474" operator="equal">
      <formula>0</formula>
    </cfRule>
  </conditionalFormatting>
  <conditionalFormatting sqref="AE17:AI17">
    <cfRule type="cellIs" dxfId="3646" priority="473" operator="equal">
      <formula>0</formula>
    </cfRule>
  </conditionalFormatting>
  <conditionalFormatting sqref="CM17:CQ17">
    <cfRule type="cellIs" dxfId="3645" priority="471" operator="equal">
      <formula>0</formula>
    </cfRule>
  </conditionalFormatting>
  <conditionalFormatting sqref="CR16:CR18">
    <cfRule type="cellIs" dxfId="3644" priority="470" operator="equal">
      <formula>0</formula>
    </cfRule>
  </conditionalFormatting>
  <conditionalFormatting sqref="CN20:CR20">
    <cfRule type="cellIs" dxfId="3643" priority="468" operator="equal">
      <formula>0</formula>
    </cfRule>
    <cfRule type="cellIs" dxfId="3642" priority="469" operator="equal">
      <formula>0</formula>
    </cfRule>
  </conditionalFormatting>
  <conditionalFormatting sqref="CN20:CR20">
    <cfRule type="cellIs" dxfId="3641" priority="467" operator="equal">
      <formula>0</formula>
    </cfRule>
  </conditionalFormatting>
  <conditionalFormatting sqref="CN20:CR20">
    <cfRule type="cellIs" dxfId="3640" priority="466" operator="equal">
      <formula>0</formula>
    </cfRule>
  </conditionalFormatting>
  <conditionalFormatting sqref="CN21:CR26">
    <cfRule type="cellIs" dxfId="3639" priority="464" operator="equal">
      <formula>0</formula>
    </cfRule>
    <cfRule type="cellIs" dxfId="3638" priority="465" operator="equal">
      <formula>0</formula>
    </cfRule>
  </conditionalFormatting>
  <conditionalFormatting sqref="CN21:CR26">
    <cfRule type="cellIs" dxfId="3637" priority="463" operator="equal">
      <formula>0</formula>
    </cfRule>
  </conditionalFormatting>
  <conditionalFormatting sqref="CN21:CR26">
    <cfRule type="cellIs" dxfId="3636" priority="462" operator="equal">
      <formula>0</formula>
    </cfRule>
  </conditionalFormatting>
  <conditionalFormatting sqref="CN27:CR29 CR30">
    <cfRule type="cellIs" dxfId="3635" priority="460" operator="equal">
      <formula>0</formula>
    </cfRule>
    <cfRule type="cellIs" dxfId="3634" priority="461" operator="equal">
      <formula>0</formula>
    </cfRule>
  </conditionalFormatting>
  <conditionalFormatting sqref="CN27:CR29 CR30">
    <cfRule type="cellIs" dxfId="3633" priority="459" operator="equal">
      <formula>0</formula>
    </cfRule>
  </conditionalFormatting>
  <conditionalFormatting sqref="CN27:CR29 CR30">
    <cfRule type="cellIs" dxfId="3632" priority="458" operator="equal">
      <formula>0</formula>
    </cfRule>
  </conditionalFormatting>
  <conditionalFormatting sqref="CR90">
    <cfRule type="containsText" dxfId="3631" priority="457" operator="containsText" text="Наименование инвестиционного проекта">
      <formula>NOT(ISERROR(SEARCH("Наименование инвестиционного проекта",CR90)))</formula>
    </cfRule>
  </conditionalFormatting>
  <conditionalFormatting sqref="CR90">
    <cfRule type="cellIs" dxfId="3630" priority="456" operator="equal">
      <formula>0</formula>
    </cfRule>
  </conditionalFormatting>
  <conditionalFormatting sqref="CR90">
    <cfRule type="cellIs" dxfId="3629" priority="455" operator="equal">
      <formula>0</formula>
    </cfRule>
  </conditionalFormatting>
  <conditionalFormatting sqref="AY17">
    <cfRule type="cellIs" dxfId="3628" priority="454" operator="equal">
      <formula>0</formula>
    </cfRule>
  </conditionalFormatting>
  <conditionalFormatting sqref="AT17:AX17">
    <cfRule type="cellIs" dxfId="3627" priority="453" operator="equal">
      <formula>0</formula>
    </cfRule>
  </conditionalFormatting>
  <conditionalFormatting sqref="O68:P69">
    <cfRule type="cellIs" dxfId="3626" priority="451" operator="equal">
      <formula>0</formula>
    </cfRule>
    <cfRule type="cellIs" dxfId="3625" priority="452" operator="equal">
      <formula>0</formula>
    </cfRule>
  </conditionalFormatting>
  <conditionalFormatting sqref="B42:H42">
    <cfRule type="cellIs" dxfId="3624" priority="445" operator="equal">
      <formula>0</formula>
    </cfRule>
  </conditionalFormatting>
  <conditionalFormatting sqref="B20:C20 B29:C29 B28">
    <cfRule type="cellIs" dxfId="3623" priority="450" operator="equal">
      <formula>0</formula>
    </cfRule>
  </conditionalFormatting>
  <conditionalFormatting sqref="E34:H36">
    <cfRule type="cellIs" dxfId="3622" priority="447" operator="equal">
      <formula>0</formula>
    </cfRule>
  </conditionalFormatting>
  <conditionalFormatting sqref="B37 D37:H37 B38:H41">
    <cfRule type="cellIs" dxfId="3621" priority="446" operator="equal">
      <formula>0</formula>
    </cfRule>
  </conditionalFormatting>
  <conditionalFormatting sqref="B64:C64">
    <cfRule type="cellIs" dxfId="3620" priority="437" operator="equal">
      <formula>0</formula>
    </cfRule>
  </conditionalFormatting>
  <conditionalFormatting sqref="B65:C66">
    <cfRule type="cellIs" dxfId="3619" priority="435" operator="equal">
      <formula>0</formula>
    </cfRule>
  </conditionalFormatting>
  <conditionalFormatting sqref="L68:M69">
    <cfRule type="cellIs" dxfId="3618" priority="433" operator="equal">
      <formula>0</formula>
    </cfRule>
  </conditionalFormatting>
  <conditionalFormatting sqref="B71:C71">
    <cfRule type="cellIs" dxfId="3617" priority="432" operator="equal">
      <formula>0</formula>
    </cfRule>
  </conditionalFormatting>
  <conditionalFormatting sqref="B72:C72">
    <cfRule type="cellIs" dxfId="3616" priority="430" operator="equal">
      <formula>0</formula>
    </cfRule>
  </conditionalFormatting>
  <conditionalFormatting sqref="L71:N73">
    <cfRule type="cellIs" dxfId="3615" priority="427" operator="equal">
      <formula>0</formula>
    </cfRule>
    <cfRule type="cellIs" dxfId="3614" priority="428" operator="equal">
      <formula>0</formula>
    </cfRule>
  </conditionalFormatting>
  <conditionalFormatting sqref="CR76 D76:H76 K76 N76">
    <cfRule type="cellIs" dxfId="3613" priority="426" operator="equal">
      <formula>0</formula>
    </cfRule>
  </conditionalFormatting>
  <conditionalFormatting sqref="CM73:CQ73">
    <cfRule type="containsText" dxfId="3612" priority="425" operator="containsText" text="Наименование инвестиционного проекта">
      <formula>NOT(ISERROR(SEARCH("Наименование инвестиционного проекта",CM73)))</formula>
    </cfRule>
  </conditionalFormatting>
  <conditionalFormatting sqref="CM73:CQ73">
    <cfRule type="cellIs" dxfId="3611" priority="424" operator="equal">
      <formula>0</formula>
    </cfRule>
  </conditionalFormatting>
  <conditionalFormatting sqref="CM73:CQ73">
    <cfRule type="cellIs" dxfId="3610" priority="423" operator="equal">
      <formula>0</formula>
    </cfRule>
  </conditionalFormatting>
  <conditionalFormatting sqref="CM73:CQ73">
    <cfRule type="cellIs" dxfId="3609" priority="422" operator="equal">
      <formula>0</formula>
    </cfRule>
  </conditionalFormatting>
  <conditionalFormatting sqref="C30 C32:C33">
    <cfRule type="cellIs" dxfId="3608" priority="421" operator="equal">
      <formula>0</formula>
    </cfRule>
  </conditionalFormatting>
  <conditionalFormatting sqref="C37">
    <cfRule type="cellIs" dxfId="3607" priority="420" operator="equal">
      <formula>0</formula>
    </cfRule>
  </conditionalFormatting>
  <conditionalFormatting sqref="C27:C28">
    <cfRule type="cellIs" dxfId="3606" priority="419" operator="equal">
      <formula>0</formula>
    </cfRule>
  </conditionalFormatting>
  <conditionalFormatting sqref="AO18:AS18">
    <cfRule type="cellIs" dxfId="3605" priority="402" operator="equal">
      <formula>0</formula>
    </cfRule>
  </conditionalFormatting>
  <conditionalFormatting sqref="D91:D95">
    <cfRule type="cellIs" dxfId="3604" priority="417" operator="equal">
      <formula>0</formula>
    </cfRule>
  </conditionalFormatting>
  <conditionalFormatting sqref="I42:CR42">
    <cfRule type="containsText" dxfId="3603" priority="416" operator="containsText" text="Наименование инвестиционного проекта">
      <formula>NOT(ISERROR(SEARCH("Наименование инвестиционного проекта",I42)))</formula>
    </cfRule>
  </conditionalFormatting>
  <conditionalFormatting sqref="I42:CR42">
    <cfRule type="cellIs" dxfId="3602" priority="415" operator="equal">
      <formula>0</formula>
    </cfRule>
  </conditionalFormatting>
  <conditionalFormatting sqref="I42:CR42">
    <cfRule type="cellIs" dxfId="3601" priority="414" operator="equal">
      <formula>0</formula>
    </cfRule>
  </conditionalFormatting>
  <conditionalFormatting sqref="I42:CR42">
    <cfRule type="cellIs" dxfId="3600" priority="413" operator="equal">
      <formula>0</formula>
    </cfRule>
  </conditionalFormatting>
  <conditionalFormatting sqref="C47">
    <cfRule type="cellIs" dxfId="3599" priority="408" operator="equal">
      <formula>0</formula>
    </cfRule>
  </conditionalFormatting>
  <conditionalFormatting sqref="AJ17:AN17">
    <cfRule type="cellIs" dxfId="3598" priority="406" operator="equal">
      <formula>0</formula>
    </cfRule>
  </conditionalFormatting>
  <conditionalFormatting sqref="AJ18:AN18">
    <cfRule type="cellIs" dxfId="3597" priority="407" operator="equal">
      <formula>0</formula>
    </cfRule>
  </conditionalFormatting>
  <conditionalFormatting sqref="AO33:AS36 AO20:AS31">
    <cfRule type="cellIs" dxfId="3596" priority="403" operator="equal">
      <formula>0</formula>
    </cfRule>
    <cfRule type="cellIs" dxfId="3595" priority="404" operator="equal">
      <formula>0</formula>
    </cfRule>
  </conditionalFormatting>
  <conditionalFormatting sqref="AO17">
    <cfRule type="cellIs" dxfId="3594" priority="399" operator="equal">
      <formula>0</formula>
    </cfRule>
  </conditionalFormatting>
  <conditionalFormatting sqref="AJ33:AN36 AJ20:AN31">
    <cfRule type="cellIs" dxfId="3593" priority="396" operator="equal">
      <formula>0</formula>
    </cfRule>
    <cfRule type="cellIs" dxfId="3592" priority="397" operator="equal">
      <formula>0</formula>
    </cfRule>
  </conditionalFormatting>
  <conditionalFormatting sqref="AO19:BH19">
    <cfRule type="cellIs" dxfId="3591" priority="395" operator="equal">
      <formula>0</formula>
    </cfRule>
  </conditionalFormatting>
  <conditionalFormatting sqref="V47">
    <cfRule type="cellIs" dxfId="3590" priority="390" operator="equal">
      <formula>0</formula>
    </cfRule>
  </conditionalFormatting>
  <conditionalFormatting sqref="V47">
    <cfRule type="cellIs" dxfId="3589" priority="389" operator="equal">
      <formula>0</formula>
    </cfRule>
  </conditionalFormatting>
  <conditionalFormatting sqref="BI66:CG69">
    <cfRule type="containsText" dxfId="3588" priority="371" operator="containsText" text="Наименование инвестиционного проекта">
      <formula>NOT(ISERROR(SEARCH("Наименование инвестиционного проекта",BI66)))</formula>
    </cfRule>
  </conditionalFormatting>
  <conditionalFormatting sqref="BI20:CG31 BI33:CG36">
    <cfRule type="cellIs" dxfId="3587" priority="369" operator="equal">
      <formula>0</formula>
    </cfRule>
    <cfRule type="cellIs" dxfId="3586" priority="370" operator="equal">
      <formula>0</formula>
    </cfRule>
  </conditionalFormatting>
  <conditionalFormatting sqref="BI66:CG69 BI18:CG18">
    <cfRule type="cellIs" dxfId="3585" priority="368" operator="equal">
      <formula>0</formula>
    </cfRule>
  </conditionalFormatting>
  <conditionalFormatting sqref="BI66:CG69">
    <cfRule type="cellIs" dxfId="3584" priority="367" operator="equal">
      <formula>0</formula>
    </cfRule>
  </conditionalFormatting>
  <conditionalFormatting sqref="BI66:CG69">
    <cfRule type="cellIs" dxfId="3583" priority="366" operator="equal">
      <formula>0</formula>
    </cfRule>
  </conditionalFormatting>
  <conditionalFormatting sqref="BI19:CG19">
    <cfRule type="cellIs" dxfId="3582" priority="365" operator="equal">
      <formula>0</formula>
    </cfRule>
  </conditionalFormatting>
  <conditionalFormatting sqref="BI17">
    <cfRule type="cellIs" dxfId="3581" priority="360" operator="equal">
      <formula>0</formula>
    </cfRule>
  </conditionalFormatting>
  <conditionalFormatting sqref="AM47">
    <cfRule type="cellIs" dxfId="3580" priority="347" operator="equal">
      <formula>0</formula>
    </cfRule>
  </conditionalFormatting>
  <conditionalFormatting sqref="AM47">
    <cfRule type="containsText" dxfId="3579" priority="350" operator="containsText" text="Наименование инвестиционного проекта">
      <formula>NOT(ISERROR(SEARCH("Наименование инвестиционного проекта",AM47)))</formula>
    </cfRule>
  </conditionalFormatting>
  <conditionalFormatting sqref="AM47">
    <cfRule type="cellIs" dxfId="3578" priority="349" operator="equal">
      <formula>0</formula>
    </cfRule>
  </conditionalFormatting>
  <conditionalFormatting sqref="AM47">
    <cfRule type="cellIs" dxfId="3577" priority="348" operator="equal">
      <formula>0</formula>
    </cfRule>
  </conditionalFormatting>
  <conditionalFormatting sqref="AR47">
    <cfRule type="containsText" dxfId="3576" priority="346" operator="containsText" text="Наименование инвестиционного проекта">
      <formula>NOT(ISERROR(SEARCH("Наименование инвестиционного проекта",AR47)))</formula>
    </cfRule>
  </conditionalFormatting>
  <conditionalFormatting sqref="AR47">
    <cfRule type="cellIs" dxfId="3575" priority="345" operator="equal">
      <formula>0</formula>
    </cfRule>
  </conditionalFormatting>
  <conditionalFormatting sqref="AR47">
    <cfRule type="cellIs" dxfId="3574" priority="344" operator="equal">
      <formula>0</formula>
    </cfRule>
  </conditionalFormatting>
  <conditionalFormatting sqref="AR47">
    <cfRule type="cellIs" dxfId="3573" priority="343" operator="equal">
      <formula>0</formula>
    </cfRule>
  </conditionalFormatting>
  <conditionalFormatting sqref="K84:K85 AJ84:AJ85 U84:U85 AM84:AM85 AT85 AW85 AY85:BC85 BJ84:BW85 CN84:CO85 AZ84:BC84 BY84:CG85">
    <cfRule type="containsText" dxfId="3572" priority="309" operator="containsText" text="Наименование инвестиционного проекта">
      <formula>NOT(ISERROR(SEARCH("Наименование инвестиционного проекта",K84)))</formula>
    </cfRule>
  </conditionalFormatting>
  <conditionalFormatting sqref="K84:K85 U84:U85">
    <cfRule type="cellIs" dxfId="3571" priority="307" operator="equal">
      <formula>0</formula>
    </cfRule>
    <cfRule type="cellIs" dxfId="3570" priority="308" operator="equal">
      <formula>0</formula>
    </cfRule>
  </conditionalFormatting>
  <conditionalFormatting sqref="K84:K85 AJ84:AJ85 U84:U85 AM84:AM85 AT85 AW85 AY85:BC85 BJ84:BW85 CN84:CO85 AZ84:BC84 BY84:CG85">
    <cfRule type="cellIs" dxfId="3569" priority="306" operator="equal">
      <formula>0</formula>
    </cfRule>
  </conditionalFormatting>
  <conditionalFormatting sqref="K84:K85 AJ84:AJ85 U84:U85 AM84:AM85 AT85 AW85 AY85:BC85 BJ84:BW85 CN84:CO85 AZ84:BC84 BY84:CG85">
    <cfRule type="cellIs" dxfId="3568" priority="305" operator="equal">
      <formula>0</formula>
    </cfRule>
  </conditionalFormatting>
  <conditionalFormatting sqref="K84:K85 AJ84:AJ85 U84:U85 AM84:AM85 AT85 AW85 AY85:BC85 BJ84:BW85 CN84:CO85 AZ84:BC84 BY84:CG85">
    <cfRule type="cellIs" dxfId="3567" priority="304" operator="equal">
      <formula>0</formula>
    </cfRule>
  </conditionalFormatting>
  <conditionalFormatting sqref="C84:H85">
    <cfRule type="cellIs" dxfId="3566" priority="303" operator="equal">
      <formula>0</formula>
    </cfRule>
  </conditionalFormatting>
  <conditionalFormatting sqref="AW96">
    <cfRule type="containsText" dxfId="3565" priority="130" operator="containsText" text="Наименование инвестиционного проекта">
      <formula>NOT(ISERROR(SEARCH("Наименование инвестиционного проекта",AW96)))</formula>
    </cfRule>
  </conditionalFormatting>
  <conditionalFormatting sqref="AW96">
    <cfRule type="cellIs" dxfId="3564" priority="129" operator="equal">
      <formula>0</formula>
    </cfRule>
  </conditionalFormatting>
  <conditionalFormatting sqref="AW96">
    <cfRule type="cellIs" dxfId="3563" priority="128" operator="equal">
      <formula>0</formula>
    </cfRule>
  </conditionalFormatting>
  <conditionalFormatting sqref="AW96">
    <cfRule type="cellIs" dxfId="3562" priority="127" operator="equal">
      <formula>0</formula>
    </cfRule>
  </conditionalFormatting>
  <conditionalFormatting sqref="BE96:BH97">
    <cfRule type="containsText" dxfId="3561" priority="126" operator="containsText" text="Наименование инвестиционного проекта">
      <formula>NOT(ISERROR(SEARCH("Наименование инвестиционного проекта",BE96)))</formula>
    </cfRule>
  </conditionalFormatting>
  <conditionalFormatting sqref="BE96:BH97">
    <cfRule type="cellIs" dxfId="3560" priority="125" operator="equal">
      <formula>0</formula>
    </cfRule>
  </conditionalFormatting>
  <conditionalFormatting sqref="BE96:BH97">
    <cfRule type="cellIs" dxfId="3559" priority="124" operator="equal">
      <formula>0</formula>
    </cfRule>
  </conditionalFormatting>
  <conditionalFormatting sqref="BE96:BH97">
    <cfRule type="cellIs" dxfId="3558" priority="123" operator="equal">
      <formula>0</formula>
    </cfRule>
  </conditionalFormatting>
  <conditionalFormatting sqref="AO81:AO85">
    <cfRule type="containsText" dxfId="3557" priority="226" operator="containsText" text="Наименование инвестиционного проекта">
      <formula>NOT(ISERROR(SEARCH("Наименование инвестиционного проекта",AO81)))</formula>
    </cfRule>
  </conditionalFormatting>
  <conditionalFormatting sqref="AO81:AO85">
    <cfRule type="cellIs" dxfId="3556" priority="225" operator="equal">
      <formula>0</formula>
    </cfRule>
  </conditionalFormatting>
  <conditionalFormatting sqref="AO81:AO85">
    <cfRule type="cellIs" dxfId="3555" priority="224" operator="equal">
      <formula>0</formula>
    </cfRule>
  </conditionalFormatting>
  <conditionalFormatting sqref="AO81:AO85">
    <cfRule type="cellIs" dxfId="3554" priority="223" operator="equal">
      <formula>0</formula>
    </cfRule>
  </conditionalFormatting>
  <conditionalFormatting sqref="AN81:AN85 AP81:AS85">
    <cfRule type="containsText" dxfId="3553" priority="222" operator="containsText" text="Наименование инвестиционного проекта">
      <formula>NOT(ISERROR(SEARCH("Наименование инвестиционного проекта",AN81)))</formula>
    </cfRule>
  </conditionalFormatting>
  <conditionalFormatting sqref="AN81:AN85 AP81:AS85">
    <cfRule type="cellIs" dxfId="3552" priority="221" operator="equal">
      <formula>0</formula>
    </cfRule>
  </conditionalFormatting>
  <conditionalFormatting sqref="AN81:AN85 AP81:AS85">
    <cfRule type="cellIs" dxfId="3551" priority="220" operator="equal">
      <formula>0</formula>
    </cfRule>
  </conditionalFormatting>
  <conditionalFormatting sqref="AN81:AN85 AP81:AS85">
    <cfRule type="cellIs" dxfId="3550" priority="219" operator="equal">
      <formula>0</formula>
    </cfRule>
  </conditionalFormatting>
  <conditionalFormatting sqref="AW81:AX84">
    <cfRule type="containsText" dxfId="3549" priority="214" operator="containsText" text="Наименование инвестиционного проекта">
      <formula>NOT(ISERROR(SEARCH("Наименование инвестиционного проекта",AW81)))</formula>
    </cfRule>
  </conditionalFormatting>
  <conditionalFormatting sqref="AW81:AX84">
    <cfRule type="cellIs" dxfId="3548" priority="213" operator="equal">
      <formula>0</formula>
    </cfRule>
  </conditionalFormatting>
  <conditionalFormatting sqref="AW81:AX84">
    <cfRule type="cellIs" dxfId="3547" priority="212" operator="equal">
      <formula>0</formula>
    </cfRule>
  </conditionalFormatting>
  <conditionalFormatting sqref="AW81:AX84">
    <cfRule type="cellIs" dxfId="3546" priority="211" operator="equal">
      <formula>0</formula>
    </cfRule>
  </conditionalFormatting>
  <conditionalFormatting sqref="L85:M85 O81:T88">
    <cfRule type="containsText" dxfId="3545" priority="178" operator="containsText" text="Наименование инвестиционного проекта">
      <formula>NOT(ISERROR(SEARCH("Наименование инвестиционного проекта",L81)))</formula>
    </cfRule>
  </conditionalFormatting>
  <conditionalFormatting sqref="L85:M85 O81:T88">
    <cfRule type="cellIs" dxfId="3544" priority="177" operator="equal">
      <formula>0</formula>
    </cfRule>
  </conditionalFormatting>
  <conditionalFormatting sqref="L85:M85 O81:T88">
    <cfRule type="cellIs" dxfId="3543" priority="176" operator="equal">
      <formula>0</formula>
    </cfRule>
  </conditionalFormatting>
  <conditionalFormatting sqref="L85:M85 O81:T88">
    <cfRule type="cellIs" dxfId="3542" priority="175" operator="equal">
      <formula>0</formula>
    </cfRule>
  </conditionalFormatting>
  <conditionalFormatting sqref="AK97:AM97">
    <cfRule type="containsText" dxfId="3541" priority="150" operator="containsText" text="Наименование инвестиционного проекта">
      <formula>NOT(ISERROR(SEARCH("Наименование инвестиционного проекта",AK97)))</formula>
    </cfRule>
  </conditionalFormatting>
  <conditionalFormatting sqref="AK97:AM97">
    <cfRule type="cellIs" dxfId="3540" priority="149" operator="equal">
      <formula>0</formula>
    </cfRule>
  </conditionalFormatting>
  <conditionalFormatting sqref="AK97:AM97">
    <cfRule type="cellIs" dxfId="3539" priority="148" operator="equal">
      <formula>0</formula>
    </cfRule>
  </conditionalFormatting>
  <conditionalFormatting sqref="AK97:AM97">
    <cfRule type="cellIs" dxfId="3538" priority="147" operator="equal">
      <formula>0</formula>
    </cfRule>
  </conditionalFormatting>
  <conditionalFormatting sqref="BE92:BF95">
    <cfRule type="containsText" dxfId="3537" priority="122" operator="containsText" text="Наименование инвестиционного проекта">
      <formula>NOT(ISERROR(SEARCH("Наименование инвестиционного проекта",BE92)))</formula>
    </cfRule>
  </conditionalFormatting>
  <conditionalFormatting sqref="BE92:BF95">
    <cfRule type="cellIs" dxfId="3536" priority="121" operator="equal">
      <formula>0</formula>
    </cfRule>
  </conditionalFormatting>
  <conditionalFormatting sqref="BE92:BF95">
    <cfRule type="cellIs" dxfId="3535" priority="120" operator="equal">
      <formula>0</formula>
    </cfRule>
  </conditionalFormatting>
  <conditionalFormatting sqref="BE92:BF95">
    <cfRule type="cellIs" dxfId="3534" priority="119" operator="equal">
      <formula>0</formula>
    </cfRule>
  </conditionalFormatting>
  <conditionalFormatting sqref="BH92:BH95">
    <cfRule type="containsText" dxfId="3533" priority="118" operator="containsText" text="Наименование инвестиционного проекта">
      <formula>NOT(ISERROR(SEARCH("Наименование инвестиционного проекта",BH92)))</formula>
    </cfRule>
  </conditionalFormatting>
  <conditionalFormatting sqref="BH92:BH95">
    <cfRule type="cellIs" dxfId="3532" priority="117" operator="equal">
      <formula>0</formula>
    </cfRule>
  </conditionalFormatting>
  <conditionalFormatting sqref="BH92:BH95">
    <cfRule type="cellIs" dxfId="3531" priority="116" operator="equal">
      <formula>0</formula>
    </cfRule>
  </conditionalFormatting>
  <conditionalFormatting sqref="BH92:BH95">
    <cfRule type="cellIs" dxfId="3530" priority="115" operator="equal">
      <formula>0</formula>
    </cfRule>
  </conditionalFormatting>
  <conditionalFormatting sqref="CI97:CJ97">
    <cfRule type="containsText" dxfId="3529" priority="114" operator="containsText" text="Наименование инвестиционного проекта">
      <formula>NOT(ISERROR(SEARCH("Наименование инвестиционного проекта",CI97)))</formula>
    </cfRule>
  </conditionalFormatting>
  <conditionalFormatting sqref="CI97:CJ97">
    <cfRule type="cellIs" dxfId="3528" priority="113" operator="equal">
      <formula>0</formula>
    </cfRule>
  </conditionalFormatting>
  <conditionalFormatting sqref="CI97:CJ97">
    <cfRule type="cellIs" dxfId="3527" priority="112" operator="equal">
      <formula>0</formula>
    </cfRule>
  </conditionalFormatting>
  <conditionalFormatting sqref="CI97:CJ97">
    <cfRule type="cellIs" dxfId="3526" priority="111" operator="equal">
      <formula>0</formula>
    </cfRule>
  </conditionalFormatting>
  <conditionalFormatting sqref="C34">
    <cfRule type="cellIs" dxfId="3525" priority="63" operator="equal">
      <formula>0</formula>
    </cfRule>
  </conditionalFormatting>
  <conditionalFormatting sqref="L81:N81">
    <cfRule type="containsText" dxfId="3524" priority="94" operator="containsText" text="Наименование инвестиционного проекта">
      <formula>NOT(ISERROR(SEARCH("Наименование инвестиционного проекта",L81)))</formula>
    </cfRule>
  </conditionalFormatting>
  <conditionalFormatting sqref="L81:N81">
    <cfRule type="cellIs" dxfId="3523" priority="93" operator="equal">
      <formula>0</formula>
    </cfRule>
  </conditionalFormatting>
  <conditionalFormatting sqref="L81:N81 N82:N85">
    <cfRule type="cellIs" dxfId="3522" priority="92" operator="equal">
      <formula>0</formula>
    </cfRule>
  </conditionalFormatting>
  <conditionalFormatting sqref="L81:N81 N82:N85">
    <cfRule type="cellIs" dxfId="3521" priority="91" operator="equal">
      <formula>0</formula>
    </cfRule>
  </conditionalFormatting>
  <conditionalFormatting sqref="L82:N83">
    <cfRule type="containsText" dxfId="3520" priority="90" operator="containsText" text="Наименование инвестиционного проекта">
      <formula>NOT(ISERROR(SEARCH("Наименование инвестиционного проекта",L82)))</formula>
    </cfRule>
  </conditionalFormatting>
  <conditionalFormatting sqref="L82:N83">
    <cfRule type="cellIs" dxfId="3519" priority="89" operator="equal">
      <formula>0</formula>
    </cfRule>
  </conditionalFormatting>
  <conditionalFormatting sqref="L82:N83">
    <cfRule type="cellIs" dxfId="3518" priority="88" operator="equal">
      <formula>0</formula>
    </cfRule>
  </conditionalFormatting>
  <conditionalFormatting sqref="L82:N83">
    <cfRule type="cellIs" dxfId="3517" priority="87" operator="equal">
      <formula>0</formula>
    </cfRule>
  </conditionalFormatting>
  <conditionalFormatting sqref="M84">
    <cfRule type="cellIs" dxfId="3516" priority="73" operator="equal">
      <formula>0</formula>
    </cfRule>
  </conditionalFormatting>
  <conditionalFormatting sqref="N84:N85">
    <cfRule type="containsText" dxfId="3515" priority="86" operator="containsText" text="Наименование инвестиционного проекта">
      <formula>NOT(ISERROR(SEARCH("Наименование инвестиционного проекта",N84)))</formula>
    </cfRule>
  </conditionalFormatting>
  <conditionalFormatting sqref="N84:N85">
    <cfRule type="cellIs" dxfId="3514" priority="84" operator="equal">
      <formula>0</formula>
    </cfRule>
    <cfRule type="cellIs" dxfId="3513" priority="85" operator="equal">
      <formula>0</formula>
    </cfRule>
  </conditionalFormatting>
  <conditionalFormatting sqref="N84:N85">
    <cfRule type="cellIs" dxfId="3512" priority="83" operator="equal">
      <formula>0</formula>
    </cfRule>
  </conditionalFormatting>
  <conditionalFormatting sqref="N84:N85">
    <cfRule type="cellIs" dxfId="3511" priority="82" operator="equal">
      <formula>0</formula>
    </cfRule>
  </conditionalFormatting>
  <conditionalFormatting sqref="N84:N85">
    <cfRule type="cellIs" dxfId="3510" priority="81" operator="equal">
      <formula>0</formula>
    </cfRule>
  </conditionalFormatting>
  <conditionalFormatting sqref="L84">
    <cfRule type="containsText" dxfId="3509" priority="80" operator="containsText" text="Наименование инвестиционного проекта">
      <formula>NOT(ISERROR(SEARCH("Наименование инвестиционного проекта",L84)))</formula>
    </cfRule>
  </conditionalFormatting>
  <conditionalFormatting sqref="L84">
    <cfRule type="cellIs" dxfId="3508" priority="79" operator="equal">
      <formula>0</formula>
    </cfRule>
  </conditionalFormatting>
  <conditionalFormatting sqref="L84">
    <cfRule type="cellIs" dxfId="3507" priority="78" operator="equal">
      <formula>0</formula>
    </cfRule>
  </conditionalFormatting>
  <conditionalFormatting sqref="L84">
    <cfRule type="cellIs" dxfId="3506" priority="77" operator="equal">
      <formula>0</formula>
    </cfRule>
  </conditionalFormatting>
  <conditionalFormatting sqref="M84">
    <cfRule type="containsText" dxfId="3505" priority="76" operator="containsText" text="Наименование инвестиционного проекта">
      <formula>NOT(ISERROR(SEARCH("Наименование инвестиционного проекта",M84)))</formula>
    </cfRule>
  </conditionalFormatting>
  <conditionalFormatting sqref="M84">
    <cfRule type="cellIs" dxfId="3504" priority="75" operator="equal">
      <formula>0</formula>
    </cfRule>
  </conditionalFormatting>
  <conditionalFormatting sqref="M84">
    <cfRule type="cellIs" dxfId="3503" priority="74" operator="equal">
      <formula>0</formula>
    </cfRule>
  </conditionalFormatting>
  <conditionalFormatting sqref="L86:N88">
    <cfRule type="containsText" dxfId="3502" priority="72" operator="containsText" text="Наименование инвестиционного проекта">
      <formula>NOT(ISERROR(SEARCH("Наименование инвестиционного проекта",L86)))</formula>
    </cfRule>
  </conditionalFormatting>
  <conditionalFormatting sqref="L86:N88">
    <cfRule type="cellIs" dxfId="3501" priority="71" operator="equal">
      <formula>0</formula>
    </cfRule>
  </conditionalFormatting>
  <conditionalFormatting sqref="L86:N88">
    <cfRule type="cellIs" dxfId="3500" priority="70" operator="equal">
      <formula>0</formula>
    </cfRule>
  </conditionalFormatting>
  <conditionalFormatting sqref="L86:N88">
    <cfRule type="cellIs" dxfId="3499" priority="69" operator="equal">
      <formula>0</formula>
    </cfRule>
  </conditionalFormatting>
  <conditionalFormatting sqref="C34">
    <cfRule type="containsText" dxfId="3498" priority="64" operator="containsText" text="Наименование инвестиционного проекта">
      <formula>NOT(ISERROR(SEARCH("Наименование инвестиционного проекта",C34)))</formula>
    </cfRule>
  </conditionalFormatting>
  <conditionalFormatting sqref="D34:D36">
    <cfRule type="containsText" dxfId="3497" priority="62" operator="containsText" text="Наименование инвестиционного проекта">
      <formula>NOT(ISERROR(SEARCH("Наименование инвестиционного проекта",D34)))</formula>
    </cfRule>
  </conditionalFormatting>
  <conditionalFormatting sqref="D34:D36">
    <cfRule type="cellIs" dxfId="3496" priority="61" operator="equal">
      <formula>0</formula>
    </cfRule>
  </conditionalFormatting>
  <conditionalFormatting sqref="CR34:CR36">
    <cfRule type="containsText" dxfId="3495" priority="60" operator="containsText" text="Наименование инвестиционного проекта">
      <formula>NOT(ISERROR(SEARCH("Наименование инвестиционного проекта",CR34)))</formula>
    </cfRule>
  </conditionalFormatting>
  <conditionalFormatting sqref="CR34:CR36">
    <cfRule type="cellIs" dxfId="3494" priority="59" operator="equal">
      <formula>0</formula>
    </cfRule>
  </conditionalFormatting>
  <conditionalFormatting sqref="CR34:CR36">
    <cfRule type="cellIs" dxfId="3493" priority="58" operator="equal">
      <formula>0</formula>
    </cfRule>
  </conditionalFormatting>
  <conditionalFormatting sqref="CR34:CR36">
    <cfRule type="cellIs" dxfId="3492" priority="57" operator="equal">
      <formula>0</formula>
    </cfRule>
  </conditionalFormatting>
  <conditionalFormatting sqref="CR49:CR59">
    <cfRule type="cellIs" dxfId="3491" priority="56" operator="equal">
      <formula>0</formula>
    </cfRule>
  </conditionalFormatting>
  <conditionalFormatting sqref="CR49:CR59">
    <cfRule type="cellIs" dxfId="3490" priority="55" operator="equal">
      <formula>0</formula>
    </cfRule>
  </conditionalFormatting>
  <conditionalFormatting sqref="CR49:CR59">
    <cfRule type="cellIs" dxfId="3489" priority="54" operator="equal">
      <formula>0</formula>
    </cfRule>
  </conditionalFormatting>
  <conditionalFormatting sqref="CR49:CR59">
    <cfRule type="containsText" dxfId="3488" priority="53" operator="containsText" text="Наименование инвестиционного проекта">
      <formula>NOT(ISERROR(SEARCH("Наименование инвестиционного проекта",CR49)))</formula>
    </cfRule>
  </conditionalFormatting>
  <conditionalFormatting sqref="CR66">
    <cfRule type="cellIs" dxfId="3487" priority="52" operator="equal">
      <formula>0</formula>
    </cfRule>
  </conditionalFormatting>
  <conditionalFormatting sqref="CR66">
    <cfRule type="cellIs" dxfId="3486" priority="51" operator="equal">
      <formula>0</formula>
    </cfRule>
  </conditionalFormatting>
  <conditionalFormatting sqref="CR66">
    <cfRule type="cellIs" dxfId="3485" priority="50" operator="equal">
      <formula>0</formula>
    </cfRule>
  </conditionalFormatting>
  <conditionalFormatting sqref="CR66">
    <cfRule type="containsText" dxfId="3484" priority="49" operator="containsText" text="Наименование инвестиционного проекта">
      <formula>NOT(ISERROR(SEARCH("Наименование инвестиционного проекта",CR66)))</formula>
    </cfRule>
  </conditionalFormatting>
  <conditionalFormatting sqref="CR85">
    <cfRule type="cellIs" dxfId="3483" priority="48" operator="equal">
      <formula>0</formula>
    </cfRule>
  </conditionalFormatting>
  <conditionalFormatting sqref="CR85">
    <cfRule type="cellIs" dxfId="3482" priority="47" operator="equal">
      <formula>0</formula>
    </cfRule>
  </conditionalFormatting>
  <conditionalFormatting sqref="CR85">
    <cfRule type="cellIs" dxfId="3481" priority="46" operator="equal">
      <formula>0</formula>
    </cfRule>
  </conditionalFormatting>
  <conditionalFormatting sqref="CR85">
    <cfRule type="containsText" dxfId="3480" priority="45" operator="containsText" text="Наименование инвестиционного проекта">
      <formula>NOT(ISERROR(SEARCH("Наименование инвестиционного проекта",CR85)))</formula>
    </cfRule>
  </conditionalFormatting>
  <conditionalFormatting sqref="CR81:CR82">
    <cfRule type="containsText" dxfId="3479" priority="44" operator="containsText" text="Наименование инвестиционного проекта">
      <formula>NOT(ISERROR(SEARCH("Наименование инвестиционного проекта",CR81)))</formula>
    </cfRule>
  </conditionalFormatting>
  <conditionalFormatting sqref="CR81:CR82">
    <cfRule type="cellIs" dxfId="3478" priority="43" operator="equal">
      <formula>0</formula>
    </cfRule>
  </conditionalFormatting>
  <conditionalFormatting sqref="CR81:CR82">
    <cfRule type="cellIs" dxfId="3477" priority="42" operator="equal">
      <formula>0</formula>
    </cfRule>
  </conditionalFormatting>
  <conditionalFormatting sqref="CR81:CR82">
    <cfRule type="cellIs" dxfId="3476" priority="41" operator="equal">
      <formula>0</formula>
    </cfRule>
  </conditionalFormatting>
  <conditionalFormatting sqref="CR83:CR84">
    <cfRule type="containsText" dxfId="3475" priority="36" operator="containsText" text="Наименование инвестиционного проекта">
      <formula>NOT(ISERROR(SEARCH("Наименование инвестиционного проекта",CR83)))</formula>
    </cfRule>
  </conditionalFormatting>
  <conditionalFormatting sqref="CR83:CR84">
    <cfRule type="cellIs" dxfId="3474" priority="35" operator="equal">
      <formula>0</formula>
    </cfRule>
  </conditionalFormatting>
  <conditionalFormatting sqref="CR83:CR84">
    <cfRule type="cellIs" dxfId="3473" priority="34" operator="equal">
      <formula>0</formula>
    </cfRule>
  </conditionalFormatting>
  <conditionalFormatting sqref="CR83:CR84">
    <cfRule type="cellIs" dxfId="3472" priority="33" operator="equal">
      <formula>0</formula>
    </cfRule>
  </conditionalFormatting>
  <conditionalFormatting sqref="C36">
    <cfRule type="cellIs" dxfId="3471" priority="26" operator="equal">
      <formula>0</formula>
    </cfRule>
  </conditionalFormatting>
  <conditionalFormatting sqref="C35">
    <cfRule type="cellIs" dxfId="3470" priority="28" operator="equal">
      <formula>0</formula>
    </cfRule>
  </conditionalFormatting>
  <conditionalFormatting sqref="C35">
    <cfRule type="containsText" dxfId="3469" priority="29" operator="containsText" text="Наименование инвестиционного проекта">
      <formula>NOT(ISERROR(SEARCH("Наименование инвестиционного проекта",C35)))</formula>
    </cfRule>
  </conditionalFormatting>
  <conditionalFormatting sqref="C36">
    <cfRule type="containsText" dxfId="3468" priority="27" operator="containsText" text="Наименование инвестиционного проекта">
      <formula>NOT(ISERROR(SEARCH("Наименование инвестиционного проекта",C36)))</formula>
    </cfRule>
  </conditionalFormatting>
  <conditionalFormatting sqref="D31">
    <cfRule type="containsText" dxfId="3467" priority="19" operator="containsText" text="Наименование инвестиционного проекта">
      <formula>NOT(ISERROR(SEARCH("Наименование инвестиционного проекта",D31)))</formula>
    </cfRule>
  </conditionalFormatting>
  <conditionalFormatting sqref="D31">
    <cfRule type="cellIs" dxfId="3466" priority="18" operator="equal">
      <formula>0</formula>
    </cfRule>
  </conditionalFormatting>
  <conditionalFormatting sqref="E31:H31">
    <cfRule type="cellIs" dxfId="3465" priority="17" operator="equal">
      <formula>0</formula>
    </cfRule>
  </conditionalFormatting>
  <conditionalFormatting sqref="CR31">
    <cfRule type="containsText" dxfId="3464" priority="16" operator="containsText" text="Наименование инвестиционного проекта">
      <formula>NOT(ISERROR(SEARCH("Наименование инвестиционного проекта",CR31)))</formula>
    </cfRule>
  </conditionalFormatting>
  <conditionalFormatting sqref="CR31">
    <cfRule type="cellIs" dxfId="3463" priority="15" operator="equal">
      <formula>0</formula>
    </cfRule>
  </conditionalFormatting>
  <conditionalFormatting sqref="CR31">
    <cfRule type="cellIs" dxfId="3462" priority="14" operator="equal">
      <formula>0</formula>
    </cfRule>
  </conditionalFormatting>
  <conditionalFormatting sqref="CR31">
    <cfRule type="cellIs" dxfId="3461" priority="13" operator="equal">
      <formula>0</formula>
    </cfRule>
  </conditionalFormatting>
  <conditionalFormatting sqref="BS17">
    <cfRule type="cellIs" dxfId="3460" priority="3" operator="equal">
      <formula>0</formula>
    </cfRule>
  </conditionalFormatting>
  <conditionalFormatting sqref="BN17:BR17">
    <cfRule type="cellIs" dxfId="3459" priority="4" operator="equal">
      <formula>0</formula>
    </cfRule>
  </conditionalFormatting>
  <conditionalFormatting sqref="CC17">
    <cfRule type="cellIs" dxfId="3458" priority="1" operator="equal">
      <formula>0</formula>
    </cfRule>
  </conditionalFormatting>
  <conditionalFormatting sqref="BX17:CB17">
    <cfRule type="cellIs" dxfId="3457" priority="2" operator="equal">
      <formula>0</formula>
    </cfRule>
  </conditionalFormatting>
  <printOptions horizontalCentered="1"/>
  <pageMargins left="0.23622047244094491" right="0.23622047244094491" top="0.74803149606299213" bottom="0.74803149606299213" header="0.31496062992125984" footer="0.31496062992125984"/>
  <pageSetup paperSize="8" scale="37" orientation="landscape" horizontalDpi="4294967295" verticalDpi="4294967295" r:id="rId1"/>
  <headerFooter differentFirst="1">
    <oddHeader>&amp;C&amp;P</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DW97"/>
  <sheetViews>
    <sheetView zoomScale="85" zoomScaleNormal="85" zoomScaleSheetLayoutView="55" workbookViewId="0">
      <pane xSplit="3" ySplit="19" topLeftCell="H77" activePane="bottomRight" state="frozen"/>
      <selection activeCell="A16" sqref="A16"/>
      <selection pane="topRight" activeCell="D16" sqref="D16"/>
      <selection pane="bottomLeft" activeCell="A20" sqref="A20"/>
      <selection pane="bottomRight" sqref="A1:XFD1"/>
    </sheetView>
  </sheetViews>
  <sheetFormatPr defaultRowHeight="15.75" outlineLevelRow="1" outlineLevelCol="1" x14ac:dyDescent="0.25"/>
  <cols>
    <col min="1" max="1" width="6" style="104" customWidth="1"/>
    <col min="2" max="2" width="12.42578125" style="104" customWidth="1"/>
    <col min="3" max="3" width="95.42578125" style="104" customWidth="1"/>
    <col min="4" max="4" width="27.28515625" style="104" customWidth="1" outlineLevel="1"/>
    <col min="5" max="5" width="30.5703125" style="104" customWidth="1" outlineLevel="1"/>
    <col min="6" max="6" width="29" style="104" customWidth="1" outlineLevel="1"/>
    <col min="7" max="7" width="11.85546875" style="104" customWidth="1" outlineLevel="1"/>
    <col min="8" max="8" width="25.85546875" style="104" customWidth="1" outlineLevel="1"/>
    <col min="9" max="9" width="18" style="104" customWidth="1"/>
    <col min="10" max="10" width="17.7109375" style="104" customWidth="1"/>
    <col min="11" max="11" width="17.140625" style="104" customWidth="1"/>
    <col min="12" max="12" width="15.140625" style="104" customWidth="1"/>
    <col min="13" max="13" width="12.42578125" style="104" customWidth="1"/>
    <col min="14" max="14" width="14" style="104" customWidth="1"/>
    <col min="15" max="17" width="12.42578125" style="104" customWidth="1"/>
    <col min="18" max="18" width="12.42578125" style="104" customWidth="1" outlineLevel="1"/>
    <col min="19" max="19" width="17.85546875" style="104" customWidth="1" outlineLevel="1"/>
    <col min="20" max="21" width="12.42578125" style="104" customWidth="1" outlineLevel="1"/>
    <col min="22" max="22" width="14.5703125" style="104" customWidth="1" outlineLevel="1"/>
    <col min="23" max="23" width="14.28515625" style="104" customWidth="1" outlineLevel="1"/>
    <col min="24" max="25" width="12.42578125" style="104" customWidth="1" outlineLevel="1"/>
    <col min="26" max="27" width="14.28515625" style="104" customWidth="1" outlineLevel="1"/>
    <col min="28" max="28" width="18.5703125" style="104" customWidth="1" outlineLevel="1"/>
    <col min="29" max="29" width="21.42578125" style="104" customWidth="1" outlineLevel="1"/>
    <col min="30" max="30" width="18.28515625" style="104" customWidth="1"/>
    <col min="31" max="31" width="20.7109375" style="104" customWidth="1"/>
    <col min="32" max="32" width="15" style="104" customWidth="1"/>
    <col min="33" max="33" width="21.140625" style="104" customWidth="1"/>
    <col min="34" max="34" width="15.5703125" style="104" customWidth="1"/>
    <col min="35" max="35" width="23.85546875" style="104" bestFit="1" customWidth="1"/>
    <col min="36" max="36" width="13.28515625" style="104" customWidth="1"/>
    <col min="37" max="37" width="19.140625" style="104" bestFit="1" customWidth="1"/>
    <col min="38" max="38" width="13" style="104" customWidth="1"/>
    <col min="39" max="39" width="19.140625" style="104" bestFit="1" customWidth="1"/>
    <col min="40" max="40" width="22.140625" style="104" customWidth="1"/>
    <col min="41" max="41" width="36.85546875" style="105" customWidth="1"/>
    <col min="42" max="42" width="63.5703125" style="105" customWidth="1"/>
    <col min="43" max="127" width="9.140625" style="105"/>
    <col min="128" max="16384" width="9.140625" style="104"/>
  </cols>
  <sheetData>
    <row r="1" spans="2:42" ht="18.75" x14ac:dyDescent="0.25">
      <c r="AH1" s="1121"/>
      <c r="AI1" s="1121"/>
      <c r="AJ1" s="1121"/>
      <c r="AK1" s="1121"/>
      <c r="AL1" s="1121"/>
      <c r="AM1" s="1121"/>
      <c r="AN1" s="1122"/>
      <c r="AP1" s="34" t="s">
        <v>281</v>
      </c>
    </row>
    <row r="2" spans="2:42" ht="18.75" x14ac:dyDescent="0.25">
      <c r="AH2" s="1121"/>
      <c r="AI2" s="1121"/>
      <c r="AJ2" s="1121"/>
      <c r="AK2" s="1121"/>
      <c r="AL2" s="1121"/>
      <c r="AM2" s="1121"/>
      <c r="AN2" s="1122"/>
      <c r="AP2" s="34" t="s">
        <v>1</v>
      </c>
    </row>
    <row r="3" spans="2:42" ht="18.75" x14ac:dyDescent="0.25">
      <c r="AH3" s="1121"/>
      <c r="AI3" s="1121"/>
      <c r="AJ3" s="1121"/>
      <c r="AK3" s="1121"/>
      <c r="AL3" s="1121"/>
      <c r="AM3" s="1121"/>
      <c r="AN3" s="1122"/>
      <c r="AP3" s="34" t="s">
        <v>2</v>
      </c>
    </row>
    <row r="4" spans="2:42" ht="18.75" x14ac:dyDescent="0.25">
      <c r="B4" s="1120"/>
      <c r="C4" s="1120"/>
      <c r="D4" s="1120"/>
      <c r="E4" s="1120"/>
      <c r="F4" s="1120"/>
      <c r="G4" s="1120"/>
      <c r="H4" s="1120"/>
      <c r="I4" s="1120"/>
      <c r="J4" s="1120"/>
      <c r="K4" s="1120"/>
      <c r="L4" s="1120"/>
      <c r="M4" s="1120"/>
      <c r="N4" s="1120"/>
      <c r="O4" s="1120"/>
      <c r="P4" s="1120"/>
      <c r="Q4" s="1120"/>
      <c r="R4" s="1120"/>
      <c r="S4" s="1120"/>
      <c r="T4" s="1120"/>
      <c r="U4" s="1120"/>
      <c r="V4" s="1120"/>
      <c r="W4" s="1120"/>
      <c r="X4" s="1120"/>
      <c r="Y4" s="1120"/>
      <c r="Z4" s="1120"/>
      <c r="AA4" s="1120"/>
      <c r="AB4" s="1120"/>
      <c r="AC4" s="1120"/>
      <c r="AD4" s="1120"/>
      <c r="AE4" s="1120"/>
      <c r="AF4" s="1120"/>
      <c r="AG4" s="1120"/>
      <c r="AH4" s="1120"/>
      <c r="AI4" s="1120"/>
      <c r="AJ4" s="1120"/>
      <c r="AK4" s="1120"/>
      <c r="AL4" s="1120"/>
      <c r="AM4" s="1120"/>
      <c r="AN4" s="1120"/>
    </row>
    <row r="5" spans="2:42" ht="18.75" x14ac:dyDescent="0.25">
      <c r="B5" s="1120" t="s">
        <v>282</v>
      </c>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120"/>
      <c r="AJ5" s="1120"/>
      <c r="AK5" s="1120"/>
      <c r="AL5" s="1120"/>
      <c r="AM5" s="1120"/>
      <c r="AN5" s="1120"/>
    </row>
    <row r="6" spans="2:42" ht="18.75" x14ac:dyDescent="0.25">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row>
    <row r="7" spans="2:42" ht="18.75" x14ac:dyDescent="0.25">
      <c r="B7" s="1120" t="str">
        <f>'С № 1 (2023)'!B7:AY7</f>
        <v>Инвестиционная программа  ГУП НАО "Нарьян-Марская электростанция"</v>
      </c>
      <c r="C7" s="1067"/>
      <c r="D7" s="1067"/>
      <c r="E7" s="1067"/>
      <c r="F7" s="1067"/>
      <c r="G7" s="1067"/>
      <c r="H7" s="1067"/>
      <c r="I7" s="1067"/>
      <c r="J7" s="1067"/>
      <c r="K7" s="1067"/>
      <c r="L7" s="1067"/>
      <c r="M7" s="1067"/>
      <c r="N7" s="1067"/>
      <c r="O7" s="1067"/>
      <c r="P7" s="1067"/>
      <c r="Q7" s="1067"/>
      <c r="R7" s="1067"/>
      <c r="S7" s="1067"/>
      <c r="T7" s="1067"/>
      <c r="U7" s="1067"/>
      <c r="V7" s="1067"/>
      <c r="W7" s="1067"/>
      <c r="X7" s="1067"/>
      <c r="Y7" s="1067"/>
      <c r="Z7" s="1067"/>
      <c r="AA7" s="1067"/>
      <c r="AB7" s="1067"/>
      <c r="AC7" s="1067"/>
      <c r="AD7" s="1067"/>
      <c r="AE7" s="1067"/>
      <c r="AF7" s="1067"/>
      <c r="AG7" s="1067"/>
      <c r="AH7" s="1067"/>
      <c r="AI7" s="1067"/>
      <c r="AJ7" s="1067"/>
      <c r="AK7" s="1067"/>
      <c r="AL7" s="1067"/>
      <c r="AM7" s="1067"/>
      <c r="AN7" s="1067"/>
    </row>
    <row r="8" spans="2:42" x14ac:dyDescent="0.25">
      <c r="B8" s="1127" t="s">
        <v>4</v>
      </c>
      <c r="C8" s="1128"/>
      <c r="D8" s="1128"/>
      <c r="E8" s="1128"/>
      <c r="F8" s="1128"/>
      <c r="G8" s="1128"/>
      <c r="H8" s="1128"/>
      <c r="I8" s="1128"/>
      <c r="J8" s="1128"/>
      <c r="K8" s="1128"/>
      <c r="L8" s="1128"/>
      <c r="M8" s="1128"/>
      <c r="N8" s="1128"/>
      <c r="O8" s="1128"/>
      <c r="P8" s="1128"/>
      <c r="Q8" s="1128"/>
      <c r="R8" s="1128"/>
      <c r="S8" s="1128"/>
      <c r="T8" s="1128"/>
      <c r="U8" s="1128"/>
      <c r="V8" s="1128"/>
      <c r="W8" s="1128"/>
      <c r="X8" s="1128"/>
      <c r="Y8" s="1128"/>
      <c r="Z8" s="1128"/>
      <c r="AA8" s="1128"/>
      <c r="AB8" s="1128"/>
      <c r="AC8" s="1128"/>
      <c r="AD8" s="1128"/>
      <c r="AE8" s="1128"/>
      <c r="AF8" s="1128"/>
      <c r="AG8" s="1128"/>
      <c r="AH8" s="1128"/>
      <c r="AI8" s="1128"/>
      <c r="AJ8" s="1128"/>
      <c r="AK8" s="1128"/>
      <c r="AL8" s="1128"/>
      <c r="AM8" s="1128"/>
      <c r="AN8" s="1128"/>
    </row>
    <row r="9" spans="2:42" x14ac:dyDescent="0.25">
      <c r="B9" s="107"/>
      <c r="C9" s="108"/>
      <c r="D9" s="108"/>
      <c r="E9" s="108"/>
      <c r="F9" s="108"/>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row>
    <row r="10" spans="2:42" ht="18.75" x14ac:dyDescent="0.25">
      <c r="B10" s="1129" t="s">
        <v>1594</v>
      </c>
      <c r="C10" s="1130"/>
      <c r="D10" s="1130"/>
      <c r="E10" s="1130"/>
      <c r="F10" s="1130"/>
      <c r="G10" s="1130"/>
      <c r="H10" s="1130"/>
      <c r="I10" s="1130"/>
      <c r="J10" s="1130"/>
      <c r="K10" s="1130"/>
      <c r="L10" s="1130"/>
      <c r="M10" s="1130"/>
      <c r="N10" s="1130"/>
      <c r="O10" s="1130"/>
      <c r="P10" s="1130"/>
      <c r="Q10" s="1130"/>
      <c r="R10" s="1130"/>
      <c r="S10" s="1130"/>
      <c r="T10" s="1130"/>
      <c r="U10" s="1130"/>
      <c r="V10" s="1130"/>
      <c r="W10" s="1130"/>
      <c r="X10" s="1130"/>
      <c r="Y10" s="1130"/>
      <c r="Z10" s="1130"/>
      <c r="AA10" s="1130"/>
      <c r="AB10" s="1130"/>
      <c r="AC10" s="1130"/>
      <c r="AD10" s="1130"/>
      <c r="AE10" s="1130"/>
      <c r="AF10" s="1130"/>
      <c r="AG10" s="1130"/>
      <c r="AH10" s="1130"/>
      <c r="AI10" s="1130"/>
      <c r="AJ10" s="1130"/>
      <c r="AK10" s="1130"/>
      <c r="AL10" s="1130"/>
      <c r="AM10" s="1130"/>
      <c r="AN10" s="1130"/>
    </row>
    <row r="11" spans="2:42" ht="18.75" x14ac:dyDescent="0.25">
      <c r="B11" s="109"/>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1"/>
      <c r="AJ11" s="111"/>
      <c r="AK11" s="111"/>
      <c r="AL11" s="111"/>
      <c r="AM11" s="111"/>
      <c r="AN11" s="110"/>
    </row>
    <row r="12" spans="2:42" ht="18.75" x14ac:dyDescent="0.25">
      <c r="B12" s="1131" t="str">
        <f>'С № 1 (2023)'!B12:AY12</f>
        <v>Утвержденные плановые значения показателей приведены в соответствии с:  "решение об утверждении инвестиционной программы отсутствует"</v>
      </c>
      <c r="C12" s="1131"/>
      <c r="D12" s="1131"/>
      <c r="E12" s="1131"/>
      <c r="F12" s="1131"/>
      <c r="G12" s="1131"/>
      <c r="H12" s="1131"/>
      <c r="I12" s="1131"/>
      <c r="J12" s="1131"/>
      <c r="K12" s="1131"/>
      <c r="L12" s="1131"/>
      <c r="M12" s="1131"/>
      <c r="N12" s="1131"/>
      <c r="O12" s="1131"/>
      <c r="P12" s="1131"/>
      <c r="Q12" s="1131"/>
      <c r="R12" s="1131"/>
      <c r="S12" s="1131"/>
      <c r="T12" s="1131"/>
      <c r="U12" s="1131"/>
      <c r="V12" s="1131"/>
      <c r="W12" s="1131"/>
      <c r="X12" s="1131"/>
      <c r="Y12" s="1131"/>
      <c r="Z12" s="1131"/>
      <c r="AA12" s="1131"/>
      <c r="AB12" s="1131"/>
      <c r="AC12" s="1131"/>
      <c r="AD12" s="1131"/>
      <c r="AE12" s="1131"/>
      <c r="AF12" s="1131"/>
      <c r="AG12" s="1131"/>
      <c r="AH12" s="1131"/>
      <c r="AI12" s="1131"/>
      <c r="AJ12" s="1131"/>
      <c r="AK12" s="1131"/>
      <c r="AL12" s="1131"/>
      <c r="AM12" s="1131"/>
      <c r="AN12" s="1131"/>
    </row>
    <row r="13" spans="2:42" x14ac:dyDescent="0.25">
      <c r="B13" s="1132" t="s">
        <v>6</v>
      </c>
      <c r="C13" s="1132"/>
      <c r="D13" s="1132"/>
      <c r="E13" s="1132"/>
      <c r="F13" s="1132"/>
      <c r="G13" s="1132"/>
      <c r="H13" s="1132"/>
      <c r="I13" s="1132"/>
      <c r="J13" s="1132"/>
      <c r="K13" s="1132"/>
      <c r="L13" s="1132"/>
      <c r="M13" s="1132"/>
      <c r="N13" s="1132"/>
      <c r="O13" s="1132"/>
      <c r="P13" s="1132"/>
      <c r="Q13" s="1132"/>
      <c r="R13" s="1132"/>
      <c r="S13" s="1132"/>
      <c r="T13" s="1132"/>
      <c r="U13" s="1132"/>
      <c r="V13" s="1132"/>
      <c r="W13" s="1132"/>
      <c r="X13" s="1132"/>
      <c r="Y13" s="1132"/>
      <c r="Z13" s="1132"/>
      <c r="AA13" s="1132"/>
      <c r="AB13" s="1132"/>
      <c r="AC13" s="1132"/>
      <c r="AD13" s="1132"/>
      <c r="AE13" s="1132"/>
      <c r="AF13" s="1132"/>
      <c r="AG13" s="1132"/>
      <c r="AH13" s="1132"/>
      <c r="AI13" s="1132"/>
      <c r="AJ13" s="1132"/>
      <c r="AK13" s="1132"/>
      <c r="AL13" s="1132"/>
      <c r="AM13" s="1132"/>
      <c r="AN13" s="1132"/>
    </row>
    <row r="14" spans="2:42" x14ac:dyDescent="0.25">
      <c r="I14" s="112"/>
      <c r="J14" s="112"/>
      <c r="L14" s="112"/>
      <c r="Q14" s="112"/>
      <c r="AN14" s="112"/>
      <c r="AO14" s="112"/>
    </row>
    <row r="15" spans="2:42" ht="16.5" thickBot="1" x14ac:dyDescent="0.3">
      <c r="B15" s="1133"/>
      <c r="C15" s="1133"/>
      <c r="D15" s="1133"/>
      <c r="E15" s="1133"/>
      <c r="F15" s="1133"/>
      <c r="G15" s="1133"/>
      <c r="H15" s="1133"/>
      <c r="I15" s="1133"/>
      <c r="J15" s="1133"/>
      <c r="K15" s="1133"/>
      <c r="L15" s="1133"/>
      <c r="M15" s="1133"/>
      <c r="N15" s="1133"/>
      <c r="O15" s="1133"/>
      <c r="P15" s="1133"/>
      <c r="Q15" s="1133"/>
      <c r="R15" s="1133"/>
      <c r="S15" s="1133"/>
      <c r="T15" s="1133"/>
      <c r="U15" s="1133"/>
      <c r="V15" s="1133"/>
      <c r="W15" s="1133"/>
      <c r="X15" s="1133"/>
      <c r="Y15" s="1133"/>
      <c r="Z15" s="1133"/>
      <c r="AA15" s="1133"/>
      <c r="AB15" s="1133"/>
      <c r="AC15" s="1133"/>
      <c r="AD15" s="1133"/>
      <c r="AE15" s="1133"/>
      <c r="AF15" s="1133"/>
      <c r="AG15" s="1133"/>
      <c r="AH15" s="1133"/>
      <c r="AI15" s="1133"/>
      <c r="AJ15" s="1133"/>
      <c r="AK15" s="1133"/>
      <c r="AL15" s="1133"/>
      <c r="AM15" s="1133"/>
      <c r="AN15" s="1133"/>
    </row>
    <row r="16" spans="2:42" ht="52.5" customHeight="1" thickBot="1" x14ac:dyDescent="0.3">
      <c r="B16" s="1123" t="s">
        <v>7</v>
      </c>
      <c r="C16" s="1123" t="s">
        <v>8</v>
      </c>
      <c r="D16" s="1123" t="s">
        <v>195</v>
      </c>
      <c r="E16" s="1123" t="s">
        <v>283</v>
      </c>
      <c r="F16" s="1123" t="s">
        <v>197</v>
      </c>
      <c r="G16" s="1134" t="s">
        <v>284</v>
      </c>
      <c r="H16" s="1102"/>
      <c r="I16" s="1134" t="s">
        <v>285</v>
      </c>
      <c r="J16" s="1102"/>
      <c r="K16" s="1136" t="s">
        <v>1712</v>
      </c>
      <c r="L16" s="1139" t="s">
        <v>1539</v>
      </c>
      <c r="M16" s="1140"/>
      <c r="N16" s="1140"/>
      <c r="O16" s="1140"/>
      <c r="P16" s="1140"/>
      <c r="Q16" s="1092"/>
      <c r="R16" s="1092"/>
      <c r="S16" s="1092"/>
      <c r="T16" s="1092"/>
      <c r="U16" s="1093"/>
      <c r="V16" s="1139" t="s">
        <v>286</v>
      </c>
      <c r="W16" s="1140"/>
      <c r="X16" s="1140"/>
      <c r="Y16" s="1140"/>
      <c r="Z16" s="1092"/>
      <c r="AA16" s="1093"/>
      <c r="AB16" s="1149" t="s">
        <v>1714</v>
      </c>
      <c r="AC16" s="1150"/>
      <c r="AD16" s="1140" t="s">
        <v>287</v>
      </c>
      <c r="AE16" s="1140"/>
      <c r="AF16" s="1140"/>
      <c r="AG16" s="1140"/>
      <c r="AH16" s="1140"/>
      <c r="AI16" s="1140"/>
      <c r="AJ16" s="1140"/>
      <c r="AK16" s="1140"/>
      <c r="AL16" s="1140"/>
      <c r="AM16" s="1140"/>
      <c r="AN16" s="1140"/>
      <c r="AO16" s="1146"/>
      <c r="AP16" s="1141" t="s">
        <v>288</v>
      </c>
    </row>
    <row r="17" spans="1:127" ht="66.75" customHeight="1" thickBot="1" x14ac:dyDescent="0.3">
      <c r="B17" s="1124"/>
      <c r="C17" s="1124"/>
      <c r="D17" s="1124"/>
      <c r="E17" s="1124"/>
      <c r="F17" s="1124"/>
      <c r="G17" s="1135"/>
      <c r="H17" s="1105"/>
      <c r="I17" s="1103"/>
      <c r="J17" s="1105"/>
      <c r="K17" s="1137"/>
      <c r="L17" s="1143" t="s">
        <v>206</v>
      </c>
      <c r="M17" s="1144"/>
      <c r="N17" s="1144"/>
      <c r="O17" s="1144"/>
      <c r="P17" s="1145"/>
      <c r="Q17" s="1139" t="s">
        <v>43</v>
      </c>
      <c r="R17" s="1140"/>
      <c r="S17" s="1140"/>
      <c r="T17" s="1140"/>
      <c r="U17" s="1146"/>
      <c r="V17" s="1143" t="s">
        <v>289</v>
      </c>
      <c r="W17" s="1145"/>
      <c r="X17" s="1143" t="s">
        <v>918</v>
      </c>
      <c r="Y17" s="1145"/>
      <c r="Z17" s="1143" t="s">
        <v>1713</v>
      </c>
      <c r="AA17" s="1145"/>
      <c r="AB17" s="1151"/>
      <c r="AC17" s="1152"/>
      <c r="AD17" s="1147" t="s">
        <v>293</v>
      </c>
      <c r="AE17" s="1148"/>
      <c r="AF17" s="1147" t="s">
        <v>294</v>
      </c>
      <c r="AG17" s="1148"/>
      <c r="AH17" s="1147" t="s">
        <v>1715</v>
      </c>
      <c r="AI17" s="1148"/>
      <c r="AJ17" s="1147" t="s">
        <v>1716</v>
      </c>
      <c r="AK17" s="1148"/>
      <c r="AL17" s="1147" t="s">
        <v>1717</v>
      </c>
      <c r="AM17" s="1148"/>
      <c r="AN17" s="1153" t="s">
        <v>295</v>
      </c>
      <c r="AO17" s="1123" t="s">
        <v>296</v>
      </c>
      <c r="AP17" s="1105"/>
    </row>
    <row r="18" spans="1:127" ht="75.75" customHeight="1" thickBot="1" x14ac:dyDescent="0.3">
      <c r="B18" s="1125"/>
      <c r="C18" s="1125"/>
      <c r="D18" s="1125"/>
      <c r="E18" s="1125"/>
      <c r="F18" s="1126"/>
      <c r="G18" s="113" t="s">
        <v>297</v>
      </c>
      <c r="H18" s="114" t="s">
        <v>43</v>
      </c>
      <c r="I18" s="113" t="s">
        <v>297</v>
      </c>
      <c r="J18" s="114" t="s">
        <v>43</v>
      </c>
      <c r="K18" s="1138"/>
      <c r="L18" s="113" t="s">
        <v>298</v>
      </c>
      <c r="M18" s="115" t="s">
        <v>299</v>
      </c>
      <c r="N18" s="115" t="s">
        <v>300</v>
      </c>
      <c r="O18" s="115" t="s">
        <v>301</v>
      </c>
      <c r="P18" s="114" t="s">
        <v>302</v>
      </c>
      <c r="Q18" s="113" t="s">
        <v>298</v>
      </c>
      <c r="R18" s="115" t="s">
        <v>299</v>
      </c>
      <c r="S18" s="115" t="s">
        <v>300</v>
      </c>
      <c r="T18" s="115" t="s">
        <v>301</v>
      </c>
      <c r="U18" s="114" t="s">
        <v>302</v>
      </c>
      <c r="V18" s="47" t="s">
        <v>303</v>
      </c>
      <c r="W18" s="114" t="s">
        <v>304</v>
      </c>
      <c r="X18" s="47" t="s">
        <v>305</v>
      </c>
      <c r="Y18" s="114" t="s">
        <v>304</v>
      </c>
      <c r="Z18" s="47" t="s">
        <v>305</v>
      </c>
      <c r="AA18" s="114" t="s">
        <v>304</v>
      </c>
      <c r="AB18" s="113" t="s">
        <v>211</v>
      </c>
      <c r="AC18" s="114" t="s">
        <v>208</v>
      </c>
      <c r="AD18" s="113" t="s">
        <v>206</v>
      </c>
      <c r="AE18" s="114" t="s">
        <v>43</v>
      </c>
      <c r="AF18" s="113" t="s">
        <v>306</v>
      </c>
      <c r="AG18" s="114" t="s">
        <v>43</v>
      </c>
      <c r="AH18" s="113" t="s">
        <v>306</v>
      </c>
      <c r="AI18" s="114" t="s">
        <v>43</v>
      </c>
      <c r="AJ18" s="113" t="s">
        <v>306</v>
      </c>
      <c r="AK18" s="114" t="s">
        <v>43</v>
      </c>
      <c r="AL18" s="113" t="s">
        <v>306</v>
      </c>
      <c r="AM18" s="114" t="s">
        <v>43</v>
      </c>
      <c r="AN18" s="1154"/>
      <c r="AO18" s="1155"/>
      <c r="AP18" s="1142"/>
    </row>
    <row r="19" spans="1:127" ht="19.5" customHeight="1" x14ac:dyDescent="0.25">
      <c r="B19" s="458">
        <v>1</v>
      </c>
      <c r="C19" s="420">
        <v>2</v>
      </c>
      <c r="D19" s="459">
        <v>3</v>
      </c>
      <c r="E19" s="460">
        <v>4</v>
      </c>
      <c r="F19" s="420">
        <v>5</v>
      </c>
      <c r="G19" s="61">
        <v>6</v>
      </c>
      <c r="H19" s="116">
        <v>7</v>
      </c>
      <c r="I19" s="421">
        <v>8</v>
      </c>
      <c r="J19" s="422">
        <v>9</v>
      </c>
      <c r="K19" s="420">
        <v>10</v>
      </c>
      <c r="L19" s="421">
        <v>11</v>
      </c>
      <c r="M19" s="461">
        <v>12</v>
      </c>
      <c r="N19" s="461">
        <v>13</v>
      </c>
      <c r="O19" s="461">
        <v>14</v>
      </c>
      <c r="P19" s="422">
        <v>15</v>
      </c>
      <c r="Q19" s="421">
        <v>16</v>
      </c>
      <c r="R19" s="461">
        <v>17</v>
      </c>
      <c r="S19" s="461">
        <v>18</v>
      </c>
      <c r="T19" s="461">
        <v>19</v>
      </c>
      <c r="U19" s="422">
        <v>20</v>
      </c>
      <c r="V19" s="421">
        <v>21</v>
      </c>
      <c r="W19" s="422">
        <v>22</v>
      </c>
      <c r="X19" s="421">
        <v>23</v>
      </c>
      <c r="Y19" s="422">
        <v>24</v>
      </c>
      <c r="Z19" s="421">
        <v>25</v>
      </c>
      <c r="AA19" s="422">
        <v>26</v>
      </c>
      <c r="AB19" s="421">
        <v>27</v>
      </c>
      <c r="AC19" s="422">
        <v>28</v>
      </c>
      <c r="AD19" s="64" t="s">
        <v>307</v>
      </c>
      <c r="AE19" s="424" t="s">
        <v>308</v>
      </c>
      <c r="AF19" s="64" t="s">
        <v>309</v>
      </c>
      <c r="AG19" s="424" t="s">
        <v>310</v>
      </c>
      <c r="AH19" s="64" t="s">
        <v>311</v>
      </c>
      <c r="AI19" s="424" t="s">
        <v>312</v>
      </c>
      <c r="AJ19" s="64" t="s">
        <v>313</v>
      </c>
      <c r="AK19" s="424" t="s">
        <v>314</v>
      </c>
      <c r="AL19" s="64" t="s">
        <v>315</v>
      </c>
      <c r="AM19" s="424" t="s">
        <v>316</v>
      </c>
      <c r="AN19" s="420">
        <v>30</v>
      </c>
      <c r="AO19" s="420">
        <v>31</v>
      </c>
      <c r="AP19" s="420">
        <v>32</v>
      </c>
    </row>
    <row r="20" spans="1:127" ht="48" customHeight="1" x14ac:dyDescent="0.25">
      <c r="B20" s="427">
        <v>0</v>
      </c>
      <c r="C20" s="427" t="s">
        <v>92</v>
      </c>
      <c r="D20" s="428" t="s">
        <v>93</v>
      </c>
      <c r="E20" s="465" t="s">
        <v>190</v>
      </c>
      <c r="F20" s="466" t="s">
        <v>190</v>
      </c>
      <c r="G20" s="466" t="s">
        <v>190</v>
      </c>
      <c r="H20" s="466" t="s">
        <v>190</v>
      </c>
      <c r="I20" s="427">
        <f>I21+I22+I23+I24+I25+I26</f>
        <v>7.9633333333333329</v>
      </c>
      <c r="J20" s="429">
        <f t="shared" ref="J20:AC20" si="0">J21+J22+J23+J24+J25+J26</f>
        <v>0</v>
      </c>
      <c r="K20" s="429">
        <f t="shared" si="0"/>
        <v>0</v>
      </c>
      <c r="L20" s="427">
        <f t="shared" si="0"/>
        <v>243.44583333333335</v>
      </c>
      <c r="M20" s="427">
        <f t="shared" si="0"/>
        <v>0</v>
      </c>
      <c r="N20" s="427">
        <f t="shared" si="0"/>
        <v>187.96250000000001</v>
      </c>
      <c r="O20" s="427">
        <f t="shared" si="0"/>
        <v>16.900000000000002</v>
      </c>
      <c r="P20" s="427">
        <f>P21+P22+P23+P24+P25+P26</f>
        <v>0</v>
      </c>
      <c r="Q20" s="427">
        <f t="shared" si="0"/>
        <v>0</v>
      </c>
      <c r="R20" s="427">
        <f t="shared" si="0"/>
        <v>0</v>
      </c>
      <c r="S20" s="427">
        <f t="shared" si="0"/>
        <v>0</v>
      </c>
      <c r="T20" s="427">
        <f t="shared" si="0"/>
        <v>0</v>
      </c>
      <c r="U20" s="427">
        <f t="shared" si="0"/>
        <v>0</v>
      </c>
      <c r="V20" s="427">
        <f t="shared" si="0"/>
        <v>0</v>
      </c>
      <c r="W20" s="427">
        <f t="shared" si="0"/>
        <v>0</v>
      </c>
      <c r="X20" s="427">
        <f t="shared" si="0"/>
        <v>0</v>
      </c>
      <c r="Y20" s="427">
        <f t="shared" si="0"/>
        <v>0</v>
      </c>
      <c r="Z20" s="427">
        <f t="shared" si="0"/>
        <v>0</v>
      </c>
      <c r="AA20" s="427">
        <f t="shared" si="0"/>
        <v>0</v>
      </c>
      <c r="AB20" s="427">
        <f t="shared" si="0"/>
        <v>0</v>
      </c>
      <c r="AC20" s="427">
        <f t="shared" si="0"/>
        <v>0</v>
      </c>
      <c r="AD20" s="427">
        <f>AD21+AD22+AD23+AD24+AD25+AD26</f>
        <v>41.905000000000001</v>
      </c>
      <c r="AE20" s="427">
        <f>AE21+AE22+AE23+AE24+AE25+AE26</f>
        <v>0</v>
      </c>
      <c r="AF20" s="427">
        <f t="shared" ref="AF20:AO20" si="1">AF21+AF22+AF23+AF24+AF25+AF26</f>
        <v>63.677500000000002</v>
      </c>
      <c r="AG20" s="427">
        <f t="shared" si="1"/>
        <v>0</v>
      </c>
      <c r="AH20" s="427">
        <f t="shared" si="1"/>
        <v>35.080000000000005</v>
      </c>
      <c r="AI20" s="427">
        <f t="shared" si="1"/>
        <v>0</v>
      </c>
      <c r="AJ20" s="427">
        <f t="shared" si="1"/>
        <v>41.265000000000001</v>
      </c>
      <c r="AK20" s="427">
        <f t="shared" si="1"/>
        <v>0</v>
      </c>
      <c r="AL20" s="427">
        <f t="shared" si="1"/>
        <v>61.518333333333345</v>
      </c>
      <c r="AM20" s="427">
        <f t="shared" si="1"/>
        <v>0</v>
      </c>
      <c r="AN20" s="427">
        <f t="shared" si="1"/>
        <v>243.44583333333335</v>
      </c>
      <c r="AO20" s="427">
        <f t="shared" si="1"/>
        <v>0</v>
      </c>
      <c r="AP20" s="427" t="s">
        <v>190</v>
      </c>
    </row>
    <row r="21" spans="1:127" ht="42" customHeight="1" x14ac:dyDescent="0.25">
      <c r="B21" s="430" t="s">
        <v>94</v>
      </c>
      <c r="C21" s="438" t="s">
        <v>95</v>
      </c>
      <c r="D21" s="431" t="s">
        <v>93</v>
      </c>
      <c r="E21" s="431" t="s">
        <v>190</v>
      </c>
      <c r="F21" s="73" t="s">
        <v>190</v>
      </c>
      <c r="G21" s="73" t="s">
        <v>190</v>
      </c>
      <c r="H21" s="73" t="s">
        <v>190</v>
      </c>
      <c r="I21" s="435">
        <f t="shared" ref="I21:Q21" si="2">I28</f>
        <v>0</v>
      </c>
      <c r="J21" s="463">
        <f t="shared" si="2"/>
        <v>0</v>
      </c>
      <c r="K21" s="463">
        <f t="shared" si="2"/>
        <v>0</v>
      </c>
      <c r="L21" s="435">
        <f t="shared" si="2"/>
        <v>0</v>
      </c>
      <c r="M21" s="435">
        <f t="shared" si="2"/>
        <v>0</v>
      </c>
      <c r="N21" s="435">
        <f t="shared" si="2"/>
        <v>0</v>
      </c>
      <c r="O21" s="435">
        <f t="shared" si="2"/>
        <v>0</v>
      </c>
      <c r="P21" s="435">
        <f t="shared" si="2"/>
        <v>0</v>
      </c>
      <c r="Q21" s="435">
        <f t="shared" si="2"/>
        <v>0</v>
      </c>
      <c r="R21" s="435">
        <f t="shared" ref="R21:AN21" si="3">R28</f>
        <v>0</v>
      </c>
      <c r="S21" s="435">
        <f t="shared" si="3"/>
        <v>0</v>
      </c>
      <c r="T21" s="435">
        <f t="shared" si="3"/>
        <v>0</v>
      </c>
      <c r="U21" s="435">
        <f t="shared" si="3"/>
        <v>0</v>
      </c>
      <c r="V21" s="435">
        <f t="shared" si="3"/>
        <v>0</v>
      </c>
      <c r="W21" s="435">
        <f t="shared" si="3"/>
        <v>0</v>
      </c>
      <c r="X21" s="435">
        <f t="shared" si="3"/>
        <v>0</v>
      </c>
      <c r="Y21" s="435">
        <f t="shared" si="3"/>
        <v>0</v>
      </c>
      <c r="Z21" s="435">
        <f t="shared" si="3"/>
        <v>0</v>
      </c>
      <c r="AA21" s="435">
        <f t="shared" si="3"/>
        <v>0</v>
      </c>
      <c r="AB21" s="435">
        <f t="shared" si="3"/>
        <v>0</v>
      </c>
      <c r="AC21" s="435">
        <f t="shared" si="3"/>
        <v>0</v>
      </c>
      <c r="AD21" s="435">
        <f t="shared" si="3"/>
        <v>0</v>
      </c>
      <c r="AE21" s="435">
        <f t="shared" si="3"/>
        <v>0</v>
      </c>
      <c r="AF21" s="435">
        <f t="shared" si="3"/>
        <v>0</v>
      </c>
      <c r="AG21" s="435">
        <f t="shared" si="3"/>
        <v>0</v>
      </c>
      <c r="AH21" s="435">
        <f t="shared" si="3"/>
        <v>0</v>
      </c>
      <c r="AI21" s="435">
        <f t="shared" si="3"/>
        <v>0</v>
      </c>
      <c r="AJ21" s="435">
        <f t="shared" si="3"/>
        <v>0</v>
      </c>
      <c r="AK21" s="435">
        <f t="shared" si="3"/>
        <v>0</v>
      </c>
      <c r="AL21" s="435">
        <f t="shared" si="3"/>
        <v>0</v>
      </c>
      <c r="AM21" s="435">
        <f t="shared" si="3"/>
        <v>0</v>
      </c>
      <c r="AN21" s="435">
        <f t="shared" si="3"/>
        <v>0</v>
      </c>
      <c r="AO21" s="435">
        <f>AO28</f>
        <v>0</v>
      </c>
      <c r="AP21" s="72" t="s">
        <v>190</v>
      </c>
    </row>
    <row r="22" spans="1:127" ht="42" customHeight="1" x14ac:dyDescent="0.25">
      <c r="B22" s="430" t="s">
        <v>96</v>
      </c>
      <c r="C22" s="438" t="s">
        <v>97</v>
      </c>
      <c r="D22" s="431" t="s">
        <v>93</v>
      </c>
      <c r="E22" s="431" t="s">
        <v>190</v>
      </c>
      <c r="F22" s="73" t="s">
        <v>190</v>
      </c>
      <c r="G22" s="73" t="s">
        <v>190</v>
      </c>
      <c r="H22" s="73" t="s">
        <v>190</v>
      </c>
      <c r="I22" s="435">
        <f>I44</f>
        <v>4.0474999999999994</v>
      </c>
      <c r="J22" s="463">
        <f>J44</f>
        <v>0</v>
      </c>
      <c r="K22" s="463">
        <f t="shared" ref="K22:AM22" si="4">K44</f>
        <v>0</v>
      </c>
      <c r="L22" s="435">
        <f t="shared" si="4"/>
        <v>93.214166666666671</v>
      </c>
      <c r="M22" s="435">
        <f t="shared" si="4"/>
        <v>0</v>
      </c>
      <c r="N22" s="435">
        <f t="shared" si="4"/>
        <v>93.214166666666671</v>
      </c>
      <c r="O22" s="435">
        <f t="shared" si="4"/>
        <v>0</v>
      </c>
      <c r="P22" s="435">
        <f t="shared" si="4"/>
        <v>0</v>
      </c>
      <c r="Q22" s="435">
        <f t="shared" si="4"/>
        <v>0</v>
      </c>
      <c r="R22" s="435">
        <f t="shared" si="4"/>
        <v>0</v>
      </c>
      <c r="S22" s="435">
        <f t="shared" si="4"/>
        <v>0</v>
      </c>
      <c r="T22" s="435">
        <f t="shared" si="4"/>
        <v>0</v>
      </c>
      <c r="U22" s="435">
        <f t="shared" si="4"/>
        <v>0</v>
      </c>
      <c r="V22" s="435">
        <f t="shared" si="4"/>
        <v>0</v>
      </c>
      <c r="W22" s="435">
        <f t="shared" si="4"/>
        <v>0</v>
      </c>
      <c r="X22" s="435">
        <f t="shared" si="4"/>
        <v>0</v>
      </c>
      <c r="Y22" s="435">
        <f t="shared" si="4"/>
        <v>0</v>
      </c>
      <c r="Z22" s="435">
        <f t="shared" si="4"/>
        <v>0</v>
      </c>
      <c r="AA22" s="435">
        <f t="shared" si="4"/>
        <v>0</v>
      </c>
      <c r="AB22" s="435">
        <f t="shared" si="4"/>
        <v>0</v>
      </c>
      <c r="AC22" s="435">
        <f t="shared" si="4"/>
        <v>0</v>
      </c>
      <c r="AD22" s="435">
        <f t="shared" si="4"/>
        <v>32.25</v>
      </c>
      <c r="AE22" s="435">
        <f t="shared" si="4"/>
        <v>0</v>
      </c>
      <c r="AF22" s="435">
        <f t="shared" si="4"/>
        <v>25.505833333333335</v>
      </c>
      <c r="AG22" s="435">
        <f t="shared" si="4"/>
        <v>0</v>
      </c>
      <c r="AH22" s="435">
        <f t="shared" si="4"/>
        <v>14.750000000000002</v>
      </c>
      <c r="AI22" s="435">
        <f t="shared" si="4"/>
        <v>0</v>
      </c>
      <c r="AJ22" s="435">
        <f t="shared" si="4"/>
        <v>14.041666666666668</v>
      </c>
      <c r="AK22" s="435">
        <f t="shared" si="4"/>
        <v>0</v>
      </c>
      <c r="AL22" s="435">
        <f t="shared" si="4"/>
        <v>6.666666666666667</v>
      </c>
      <c r="AM22" s="435">
        <f t="shared" si="4"/>
        <v>0</v>
      </c>
      <c r="AN22" s="435">
        <f>AN44</f>
        <v>93.214166666666671</v>
      </c>
      <c r="AO22" s="435">
        <f>AO44</f>
        <v>0</v>
      </c>
      <c r="AP22" s="72" t="s">
        <v>190</v>
      </c>
    </row>
    <row r="23" spans="1:127" ht="42" customHeight="1" x14ac:dyDescent="0.25">
      <c r="B23" s="430" t="s">
        <v>98</v>
      </c>
      <c r="C23" s="438" t="s">
        <v>99</v>
      </c>
      <c r="D23" s="431" t="s">
        <v>93</v>
      </c>
      <c r="E23" s="431" t="s">
        <v>190</v>
      </c>
      <c r="F23" s="73" t="s">
        <v>190</v>
      </c>
      <c r="G23" s="73" t="s">
        <v>190</v>
      </c>
      <c r="H23" s="73" t="s">
        <v>190</v>
      </c>
      <c r="I23" s="435">
        <f>I76</f>
        <v>0</v>
      </c>
      <c r="J23" s="463">
        <f>J76</f>
        <v>0</v>
      </c>
      <c r="K23" s="463">
        <f t="shared" ref="K23:AO23" si="5">K76</f>
        <v>0</v>
      </c>
      <c r="L23" s="435">
        <f t="shared" si="5"/>
        <v>38.583333333333336</v>
      </c>
      <c r="M23" s="435">
        <f t="shared" si="5"/>
        <v>0</v>
      </c>
      <c r="N23" s="435">
        <f t="shared" si="5"/>
        <v>0</v>
      </c>
      <c r="O23" s="435">
        <f t="shared" si="5"/>
        <v>0</v>
      </c>
      <c r="P23" s="435">
        <f t="shared" si="5"/>
        <v>0</v>
      </c>
      <c r="Q23" s="435">
        <f t="shared" si="5"/>
        <v>0</v>
      </c>
      <c r="R23" s="435">
        <f t="shared" si="5"/>
        <v>0</v>
      </c>
      <c r="S23" s="435">
        <f t="shared" si="5"/>
        <v>0</v>
      </c>
      <c r="T23" s="435">
        <f t="shared" si="5"/>
        <v>0</v>
      </c>
      <c r="U23" s="435">
        <f t="shared" si="5"/>
        <v>0</v>
      </c>
      <c r="V23" s="435">
        <f t="shared" si="5"/>
        <v>0</v>
      </c>
      <c r="W23" s="435">
        <f t="shared" si="5"/>
        <v>0</v>
      </c>
      <c r="X23" s="435">
        <f t="shared" si="5"/>
        <v>0</v>
      </c>
      <c r="Y23" s="435">
        <f t="shared" si="5"/>
        <v>0</v>
      </c>
      <c r="Z23" s="435">
        <f t="shared" si="5"/>
        <v>0</v>
      </c>
      <c r="AA23" s="435">
        <f t="shared" si="5"/>
        <v>0</v>
      </c>
      <c r="AB23" s="435">
        <f t="shared" si="5"/>
        <v>0</v>
      </c>
      <c r="AC23" s="435">
        <f t="shared" si="5"/>
        <v>0</v>
      </c>
      <c r="AD23" s="435">
        <f t="shared" si="5"/>
        <v>3.75</v>
      </c>
      <c r="AE23" s="435">
        <f t="shared" si="5"/>
        <v>0</v>
      </c>
      <c r="AF23" s="435">
        <f t="shared" si="5"/>
        <v>34.833333333333336</v>
      </c>
      <c r="AG23" s="435">
        <f t="shared" si="5"/>
        <v>0</v>
      </c>
      <c r="AH23" s="435">
        <f t="shared" si="5"/>
        <v>0</v>
      </c>
      <c r="AI23" s="435">
        <f t="shared" si="5"/>
        <v>0</v>
      </c>
      <c r="AJ23" s="435">
        <f t="shared" si="5"/>
        <v>0</v>
      </c>
      <c r="AK23" s="435">
        <f t="shared" si="5"/>
        <v>0</v>
      </c>
      <c r="AL23" s="435">
        <f t="shared" si="5"/>
        <v>0</v>
      </c>
      <c r="AM23" s="435">
        <f t="shared" si="5"/>
        <v>0</v>
      </c>
      <c r="AN23" s="435">
        <f t="shared" si="5"/>
        <v>38.583333333333336</v>
      </c>
      <c r="AO23" s="435">
        <f t="shared" si="5"/>
        <v>0</v>
      </c>
      <c r="AP23" s="72" t="s">
        <v>190</v>
      </c>
    </row>
    <row r="24" spans="1:127" ht="42" customHeight="1" x14ac:dyDescent="0.25">
      <c r="B24" s="430" t="s">
        <v>100</v>
      </c>
      <c r="C24" s="438" t="s">
        <v>101</v>
      </c>
      <c r="D24" s="431" t="s">
        <v>93</v>
      </c>
      <c r="E24" s="431" t="s">
        <v>190</v>
      </c>
      <c r="F24" s="73" t="s">
        <v>190</v>
      </c>
      <c r="G24" s="73" t="s">
        <v>190</v>
      </c>
      <c r="H24" s="73" t="s">
        <v>190</v>
      </c>
      <c r="I24" s="435">
        <f t="shared" ref="I24:AO24" si="6">I80</f>
        <v>3.9158333333333335</v>
      </c>
      <c r="J24" s="463">
        <f t="shared" si="6"/>
        <v>0</v>
      </c>
      <c r="K24" s="463">
        <f t="shared" si="6"/>
        <v>0</v>
      </c>
      <c r="L24" s="435">
        <f t="shared" si="6"/>
        <v>94.748333333333335</v>
      </c>
      <c r="M24" s="435">
        <f t="shared" si="6"/>
        <v>0</v>
      </c>
      <c r="N24" s="435">
        <f t="shared" si="6"/>
        <v>94.748333333333335</v>
      </c>
      <c r="O24" s="435">
        <f t="shared" si="6"/>
        <v>0</v>
      </c>
      <c r="P24" s="435">
        <f t="shared" si="6"/>
        <v>0</v>
      </c>
      <c r="Q24" s="435">
        <f t="shared" si="6"/>
        <v>0</v>
      </c>
      <c r="R24" s="435">
        <f t="shared" si="6"/>
        <v>0</v>
      </c>
      <c r="S24" s="435">
        <f t="shared" si="6"/>
        <v>0</v>
      </c>
      <c r="T24" s="435">
        <f t="shared" si="6"/>
        <v>0</v>
      </c>
      <c r="U24" s="435">
        <f t="shared" si="6"/>
        <v>0</v>
      </c>
      <c r="V24" s="435">
        <f t="shared" si="6"/>
        <v>0</v>
      </c>
      <c r="W24" s="435">
        <f t="shared" si="6"/>
        <v>0</v>
      </c>
      <c r="X24" s="435">
        <f t="shared" si="6"/>
        <v>0</v>
      </c>
      <c r="Y24" s="435">
        <f t="shared" si="6"/>
        <v>0</v>
      </c>
      <c r="Z24" s="435">
        <f t="shared" si="6"/>
        <v>0</v>
      </c>
      <c r="AA24" s="435">
        <f t="shared" si="6"/>
        <v>0</v>
      </c>
      <c r="AB24" s="435">
        <f t="shared" si="6"/>
        <v>0</v>
      </c>
      <c r="AC24" s="435">
        <f t="shared" si="6"/>
        <v>0</v>
      </c>
      <c r="AD24" s="435">
        <f t="shared" si="6"/>
        <v>2.0833333333333335</v>
      </c>
      <c r="AE24" s="435">
        <f t="shared" si="6"/>
        <v>0</v>
      </c>
      <c r="AF24" s="435">
        <f t="shared" si="6"/>
        <v>0</v>
      </c>
      <c r="AG24" s="435">
        <f t="shared" si="6"/>
        <v>0</v>
      </c>
      <c r="AH24" s="435">
        <f t="shared" si="6"/>
        <v>17.083333333333336</v>
      </c>
      <c r="AI24" s="435">
        <f t="shared" si="6"/>
        <v>0</v>
      </c>
      <c r="AJ24" s="435">
        <f t="shared" si="6"/>
        <v>23.976666666666667</v>
      </c>
      <c r="AK24" s="435">
        <f t="shared" si="6"/>
        <v>0</v>
      </c>
      <c r="AL24" s="435">
        <f t="shared" si="6"/>
        <v>51.605000000000011</v>
      </c>
      <c r="AM24" s="435">
        <f t="shared" si="6"/>
        <v>0</v>
      </c>
      <c r="AN24" s="435">
        <f t="shared" si="6"/>
        <v>94.748333333333335</v>
      </c>
      <c r="AO24" s="435">
        <f t="shared" si="6"/>
        <v>0</v>
      </c>
      <c r="AP24" s="72" t="s">
        <v>190</v>
      </c>
    </row>
    <row r="25" spans="1:127" ht="42" customHeight="1" x14ac:dyDescent="0.25">
      <c r="B25" s="430" t="s">
        <v>102</v>
      </c>
      <c r="C25" s="438" t="s">
        <v>103</v>
      </c>
      <c r="D25" s="431" t="s">
        <v>93</v>
      </c>
      <c r="E25" s="431" t="s">
        <v>190</v>
      </c>
      <c r="F25" s="73" t="s">
        <v>190</v>
      </c>
      <c r="G25" s="73" t="s">
        <v>190</v>
      </c>
      <c r="H25" s="73" t="s">
        <v>190</v>
      </c>
      <c r="I25" s="435">
        <f t="shared" ref="I25:AO25" si="7">I89</f>
        <v>0</v>
      </c>
      <c r="J25" s="463">
        <f t="shared" si="7"/>
        <v>0</v>
      </c>
      <c r="K25" s="463">
        <f t="shared" si="7"/>
        <v>0</v>
      </c>
      <c r="L25" s="435">
        <f t="shared" si="7"/>
        <v>0</v>
      </c>
      <c r="M25" s="435">
        <f t="shared" si="7"/>
        <v>0</v>
      </c>
      <c r="N25" s="435">
        <f t="shared" si="7"/>
        <v>0</v>
      </c>
      <c r="O25" s="435">
        <f t="shared" si="7"/>
        <v>0</v>
      </c>
      <c r="P25" s="435">
        <f t="shared" si="7"/>
        <v>0</v>
      </c>
      <c r="Q25" s="435">
        <f t="shared" si="7"/>
        <v>0</v>
      </c>
      <c r="R25" s="435">
        <f t="shared" si="7"/>
        <v>0</v>
      </c>
      <c r="S25" s="435">
        <f t="shared" si="7"/>
        <v>0</v>
      </c>
      <c r="T25" s="435">
        <f t="shared" si="7"/>
        <v>0</v>
      </c>
      <c r="U25" s="435">
        <f t="shared" si="7"/>
        <v>0</v>
      </c>
      <c r="V25" s="435">
        <f t="shared" si="7"/>
        <v>0</v>
      </c>
      <c r="W25" s="435">
        <f t="shared" si="7"/>
        <v>0</v>
      </c>
      <c r="X25" s="435">
        <f t="shared" si="7"/>
        <v>0</v>
      </c>
      <c r="Y25" s="435">
        <f t="shared" si="7"/>
        <v>0</v>
      </c>
      <c r="Z25" s="435">
        <f t="shared" si="7"/>
        <v>0</v>
      </c>
      <c r="AA25" s="435">
        <f t="shared" si="7"/>
        <v>0</v>
      </c>
      <c r="AB25" s="435">
        <f t="shared" si="7"/>
        <v>0</v>
      </c>
      <c r="AC25" s="435">
        <f t="shared" si="7"/>
        <v>0</v>
      </c>
      <c r="AD25" s="435">
        <f t="shared" si="7"/>
        <v>0</v>
      </c>
      <c r="AE25" s="435">
        <f t="shared" si="7"/>
        <v>0</v>
      </c>
      <c r="AF25" s="435">
        <f t="shared" si="7"/>
        <v>0</v>
      </c>
      <c r="AG25" s="435">
        <f t="shared" si="7"/>
        <v>0</v>
      </c>
      <c r="AH25" s="435">
        <f t="shared" si="7"/>
        <v>0</v>
      </c>
      <c r="AI25" s="435">
        <f t="shared" si="7"/>
        <v>0</v>
      </c>
      <c r="AJ25" s="435">
        <f t="shared" si="7"/>
        <v>0</v>
      </c>
      <c r="AK25" s="435">
        <f t="shared" si="7"/>
        <v>0</v>
      </c>
      <c r="AL25" s="435">
        <f t="shared" si="7"/>
        <v>0</v>
      </c>
      <c r="AM25" s="435">
        <f t="shared" si="7"/>
        <v>0</v>
      </c>
      <c r="AN25" s="435">
        <f t="shared" si="7"/>
        <v>0</v>
      </c>
      <c r="AO25" s="435">
        <f t="shared" si="7"/>
        <v>0</v>
      </c>
      <c r="AP25" s="72" t="s">
        <v>190</v>
      </c>
    </row>
    <row r="26" spans="1:127" ht="42" customHeight="1" x14ac:dyDescent="0.25">
      <c r="B26" s="430" t="s">
        <v>104</v>
      </c>
      <c r="C26" s="438" t="s">
        <v>105</v>
      </c>
      <c r="D26" s="431" t="s">
        <v>93</v>
      </c>
      <c r="E26" s="431" t="s">
        <v>190</v>
      </c>
      <c r="F26" s="73" t="s">
        <v>190</v>
      </c>
      <c r="G26" s="73" t="s">
        <v>190</v>
      </c>
      <c r="H26" s="73" t="s">
        <v>190</v>
      </c>
      <c r="I26" s="435">
        <f t="shared" ref="I26:AO26" si="8">I90</f>
        <v>0</v>
      </c>
      <c r="J26" s="463">
        <f t="shared" si="8"/>
        <v>0</v>
      </c>
      <c r="K26" s="463">
        <f t="shared" si="8"/>
        <v>0</v>
      </c>
      <c r="L26" s="435">
        <f t="shared" si="8"/>
        <v>16.900000000000002</v>
      </c>
      <c r="M26" s="435">
        <f t="shared" si="8"/>
        <v>0</v>
      </c>
      <c r="N26" s="435">
        <f t="shared" si="8"/>
        <v>0</v>
      </c>
      <c r="O26" s="435">
        <f t="shared" si="8"/>
        <v>16.900000000000002</v>
      </c>
      <c r="P26" s="435">
        <f t="shared" si="8"/>
        <v>0</v>
      </c>
      <c r="Q26" s="435">
        <f t="shared" si="8"/>
        <v>0</v>
      </c>
      <c r="R26" s="435">
        <f t="shared" si="8"/>
        <v>0</v>
      </c>
      <c r="S26" s="435">
        <f t="shared" si="8"/>
        <v>0</v>
      </c>
      <c r="T26" s="435">
        <f t="shared" si="8"/>
        <v>0</v>
      </c>
      <c r="U26" s="435">
        <f t="shared" si="8"/>
        <v>0</v>
      </c>
      <c r="V26" s="435">
        <f t="shared" si="8"/>
        <v>0</v>
      </c>
      <c r="W26" s="435">
        <f t="shared" si="8"/>
        <v>0</v>
      </c>
      <c r="X26" s="435">
        <f t="shared" si="8"/>
        <v>0</v>
      </c>
      <c r="Y26" s="435">
        <f t="shared" si="8"/>
        <v>0</v>
      </c>
      <c r="Z26" s="435">
        <f t="shared" si="8"/>
        <v>0</v>
      </c>
      <c r="AA26" s="435">
        <f t="shared" si="8"/>
        <v>0</v>
      </c>
      <c r="AB26" s="435">
        <f t="shared" si="8"/>
        <v>0</v>
      </c>
      <c r="AC26" s="435">
        <f t="shared" si="8"/>
        <v>0</v>
      </c>
      <c r="AD26" s="435">
        <f t="shared" si="8"/>
        <v>3.8216666666666668</v>
      </c>
      <c r="AE26" s="435">
        <f t="shared" si="8"/>
        <v>0</v>
      </c>
      <c r="AF26" s="435">
        <f t="shared" si="8"/>
        <v>3.3383333333333334</v>
      </c>
      <c r="AG26" s="435">
        <f t="shared" si="8"/>
        <v>0</v>
      </c>
      <c r="AH26" s="435">
        <f t="shared" si="8"/>
        <v>3.246666666666667</v>
      </c>
      <c r="AI26" s="435">
        <f t="shared" si="8"/>
        <v>0</v>
      </c>
      <c r="AJ26" s="435">
        <f t="shared" si="8"/>
        <v>3.246666666666667</v>
      </c>
      <c r="AK26" s="435">
        <f t="shared" si="8"/>
        <v>0</v>
      </c>
      <c r="AL26" s="435">
        <f t="shared" si="8"/>
        <v>3.246666666666667</v>
      </c>
      <c r="AM26" s="435">
        <f t="shared" si="8"/>
        <v>0</v>
      </c>
      <c r="AN26" s="435">
        <f t="shared" si="8"/>
        <v>16.900000000000002</v>
      </c>
      <c r="AO26" s="435">
        <f t="shared" si="8"/>
        <v>0</v>
      </c>
      <c r="AP26" s="72" t="s">
        <v>190</v>
      </c>
    </row>
    <row r="27" spans="1:127" ht="48" customHeight="1" x14ac:dyDescent="0.25">
      <c r="B27" s="427" t="s">
        <v>106</v>
      </c>
      <c r="C27" s="432" t="s">
        <v>107</v>
      </c>
      <c r="D27" s="428" t="s">
        <v>93</v>
      </c>
      <c r="E27" s="465" t="s">
        <v>190</v>
      </c>
      <c r="F27" s="466" t="s">
        <v>190</v>
      </c>
      <c r="G27" s="466" t="s">
        <v>190</v>
      </c>
      <c r="H27" s="466" t="s">
        <v>190</v>
      </c>
      <c r="I27" s="427">
        <f t="shared" ref="I27:AO27" si="9">I28+I44+I76+I80+I89+I90</f>
        <v>7.9633333333333329</v>
      </c>
      <c r="J27" s="429">
        <f t="shared" si="9"/>
        <v>0</v>
      </c>
      <c r="K27" s="429">
        <f t="shared" si="9"/>
        <v>0</v>
      </c>
      <c r="L27" s="427">
        <f t="shared" si="9"/>
        <v>243.44583333333335</v>
      </c>
      <c r="M27" s="427">
        <f t="shared" si="9"/>
        <v>0</v>
      </c>
      <c r="N27" s="427">
        <f t="shared" si="9"/>
        <v>187.96250000000001</v>
      </c>
      <c r="O27" s="427">
        <f t="shared" si="9"/>
        <v>16.900000000000002</v>
      </c>
      <c r="P27" s="427">
        <f t="shared" si="9"/>
        <v>0</v>
      </c>
      <c r="Q27" s="427">
        <f t="shared" si="9"/>
        <v>0</v>
      </c>
      <c r="R27" s="427">
        <f t="shared" si="9"/>
        <v>0</v>
      </c>
      <c r="S27" s="427">
        <f t="shared" si="9"/>
        <v>0</v>
      </c>
      <c r="T27" s="427">
        <f t="shared" si="9"/>
        <v>0</v>
      </c>
      <c r="U27" s="427">
        <f t="shared" si="9"/>
        <v>0</v>
      </c>
      <c r="V27" s="396">
        <f t="shared" si="9"/>
        <v>0</v>
      </c>
      <c r="W27" s="396">
        <f t="shared" si="9"/>
        <v>0</v>
      </c>
      <c r="X27" s="396">
        <f t="shared" si="9"/>
        <v>0</v>
      </c>
      <c r="Y27" s="396">
        <f t="shared" si="9"/>
        <v>0</v>
      </c>
      <c r="Z27" s="396">
        <f t="shared" si="9"/>
        <v>0</v>
      </c>
      <c r="AA27" s="396">
        <f t="shared" si="9"/>
        <v>0</v>
      </c>
      <c r="AB27" s="427">
        <f t="shared" si="9"/>
        <v>0</v>
      </c>
      <c r="AC27" s="427">
        <f t="shared" si="9"/>
        <v>0</v>
      </c>
      <c r="AD27" s="427">
        <f t="shared" si="9"/>
        <v>41.905000000000001</v>
      </c>
      <c r="AE27" s="427">
        <f t="shared" si="9"/>
        <v>0</v>
      </c>
      <c r="AF27" s="427">
        <f t="shared" si="9"/>
        <v>63.677500000000002</v>
      </c>
      <c r="AG27" s="427">
        <f t="shared" si="9"/>
        <v>0</v>
      </c>
      <c r="AH27" s="427">
        <f t="shared" si="9"/>
        <v>35.080000000000005</v>
      </c>
      <c r="AI27" s="427">
        <f t="shared" si="9"/>
        <v>0</v>
      </c>
      <c r="AJ27" s="427">
        <f t="shared" si="9"/>
        <v>41.265000000000001</v>
      </c>
      <c r="AK27" s="427">
        <f t="shared" si="9"/>
        <v>0</v>
      </c>
      <c r="AL27" s="427">
        <f t="shared" si="9"/>
        <v>61.518333333333345</v>
      </c>
      <c r="AM27" s="427">
        <f t="shared" si="9"/>
        <v>0</v>
      </c>
      <c r="AN27" s="427">
        <f t="shared" si="9"/>
        <v>243.44583333333335</v>
      </c>
      <c r="AO27" s="427">
        <f t="shared" si="9"/>
        <v>0</v>
      </c>
      <c r="AP27" s="427" t="s">
        <v>190</v>
      </c>
    </row>
    <row r="28" spans="1:127" ht="48" customHeight="1" x14ac:dyDescent="0.25">
      <c r="B28" s="427" t="s">
        <v>108</v>
      </c>
      <c r="C28" s="432" t="s">
        <v>109</v>
      </c>
      <c r="D28" s="428" t="s">
        <v>93</v>
      </c>
      <c r="E28" s="465" t="s">
        <v>190</v>
      </c>
      <c r="F28" s="466" t="s">
        <v>190</v>
      </c>
      <c r="G28" s="466" t="s">
        <v>190</v>
      </c>
      <c r="H28" s="466" t="s">
        <v>190</v>
      </c>
      <c r="I28" s="427">
        <f>I29+I37+I40+I41</f>
        <v>0</v>
      </c>
      <c r="J28" s="429">
        <f>J29+J37+J40+J41</f>
        <v>0</v>
      </c>
      <c r="K28" s="429">
        <v>0</v>
      </c>
      <c r="L28" s="427">
        <f t="shared" ref="L28:AM28" si="10">L29+L37+L40+L41</f>
        <v>0</v>
      </c>
      <c r="M28" s="427">
        <f t="shared" si="10"/>
        <v>0</v>
      </c>
      <c r="N28" s="427">
        <f t="shared" si="10"/>
        <v>0</v>
      </c>
      <c r="O28" s="427">
        <f t="shared" si="10"/>
        <v>0</v>
      </c>
      <c r="P28" s="427">
        <f t="shared" si="10"/>
        <v>0</v>
      </c>
      <c r="Q28" s="427">
        <f t="shared" si="10"/>
        <v>0</v>
      </c>
      <c r="R28" s="427">
        <f t="shared" si="10"/>
        <v>0</v>
      </c>
      <c r="S28" s="427">
        <f t="shared" si="10"/>
        <v>0</v>
      </c>
      <c r="T28" s="427">
        <f t="shared" si="10"/>
        <v>0</v>
      </c>
      <c r="U28" s="427">
        <f t="shared" si="10"/>
        <v>0</v>
      </c>
      <c r="V28" s="427">
        <f t="shared" si="10"/>
        <v>0</v>
      </c>
      <c r="W28" s="427">
        <f t="shared" si="10"/>
        <v>0</v>
      </c>
      <c r="X28" s="427">
        <f t="shared" si="10"/>
        <v>0</v>
      </c>
      <c r="Y28" s="427">
        <f t="shared" si="10"/>
        <v>0</v>
      </c>
      <c r="Z28" s="427">
        <f t="shared" si="10"/>
        <v>0</v>
      </c>
      <c r="AA28" s="427">
        <f t="shared" si="10"/>
        <v>0</v>
      </c>
      <c r="AB28" s="427">
        <f t="shared" si="10"/>
        <v>0</v>
      </c>
      <c r="AC28" s="427">
        <f t="shared" si="10"/>
        <v>0</v>
      </c>
      <c r="AD28" s="427">
        <f t="shared" si="10"/>
        <v>0</v>
      </c>
      <c r="AE28" s="427">
        <f t="shared" si="10"/>
        <v>0</v>
      </c>
      <c r="AF28" s="427">
        <f t="shared" si="10"/>
        <v>0</v>
      </c>
      <c r="AG28" s="427">
        <f t="shared" si="10"/>
        <v>0</v>
      </c>
      <c r="AH28" s="427">
        <f t="shared" si="10"/>
        <v>0</v>
      </c>
      <c r="AI28" s="427">
        <f t="shared" si="10"/>
        <v>0</v>
      </c>
      <c r="AJ28" s="427">
        <f t="shared" si="10"/>
        <v>0</v>
      </c>
      <c r="AK28" s="427">
        <f t="shared" si="10"/>
        <v>0</v>
      </c>
      <c r="AL28" s="427">
        <f t="shared" si="10"/>
        <v>0</v>
      </c>
      <c r="AM28" s="427">
        <f t="shared" si="10"/>
        <v>0</v>
      </c>
      <c r="AN28" s="427">
        <f>AN29+AN37+AN40+AN41</f>
        <v>0</v>
      </c>
      <c r="AO28" s="427">
        <f>AO29+AO37+AO40+AO41</f>
        <v>0</v>
      </c>
      <c r="AP28" s="427" t="s">
        <v>190</v>
      </c>
    </row>
    <row r="29" spans="1:127" ht="48" customHeight="1" outlineLevel="1" x14ac:dyDescent="0.25">
      <c r="B29" s="432" t="s">
        <v>110</v>
      </c>
      <c r="C29" s="432" t="s">
        <v>111</v>
      </c>
      <c r="D29" s="428" t="s">
        <v>93</v>
      </c>
      <c r="E29" s="465" t="s">
        <v>190</v>
      </c>
      <c r="F29" s="466" t="s">
        <v>190</v>
      </c>
      <c r="G29" s="466" t="s">
        <v>190</v>
      </c>
      <c r="H29" s="466" t="s">
        <v>190</v>
      </c>
      <c r="I29" s="427">
        <f t="shared" ref="I29:AM29" si="11">I30+I32+I33</f>
        <v>0</v>
      </c>
      <c r="J29" s="429">
        <f t="shared" si="11"/>
        <v>0</v>
      </c>
      <c r="K29" s="429">
        <f t="shared" si="11"/>
        <v>0</v>
      </c>
      <c r="L29" s="429">
        <f t="shared" si="11"/>
        <v>0</v>
      </c>
      <c r="M29" s="429">
        <f t="shared" si="11"/>
        <v>0</v>
      </c>
      <c r="N29" s="429">
        <f t="shared" si="11"/>
        <v>0</v>
      </c>
      <c r="O29" s="429">
        <f t="shared" si="11"/>
        <v>0</v>
      </c>
      <c r="P29" s="429">
        <f t="shared" si="11"/>
        <v>0</v>
      </c>
      <c r="Q29" s="429">
        <f t="shared" si="11"/>
        <v>0</v>
      </c>
      <c r="R29" s="429">
        <f t="shared" si="11"/>
        <v>0</v>
      </c>
      <c r="S29" s="429">
        <f t="shared" si="11"/>
        <v>0</v>
      </c>
      <c r="T29" s="429">
        <f t="shared" si="11"/>
        <v>0</v>
      </c>
      <c r="U29" s="429">
        <f t="shared" si="11"/>
        <v>0</v>
      </c>
      <c r="V29" s="396">
        <f t="shared" si="11"/>
        <v>0</v>
      </c>
      <c r="W29" s="396">
        <f t="shared" si="11"/>
        <v>0</v>
      </c>
      <c r="X29" s="396">
        <f t="shared" si="11"/>
        <v>0</v>
      </c>
      <c r="Y29" s="396">
        <f t="shared" si="11"/>
        <v>0</v>
      </c>
      <c r="Z29" s="396">
        <f t="shared" si="11"/>
        <v>0</v>
      </c>
      <c r="AA29" s="396">
        <f t="shared" si="11"/>
        <v>0</v>
      </c>
      <c r="AB29" s="427">
        <f t="shared" si="11"/>
        <v>0</v>
      </c>
      <c r="AC29" s="427">
        <f t="shared" si="11"/>
        <v>0</v>
      </c>
      <c r="AD29" s="427">
        <f t="shared" si="11"/>
        <v>0</v>
      </c>
      <c r="AE29" s="427">
        <f t="shared" si="11"/>
        <v>0</v>
      </c>
      <c r="AF29" s="427">
        <f t="shared" si="11"/>
        <v>0</v>
      </c>
      <c r="AG29" s="427">
        <f t="shared" si="11"/>
        <v>0</v>
      </c>
      <c r="AH29" s="427">
        <f t="shared" si="11"/>
        <v>0</v>
      </c>
      <c r="AI29" s="427">
        <f t="shared" si="11"/>
        <v>0</v>
      </c>
      <c r="AJ29" s="427">
        <f t="shared" si="11"/>
        <v>0</v>
      </c>
      <c r="AK29" s="427">
        <f t="shared" si="11"/>
        <v>0</v>
      </c>
      <c r="AL29" s="427">
        <f t="shared" si="11"/>
        <v>0</v>
      </c>
      <c r="AM29" s="427">
        <f t="shared" si="11"/>
        <v>0</v>
      </c>
      <c r="AN29" s="427">
        <f>AN30+AN32+AN33</f>
        <v>0</v>
      </c>
      <c r="AO29" s="427">
        <f>AO30+AO32+AO33</f>
        <v>0</v>
      </c>
      <c r="AP29" s="427" t="s">
        <v>190</v>
      </c>
    </row>
    <row r="30" spans="1:127" ht="42" customHeight="1" outlineLevel="1" x14ac:dyDescent="0.25">
      <c r="B30" s="433" t="s">
        <v>112</v>
      </c>
      <c r="C30" s="434" t="s">
        <v>113</v>
      </c>
      <c r="D30" s="72" t="s">
        <v>93</v>
      </c>
      <c r="E30" s="72" t="s">
        <v>190</v>
      </c>
      <c r="F30" s="72" t="s">
        <v>190</v>
      </c>
      <c r="G30" s="72" t="s">
        <v>190</v>
      </c>
      <c r="H30" s="72" t="s">
        <v>190</v>
      </c>
      <c r="I30" s="326">
        <v>0</v>
      </c>
      <c r="J30" s="73">
        <v>0</v>
      </c>
      <c r="K30" s="73">
        <v>0</v>
      </c>
      <c r="L30" s="437">
        <v>0</v>
      </c>
      <c r="M30" s="437">
        <v>0</v>
      </c>
      <c r="N30" s="437">
        <v>0</v>
      </c>
      <c r="O30" s="437">
        <v>0</v>
      </c>
      <c r="P30" s="437">
        <v>0</v>
      </c>
      <c r="Q30" s="437">
        <v>0</v>
      </c>
      <c r="R30" s="437">
        <v>0</v>
      </c>
      <c r="S30" s="437">
        <v>0</v>
      </c>
      <c r="T30" s="437">
        <v>0</v>
      </c>
      <c r="U30" s="437">
        <v>0</v>
      </c>
      <c r="V30" s="437">
        <v>0</v>
      </c>
      <c r="W30" s="437">
        <v>0</v>
      </c>
      <c r="X30" s="437">
        <v>0</v>
      </c>
      <c r="Y30" s="437">
        <v>0</v>
      </c>
      <c r="Z30" s="437">
        <v>0</v>
      </c>
      <c r="AA30" s="437">
        <v>0</v>
      </c>
      <c r="AB30" s="326">
        <v>0</v>
      </c>
      <c r="AC30" s="326">
        <v>0</v>
      </c>
      <c r="AD30" s="326">
        <v>0</v>
      </c>
      <c r="AE30" s="326">
        <v>0</v>
      </c>
      <c r="AF30" s="326">
        <v>0</v>
      </c>
      <c r="AG30" s="326">
        <v>0</v>
      </c>
      <c r="AH30" s="326">
        <v>0</v>
      </c>
      <c r="AI30" s="326">
        <v>0</v>
      </c>
      <c r="AJ30" s="326">
        <v>0</v>
      </c>
      <c r="AK30" s="326">
        <v>0</v>
      </c>
      <c r="AL30" s="326">
        <v>0</v>
      </c>
      <c r="AM30" s="326">
        <v>0</v>
      </c>
      <c r="AN30" s="326">
        <v>0</v>
      </c>
      <c r="AO30" s="326">
        <v>0</v>
      </c>
      <c r="AP30" s="72" t="s">
        <v>190</v>
      </c>
    </row>
    <row r="31" spans="1:127" s="934" customFormat="1" ht="33" hidden="1" customHeight="1" outlineLevel="1" x14ac:dyDescent="0.25">
      <c r="B31" s="914"/>
      <c r="C31" s="930"/>
      <c r="D31" s="76"/>
      <c r="E31" s="405"/>
      <c r="F31" s="405"/>
      <c r="G31" s="405"/>
      <c r="H31" s="406"/>
      <c r="I31" s="77"/>
      <c r="J31" s="402"/>
      <c r="K31" s="402"/>
      <c r="L31" s="395"/>
      <c r="M31" s="395"/>
      <c r="N31" s="395"/>
      <c r="O31" s="395"/>
      <c r="P31" s="395"/>
      <c r="Q31" s="395"/>
      <c r="R31" s="395"/>
      <c r="S31" s="395"/>
      <c r="T31" s="395"/>
      <c r="U31" s="395"/>
      <c r="V31" s="395"/>
      <c r="W31" s="395"/>
      <c r="X31" s="395"/>
      <c r="Y31" s="395"/>
      <c r="Z31" s="395"/>
      <c r="AA31" s="395"/>
      <c r="AB31" s="77"/>
      <c r="AC31" s="77"/>
      <c r="AD31" s="77"/>
      <c r="AE31" s="77"/>
      <c r="AF31" s="77"/>
      <c r="AG31" s="77"/>
      <c r="AH31" s="77"/>
      <c r="AI31" s="77">
        <f>'С № 2'!BL31/1.2</f>
        <v>0</v>
      </c>
      <c r="AJ31" s="77"/>
      <c r="AK31" s="77"/>
      <c r="AL31" s="77"/>
      <c r="AM31" s="77"/>
      <c r="AN31" s="77"/>
      <c r="AO31" s="77">
        <f>AE31+AG31+AI31</f>
        <v>0</v>
      </c>
      <c r="AP31" s="77"/>
    </row>
    <row r="32" spans="1:127" s="117" customFormat="1" ht="42" customHeight="1" outlineLevel="1" x14ac:dyDescent="0.25">
      <c r="A32" s="105"/>
      <c r="B32" s="433" t="s">
        <v>114</v>
      </c>
      <c r="C32" s="434" t="s">
        <v>115</v>
      </c>
      <c r="D32" s="72" t="s">
        <v>93</v>
      </c>
      <c r="E32" s="72" t="s">
        <v>190</v>
      </c>
      <c r="F32" s="72" t="s">
        <v>190</v>
      </c>
      <c r="G32" s="72" t="s">
        <v>190</v>
      </c>
      <c r="H32" s="72" t="s">
        <v>190</v>
      </c>
      <c r="I32" s="326">
        <v>0</v>
      </c>
      <c r="J32" s="73">
        <v>0</v>
      </c>
      <c r="K32" s="73">
        <v>0</v>
      </c>
      <c r="L32" s="437">
        <v>0</v>
      </c>
      <c r="M32" s="437">
        <v>0</v>
      </c>
      <c r="N32" s="437">
        <v>0</v>
      </c>
      <c r="O32" s="437">
        <v>0</v>
      </c>
      <c r="P32" s="437">
        <v>0</v>
      </c>
      <c r="Q32" s="437">
        <v>0</v>
      </c>
      <c r="R32" s="437">
        <v>0</v>
      </c>
      <c r="S32" s="437">
        <v>0</v>
      </c>
      <c r="T32" s="437">
        <v>0</v>
      </c>
      <c r="U32" s="437">
        <v>0</v>
      </c>
      <c r="V32" s="437">
        <v>0</v>
      </c>
      <c r="W32" s="437">
        <v>0</v>
      </c>
      <c r="X32" s="437">
        <v>0</v>
      </c>
      <c r="Y32" s="437">
        <v>0</v>
      </c>
      <c r="Z32" s="437">
        <v>0</v>
      </c>
      <c r="AA32" s="437">
        <v>0</v>
      </c>
      <c r="AB32" s="326">
        <v>0</v>
      </c>
      <c r="AC32" s="326">
        <v>0</v>
      </c>
      <c r="AD32" s="326">
        <v>0</v>
      </c>
      <c r="AE32" s="326">
        <v>0</v>
      </c>
      <c r="AF32" s="326">
        <v>0</v>
      </c>
      <c r="AG32" s="326">
        <v>0</v>
      </c>
      <c r="AH32" s="326">
        <v>0</v>
      </c>
      <c r="AI32" s="326">
        <v>0</v>
      </c>
      <c r="AJ32" s="326">
        <v>0</v>
      </c>
      <c r="AK32" s="326">
        <v>0</v>
      </c>
      <c r="AL32" s="326">
        <v>0</v>
      </c>
      <c r="AM32" s="326">
        <v>0</v>
      </c>
      <c r="AN32" s="326">
        <v>0</v>
      </c>
      <c r="AO32" s="326">
        <v>0</v>
      </c>
      <c r="AP32" s="326" t="s">
        <v>190</v>
      </c>
      <c r="AQ32" s="105"/>
      <c r="AR32" s="105"/>
      <c r="AS32" s="105"/>
      <c r="AT32" s="105"/>
      <c r="AU32" s="105"/>
      <c r="AV32" s="105"/>
      <c r="AW32" s="105"/>
      <c r="AX32" s="105"/>
      <c r="AY32" s="105"/>
      <c r="AZ32" s="105"/>
      <c r="BA32" s="105"/>
      <c r="BB32" s="105"/>
      <c r="BC32" s="105"/>
      <c r="BD32" s="105"/>
      <c r="BE32" s="105"/>
      <c r="BF32" s="105"/>
      <c r="BG32" s="105"/>
      <c r="BH32" s="105"/>
      <c r="BI32" s="105"/>
      <c r="BJ32" s="105"/>
      <c r="BK32" s="105"/>
      <c r="BL32" s="105"/>
      <c r="BM32" s="105"/>
      <c r="BN32" s="105"/>
      <c r="BO32" s="105"/>
      <c r="BP32" s="105"/>
      <c r="BQ32" s="105"/>
      <c r="BR32" s="105"/>
      <c r="BS32" s="105"/>
      <c r="BT32" s="105"/>
      <c r="BU32" s="105"/>
      <c r="BV32" s="105"/>
      <c r="BW32" s="105"/>
      <c r="BX32" s="105"/>
      <c r="BY32" s="105"/>
      <c r="BZ32" s="105"/>
      <c r="CA32" s="105"/>
      <c r="CB32" s="105"/>
      <c r="CC32" s="105"/>
      <c r="CD32" s="105"/>
      <c r="CE32" s="105"/>
      <c r="CF32" s="105"/>
      <c r="CG32" s="105"/>
      <c r="CH32" s="105"/>
      <c r="CI32" s="105"/>
      <c r="CJ32" s="105"/>
      <c r="CK32" s="105"/>
      <c r="CL32" s="105"/>
      <c r="CM32" s="105"/>
      <c r="CN32" s="105"/>
      <c r="CO32" s="105"/>
      <c r="CP32" s="105"/>
      <c r="CQ32" s="105"/>
      <c r="CR32" s="105"/>
      <c r="CS32" s="105"/>
      <c r="CT32" s="105"/>
      <c r="CU32" s="105"/>
      <c r="CV32" s="105"/>
      <c r="CW32" s="105"/>
      <c r="CX32" s="105"/>
      <c r="CY32" s="105"/>
      <c r="CZ32" s="105"/>
      <c r="DA32" s="105"/>
      <c r="DB32" s="105"/>
      <c r="DC32" s="105"/>
      <c r="DD32" s="105"/>
      <c r="DE32" s="105"/>
      <c r="DF32" s="105"/>
      <c r="DG32" s="105"/>
      <c r="DH32" s="105"/>
      <c r="DI32" s="105"/>
      <c r="DJ32" s="105"/>
      <c r="DK32" s="105"/>
      <c r="DL32" s="105"/>
      <c r="DM32" s="105"/>
      <c r="DN32" s="105"/>
      <c r="DO32" s="105"/>
      <c r="DP32" s="105"/>
      <c r="DQ32" s="105"/>
      <c r="DR32" s="105"/>
      <c r="DS32" s="105"/>
      <c r="DT32" s="105"/>
      <c r="DU32" s="105"/>
      <c r="DV32" s="105"/>
      <c r="DW32" s="105"/>
    </row>
    <row r="33" spans="1:127" s="117" customFormat="1" ht="42" customHeight="1" outlineLevel="1" x14ac:dyDescent="0.25">
      <c r="A33" s="105"/>
      <c r="B33" s="433" t="s">
        <v>116</v>
      </c>
      <c r="C33" s="434" t="s">
        <v>117</v>
      </c>
      <c r="D33" s="72" t="s">
        <v>93</v>
      </c>
      <c r="E33" s="72" t="s">
        <v>190</v>
      </c>
      <c r="F33" s="72" t="s">
        <v>190</v>
      </c>
      <c r="G33" s="72" t="s">
        <v>190</v>
      </c>
      <c r="H33" s="72" t="s">
        <v>190</v>
      </c>
      <c r="I33" s="326">
        <f t="shared" ref="I33:AN33" si="12">SUBTOTAL(9,I34:I42)</f>
        <v>0</v>
      </c>
      <c r="J33" s="326">
        <f t="shared" si="12"/>
        <v>0</v>
      </c>
      <c r="K33" s="326">
        <f t="shared" si="12"/>
        <v>0</v>
      </c>
      <c r="L33" s="326">
        <f t="shared" si="12"/>
        <v>0</v>
      </c>
      <c r="M33" s="326">
        <f t="shared" si="12"/>
        <v>0</v>
      </c>
      <c r="N33" s="326">
        <f t="shared" si="12"/>
        <v>0</v>
      </c>
      <c r="O33" s="326">
        <f t="shared" si="12"/>
        <v>0</v>
      </c>
      <c r="P33" s="326">
        <f t="shared" si="12"/>
        <v>0</v>
      </c>
      <c r="Q33" s="326">
        <f t="shared" si="12"/>
        <v>0</v>
      </c>
      <c r="R33" s="326">
        <f t="shared" si="12"/>
        <v>0</v>
      </c>
      <c r="S33" s="326">
        <f t="shared" si="12"/>
        <v>0</v>
      </c>
      <c r="T33" s="326">
        <f t="shared" si="12"/>
        <v>0</v>
      </c>
      <c r="U33" s="326">
        <f t="shared" si="12"/>
        <v>0</v>
      </c>
      <c r="V33" s="326">
        <f t="shared" si="12"/>
        <v>0</v>
      </c>
      <c r="W33" s="326">
        <f t="shared" si="12"/>
        <v>0</v>
      </c>
      <c r="X33" s="326">
        <f t="shared" si="12"/>
        <v>0</v>
      </c>
      <c r="Y33" s="326">
        <f t="shared" si="12"/>
        <v>0</v>
      </c>
      <c r="Z33" s="326">
        <f t="shared" si="12"/>
        <v>0</v>
      </c>
      <c r="AA33" s="326">
        <f t="shared" si="12"/>
        <v>0</v>
      </c>
      <c r="AB33" s="326">
        <f t="shared" si="12"/>
        <v>0</v>
      </c>
      <c r="AC33" s="326">
        <f t="shared" si="12"/>
        <v>0</v>
      </c>
      <c r="AD33" s="326">
        <f t="shared" si="12"/>
        <v>0</v>
      </c>
      <c r="AE33" s="326">
        <f t="shared" si="12"/>
        <v>0</v>
      </c>
      <c r="AF33" s="326">
        <f t="shared" si="12"/>
        <v>0</v>
      </c>
      <c r="AG33" s="326">
        <f t="shared" si="12"/>
        <v>0</v>
      </c>
      <c r="AH33" s="326">
        <f t="shared" si="12"/>
        <v>0</v>
      </c>
      <c r="AI33" s="326">
        <f t="shared" si="12"/>
        <v>0</v>
      </c>
      <c r="AJ33" s="326">
        <f t="shared" si="12"/>
        <v>0</v>
      </c>
      <c r="AK33" s="326">
        <f t="shared" si="12"/>
        <v>0</v>
      </c>
      <c r="AL33" s="326">
        <f t="shared" si="12"/>
        <v>0</v>
      </c>
      <c r="AM33" s="326">
        <f t="shared" si="12"/>
        <v>0</v>
      </c>
      <c r="AN33" s="326">
        <f t="shared" si="12"/>
        <v>0</v>
      </c>
      <c r="AO33" s="326">
        <f>SUBTOTAL(9,AO34:AO42)</f>
        <v>0</v>
      </c>
      <c r="AP33" s="326" t="s">
        <v>190</v>
      </c>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c r="BM33" s="105"/>
      <c r="BN33" s="105"/>
      <c r="BO33" s="105"/>
      <c r="BP33" s="105"/>
      <c r="BQ33" s="105"/>
      <c r="BR33" s="105"/>
      <c r="BS33" s="105"/>
      <c r="BT33" s="105"/>
      <c r="BU33" s="105"/>
      <c r="BV33" s="105"/>
      <c r="BW33" s="105"/>
      <c r="BX33" s="105"/>
      <c r="BY33" s="105"/>
      <c r="BZ33" s="105"/>
      <c r="CA33" s="105"/>
      <c r="CB33" s="105"/>
      <c r="CC33" s="105"/>
      <c r="CD33" s="105"/>
      <c r="CE33" s="105"/>
      <c r="CF33" s="105"/>
      <c r="CG33" s="105"/>
      <c r="CH33" s="105"/>
      <c r="CI33" s="105"/>
      <c r="CJ33" s="105"/>
      <c r="CK33" s="105"/>
      <c r="CL33" s="105"/>
      <c r="CM33" s="105"/>
      <c r="CN33" s="105"/>
      <c r="CO33" s="105"/>
      <c r="CP33" s="105"/>
      <c r="CQ33" s="105"/>
      <c r="CR33" s="105"/>
      <c r="CS33" s="105"/>
      <c r="CT33" s="105"/>
      <c r="CU33" s="105"/>
      <c r="CV33" s="105"/>
      <c r="CW33" s="105"/>
      <c r="CX33" s="105"/>
      <c r="CY33" s="105"/>
      <c r="CZ33" s="105"/>
      <c r="DA33" s="105"/>
      <c r="DB33" s="105"/>
      <c r="DC33" s="105"/>
      <c r="DD33" s="105"/>
      <c r="DE33" s="105"/>
      <c r="DF33" s="105"/>
      <c r="DG33" s="105"/>
      <c r="DH33" s="105"/>
      <c r="DI33" s="105"/>
      <c r="DJ33" s="105"/>
      <c r="DK33" s="105"/>
      <c r="DL33" s="105"/>
      <c r="DM33" s="105"/>
      <c r="DN33" s="105"/>
      <c r="DO33" s="105"/>
      <c r="DP33" s="105"/>
      <c r="DQ33" s="105"/>
      <c r="DR33" s="105"/>
      <c r="DS33" s="105"/>
      <c r="DT33" s="105"/>
      <c r="DU33" s="105"/>
      <c r="DV33" s="105"/>
      <c r="DW33" s="105"/>
    </row>
    <row r="34" spans="1:127" s="917" customFormat="1" ht="33" hidden="1" customHeight="1" outlineLevel="1" x14ac:dyDescent="0.25">
      <c r="B34" s="914"/>
      <c r="C34" s="387"/>
      <c r="D34" s="76"/>
      <c r="E34" s="405"/>
      <c r="F34" s="915"/>
      <c r="G34" s="405"/>
      <c r="H34" s="915"/>
      <c r="I34" s="77"/>
      <c r="J34" s="402"/>
      <c r="K34" s="402"/>
      <c r="L34" s="395"/>
      <c r="M34" s="395"/>
      <c r="N34" s="395"/>
      <c r="O34" s="395"/>
      <c r="P34" s="395"/>
      <c r="Q34" s="395"/>
      <c r="R34" s="395"/>
      <c r="S34" s="395"/>
      <c r="T34" s="395"/>
      <c r="U34" s="395"/>
      <c r="V34" s="395"/>
      <c r="W34" s="395"/>
      <c r="X34" s="395"/>
      <c r="Y34" s="395"/>
      <c r="Z34" s="395"/>
      <c r="AA34" s="395"/>
      <c r="AB34" s="77"/>
      <c r="AC34" s="77"/>
      <c r="AD34" s="77"/>
      <c r="AE34" s="77"/>
      <c r="AF34" s="77"/>
      <c r="AG34" s="77"/>
      <c r="AH34" s="77"/>
      <c r="AI34" s="77"/>
      <c r="AJ34" s="77"/>
      <c r="AK34" s="77"/>
      <c r="AL34" s="77"/>
      <c r="AM34" s="77"/>
      <c r="AN34" s="77"/>
      <c r="AO34" s="77"/>
      <c r="AP34" s="77"/>
    </row>
    <row r="35" spans="1:127" s="934" customFormat="1" ht="33" hidden="1" customHeight="1" outlineLevel="1" x14ac:dyDescent="0.25">
      <c r="B35" s="914"/>
      <c r="C35" s="387"/>
      <c r="D35" s="76"/>
      <c r="E35" s="405"/>
      <c r="F35" s="915"/>
      <c r="G35" s="405"/>
      <c r="H35" s="915"/>
      <c r="I35" s="77"/>
      <c r="J35" s="402"/>
      <c r="K35" s="402"/>
      <c r="L35" s="395"/>
      <c r="M35" s="395"/>
      <c r="N35" s="395"/>
      <c r="O35" s="395"/>
      <c r="P35" s="395"/>
      <c r="Q35" s="395"/>
      <c r="R35" s="395"/>
      <c r="S35" s="395"/>
      <c r="T35" s="395"/>
      <c r="U35" s="395"/>
      <c r="V35" s="395"/>
      <c r="W35" s="395"/>
      <c r="X35" s="395"/>
      <c r="Y35" s="395"/>
      <c r="Z35" s="395"/>
      <c r="AA35" s="395"/>
      <c r="AB35" s="77"/>
      <c r="AC35" s="77"/>
      <c r="AD35" s="77"/>
      <c r="AE35" s="77"/>
      <c r="AF35" s="77"/>
      <c r="AG35" s="77"/>
      <c r="AH35" s="77"/>
      <c r="AI35" s="77"/>
      <c r="AJ35" s="77"/>
      <c r="AK35" s="77"/>
      <c r="AL35" s="77"/>
      <c r="AM35" s="77"/>
      <c r="AN35" s="77"/>
      <c r="AO35" s="77"/>
      <c r="AP35" s="77"/>
    </row>
    <row r="36" spans="1:127" s="934" customFormat="1" ht="33" hidden="1" customHeight="1" outlineLevel="1" x14ac:dyDescent="0.25">
      <c r="B36" s="914"/>
      <c r="C36" s="387"/>
      <c r="D36" s="76"/>
      <c r="E36" s="405"/>
      <c r="F36" s="915"/>
      <c r="G36" s="405"/>
      <c r="H36" s="915"/>
      <c r="I36" s="77"/>
      <c r="J36" s="402"/>
      <c r="K36" s="402"/>
      <c r="L36" s="395"/>
      <c r="M36" s="395"/>
      <c r="N36" s="395"/>
      <c r="O36" s="395"/>
      <c r="P36" s="395"/>
      <c r="Q36" s="395"/>
      <c r="R36" s="395"/>
      <c r="S36" s="395"/>
      <c r="T36" s="395"/>
      <c r="U36" s="395"/>
      <c r="V36" s="395"/>
      <c r="W36" s="395"/>
      <c r="X36" s="395"/>
      <c r="Y36" s="395"/>
      <c r="Z36" s="395"/>
      <c r="AA36" s="395"/>
      <c r="AB36" s="77"/>
      <c r="AC36" s="77"/>
      <c r="AD36" s="77"/>
      <c r="AE36" s="77"/>
      <c r="AF36" s="77"/>
      <c r="AG36" s="77"/>
      <c r="AH36" s="77"/>
      <c r="AI36" s="77"/>
      <c r="AJ36" s="77"/>
      <c r="AK36" s="77"/>
      <c r="AL36" s="77"/>
      <c r="AM36" s="77"/>
      <c r="AN36" s="77"/>
      <c r="AO36" s="77"/>
      <c r="AP36" s="77"/>
    </row>
    <row r="37" spans="1:127" ht="48" customHeight="1" outlineLevel="1" x14ac:dyDescent="0.25">
      <c r="A37" s="105"/>
      <c r="B37" s="427" t="s">
        <v>118</v>
      </c>
      <c r="C37" s="432" t="s">
        <v>119</v>
      </c>
      <c r="D37" s="427" t="s">
        <v>93</v>
      </c>
      <c r="E37" s="467" t="s">
        <v>190</v>
      </c>
      <c r="F37" s="467" t="s">
        <v>190</v>
      </c>
      <c r="G37" s="467" t="s">
        <v>190</v>
      </c>
      <c r="H37" s="467" t="s">
        <v>190</v>
      </c>
      <c r="I37" s="386">
        <f>SUM(I38:I39)</f>
        <v>0</v>
      </c>
      <c r="J37" s="386">
        <f>J38+J39</f>
        <v>0</v>
      </c>
      <c r="K37" s="386">
        <f>K38+K39</f>
        <v>0</v>
      </c>
      <c r="L37" s="462">
        <f>SUM(L38:L39)</f>
        <v>0</v>
      </c>
      <c r="M37" s="462">
        <f>M38+M39</f>
        <v>0</v>
      </c>
      <c r="N37" s="462">
        <f>SUM(N38:N39)</f>
        <v>0</v>
      </c>
      <c r="O37" s="462">
        <f>O38+O39</f>
        <v>0</v>
      </c>
      <c r="P37" s="462">
        <f>P38+P39</f>
        <v>0</v>
      </c>
      <c r="Q37" s="462">
        <f>SUM(Q38:Q39)</f>
        <v>0</v>
      </c>
      <c r="R37" s="462">
        <f>R38+R39</f>
        <v>0</v>
      </c>
      <c r="S37" s="462">
        <f>SUM(S38:S39)</f>
        <v>0</v>
      </c>
      <c r="T37" s="462">
        <f>T38+T39</f>
        <v>0</v>
      </c>
      <c r="U37" s="462">
        <f>U38+U39</f>
        <v>0</v>
      </c>
      <c r="V37" s="462">
        <f>SUM(V38:V39)</f>
        <v>0</v>
      </c>
      <c r="W37" s="462">
        <f>W38+W39</f>
        <v>0</v>
      </c>
      <c r="X37" s="462">
        <f>SUM(X38:X39)</f>
        <v>0</v>
      </c>
      <c r="Y37" s="462">
        <f>Y38+Y39</f>
        <v>0</v>
      </c>
      <c r="Z37" s="462">
        <f>SUM(Z38:Z39)</f>
        <v>0</v>
      </c>
      <c r="AA37" s="462">
        <f>AA38+AA39</f>
        <v>0</v>
      </c>
      <c r="AB37" s="386">
        <f t="shared" ref="AB37:AO37" si="13">AB38+AB39</f>
        <v>0</v>
      </c>
      <c r="AC37" s="386">
        <f t="shared" si="13"/>
        <v>0</v>
      </c>
      <c r="AD37" s="386">
        <f t="shared" si="13"/>
        <v>0</v>
      </c>
      <c r="AE37" s="386">
        <f t="shared" si="13"/>
        <v>0</v>
      </c>
      <c r="AF37" s="386">
        <f t="shared" si="13"/>
        <v>0</v>
      </c>
      <c r="AG37" s="386">
        <f t="shared" si="13"/>
        <v>0</v>
      </c>
      <c r="AH37" s="386">
        <f t="shared" si="13"/>
        <v>0</v>
      </c>
      <c r="AI37" s="386">
        <f t="shared" si="13"/>
        <v>0</v>
      </c>
      <c r="AJ37" s="386">
        <f t="shared" si="13"/>
        <v>0</v>
      </c>
      <c r="AK37" s="386">
        <f t="shared" si="13"/>
        <v>0</v>
      </c>
      <c r="AL37" s="386">
        <f t="shared" si="13"/>
        <v>0</v>
      </c>
      <c r="AM37" s="386">
        <f t="shared" si="13"/>
        <v>0</v>
      </c>
      <c r="AN37" s="386">
        <f t="shared" si="13"/>
        <v>0</v>
      </c>
      <c r="AO37" s="386">
        <f t="shared" si="13"/>
        <v>0</v>
      </c>
      <c r="AP37" s="384" t="s">
        <v>190</v>
      </c>
    </row>
    <row r="38" spans="1:127" ht="42" customHeight="1" outlineLevel="1" x14ac:dyDescent="0.25">
      <c r="A38" s="105"/>
      <c r="B38" s="434" t="s">
        <v>120</v>
      </c>
      <c r="C38" s="434" t="s">
        <v>121</v>
      </c>
      <c r="D38" s="72" t="s">
        <v>93</v>
      </c>
      <c r="E38" s="72" t="s">
        <v>190</v>
      </c>
      <c r="F38" s="72" t="s">
        <v>190</v>
      </c>
      <c r="G38" s="72" t="s">
        <v>190</v>
      </c>
      <c r="H38" s="72" t="s">
        <v>190</v>
      </c>
      <c r="I38" s="326">
        <v>0</v>
      </c>
      <c r="J38" s="73">
        <v>0</v>
      </c>
      <c r="K38" s="73">
        <v>0</v>
      </c>
      <c r="L38" s="437">
        <v>0</v>
      </c>
      <c r="M38" s="437">
        <v>0</v>
      </c>
      <c r="N38" s="437">
        <v>0</v>
      </c>
      <c r="O38" s="437">
        <v>0</v>
      </c>
      <c r="P38" s="437">
        <v>0</v>
      </c>
      <c r="Q38" s="437">
        <v>0</v>
      </c>
      <c r="R38" s="437">
        <v>0</v>
      </c>
      <c r="S38" s="437">
        <v>0</v>
      </c>
      <c r="T38" s="437">
        <v>0</v>
      </c>
      <c r="U38" s="437">
        <v>0</v>
      </c>
      <c r="V38" s="326">
        <v>0</v>
      </c>
      <c r="W38" s="73">
        <v>0</v>
      </c>
      <c r="X38" s="73">
        <v>0</v>
      </c>
      <c r="Y38" s="73">
        <v>0</v>
      </c>
      <c r="Z38" s="73">
        <v>0</v>
      </c>
      <c r="AA38" s="73">
        <v>0</v>
      </c>
      <c r="AB38" s="326">
        <v>0</v>
      </c>
      <c r="AC38" s="326">
        <v>0</v>
      </c>
      <c r="AD38" s="326">
        <v>0</v>
      </c>
      <c r="AE38" s="326">
        <v>0</v>
      </c>
      <c r="AF38" s="326">
        <v>0</v>
      </c>
      <c r="AG38" s="326">
        <v>0</v>
      </c>
      <c r="AH38" s="326">
        <v>0</v>
      </c>
      <c r="AI38" s="326">
        <v>0</v>
      </c>
      <c r="AJ38" s="326">
        <v>0</v>
      </c>
      <c r="AK38" s="326">
        <v>0</v>
      </c>
      <c r="AL38" s="326">
        <v>0</v>
      </c>
      <c r="AM38" s="326">
        <v>0</v>
      </c>
      <c r="AN38" s="326">
        <v>0</v>
      </c>
      <c r="AO38" s="326">
        <v>0</v>
      </c>
      <c r="AP38" s="326" t="s">
        <v>190</v>
      </c>
    </row>
    <row r="39" spans="1:127" ht="42" customHeight="1" outlineLevel="1" x14ac:dyDescent="0.25">
      <c r="A39" s="105"/>
      <c r="B39" s="433" t="s">
        <v>122</v>
      </c>
      <c r="C39" s="434" t="s">
        <v>123</v>
      </c>
      <c r="D39" s="72" t="s">
        <v>93</v>
      </c>
      <c r="E39" s="72" t="s">
        <v>190</v>
      </c>
      <c r="F39" s="72" t="s">
        <v>190</v>
      </c>
      <c r="G39" s="72" t="s">
        <v>190</v>
      </c>
      <c r="H39" s="72" t="s">
        <v>190</v>
      </c>
      <c r="I39" s="326">
        <v>0</v>
      </c>
      <c r="J39" s="73">
        <v>0</v>
      </c>
      <c r="K39" s="73">
        <v>0</v>
      </c>
      <c r="L39" s="437">
        <v>0</v>
      </c>
      <c r="M39" s="437">
        <v>0</v>
      </c>
      <c r="N39" s="437">
        <v>0</v>
      </c>
      <c r="O39" s="437">
        <v>0</v>
      </c>
      <c r="P39" s="437">
        <v>0</v>
      </c>
      <c r="Q39" s="437">
        <v>0</v>
      </c>
      <c r="R39" s="437">
        <v>0</v>
      </c>
      <c r="S39" s="437">
        <v>0</v>
      </c>
      <c r="T39" s="437">
        <v>0</v>
      </c>
      <c r="U39" s="437">
        <v>0</v>
      </c>
      <c r="V39" s="326">
        <v>0</v>
      </c>
      <c r="W39" s="73">
        <v>0</v>
      </c>
      <c r="X39" s="73">
        <v>0</v>
      </c>
      <c r="Y39" s="73">
        <v>0</v>
      </c>
      <c r="Z39" s="73">
        <v>0</v>
      </c>
      <c r="AA39" s="73">
        <v>0</v>
      </c>
      <c r="AB39" s="326">
        <v>0</v>
      </c>
      <c r="AC39" s="326">
        <v>0</v>
      </c>
      <c r="AD39" s="326">
        <v>0</v>
      </c>
      <c r="AE39" s="326">
        <v>0</v>
      </c>
      <c r="AF39" s="326">
        <v>0</v>
      </c>
      <c r="AG39" s="326">
        <v>0</v>
      </c>
      <c r="AH39" s="326">
        <v>0</v>
      </c>
      <c r="AI39" s="326">
        <v>0</v>
      </c>
      <c r="AJ39" s="326">
        <v>0</v>
      </c>
      <c r="AK39" s="326">
        <v>0</v>
      </c>
      <c r="AL39" s="326">
        <v>0</v>
      </c>
      <c r="AM39" s="326">
        <v>0</v>
      </c>
      <c r="AN39" s="326">
        <v>0</v>
      </c>
      <c r="AO39" s="326">
        <v>0</v>
      </c>
      <c r="AP39" s="326" t="s">
        <v>190</v>
      </c>
    </row>
    <row r="40" spans="1:127" ht="48" customHeight="1" outlineLevel="1" x14ac:dyDescent="0.25">
      <c r="A40" s="105"/>
      <c r="B40" s="427" t="s">
        <v>124</v>
      </c>
      <c r="C40" s="427" t="s">
        <v>125</v>
      </c>
      <c r="D40" s="427" t="s">
        <v>93</v>
      </c>
      <c r="E40" s="467" t="s">
        <v>190</v>
      </c>
      <c r="F40" s="467" t="s">
        <v>190</v>
      </c>
      <c r="G40" s="467" t="s">
        <v>190</v>
      </c>
      <c r="H40" s="467" t="s">
        <v>190</v>
      </c>
      <c r="I40" s="384">
        <v>0</v>
      </c>
      <c r="J40" s="429">
        <v>0</v>
      </c>
      <c r="K40" s="386">
        <v>0</v>
      </c>
      <c r="L40" s="384">
        <v>0</v>
      </c>
      <c r="M40" s="429">
        <v>0</v>
      </c>
      <c r="N40" s="429">
        <v>0</v>
      </c>
      <c r="O40" s="429">
        <v>0</v>
      </c>
      <c r="P40" s="429">
        <v>0</v>
      </c>
      <c r="Q40" s="384">
        <v>0</v>
      </c>
      <c r="R40" s="429">
        <v>0</v>
      </c>
      <c r="S40" s="429">
        <v>0</v>
      </c>
      <c r="T40" s="429">
        <v>0</v>
      </c>
      <c r="U40" s="429">
        <v>0</v>
      </c>
      <c r="V40" s="384">
        <v>0</v>
      </c>
      <c r="W40" s="429">
        <v>0</v>
      </c>
      <c r="X40" s="384">
        <v>0</v>
      </c>
      <c r="Y40" s="429">
        <v>0</v>
      </c>
      <c r="Z40" s="384">
        <v>0</v>
      </c>
      <c r="AA40" s="429">
        <v>0</v>
      </c>
      <c r="AB40" s="384">
        <v>0</v>
      </c>
      <c r="AC40" s="384">
        <v>0</v>
      </c>
      <c r="AD40" s="384">
        <v>0</v>
      </c>
      <c r="AE40" s="384">
        <v>0</v>
      </c>
      <c r="AF40" s="384">
        <v>0</v>
      </c>
      <c r="AG40" s="384">
        <v>0</v>
      </c>
      <c r="AH40" s="384">
        <v>0</v>
      </c>
      <c r="AI40" s="384">
        <v>0</v>
      </c>
      <c r="AJ40" s="384">
        <v>0</v>
      </c>
      <c r="AK40" s="384">
        <v>0</v>
      </c>
      <c r="AL40" s="384">
        <v>0</v>
      </c>
      <c r="AM40" s="384">
        <v>0</v>
      </c>
      <c r="AN40" s="384">
        <v>0</v>
      </c>
      <c r="AO40" s="384">
        <v>0</v>
      </c>
      <c r="AP40" s="384" t="s">
        <v>190</v>
      </c>
    </row>
    <row r="41" spans="1:127" ht="47.25" outlineLevel="1" x14ac:dyDescent="0.25">
      <c r="A41" s="105"/>
      <c r="B41" s="396" t="s">
        <v>126</v>
      </c>
      <c r="C41" s="427" t="s">
        <v>127</v>
      </c>
      <c r="D41" s="427" t="s">
        <v>93</v>
      </c>
      <c r="E41" s="462" t="s">
        <v>190</v>
      </c>
      <c r="F41" s="467" t="s">
        <v>190</v>
      </c>
      <c r="G41" s="468" t="s">
        <v>190</v>
      </c>
      <c r="H41" s="468" t="s">
        <v>190</v>
      </c>
      <c r="I41" s="384">
        <f t="shared" ref="I41:AO41" si="14">SUBTOTAL(9,I42:I43)</f>
        <v>0</v>
      </c>
      <c r="J41" s="384">
        <f t="shared" si="14"/>
        <v>0</v>
      </c>
      <c r="K41" s="384">
        <f t="shared" si="14"/>
        <v>0</v>
      </c>
      <c r="L41" s="384">
        <f t="shared" si="14"/>
        <v>0</v>
      </c>
      <c r="M41" s="384">
        <f t="shared" si="14"/>
        <v>0</v>
      </c>
      <c r="N41" s="384">
        <f t="shared" si="14"/>
        <v>0</v>
      </c>
      <c r="O41" s="384">
        <f t="shared" si="14"/>
        <v>0</v>
      </c>
      <c r="P41" s="384">
        <f t="shared" si="14"/>
        <v>0</v>
      </c>
      <c r="Q41" s="384">
        <f t="shared" si="14"/>
        <v>0</v>
      </c>
      <c r="R41" s="384">
        <f t="shared" si="14"/>
        <v>0</v>
      </c>
      <c r="S41" s="384">
        <f t="shared" si="14"/>
        <v>0</v>
      </c>
      <c r="T41" s="384">
        <f t="shared" si="14"/>
        <v>0</v>
      </c>
      <c r="U41" s="384">
        <f t="shared" si="14"/>
        <v>0</v>
      </c>
      <c r="V41" s="384">
        <f t="shared" si="14"/>
        <v>0</v>
      </c>
      <c r="W41" s="384">
        <f t="shared" si="14"/>
        <v>0</v>
      </c>
      <c r="X41" s="384">
        <f t="shared" si="14"/>
        <v>0</v>
      </c>
      <c r="Y41" s="384">
        <f t="shared" si="14"/>
        <v>0</v>
      </c>
      <c r="Z41" s="384">
        <f t="shared" si="14"/>
        <v>0</v>
      </c>
      <c r="AA41" s="384">
        <f t="shared" si="14"/>
        <v>0</v>
      </c>
      <c r="AB41" s="384">
        <f t="shared" si="14"/>
        <v>0</v>
      </c>
      <c r="AC41" s="384">
        <f t="shared" si="14"/>
        <v>0</v>
      </c>
      <c r="AD41" s="384">
        <f t="shared" si="14"/>
        <v>0</v>
      </c>
      <c r="AE41" s="384">
        <f t="shared" si="14"/>
        <v>0</v>
      </c>
      <c r="AF41" s="384">
        <f t="shared" si="14"/>
        <v>0</v>
      </c>
      <c r="AG41" s="384">
        <f t="shared" si="14"/>
        <v>0</v>
      </c>
      <c r="AH41" s="384">
        <f t="shared" si="14"/>
        <v>0</v>
      </c>
      <c r="AI41" s="384">
        <f t="shared" si="14"/>
        <v>0</v>
      </c>
      <c r="AJ41" s="384">
        <f t="shared" si="14"/>
        <v>0</v>
      </c>
      <c r="AK41" s="384">
        <f t="shared" si="14"/>
        <v>0</v>
      </c>
      <c r="AL41" s="384">
        <f t="shared" si="14"/>
        <v>0</v>
      </c>
      <c r="AM41" s="384">
        <f t="shared" si="14"/>
        <v>0</v>
      </c>
      <c r="AN41" s="384">
        <f t="shared" si="14"/>
        <v>0</v>
      </c>
      <c r="AO41" s="384">
        <f t="shared" si="14"/>
        <v>0</v>
      </c>
      <c r="AP41" s="384" t="s">
        <v>190</v>
      </c>
    </row>
    <row r="42" spans="1:127" ht="42" customHeight="1" outlineLevel="1" x14ac:dyDescent="0.25">
      <c r="A42" s="105"/>
      <c r="B42" s="437" t="s">
        <v>277</v>
      </c>
      <c r="C42" s="72" t="s">
        <v>278</v>
      </c>
      <c r="D42" s="72" t="s">
        <v>93</v>
      </c>
      <c r="E42" s="437" t="s">
        <v>190</v>
      </c>
      <c r="F42" s="72" t="s">
        <v>190</v>
      </c>
      <c r="G42" s="439" t="s">
        <v>190</v>
      </c>
      <c r="H42" s="439" t="s">
        <v>190</v>
      </c>
      <c r="I42" s="464">
        <v>0</v>
      </c>
      <c r="J42" s="464">
        <v>0</v>
      </c>
      <c r="K42" s="464">
        <v>0</v>
      </c>
      <c r="L42" s="464">
        <v>0</v>
      </c>
      <c r="M42" s="464">
        <v>0</v>
      </c>
      <c r="N42" s="464">
        <v>0</v>
      </c>
      <c r="O42" s="464">
        <v>0</v>
      </c>
      <c r="P42" s="464">
        <v>0</v>
      </c>
      <c r="Q42" s="464">
        <v>0</v>
      </c>
      <c r="R42" s="464">
        <v>0</v>
      </c>
      <c r="S42" s="464">
        <v>0</v>
      </c>
      <c r="T42" s="464">
        <v>0</v>
      </c>
      <c r="U42" s="464">
        <v>0</v>
      </c>
      <c r="V42" s="464">
        <v>0</v>
      </c>
      <c r="W42" s="464">
        <v>0</v>
      </c>
      <c r="X42" s="464">
        <v>0</v>
      </c>
      <c r="Y42" s="464">
        <v>0</v>
      </c>
      <c r="Z42" s="464">
        <v>0</v>
      </c>
      <c r="AA42" s="464">
        <v>0</v>
      </c>
      <c r="AB42" s="464">
        <v>0</v>
      </c>
      <c r="AC42" s="464">
        <v>0</v>
      </c>
      <c r="AD42" s="464">
        <v>0</v>
      </c>
      <c r="AE42" s="464">
        <v>0</v>
      </c>
      <c r="AF42" s="464">
        <v>0</v>
      </c>
      <c r="AG42" s="464">
        <v>0</v>
      </c>
      <c r="AH42" s="464">
        <v>0</v>
      </c>
      <c r="AI42" s="464">
        <v>0</v>
      </c>
      <c r="AJ42" s="464">
        <v>0</v>
      </c>
      <c r="AK42" s="464">
        <v>0</v>
      </c>
      <c r="AL42" s="464">
        <v>0</v>
      </c>
      <c r="AM42" s="464">
        <v>0</v>
      </c>
      <c r="AN42" s="464">
        <v>0</v>
      </c>
      <c r="AO42" s="464">
        <v>0</v>
      </c>
      <c r="AP42" s="326" t="s">
        <v>190</v>
      </c>
    </row>
    <row r="43" spans="1:127" ht="47.25" outlineLevel="1" x14ac:dyDescent="0.25">
      <c r="A43" s="105"/>
      <c r="B43" s="408" t="s">
        <v>128</v>
      </c>
      <c r="C43" s="409" t="s">
        <v>129</v>
      </c>
      <c r="D43" s="431" t="s">
        <v>93</v>
      </c>
      <c r="E43" s="431" t="s">
        <v>190</v>
      </c>
      <c r="F43" s="73" t="s">
        <v>190</v>
      </c>
      <c r="G43" s="73" t="s">
        <v>190</v>
      </c>
      <c r="H43" s="73" t="s">
        <v>190</v>
      </c>
      <c r="I43" s="326">
        <v>0</v>
      </c>
      <c r="J43" s="326">
        <v>0</v>
      </c>
      <c r="K43" s="437">
        <v>0</v>
      </c>
      <c r="L43" s="437">
        <v>0</v>
      </c>
      <c r="M43" s="437">
        <v>0</v>
      </c>
      <c r="N43" s="437">
        <v>0</v>
      </c>
      <c r="O43" s="437">
        <v>0</v>
      </c>
      <c r="P43" s="437">
        <v>0</v>
      </c>
      <c r="Q43" s="437">
        <v>0</v>
      </c>
      <c r="R43" s="437">
        <v>0</v>
      </c>
      <c r="S43" s="437">
        <v>0</v>
      </c>
      <c r="T43" s="437">
        <v>0</v>
      </c>
      <c r="U43" s="437">
        <v>0</v>
      </c>
      <c r="V43" s="326">
        <v>0</v>
      </c>
      <c r="W43" s="73">
        <v>0</v>
      </c>
      <c r="X43" s="326">
        <v>0</v>
      </c>
      <c r="Y43" s="73">
        <v>0</v>
      </c>
      <c r="Z43" s="326">
        <v>0</v>
      </c>
      <c r="AA43" s="73">
        <v>0</v>
      </c>
      <c r="AB43" s="326">
        <v>0</v>
      </c>
      <c r="AC43" s="326">
        <v>0</v>
      </c>
      <c r="AD43" s="326">
        <v>0</v>
      </c>
      <c r="AE43" s="326">
        <v>0</v>
      </c>
      <c r="AF43" s="326">
        <v>0</v>
      </c>
      <c r="AG43" s="326">
        <v>0</v>
      </c>
      <c r="AH43" s="326">
        <v>0</v>
      </c>
      <c r="AI43" s="326">
        <v>0</v>
      </c>
      <c r="AJ43" s="326">
        <v>0</v>
      </c>
      <c r="AK43" s="326">
        <v>0</v>
      </c>
      <c r="AL43" s="326">
        <v>0</v>
      </c>
      <c r="AM43" s="326">
        <v>0</v>
      </c>
      <c r="AN43" s="326">
        <v>0</v>
      </c>
      <c r="AO43" s="326">
        <v>0</v>
      </c>
      <c r="AP43" s="326" t="s">
        <v>190</v>
      </c>
    </row>
    <row r="44" spans="1:127" ht="48" customHeight="1" outlineLevel="1" x14ac:dyDescent="0.25">
      <c r="A44" s="105"/>
      <c r="B44" s="382" t="s">
        <v>130</v>
      </c>
      <c r="C44" s="383" t="s">
        <v>131</v>
      </c>
      <c r="D44" s="428" t="s">
        <v>93</v>
      </c>
      <c r="E44" s="465" t="s">
        <v>190</v>
      </c>
      <c r="F44" s="466" t="s">
        <v>190</v>
      </c>
      <c r="G44" s="466" t="s">
        <v>190</v>
      </c>
      <c r="H44" s="466" t="s">
        <v>190</v>
      </c>
      <c r="I44" s="384">
        <f t="shared" ref="I44:AO44" si="15">SUBTOTAL(9,I45:I75)</f>
        <v>4.0474999999999994</v>
      </c>
      <c r="J44" s="384">
        <f t="shared" si="15"/>
        <v>0</v>
      </c>
      <c r="K44" s="384">
        <f t="shared" si="15"/>
        <v>0</v>
      </c>
      <c r="L44" s="384">
        <f t="shared" si="15"/>
        <v>93.214166666666671</v>
      </c>
      <c r="M44" s="384">
        <f t="shared" si="15"/>
        <v>0</v>
      </c>
      <c r="N44" s="384">
        <f t="shared" si="15"/>
        <v>93.214166666666671</v>
      </c>
      <c r="O44" s="384">
        <f t="shared" si="15"/>
        <v>0</v>
      </c>
      <c r="P44" s="384">
        <f t="shared" si="15"/>
        <v>0</v>
      </c>
      <c r="Q44" s="384">
        <f t="shared" si="15"/>
        <v>0</v>
      </c>
      <c r="R44" s="384">
        <f t="shared" si="15"/>
        <v>0</v>
      </c>
      <c r="S44" s="384">
        <f t="shared" si="15"/>
        <v>0</v>
      </c>
      <c r="T44" s="384">
        <f t="shared" si="15"/>
        <v>0</v>
      </c>
      <c r="U44" s="384">
        <f t="shared" si="15"/>
        <v>0</v>
      </c>
      <c r="V44" s="384">
        <f t="shared" si="15"/>
        <v>0</v>
      </c>
      <c r="W44" s="384">
        <f t="shared" si="15"/>
        <v>0</v>
      </c>
      <c r="X44" s="384">
        <f t="shared" si="15"/>
        <v>0</v>
      </c>
      <c r="Y44" s="384">
        <f t="shared" si="15"/>
        <v>0</v>
      </c>
      <c r="Z44" s="384">
        <f t="shared" si="15"/>
        <v>0</v>
      </c>
      <c r="AA44" s="384">
        <f t="shared" si="15"/>
        <v>0</v>
      </c>
      <c r="AB44" s="384">
        <f t="shared" si="15"/>
        <v>0</v>
      </c>
      <c r="AC44" s="384">
        <f t="shared" si="15"/>
        <v>0</v>
      </c>
      <c r="AD44" s="384">
        <f t="shared" si="15"/>
        <v>32.25</v>
      </c>
      <c r="AE44" s="384">
        <f t="shared" si="15"/>
        <v>0</v>
      </c>
      <c r="AF44" s="384">
        <f t="shared" si="15"/>
        <v>25.505833333333335</v>
      </c>
      <c r="AG44" s="384">
        <f t="shared" si="15"/>
        <v>0</v>
      </c>
      <c r="AH44" s="384">
        <f t="shared" si="15"/>
        <v>14.750000000000002</v>
      </c>
      <c r="AI44" s="384">
        <f t="shared" si="15"/>
        <v>0</v>
      </c>
      <c r="AJ44" s="384">
        <f t="shared" si="15"/>
        <v>14.041666666666668</v>
      </c>
      <c r="AK44" s="384">
        <f t="shared" si="15"/>
        <v>0</v>
      </c>
      <c r="AL44" s="384">
        <f t="shared" si="15"/>
        <v>6.666666666666667</v>
      </c>
      <c r="AM44" s="384">
        <f t="shared" si="15"/>
        <v>0</v>
      </c>
      <c r="AN44" s="384">
        <f t="shared" si="15"/>
        <v>93.214166666666671</v>
      </c>
      <c r="AO44" s="384">
        <f t="shared" si="15"/>
        <v>0</v>
      </c>
      <c r="AP44" s="384" t="s">
        <v>190</v>
      </c>
    </row>
    <row r="45" spans="1:127" ht="48" customHeight="1" x14ac:dyDescent="0.25">
      <c r="A45" s="105"/>
      <c r="B45" s="382" t="s">
        <v>132</v>
      </c>
      <c r="C45" s="383" t="s">
        <v>133</v>
      </c>
      <c r="D45" s="382" t="s">
        <v>93</v>
      </c>
      <c r="E45" s="385" t="s">
        <v>190</v>
      </c>
      <c r="F45" s="385" t="s">
        <v>190</v>
      </c>
      <c r="G45" s="385" t="s">
        <v>190</v>
      </c>
      <c r="H45" s="385" t="s">
        <v>190</v>
      </c>
      <c r="I45" s="384">
        <f t="shared" ref="I45:AO45" si="16">SUBTOTAL(9,I46:I56)</f>
        <v>4.0474999999999994</v>
      </c>
      <c r="J45" s="384">
        <f t="shared" si="16"/>
        <v>0</v>
      </c>
      <c r="K45" s="384">
        <f t="shared" si="16"/>
        <v>0</v>
      </c>
      <c r="L45" s="384">
        <f t="shared" si="16"/>
        <v>78.464166666666671</v>
      </c>
      <c r="M45" s="384">
        <f t="shared" si="16"/>
        <v>0</v>
      </c>
      <c r="N45" s="384">
        <f t="shared" si="16"/>
        <v>78.464166666666671</v>
      </c>
      <c r="O45" s="384">
        <f t="shared" si="16"/>
        <v>0</v>
      </c>
      <c r="P45" s="384">
        <f t="shared" si="16"/>
        <v>0</v>
      </c>
      <c r="Q45" s="384">
        <f t="shared" si="16"/>
        <v>0</v>
      </c>
      <c r="R45" s="384">
        <f t="shared" si="16"/>
        <v>0</v>
      </c>
      <c r="S45" s="384">
        <f t="shared" si="16"/>
        <v>0</v>
      </c>
      <c r="T45" s="384">
        <f t="shared" si="16"/>
        <v>0</v>
      </c>
      <c r="U45" s="384">
        <f t="shared" si="16"/>
        <v>0</v>
      </c>
      <c r="V45" s="384">
        <f t="shared" si="16"/>
        <v>0</v>
      </c>
      <c r="W45" s="384">
        <f t="shared" si="16"/>
        <v>0</v>
      </c>
      <c r="X45" s="384">
        <f t="shared" si="16"/>
        <v>0</v>
      </c>
      <c r="Y45" s="384">
        <f t="shared" si="16"/>
        <v>0</v>
      </c>
      <c r="Z45" s="384">
        <f t="shared" si="16"/>
        <v>0</v>
      </c>
      <c r="AA45" s="384">
        <f t="shared" si="16"/>
        <v>0</v>
      </c>
      <c r="AB45" s="384">
        <f t="shared" si="16"/>
        <v>0</v>
      </c>
      <c r="AC45" s="384">
        <f t="shared" si="16"/>
        <v>0</v>
      </c>
      <c r="AD45" s="384">
        <f t="shared" si="16"/>
        <v>32.25</v>
      </c>
      <c r="AE45" s="384">
        <f>SUBTOTAL(9,AE46:AE58)</f>
        <v>0</v>
      </c>
      <c r="AF45" s="384">
        <f>SUBTOTAL(9,AF46:AF58)</f>
        <v>25.505833333333335</v>
      </c>
      <c r="AG45" s="384">
        <f>SUBTOTAL(9,AG46:AG58)</f>
        <v>0</v>
      </c>
      <c r="AH45" s="384">
        <f t="shared" si="16"/>
        <v>14.041666666666668</v>
      </c>
      <c r="AI45" s="384">
        <f>SUBTOTAL(9,AI46:AM58)</f>
        <v>20.708333333333336</v>
      </c>
      <c r="AJ45" s="384">
        <f t="shared" si="16"/>
        <v>6.666666666666667</v>
      </c>
      <c r="AK45" s="384">
        <f t="shared" si="16"/>
        <v>0</v>
      </c>
      <c r="AL45" s="384">
        <f t="shared" si="16"/>
        <v>0</v>
      </c>
      <c r="AM45" s="384">
        <f t="shared" si="16"/>
        <v>0</v>
      </c>
      <c r="AN45" s="384">
        <f>SUBTOTAL(9,AN46:AN58)</f>
        <v>93.214166666666671</v>
      </c>
      <c r="AO45" s="384">
        <f t="shared" si="16"/>
        <v>0</v>
      </c>
      <c r="AP45" s="384" t="s">
        <v>190</v>
      </c>
    </row>
    <row r="46" spans="1:127" ht="42" customHeight="1" outlineLevel="1" x14ac:dyDescent="0.25">
      <c r="A46" s="105"/>
      <c r="B46" s="411" t="s">
        <v>134</v>
      </c>
      <c r="C46" s="412" t="s">
        <v>135</v>
      </c>
      <c r="D46" s="411" t="s">
        <v>93</v>
      </c>
      <c r="E46" s="408" t="s">
        <v>190</v>
      </c>
      <c r="F46" s="408" t="s">
        <v>190</v>
      </c>
      <c r="G46" s="408" t="s">
        <v>190</v>
      </c>
      <c r="H46" s="408" t="s">
        <v>190</v>
      </c>
      <c r="I46" s="413">
        <v>0</v>
      </c>
      <c r="J46" s="413">
        <v>0</v>
      </c>
      <c r="K46" s="413">
        <v>0</v>
      </c>
      <c r="L46" s="413">
        <v>0</v>
      </c>
      <c r="M46" s="413">
        <v>0</v>
      </c>
      <c r="N46" s="413">
        <v>0</v>
      </c>
      <c r="O46" s="413">
        <v>0</v>
      </c>
      <c r="P46" s="413">
        <v>0</v>
      </c>
      <c r="Q46" s="413">
        <v>0</v>
      </c>
      <c r="R46" s="413">
        <v>0</v>
      </c>
      <c r="S46" s="413">
        <v>0</v>
      </c>
      <c r="T46" s="413">
        <v>0</v>
      </c>
      <c r="U46" s="413">
        <v>0</v>
      </c>
      <c r="V46" s="413">
        <v>0</v>
      </c>
      <c r="W46" s="413">
        <v>0</v>
      </c>
      <c r="X46" s="413">
        <v>0</v>
      </c>
      <c r="Y46" s="413">
        <v>0</v>
      </c>
      <c r="Z46" s="413">
        <v>0</v>
      </c>
      <c r="AA46" s="413">
        <v>0</v>
      </c>
      <c r="AB46" s="413">
        <v>0</v>
      </c>
      <c r="AC46" s="413">
        <v>0</v>
      </c>
      <c r="AD46" s="413">
        <v>0</v>
      </c>
      <c r="AE46" s="413">
        <v>0</v>
      </c>
      <c r="AF46" s="413">
        <v>0</v>
      </c>
      <c r="AG46" s="413">
        <v>0</v>
      </c>
      <c r="AH46" s="413">
        <v>0</v>
      </c>
      <c r="AI46" s="413">
        <v>0</v>
      </c>
      <c r="AJ46" s="413">
        <v>0</v>
      </c>
      <c r="AK46" s="413">
        <v>0</v>
      </c>
      <c r="AL46" s="413">
        <v>0</v>
      </c>
      <c r="AM46" s="413">
        <v>0</v>
      </c>
      <c r="AN46" s="413">
        <v>0</v>
      </c>
      <c r="AO46" s="413">
        <v>0</v>
      </c>
      <c r="AP46" s="413" t="s">
        <v>190</v>
      </c>
    </row>
    <row r="47" spans="1:127" ht="42" customHeight="1" outlineLevel="1" x14ac:dyDescent="0.25">
      <c r="A47" s="105"/>
      <c r="B47" s="411" t="s">
        <v>139</v>
      </c>
      <c r="C47" s="412" t="s">
        <v>140</v>
      </c>
      <c r="D47" s="411" t="s">
        <v>93</v>
      </c>
      <c r="E47" s="408" t="s">
        <v>190</v>
      </c>
      <c r="F47" s="408" t="s">
        <v>190</v>
      </c>
      <c r="G47" s="408" t="s">
        <v>190</v>
      </c>
      <c r="H47" s="408" t="s">
        <v>190</v>
      </c>
      <c r="I47" s="413">
        <f>SUBTOTAL(9,I48:I56)</f>
        <v>4.0474999999999994</v>
      </c>
      <c r="J47" s="413">
        <f>SUBTOTAL(9,J48:J56)</f>
        <v>0</v>
      </c>
      <c r="K47" s="413">
        <f>SUBTOTAL(9,K48:K56)</f>
        <v>0</v>
      </c>
      <c r="L47" s="413">
        <f>SUBTOTAL(9,L48:L58)</f>
        <v>93.214166666666671</v>
      </c>
      <c r="M47" s="413">
        <f t="shared" ref="M47:AN47" si="17">SUBTOTAL(9,M48:M58)</f>
        <v>0</v>
      </c>
      <c r="N47" s="413">
        <f t="shared" si="17"/>
        <v>93.214166666666671</v>
      </c>
      <c r="O47" s="413">
        <f t="shared" si="17"/>
        <v>0</v>
      </c>
      <c r="P47" s="413">
        <f t="shared" si="17"/>
        <v>0</v>
      </c>
      <c r="Q47" s="413">
        <f t="shared" si="17"/>
        <v>0</v>
      </c>
      <c r="R47" s="413">
        <f t="shared" si="17"/>
        <v>0</v>
      </c>
      <c r="S47" s="413">
        <f t="shared" si="17"/>
        <v>0</v>
      </c>
      <c r="T47" s="413">
        <f t="shared" si="17"/>
        <v>0</v>
      </c>
      <c r="U47" s="413">
        <f t="shared" si="17"/>
        <v>0</v>
      </c>
      <c r="V47" s="413">
        <f t="shared" si="17"/>
        <v>0</v>
      </c>
      <c r="W47" s="413">
        <f t="shared" si="17"/>
        <v>0</v>
      </c>
      <c r="X47" s="413">
        <f t="shared" si="17"/>
        <v>0</v>
      </c>
      <c r="Y47" s="413">
        <f t="shared" si="17"/>
        <v>0</v>
      </c>
      <c r="Z47" s="413">
        <f t="shared" si="17"/>
        <v>0</v>
      </c>
      <c r="AA47" s="413">
        <f t="shared" si="17"/>
        <v>0</v>
      </c>
      <c r="AB47" s="413">
        <f t="shared" si="17"/>
        <v>0</v>
      </c>
      <c r="AC47" s="413">
        <f t="shared" si="17"/>
        <v>0</v>
      </c>
      <c r="AD47" s="413">
        <f t="shared" si="17"/>
        <v>32.25</v>
      </c>
      <c r="AE47" s="413">
        <f t="shared" si="17"/>
        <v>0</v>
      </c>
      <c r="AF47" s="413">
        <f t="shared" si="17"/>
        <v>25.505833333333335</v>
      </c>
      <c r="AG47" s="413">
        <f t="shared" si="17"/>
        <v>0</v>
      </c>
      <c r="AH47" s="413">
        <f t="shared" si="17"/>
        <v>14.750000000000002</v>
      </c>
      <c r="AI47" s="413">
        <f t="shared" si="17"/>
        <v>0</v>
      </c>
      <c r="AJ47" s="413">
        <f t="shared" si="17"/>
        <v>14.041666666666668</v>
      </c>
      <c r="AK47" s="413">
        <f t="shared" si="17"/>
        <v>0</v>
      </c>
      <c r="AL47" s="413">
        <f t="shared" si="17"/>
        <v>6.666666666666667</v>
      </c>
      <c r="AM47" s="413">
        <f t="shared" si="17"/>
        <v>0</v>
      </c>
      <c r="AN47" s="413">
        <f t="shared" si="17"/>
        <v>93.214166666666671</v>
      </c>
      <c r="AO47" s="413">
        <f>SUBTOTAL(9,AO48:AO58)</f>
        <v>0</v>
      </c>
      <c r="AP47" s="413" t="s">
        <v>190</v>
      </c>
    </row>
    <row r="48" spans="1:127" s="448" customFormat="1" ht="33" customHeight="1" outlineLevel="1" x14ac:dyDescent="0.25">
      <c r="B48" s="76" t="s">
        <v>139</v>
      </c>
      <c r="C48" s="387" t="s">
        <v>1551</v>
      </c>
      <c r="D48" s="76" t="s">
        <v>1658</v>
      </c>
      <c r="E48" s="76" t="s">
        <v>279</v>
      </c>
      <c r="F48" s="973" t="str">
        <f>'С № 2'!F49</f>
        <v>2023</v>
      </c>
      <c r="G48" s="973" t="str">
        <f>'С № 2'!G49</f>
        <v>2024</v>
      </c>
      <c r="H48" s="974"/>
      <c r="I48" s="975">
        <f>'С № 2'!I49/1.2</f>
        <v>2.88</v>
      </c>
      <c r="J48" s="975">
        <f>'С № 2'!M49/1.2</f>
        <v>0</v>
      </c>
      <c r="K48" s="975">
        <f>'С № 2'!P49/1.2</f>
        <v>0</v>
      </c>
      <c r="L48" s="77">
        <f>SUM(M48:P48)</f>
        <v>30</v>
      </c>
      <c r="M48" s="77"/>
      <c r="N48" s="77">
        <f>36/1.2</f>
        <v>30</v>
      </c>
      <c r="O48" s="390"/>
      <c r="P48" s="77"/>
      <c r="Q48" s="77"/>
      <c r="R48" s="390"/>
      <c r="S48" s="77"/>
      <c r="T48" s="390"/>
      <c r="U48" s="373"/>
      <c r="V48" s="373"/>
      <c r="W48" s="373"/>
      <c r="X48" s="373"/>
      <c r="Y48" s="373"/>
      <c r="Z48" s="373"/>
      <c r="AA48" s="77">
        <f>'С № 2'!Y49/1.2</f>
        <v>0</v>
      </c>
      <c r="AB48" s="77"/>
      <c r="AC48" s="77"/>
      <c r="AD48" s="77">
        <f>'С № 2'!AJ49/1.2</f>
        <v>21.666666666666668</v>
      </c>
      <c r="AE48" s="77">
        <f>'С № 1 (2023)'!AX44/1.2</f>
        <v>0</v>
      </c>
      <c r="AF48" s="77">
        <f>'С № 2'!AT49/1.2</f>
        <v>8.3333333333333339</v>
      </c>
      <c r="AG48" s="77">
        <f>'С № 2'!AY49/1.2</f>
        <v>0</v>
      </c>
      <c r="AH48" s="77">
        <f>'С № 2'!BD49/1.2</f>
        <v>0</v>
      </c>
      <c r="AI48" s="77"/>
      <c r="AJ48" s="77">
        <f>'С № 2'!BN49/1.2</f>
        <v>0</v>
      </c>
      <c r="AK48" s="373"/>
      <c r="AL48" s="77">
        <f>'С № 2'!BX49/1.2</f>
        <v>0</v>
      </c>
      <c r="AM48" s="373"/>
      <c r="AN48" s="77">
        <f>AD48+AF48+AH48+AJ48+AL48</f>
        <v>30</v>
      </c>
      <c r="AO48" s="77">
        <f>AG48+AI48+AC48</f>
        <v>0</v>
      </c>
      <c r="AP48" s="77"/>
    </row>
    <row r="49" spans="1:42" s="448" customFormat="1" ht="33" customHeight="1" outlineLevel="1" x14ac:dyDescent="0.25">
      <c r="B49" s="76" t="s">
        <v>139</v>
      </c>
      <c r="C49" s="387" t="s">
        <v>692</v>
      </c>
      <c r="D49" s="76" t="s">
        <v>1616</v>
      </c>
      <c r="E49" s="76" t="s">
        <v>279</v>
      </c>
      <c r="F49" s="973" t="str">
        <f>'С № 2'!F50</f>
        <v>2024</v>
      </c>
      <c r="G49" s="973" t="str">
        <f>'С № 2'!G50</f>
        <v>2024</v>
      </c>
      <c r="H49" s="974"/>
      <c r="I49" s="975">
        <f>'С № 2'!I50/1.2</f>
        <v>1.1675</v>
      </c>
      <c r="J49" s="975">
        <f>'С № 2'!M50/1.2</f>
        <v>0</v>
      </c>
      <c r="K49" s="975">
        <f>'С № 2'!P50/1.2</f>
        <v>0</v>
      </c>
      <c r="L49" s="77">
        <f>SUM(M49:P49)</f>
        <v>2.4225000000000003</v>
      </c>
      <c r="M49" s="77">
        <f>'С № 2'!AM50/1.2</f>
        <v>0</v>
      </c>
      <c r="N49" s="77">
        <f>'С № 2'!U50/1.2</f>
        <v>2.4225000000000003</v>
      </c>
      <c r="O49" s="390"/>
      <c r="P49" s="77"/>
      <c r="Q49" s="77"/>
      <c r="R49" s="390"/>
      <c r="S49" s="77"/>
      <c r="T49" s="390"/>
      <c r="U49" s="373"/>
      <c r="V49" s="373"/>
      <c r="W49" s="373"/>
      <c r="X49" s="373"/>
      <c r="Y49" s="373"/>
      <c r="Z49" s="373"/>
      <c r="AA49" s="77">
        <f>'С № 2'!Y50/1.2</f>
        <v>0</v>
      </c>
      <c r="AB49" s="77"/>
      <c r="AC49" s="77"/>
      <c r="AD49" s="77">
        <f>'С № 2'!AJ50/1.2</f>
        <v>0</v>
      </c>
      <c r="AE49" s="77">
        <f>'С № 1 (2023)'!AX45/1.2</f>
        <v>0</v>
      </c>
      <c r="AF49" s="77">
        <f>'С № 2'!AT50/1.2</f>
        <v>2.4225000000000003</v>
      </c>
      <c r="AG49" s="77">
        <f>'С № 2'!AY50/1.2</f>
        <v>0</v>
      </c>
      <c r="AH49" s="77">
        <f>'С № 2'!BD50/1.2</f>
        <v>0</v>
      </c>
      <c r="AI49" s="77"/>
      <c r="AJ49" s="77">
        <f>'С № 2'!BN50/1.2</f>
        <v>0</v>
      </c>
      <c r="AK49" s="373"/>
      <c r="AL49" s="77">
        <f>'С № 2'!BX50/1.2</f>
        <v>0</v>
      </c>
      <c r="AM49" s="373"/>
      <c r="AN49" s="77">
        <f t="shared" ref="AN49:AN58" si="18">AD49+AF49+AH49+AJ49+AL49</f>
        <v>2.4225000000000003</v>
      </c>
      <c r="AO49" s="77">
        <f>AG49+AI49+AC49</f>
        <v>0</v>
      </c>
      <c r="AP49" s="77"/>
    </row>
    <row r="50" spans="1:42" s="941" customFormat="1" ht="33" customHeight="1" outlineLevel="1" x14ac:dyDescent="0.25">
      <c r="B50" s="76" t="s">
        <v>139</v>
      </c>
      <c r="C50" s="387" t="s">
        <v>1527</v>
      </c>
      <c r="D50" s="76" t="s">
        <v>1603</v>
      </c>
      <c r="E50" s="76" t="s">
        <v>279</v>
      </c>
      <c r="F50" s="973" t="str">
        <f>'С № 2'!F51</f>
        <v>2023</v>
      </c>
      <c r="G50" s="973" t="str">
        <f>'С № 2'!G51</f>
        <v>2023</v>
      </c>
      <c r="H50" s="974"/>
      <c r="I50" s="975">
        <v>0</v>
      </c>
      <c r="J50" s="975">
        <f>'С № 2'!M51/1.2</f>
        <v>0</v>
      </c>
      <c r="K50" s="975">
        <f>'С № 2'!P51/1.2</f>
        <v>0</v>
      </c>
      <c r="L50" s="77">
        <f t="shared" ref="L50:L58" si="19">SUM(M50:P50)</f>
        <v>6.666666666666667</v>
      </c>
      <c r="M50" s="77"/>
      <c r="N50" s="77">
        <f>'С № 2'!U51/1.2</f>
        <v>6.666666666666667</v>
      </c>
      <c r="O50" s="390"/>
      <c r="P50" s="77"/>
      <c r="Q50" s="77"/>
      <c r="R50" s="390"/>
      <c r="S50" s="77"/>
      <c r="T50" s="390"/>
      <c r="U50" s="373"/>
      <c r="V50" s="373"/>
      <c r="W50" s="373"/>
      <c r="X50" s="373"/>
      <c r="Y50" s="373"/>
      <c r="Z50" s="373"/>
      <c r="AA50" s="77"/>
      <c r="AB50" s="77"/>
      <c r="AC50" s="77"/>
      <c r="AD50" s="77">
        <f>'С № 2'!AJ51/1.2</f>
        <v>6.666666666666667</v>
      </c>
      <c r="AE50" s="77"/>
      <c r="AF50" s="77">
        <f>'С № 2'!AT51/1.2</f>
        <v>0</v>
      </c>
      <c r="AG50" s="77"/>
      <c r="AH50" s="77">
        <f>'С № 2'!BD51/1.2</f>
        <v>0</v>
      </c>
      <c r="AI50" s="77"/>
      <c r="AJ50" s="77">
        <f>'С № 2'!BN51/1.2</f>
        <v>0</v>
      </c>
      <c r="AK50" s="373"/>
      <c r="AL50" s="77">
        <f>'С № 2'!BX51/1.2</f>
        <v>0</v>
      </c>
      <c r="AM50" s="373"/>
      <c r="AN50" s="77">
        <f t="shared" si="18"/>
        <v>6.666666666666667</v>
      </c>
      <c r="AO50" s="77">
        <f t="shared" ref="AO50:AO53" si="20">AG50+AI50+AC50</f>
        <v>0</v>
      </c>
      <c r="AP50" s="77"/>
    </row>
    <row r="51" spans="1:42" s="941" customFormat="1" ht="33" customHeight="1" outlineLevel="1" x14ac:dyDescent="0.25">
      <c r="B51" s="76" t="s">
        <v>139</v>
      </c>
      <c r="C51" s="387" t="s">
        <v>1552</v>
      </c>
      <c r="D51" s="76" t="s">
        <v>1604</v>
      </c>
      <c r="E51" s="76" t="s">
        <v>279</v>
      </c>
      <c r="F51" s="973" t="str">
        <f>'С № 2'!F52</f>
        <v>2023</v>
      </c>
      <c r="G51" s="973" t="str">
        <f>'С № 2'!G52</f>
        <v>2023</v>
      </c>
      <c r="H51" s="974"/>
      <c r="I51" s="975">
        <v>0</v>
      </c>
      <c r="J51" s="975">
        <f>'С № 2'!M52/1.2</f>
        <v>0</v>
      </c>
      <c r="K51" s="975">
        <f>'С № 2'!P52/1.2</f>
        <v>0</v>
      </c>
      <c r="L51" s="77">
        <f t="shared" si="19"/>
        <v>2.5</v>
      </c>
      <c r="M51" s="77"/>
      <c r="N51" s="77">
        <f>'С № 2'!U52/1.2</f>
        <v>2.5</v>
      </c>
      <c r="O51" s="390"/>
      <c r="P51" s="77"/>
      <c r="Q51" s="77"/>
      <c r="R51" s="390"/>
      <c r="S51" s="77"/>
      <c r="T51" s="390"/>
      <c r="U51" s="373"/>
      <c r="V51" s="373"/>
      <c r="W51" s="373"/>
      <c r="X51" s="373"/>
      <c r="Y51" s="373"/>
      <c r="Z51" s="373"/>
      <c r="AA51" s="77"/>
      <c r="AB51" s="77"/>
      <c r="AC51" s="77"/>
      <c r="AD51" s="77">
        <f>'С № 2'!AJ52/1.2</f>
        <v>2.5</v>
      </c>
      <c r="AE51" s="77"/>
      <c r="AF51" s="77">
        <f>'С № 2'!AT52/1.2</f>
        <v>0</v>
      </c>
      <c r="AG51" s="77"/>
      <c r="AH51" s="77">
        <f>'С № 2'!BD52/1.2</f>
        <v>0</v>
      </c>
      <c r="AI51" s="77"/>
      <c r="AJ51" s="77">
        <f>'С № 2'!BN52/1.2</f>
        <v>0</v>
      </c>
      <c r="AK51" s="373"/>
      <c r="AL51" s="77">
        <f>'С № 2'!BX52/1.2</f>
        <v>0</v>
      </c>
      <c r="AM51" s="373"/>
      <c r="AN51" s="77">
        <f t="shared" si="18"/>
        <v>2.5</v>
      </c>
      <c r="AO51" s="77">
        <f t="shared" si="20"/>
        <v>0</v>
      </c>
      <c r="AP51" s="77"/>
    </row>
    <row r="52" spans="1:42" s="941" customFormat="1" ht="33" customHeight="1" outlineLevel="1" x14ac:dyDescent="0.25">
      <c r="B52" s="76" t="s">
        <v>139</v>
      </c>
      <c r="C52" s="387" t="s">
        <v>1553</v>
      </c>
      <c r="D52" s="76" t="s">
        <v>1660</v>
      </c>
      <c r="E52" s="76" t="s">
        <v>279</v>
      </c>
      <c r="F52" s="973" t="str">
        <f>'С № 2'!F53</f>
        <v>2023</v>
      </c>
      <c r="G52" s="973" t="str">
        <f>'С № 2'!G53</f>
        <v>2024</v>
      </c>
      <c r="H52" s="974"/>
      <c r="I52" s="975">
        <v>0</v>
      </c>
      <c r="J52" s="975">
        <f>'С № 2'!M53/1.2</f>
        <v>0</v>
      </c>
      <c r="K52" s="975">
        <f>'С № 2'!P53/1.2</f>
        <v>0</v>
      </c>
      <c r="L52" s="77">
        <f t="shared" si="19"/>
        <v>7.375</v>
      </c>
      <c r="M52" s="77"/>
      <c r="N52" s="77">
        <f>'С № 2'!U53/1.2</f>
        <v>7.375</v>
      </c>
      <c r="O52" s="390"/>
      <c r="P52" s="77"/>
      <c r="Q52" s="77"/>
      <c r="R52" s="390"/>
      <c r="S52" s="77"/>
      <c r="T52" s="390"/>
      <c r="U52" s="373"/>
      <c r="V52" s="373"/>
      <c r="W52" s="373"/>
      <c r="X52" s="373"/>
      <c r="Y52" s="373"/>
      <c r="Z52" s="373"/>
      <c r="AA52" s="77"/>
      <c r="AB52" s="77"/>
      <c r="AC52" s="77"/>
      <c r="AD52" s="77">
        <f>'С № 2'!AJ53/1.2</f>
        <v>0.70833333333333337</v>
      </c>
      <c r="AE52" s="77"/>
      <c r="AF52" s="77">
        <f>'С № 2'!AT53/1.2</f>
        <v>6.666666666666667</v>
      </c>
      <c r="AG52" s="77"/>
      <c r="AH52" s="77">
        <f>'С № 2'!BD53/1.2</f>
        <v>0</v>
      </c>
      <c r="AI52" s="77"/>
      <c r="AJ52" s="77">
        <f>'С № 2'!BN53/1.2</f>
        <v>0</v>
      </c>
      <c r="AK52" s="373"/>
      <c r="AL52" s="77">
        <f>'С № 2'!BX53/1.2</f>
        <v>0</v>
      </c>
      <c r="AM52" s="373"/>
      <c r="AN52" s="77">
        <f t="shared" si="18"/>
        <v>7.375</v>
      </c>
      <c r="AO52" s="77">
        <f t="shared" si="20"/>
        <v>0</v>
      </c>
      <c r="AP52" s="77"/>
    </row>
    <row r="53" spans="1:42" s="941" customFormat="1" ht="33" customHeight="1" outlineLevel="1" x14ac:dyDescent="0.25">
      <c r="B53" s="76" t="s">
        <v>139</v>
      </c>
      <c r="C53" s="387" t="s">
        <v>1554</v>
      </c>
      <c r="D53" s="76" t="s">
        <v>1659</v>
      </c>
      <c r="E53" s="76" t="s">
        <v>279</v>
      </c>
      <c r="F53" s="973" t="str">
        <f>'С № 2'!F54</f>
        <v>2023</v>
      </c>
      <c r="G53" s="973" t="str">
        <f>'С № 2'!G54</f>
        <v>2024</v>
      </c>
      <c r="H53" s="974"/>
      <c r="I53" s="975">
        <v>0</v>
      </c>
      <c r="J53" s="975">
        <f>'С № 2'!M54/1.2</f>
        <v>0</v>
      </c>
      <c r="K53" s="975">
        <f>'С № 2'!P54/1.2</f>
        <v>0</v>
      </c>
      <c r="L53" s="77">
        <f t="shared" si="19"/>
        <v>7.375</v>
      </c>
      <c r="M53" s="77"/>
      <c r="N53" s="77">
        <f>'С № 2'!U54/1.2</f>
        <v>7.375</v>
      </c>
      <c r="O53" s="390"/>
      <c r="P53" s="77"/>
      <c r="Q53" s="77"/>
      <c r="R53" s="390"/>
      <c r="S53" s="77"/>
      <c r="T53" s="390"/>
      <c r="U53" s="373"/>
      <c r="V53" s="373"/>
      <c r="W53" s="373"/>
      <c r="X53" s="373"/>
      <c r="Y53" s="373"/>
      <c r="Z53" s="373"/>
      <c r="AA53" s="77"/>
      <c r="AB53" s="77"/>
      <c r="AC53" s="77"/>
      <c r="AD53" s="77">
        <f>'С № 2'!AJ54/1.2</f>
        <v>0.70833333333333337</v>
      </c>
      <c r="AE53" s="77"/>
      <c r="AF53" s="77">
        <f>'С № 2'!AT54/1.2</f>
        <v>6.666666666666667</v>
      </c>
      <c r="AG53" s="77"/>
      <c r="AH53" s="77">
        <f>'С № 2'!BD54/1.2</f>
        <v>0</v>
      </c>
      <c r="AI53" s="77"/>
      <c r="AJ53" s="77">
        <f>'С № 2'!BN54/1.2</f>
        <v>0</v>
      </c>
      <c r="AK53" s="373"/>
      <c r="AL53" s="77">
        <f>'С № 2'!BX54/1.2</f>
        <v>0</v>
      </c>
      <c r="AM53" s="373"/>
      <c r="AN53" s="77">
        <f t="shared" si="18"/>
        <v>7.375</v>
      </c>
      <c r="AO53" s="77">
        <f t="shared" si="20"/>
        <v>0</v>
      </c>
      <c r="AP53" s="77"/>
    </row>
    <row r="54" spans="1:42" s="448" customFormat="1" ht="33" customHeight="1" outlineLevel="1" x14ac:dyDescent="0.25">
      <c r="B54" s="76" t="s">
        <v>139</v>
      </c>
      <c r="C54" s="387" t="s">
        <v>1555</v>
      </c>
      <c r="D54" s="76" t="s">
        <v>1661</v>
      </c>
      <c r="E54" s="76" t="s">
        <v>279</v>
      </c>
      <c r="F54" s="973" t="str">
        <f>'С № 2'!F55</f>
        <v>2024</v>
      </c>
      <c r="G54" s="973" t="str">
        <f>'С № 2'!G55</f>
        <v>2025</v>
      </c>
      <c r="H54" s="974"/>
      <c r="I54" s="975">
        <v>0</v>
      </c>
      <c r="J54" s="975">
        <f>'С № 2'!M51/1.2</f>
        <v>0</v>
      </c>
      <c r="K54" s="975">
        <f>'С № 2'!P51/1.2</f>
        <v>0</v>
      </c>
      <c r="L54" s="77">
        <f t="shared" si="19"/>
        <v>7.375</v>
      </c>
      <c r="M54" s="77"/>
      <c r="N54" s="77">
        <f>'С № 2'!U55/1.2</f>
        <v>7.375</v>
      </c>
      <c r="O54" s="390"/>
      <c r="P54" s="77"/>
      <c r="Q54" s="77"/>
      <c r="R54" s="390"/>
      <c r="S54" s="77"/>
      <c r="T54" s="390"/>
      <c r="U54" s="373"/>
      <c r="V54" s="373"/>
      <c r="W54" s="373"/>
      <c r="X54" s="373"/>
      <c r="Y54" s="373"/>
      <c r="Z54" s="373"/>
      <c r="AA54" s="77">
        <f>'С № 2'!Y51/1.2</f>
        <v>0</v>
      </c>
      <c r="AB54" s="77"/>
      <c r="AC54" s="77"/>
      <c r="AD54" s="77">
        <f>'С № 2'!AJ55/1.2</f>
        <v>0</v>
      </c>
      <c r="AE54" s="77">
        <f>'С № 1 (2023)'!AX46/1.2</f>
        <v>0</v>
      </c>
      <c r="AF54" s="77">
        <f>'С № 2'!AT55/1.2</f>
        <v>0.70833333333333337</v>
      </c>
      <c r="AG54" s="77">
        <f>'С № 2'!AY51/1.2</f>
        <v>0</v>
      </c>
      <c r="AH54" s="77">
        <f>'С № 2'!BD55/1.2</f>
        <v>6.666666666666667</v>
      </c>
      <c r="AI54" s="77"/>
      <c r="AJ54" s="77">
        <f>'С № 2'!BN55/1.2</f>
        <v>0</v>
      </c>
      <c r="AK54" s="373"/>
      <c r="AL54" s="77">
        <f>'С № 2'!BX55/1.2</f>
        <v>0</v>
      </c>
      <c r="AM54" s="373"/>
      <c r="AN54" s="77">
        <f t="shared" si="18"/>
        <v>7.375</v>
      </c>
      <c r="AO54" s="77">
        <f>AG54+AI54+AC54</f>
        <v>0</v>
      </c>
      <c r="AP54" s="77"/>
    </row>
    <row r="55" spans="1:42" s="448" customFormat="1" ht="33" customHeight="1" outlineLevel="1" x14ac:dyDescent="0.25">
      <c r="B55" s="76" t="s">
        <v>139</v>
      </c>
      <c r="C55" s="387" t="s">
        <v>1556</v>
      </c>
      <c r="D55" s="76" t="s">
        <v>1662</v>
      </c>
      <c r="E55" s="76" t="s">
        <v>279</v>
      </c>
      <c r="F55" s="973" t="str">
        <f>'С № 2'!F56</f>
        <v>2024</v>
      </c>
      <c r="G55" s="973" t="str">
        <f>'С № 2'!G56</f>
        <v>2025</v>
      </c>
      <c r="H55" s="974"/>
      <c r="I55" s="975">
        <v>0</v>
      </c>
      <c r="J55" s="975">
        <f>'С № 2'!M52/1.2</f>
        <v>0</v>
      </c>
      <c r="K55" s="975">
        <f>'С № 2'!P52/1.2</f>
        <v>0</v>
      </c>
      <c r="L55" s="77">
        <f t="shared" si="19"/>
        <v>7.375</v>
      </c>
      <c r="M55" s="77"/>
      <c r="N55" s="77">
        <f>'С № 2'!U56/1.2</f>
        <v>7.375</v>
      </c>
      <c r="O55" s="390"/>
      <c r="P55" s="77"/>
      <c r="Q55" s="77"/>
      <c r="R55" s="390"/>
      <c r="S55" s="77"/>
      <c r="T55" s="390"/>
      <c r="U55" s="373"/>
      <c r="V55" s="373"/>
      <c r="W55" s="373"/>
      <c r="X55" s="373"/>
      <c r="Y55" s="373"/>
      <c r="Z55" s="373"/>
      <c r="AA55" s="77">
        <f>'С № 2'!Y52/1.2</f>
        <v>0</v>
      </c>
      <c r="AB55" s="77"/>
      <c r="AC55" s="77"/>
      <c r="AD55" s="77">
        <f>'С № 2'!AJ56/1.2</f>
        <v>0</v>
      </c>
      <c r="AE55" s="77">
        <f>'С № 1 (2023)'!AX47/1.2</f>
        <v>0</v>
      </c>
      <c r="AF55" s="77">
        <f>'С № 2'!AT56/1.2</f>
        <v>0.70833333333333337</v>
      </c>
      <c r="AG55" s="77">
        <f>'С № 2'!AY52/1.2</f>
        <v>0</v>
      </c>
      <c r="AH55" s="77">
        <f>'С № 2'!BD56/1.2</f>
        <v>6.666666666666667</v>
      </c>
      <c r="AI55" s="77"/>
      <c r="AJ55" s="77">
        <f>'С № 2'!BN56/1.2</f>
        <v>0</v>
      </c>
      <c r="AK55" s="373"/>
      <c r="AL55" s="77">
        <f>'С № 2'!BX56/1.2</f>
        <v>0</v>
      </c>
      <c r="AM55" s="373"/>
      <c r="AN55" s="77">
        <f t="shared" si="18"/>
        <v>7.375</v>
      </c>
      <c r="AO55" s="77">
        <f>AG55+AI55+AC55</f>
        <v>0</v>
      </c>
      <c r="AP55" s="77"/>
    </row>
    <row r="56" spans="1:42" s="448" customFormat="1" ht="33" customHeight="1" outlineLevel="1" x14ac:dyDescent="0.25">
      <c r="B56" s="76" t="s">
        <v>139</v>
      </c>
      <c r="C56" s="387" t="s">
        <v>1557</v>
      </c>
      <c r="D56" s="76" t="s">
        <v>1663</v>
      </c>
      <c r="E56" s="76" t="s">
        <v>279</v>
      </c>
      <c r="F56" s="973" t="str">
        <f>'С № 2'!F57</f>
        <v>2025</v>
      </c>
      <c r="G56" s="973" t="str">
        <f>'С № 2'!G57</f>
        <v>2026</v>
      </c>
      <c r="H56" s="974"/>
      <c r="I56" s="975">
        <v>0</v>
      </c>
      <c r="J56" s="975">
        <f>'С № 2'!M53/1.2</f>
        <v>0</v>
      </c>
      <c r="K56" s="975">
        <f>'С № 2'!P53/1.2</f>
        <v>0</v>
      </c>
      <c r="L56" s="77">
        <f t="shared" si="19"/>
        <v>7.375</v>
      </c>
      <c r="M56" s="77"/>
      <c r="N56" s="77">
        <f>'С № 2'!U57/1.2</f>
        <v>7.375</v>
      </c>
      <c r="O56" s="390"/>
      <c r="P56" s="77"/>
      <c r="Q56" s="77"/>
      <c r="R56" s="390"/>
      <c r="S56" s="77"/>
      <c r="T56" s="390"/>
      <c r="U56" s="373"/>
      <c r="V56" s="373"/>
      <c r="W56" s="373"/>
      <c r="X56" s="373"/>
      <c r="Y56" s="373"/>
      <c r="Z56" s="373"/>
      <c r="AA56" s="77">
        <f>'С № 2'!Y53/1.2</f>
        <v>0</v>
      </c>
      <c r="AB56" s="77"/>
      <c r="AC56" s="77"/>
      <c r="AD56" s="77">
        <f>'С № 2'!AJ57/1.2</f>
        <v>0</v>
      </c>
      <c r="AE56" s="77">
        <f>'С № 1 (2023)'!AX48/1.2</f>
        <v>0</v>
      </c>
      <c r="AF56" s="77">
        <f>'С № 2'!AT57/1.2</f>
        <v>0</v>
      </c>
      <c r="AG56" s="77">
        <f>'С № 2'!AY53/1.2</f>
        <v>0</v>
      </c>
      <c r="AH56" s="77">
        <f>'С № 2'!BD57/1.2</f>
        <v>0.70833333333333337</v>
      </c>
      <c r="AI56" s="77"/>
      <c r="AJ56" s="77">
        <f>'С № 2'!BN57/1.2</f>
        <v>6.666666666666667</v>
      </c>
      <c r="AK56" s="373"/>
      <c r="AL56" s="77">
        <f>'С № 2'!BX57/1.2</f>
        <v>0</v>
      </c>
      <c r="AM56" s="373"/>
      <c r="AN56" s="77">
        <f t="shared" si="18"/>
        <v>7.375</v>
      </c>
      <c r="AO56" s="77">
        <f>AG56+AI56+AC56</f>
        <v>0</v>
      </c>
      <c r="AP56" s="77"/>
    </row>
    <row r="57" spans="1:42" s="882" customFormat="1" ht="33" customHeight="1" outlineLevel="1" x14ac:dyDescent="0.25">
      <c r="B57" s="76" t="s">
        <v>139</v>
      </c>
      <c r="C57" s="387" t="s">
        <v>1558</v>
      </c>
      <c r="D57" s="76" t="s">
        <v>1664</v>
      </c>
      <c r="E57" s="76" t="s">
        <v>279</v>
      </c>
      <c r="F57" s="973" t="str">
        <f>'С № 2'!F58</f>
        <v>2025</v>
      </c>
      <c r="G57" s="973" t="str">
        <f>'С № 2'!G58</f>
        <v>2026</v>
      </c>
      <c r="H57" s="974"/>
      <c r="I57" s="975">
        <v>0</v>
      </c>
      <c r="J57" s="975">
        <v>0</v>
      </c>
      <c r="K57" s="975">
        <f>'С № 2'!P54/1.2</f>
        <v>0</v>
      </c>
      <c r="L57" s="77">
        <f t="shared" si="19"/>
        <v>7.375</v>
      </c>
      <c r="M57" s="77"/>
      <c r="N57" s="77">
        <f>'С № 2'!U58/1.2</f>
        <v>7.375</v>
      </c>
      <c r="O57" s="390"/>
      <c r="P57" s="77"/>
      <c r="Q57" s="77"/>
      <c r="R57" s="390"/>
      <c r="S57" s="77"/>
      <c r="T57" s="390"/>
      <c r="U57" s="373"/>
      <c r="V57" s="373"/>
      <c r="W57" s="373"/>
      <c r="X57" s="373"/>
      <c r="Y57" s="373"/>
      <c r="Z57" s="373"/>
      <c r="AA57" s="77">
        <f>'С № 2'!Y58/1.2</f>
        <v>0</v>
      </c>
      <c r="AB57" s="77"/>
      <c r="AC57" s="77"/>
      <c r="AD57" s="77">
        <f>'С № 2'!AJ58/1.2</f>
        <v>0</v>
      </c>
      <c r="AE57" s="77"/>
      <c r="AF57" s="77">
        <f>'С № 2'!AT58/1.2</f>
        <v>0</v>
      </c>
      <c r="AG57" s="77">
        <f>'С № 2'!AY58/1.2</f>
        <v>0</v>
      </c>
      <c r="AH57" s="77">
        <f>'С № 2'!BD58/1.2</f>
        <v>0.70833333333333337</v>
      </c>
      <c r="AI57" s="77"/>
      <c r="AJ57" s="77">
        <f>'С № 2'!BN58/1.2</f>
        <v>6.666666666666667</v>
      </c>
      <c r="AK57" s="373"/>
      <c r="AL57" s="77">
        <f>'С № 2'!BX58/1.2</f>
        <v>0</v>
      </c>
      <c r="AM57" s="373"/>
      <c r="AN57" s="77">
        <f t="shared" si="18"/>
        <v>7.375</v>
      </c>
      <c r="AO57" s="77">
        <f>AG57+AI57+AC57</f>
        <v>0</v>
      </c>
      <c r="AP57" s="373"/>
    </row>
    <row r="58" spans="1:42" s="882" customFormat="1" ht="33" customHeight="1" outlineLevel="1" x14ac:dyDescent="0.25">
      <c r="B58" s="76" t="s">
        <v>139</v>
      </c>
      <c r="C58" s="387" t="s">
        <v>1559</v>
      </c>
      <c r="D58" s="76" t="s">
        <v>1665</v>
      </c>
      <c r="E58" s="76" t="s">
        <v>279</v>
      </c>
      <c r="F58" s="973" t="str">
        <f>'С № 2'!F59</f>
        <v>2027</v>
      </c>
      <c r="G58" s="973" t="str">
        <f>'С № 2'!G59</f>
        <v>2027</v>
      </c>
      <c r="H58" s="974"/>
      <c r="I58" s="975">
        <v>0</v>
      </c>
      <c r="J58" s="975">
        <v>0</v>
      </c>
      <c r="K58" s="975">
        <f>'С № 2'!P55/1.2</f>
        <v>0</v>
      </c>
      <c r="L58" s="77">
        <f t="shared" si="19"/>
        <v>7.375</v>
      </c>
      <c r="M58" s="77"/>
      <c r="N58" s="77">
        <f>'С № 2'!U59/1.2</f>
        <v>7.375</v>
      </c>
      <c r="O58" s="390"/>
      <c r="P58" s="77"/>
      <c r="Q58" s="77"/>
      <c r="R58" s="390"/>
      <c r="S58" s="77"/>
      <c r="T58" s="390"/>
      <c r="U58" s="373"/>
      <c r="V58" s="373"/>
      <c r="W58" s="373"/>
      <c r="X58" s="373"/>
      <c r="Y58" s="373"/>
      <c r="Z58" s="373"/>
      <c r="AA58" s="77">
        <f>'С № 2'!Y59/1.2</f>
        <v>0</v>
      </c>
      <c r="AB58" s="77"/>
      <c r="AC58" s="77"/>
      <c r="AD58" s="77">
        <f>'С № 2'!AJ59/1.2</f>
        <v>0</v>
      </c>
      <c r="AE58" s="77"/>
      <c r="AF58" s="77">
        <f>'С № 2'!AT59/1.2</f>
        <v>0</v>
      </c>
      <c r="AG58" s="77">
        <f>'С № 2'!AY59/1.2</f>
        <v>0</v>
      </c>
      <c r="AH58" s="77">
        <f>'С № 2'!BD59/1.2</f>
        <v>0</v>
      </c>
      <c r="AI58" s="77"/>
      <c r="AJ58" s="77">
        <f>'С № 2'!BN59/1.2</f>
        <v>0.70833333333333337</v>
      </c>
      <c r="AK58" s="373"/>
      <c r="AL58" s="77">
        <f>'С № 2'!BX59/1.2</f>
        <v>6.666666666666667</v>
      </c>
      <c r="AM58" s="373"/>
      <c r="AN58" s="77">
        <f t="shared" si="18"/>
        <v>7.375</v>
      </c>
      <c r="AO58" s="77">
        <f>AG58+AI58+AC58</f>
        <v>0</v>
      </c>
      <c r="AP58" s="373"/>
    </row>
    <row r="59" spans="1:42" ht="48" customHeight="1" x14ac:dyDescent="0.25">
      <c r="A59" s="105"/>
      <c r="B59" s="382" t="s">
        <v>141</v>
      </c>
      <c r="C59" s="383" t="s">
        <v>142</v>
      </c>
      <c r="D59" s="382" t="s">
        <v>93</v>
      </c>
      <c r="E59" s="385" t="s">
        <v>190</v>
      </c>
      <c r="F59" s="385" t="s">
        <v>190</v>
      </c>
      <c r="G59" s="385" t="s">
        <v>190</v>
      </c>
      <c r="H59" s="385" t="s">
        <v>190</v>
      </c>
      <c r="I59" s="384">
        <f>SUBTOTAL(9,I60:I62)</f>
        <v>0</v>
      </c>
      <c r="J59" s="384">
        <f t="shared" ref="J59:AO59" si="21">SUBTOTAL(9,J60:J62)</f>
        <v>0</v>
      </c>
      <c r="K59" s="384">
        <f t="shared" si="21"/>
        <v>0</v>
      </c>
      <c r="L59" s="384">
        <f t="shared" si="21"/>
        <v>0</v>
      </c>
      <c r="M59" s="384">
        <f t="shared" si="21"/>
        <v>0</v>
      </c>
      <c r="N59" s="384">
        <f t="shared" si="21"/>
        <v>0</v>
      </c>
      <c r="O59" s="384">
        <f t="shared" si="21"/>
        <v>0</v>
      </c>
      <c r="P59" s="384">
        <f t="shared" si="21"/>
        <v>0</v>
      </c>
      <c r="Q59" s="384">
        <f t="shared" si="21"/>
        <v>0</v>
      </c>
      <c r="R59" s="384">
        <f t="shared" si="21"/>
        <v>0</v>
      </c>
      <c r="S59" s="384">
        <f t="shared" si="21"/>
        <v>0</v>
      </c>
      <c r="T59" s="384">
        <f t="shared" si="21"/>
        <v>0</v>
      </c>
      <c r="U59" s="384">
        <f t="shared" si="21"/>
        <v>0</v>
      </c>
      <c r="V59" s="384">
        <f t="shared" si="21"/>
        <v>0</v>
      </c>
      <c r="W59" s="384">
        <f t="shared" si="21"/>
        <v>0</v>
      </c>
      <c r="X59" s="384">
        <f t="shared" si="21"/>
        <v>0</v>
      </c>
      <c r="Y59" s="384">
        <f t="shared" si="21"/>
        <v>0</v>
      </c>
      <c r="Z59" s="384">
        <f t="shared" si="21"/>
        <v>0</v>
      </c>
      <c r="AA59" s="384">
        <f t="shared" si="21"/>
        <v>0</v>
      </c>
      <c r="AB59" s="384">
        <f t="shared" si="21"/>
        <v>0</v>
      </c>
      <c r="AC59" s="384">
        <f t="shared" si="21"/>
        <v>0</v>
      </c>
      <c r="AD59" s="384">
        <f t="shared" si="21"/>
        <v>0</v>
      </c>
      <c r="AE59" s="384">
        <f t="shared" si="21"/>
        <v>0</v>
      </c>
      <c r="AF59" s="384">
        <f t="shared" si="21"/>
        <v>0</v>
      </c>
      <c r="AG59" s="384">
        <f t="shared" si="21"/>
        <v>0</v>
      </c>
      <c r="AH59" s="384">
        <f t="shared" si="21"/>
        <v>0</v>
      </c>
      <c r="AI59" s="384">
        <f t="shared" si="21"/>
        <v>0</v>
      </c>
      <c r="AJ59" s="384">
        <f t="shared" si="21"/>
        <v>0</v>
      </c>
      <c r="AK59" s="384">
        <f t="shared" si="21"/>
        <v>0</v>
      </c>
      <c r="AL59" s="384">
        <f t="shared" si="21"/>
        <v>0</v>
      </c>
      <c r="AM59" s="384">
        <f t="shared" si="21"/>
        <v>0</v>
      </c>
      <c r="AN59" s="384">
        <f t="shared" si="21"/>
        <v>0</v>
      </c>
      <c r="AO59" s="384">
        <f t="shared" si="21"/>
        <v>0</v>
      </c>
      <c r="AP59" s="384" t="s">
        <v>190</v>
      </c>
    </row>
    <row r="60" spans="1:42" ht="37.5" customHeight="1" x14ac:dyDescent="0.25">
      <c r="A60" s="105"/>
      <c r="B60" s="411" t="s">
        <v>143</v>
      </c>
      <c r="C60" s="412" t="s">
        <v>144</v>
      </c>
      <c r="D60" s="411" t="s">
        <v>93</v>
      </c>
      <c r="E60" s="408" t="s">
        <v>190</v>
      </c>
      <c r="F60" s="408" t="s">
        <v>190</v>
      </c>
      <c r="G60" s="408" t="s">
        <v>190</v>
      </c>
      <c r="H60" s="408" t="s">
        <v>190</v>
      </c>
      <c r="I60" s="413">
        <f>SUM(I61:I61)</f>
        <v>0</v>
      </c>
      <c r="J60" s="414">
        <f>SUM(J61:J61)</f>
        <v>0</v>
      </c>
      <c r="K60" s="414">
        <f>SUM(K61:K61)</f>
        <v>0</v>
      </c>
      <c r="L60" s="413"/>
      <c r="M60" s="413">
        <f>SUM(M61:M61)</f>
        <v>0</v>
      </c>
      <c r="N60" s="413"/>
      <c r="O60" s="413">
        <f>SUM(O61:O61)</f>
        <v>0</v>
      </c>
      <c r="P60" s="413">
        <f>SUM(P61:P61)</f>
        <v>0</v>
      </c>
      <c r="Q60" s="413"/>
      <c r="R60" s="413">
        <f>SUM(R61:R61)</f>
        <v>0</v>
      </c>
      <c r="S60" s="413"/>
      <c r="T60" s="413">
        <f>SUM(T61:T61)</f>
        <v>0</v>
      </c>
      <c r="U60" s="413">
        <f>SUM(U61:U61)</f>
        <v>0</v>
      </c>
      <c r="V60" s="413"/>
      <c r="W60" s="414"/>
      <c r="X60" s="414"/>
      <c r="Y60" s="414"/>
      <c r="Z60" s="413"/>
      <c r="AA60" s="414"/>
      <c r="AB60" s="413">
        <f>SUM(AB61:AB61)</f>
        <v>0</v>
      </c>
      <c r="AC60" s="413">
        <f>SUM(AC61:AC61)</f>
        <v>0</v>
      </c>
      <c r="AD60" s="413">
        <f>SUM(AD61:AD61)</f>
        <v>0</v>
      </c>
      <c r="AE60" s="413">
        <f>SUM(AE61:AE61)</f>
        <v>0</v>
      </c>
      <c r="AF60" s="413"/>
      <c r="AG60" s="413"/>
      <c r="AH60" s="413"/>
      <c r="AI60" s="413"/>
      <c r="AJ60" s="413"/>
      <c r="AK60" s="413"/>
      <c r="AL60" s="413"/>
      <c r="AM60" s="413"/>
      <c r="AN60" s="413"/>
      <c r="AO60" s="413"/>
      <c r="AP60" s="413"/>
    </row>
    <row r="61" spans="1:42" ht="47.25" hidden="1" customHeight="1" x14ac:dyDescent="0.25">
      <c r="A61" s="105"/>
      <c r="B61" s="400" t="s">
        <v>145</v>
      </c>
      <c r="C61" s="455" t="s">
        <v>146</v>
      </c>
      <c r="D61" s="454" t="s">
        <v>147</v>
      </c>
      <c r="E61" s="401" t="s">
        <v>280</v>
      </c>
      <c r="F61" s="400" t="s">
        <v>317</v>
      </c>
      <c r="G61" s="400" t="s">
        <v>318</v>
      </c>
      <c r="H61" s="400" t="s">
        <v>318</v>
      </c>
      <c r="I61" s="78" t="s">
        <v>190</v>
      </c>
      <c r="J61" s="78" t="s">
        <v>190</v>
      </c>
      <c r="K61" s="381">
        <v>0</v>
      </c>
      <c r="L61" s="118"/>
      <c r="M61" s="118"/>
      <c r="N61" s="118"/>
      <c r="O61" s="118"/>
      <c r="P61" s="118"/>
      <c r="Q61" s="118"/>
      <c r="R61" s="118"/>
      <c r="S61" s="118"/>
      <c r="T61" s="118"/>
      <c r="U61" s="118"/>
      <c r="V61" s="118"/>
      <c r="W61" s="204"/>
      <c r="X61" s="203"/>
      <c r="Y61" s="204"/>
      <c r="Z61" s="118"/>
      <c r="AA61" s="118"/>
      <c r="AB61" s="78"/>
      <c r="AC61" s="78"/>
      <c r="AD61" s="78"/>
      <c r="AE61" s="78"/>
      <c r="AF61" s="77"/>
      <c r="AG61" s="78"/>
      <c r="AH61" s="77"/>
      <c r="AI61" s="78"/>
      <c r="AJ61" s="78"/>
      <c r="AK61" s="78"/>
      <c r="AL61" s="78"/>
      <c r="AM61" s="78"/>
      <c r="AN61" s="78"/>
      <c r="AO61" s="78"/>
      <c r="AP61" s="78"/>
    </row>
    <row r="62" spans="1:42" ht="45.75" customHeight="1" x14ac:dyDescent="0.25">
      <c r="A62" s="105"/>
      <c r="B62" s="411" t="s">
        <v>148</v>
      </c>
      <c r="C62" s="412" t="s">
        <v>149</v>
      </c>
      <c r="D62" s="411" t="s">
        <v>93</v>
      </c>
      <c r="E62" s="408" t="s">
        <v>190</v>
      </c>
      <c r="F62" s="408" t="s">
        <v>190</v>
      </c>
      <c r="G62" s="408" t="s">
        <v>190</v>
      </c>
      <c r="H62" s="408" t="s">
        <v>190</v>
      </c>
      <c r="I62" s="413">
        <v>0</v>
      </c>
      <c r="J62" s="414">
        <v>0</v>
      </c>
      <c r="K62" s="414">
        <v>0</v>
      </c>
      <c r="L62" s="413">
        <v>0</v>
      </c>
      <c r="M62" s="414">
        <v>0</v>
      </c>
      <c r="N62" s="413">
        <v>0</v>
      </c>
      <c r="O62" s="414">
        <v>0</v>
      </c>
      <c r="P62" s="413">
        <v>0</v>
      </c>
      <c r="Q62" s="414">
        <v>0</v>
      </c>
      <c r="R62" s="413">
        <v>0</v>
      </c>
      <c r="S62" s="414">
        <v>0</v>
      </c>
      <c r="T62" s="413">
        <v>0</v>
      </c>
      <c r="U62" s="414">
        <v>0</v>
      </c>
      <c r="V62" s="413">
        <v>0</v>
      </c>
      <c r="W62" s="414">
        <v>0</v>
      </c>
      <c r="X62" s="413">
        <v>0</v>
      </c>
      <c r="Y62" s="414">
        <v>0</v>
      </c>
      <c r="Z62" s="413">
        <v>0</v>
      </c>
      <c r="AA62" s="414">
        <v>0</v>
      </c>
      <c r="AB62" s="413">
        <v>0</v>
      </c>
      <c r="AC62" s="413">
        <v>0</v>
      </c>
      <c r="AD62" s="413">
        <v>0</v>
      </c>
      <c r="AE62" s="413">
        <v>0</v>
      </c>
      <c r="AF62" s="413">
        <v>0</v>
      </c>
      <c r="AG62" s="413">
        <v>0</v>
      </c>
      <c r="AH62" s="413">
        <v>0</v>
      </c>
      <c r="AI62" s="413">
        <v>0</v>
      </c>
      <c r="AJ62" s="413">
        <v>0</v>
      </c>
      <c r="AK62" s="413">
        <v>0</v>
      </c>
      <c r="AL62" s="413">
        <v>0</v>
      </c>
      <c r="AM62" s="413">
        <v>0</v>
      </c>
      <c r="AN62" s="413">
        <v>0</v>
      </c>
      <c r="AO62" s="413">
        <v>0</v>
      </c>
      <c r="AP62" s="413" t="s">
        <v>190</v>
      </c>
    </row>
    <row r="63" spans="1:42" ht="48" customHeight="1" x14ac:dyDescent="0.25">
      <c r="A63" s="105"/>
      <c r="B63" s="382" t="s">
        <v>150</v>
      </c>
      <c r="C63" s="383" t="s">
        <v>151</v>
      </c>
      <c r="D63" s="382" t="s">
        <v>93</v>
      </c>
      <c r="E63" s="385" t="s">
        <v>190</v>
      </c>
      <c r="F63" s="385" t="s">
        <v>190</v>
      </c>
      <c r="G63" s="385" t="s">
        <v>190</v>
      </c>
      <c r="H63" s="385" t="s">
        <v>190</v>
      </c>
      <c r="I63" s="384">
        <f t="shared" ref="I63:AO63" si="22">SUBTOTAL(9,I64:I72)</f>
        <v>0</v>
      </c>
      <c r="J63" s="384">
        <f t="shared" si="22"/>
        <v>0</v>
      </c>
      <c r="K63" s="384">
        <f t="shared" si="22"/>
        <v>0</v>
      </c>
      <c r="L63" s="384">
        <f t="shared" si="22"/>
        <v>0</v>
      </c>
      <c r="M63" s="384">
        <f t="shared" si="22"/>
        <v>0</v>
      </c>
      <c r="N63" s="384">
        <f t="shared" si="22"/>
        <v>0</v>
      </c>
      <c r="O63" s="384">
        <f t="shared" si="22"/>
        <v>0</v>
      </c>
      <c r="P63" s="384">
        <f t="shared" si="22"/>
        <v>0</v>
      </c>
      <c r="Q63" s="384">
        <f t="shared" si="22"/>
        <v>0</v>
      </c>
      <c r="R63" s="384">
        <f t="shared" si="22"/>
        <v>0</v>
      </c>
      <c r="S63" s="384">
        <f t="shared" si="22"/>
        <v>0</v>
      </c>
      <c r="T63" s="384">
        <f t="shared" si="22"/>
        <v>0</v>
      </c>
      <c r="U63" s="384">
        <f t="shared" si="22"/>
        <v>0</v>
      </c>
      <c r="V63" s="384">
        <f t="shared" si="22"/>
        <v>0</v>
      </c>
      <c r="W63" s="384">
        <f t="shared" si="22"/>
        <v>0</v>
      </c>
      <c r="X63" s="384">
        <f t="shared" si="22"/>
        <v>0</v>
      </c>
      <c r="Y63" s="384">
        <f t="shared" si="22"/>
        <v>0</v>
      </c>
      <c r="Z63" s="384">
        <f t="shared" si="22"/>
        <v>0</v>
      </c>
      <c r="AA63" s="384">
        <f t="shared" si="22"/>
        <v>0</v>
      </c>
      <c r="AB63" s="384">
        <f t="shared" si="22"/>
        <v>0</v>
      </c>
      <c r="AC63" s="384">
        <f t="shared" si="22"/>
        <v>0</v>
      </c>
      <c r="AD63" s="384">
        <f t="shared" si="22"/>
        <v>0</v>
      </c>
      <c r="AE63" s="384">
        <f t="shared" si="22"/>
        <v>0</v>
      </c>
      <c r="AF63" s="384">
        <f t="shared" si="22"/>
        <v>0</v>
      </c>
      <c r="AG63" s="384">
        <f t="shared" si="22"/>
        <v>0</v>
      </c>
      <c r="AH63" s="384">
        <f t="shared" si="22"/>
        <v>0</v>
      </c>
      <c r="AI63" s="384">
        <f t="shared" si="22"/>
        <v>0</v>
      </c>
      <c r="AJ63" s="384">
        <f t="shared" si="22"/>
        <v>0</v>
      </c>
      <c r="AK63" s="384">
        <f t="shared" si="22"/>
        <v>0</v>
      </c>
      <c r="AL63" s="384">
        <f t="shared" si="22"/>
        <v>0</v>
      </c>
      <c r="AM63" s="384">
        <f t="shared" si="22"/>
        <v>0</v>
      </c>
      <c r="AN63" s="384">
        <f t="shared" si="22"/>
        <v>0</v>
      </c>
      <c r="AO63" s="384">
        <f t="shared" si="22"/>
        <v>0</v>
      </c>
      <c r="AP63" s="384" t="s">
        <v>190</v>
      </c>
    </row>
    <row r="64" spans="1:42" ht="42" customHeight="1" x14ac:dyDescent="0.25">
      <c r="A64" s="105"/>
      <c r="B64" s="437" t="s">
        <v>152</v>
      </c>
      <c r="C64" s="443" t="s">
        <v>153</v>
      </c>
      <c r="D64" s="408" t="s">
        <v>93</v>
      </c>
      <c r="E64" s="408" t="s">
        <v>190</v>
      </c>
      <c r="F64" s="408" t="s">
        <v>190</v>
      </c>
      <c r="G64" s="408" t="s">
        <v>190</v>
      </c>
      <c r="H64" s="408" t="s">
        <v>190</v>
      </c>
      <c r="I64" s="326">
        <v>0</v>
      </c>
      <c r="J64" s="326">
        <v>0</v>
      </c>
      <c r="K64" s="326">
        <v>0</v>
      </c>
      <c r="L64" s="326">
        <v>0</v>
      </c>
      <c r="M64" s="326">
        <v>0</v>
      </c>
      <c r="N64" s="326">
        <v>0</v>
      </c>
      <c r="O64" s="326">
        <v>0</v>
      </c>
      <c r="P64" s="326">
        <v>0</v>
      </c>
      <c r="Q64" s="326">
        <v>0</v>
      </c>
      <c r="R64" s="326">
        <v>0</v>
      </c>
      <c r="S64" s="326">
        <v>0</v>
      </c>
      <c r="T64" s="326">
        <v>0</v>
      </c>
      <c r="U64" s="326">
        <v>0</v>
      </c>
      <c r="V64" s="326">
        <v>0</v>
      </c>
      <c r="W64" s="326">
        <v>0</v>
      </c>
      <c r="X64" s="326">
        <v>0</v>
      </c>
      <c r="Y64" s="326">
        <v>0</v>
      </c>
      <c r="Z64" s="326">
        <v>0</v>
      </c>
      <c r="AA64" s="326">
        <v>0</v>
      </c>
      <c r="AB64" s="326">
        <v>0</v>
      </c>
      <c r="AC64" s="326">
        <v>0</v>
      </c>
      <c r="AD64" s="326">
        <v>0</v>
      </c>
      <c r="AE64" s="326">
        <v>0</v>
      </c>
      <c r="AF64" s="326">
        <v>0</v>
      </c>
      <c r="AG64" s="326">
        <v>0</v>
      </c>
      <c r="AH64" s="326">
        <v>0</v>
      </c>
      <c r="AI64" s="326">
        <v>0</v>
      </c>
      <c r="AJ64" s="326">
        <v>0</v>
      </c>
      <c r="AK64" s="326">
        <v>0</v>
      </c>
      <c r="AL64" s="326">
        <v>0</v>
      </c>
      <c r="AM64" s="326">
        <v>0</v>
      </c>
      <c r="AN64" s="326">
        <v>0</v>
      </c>
      <c r="AO64" s="326">
        <v>0</v>
      </c>
      <c r="AP64" s="326" t="s">
        <v>190</v>
      </c>
    </row>
    <row r="65" spans="1:42" ht="42" customHeight="1" x14ac:dyDescent="0.25">
      <c r="A65" s="105"/>
      <c r="B65" s="437" t="s">
        <v>154</v>
      </c>
      <c r="C65" s="443" t="s">
        <v>155</v>
      </c>
      <c r="D65" s="408" t="s">
        <v>93</v>
      </c>
      <c r="E65" s="408" t="s">
        <v>190</v>
      </c>
      <c r="F65" s="408" t="s">
        <v>190</v>
      </c>
      <c r="G65" s="408" t="s">
        <v>190</v>
      </c>
      <c r="H65" s="408" t="s">
        <v>190</v>
      </c>
      <c r="I65" s="413">
        <f>SUBTOTAL(9,I66)</f>
        <v>0</v>
      </c>
      <c r="J65" s="413">
        <f t="shared" ref="J65:AO65" si="23">SUBTOTAL(9,J66)</f>
        <v>0</v>
      </c>
      <c r="K65" s="413">
        <f t="shared" si="23"/>
        <v>0</v>
      </c>
      <c r="L65" s="413">
        <f t="shared" si="23"/>
        <v>0</v>
      </c>
      <c r="M65" s="413">
        <f t="shared" si="23"/>
        <v>0</v>
      </c>
      <c r="N65" s="413">
        <f t="shared" si="23"/>
        <v>0</v>
      </c>
      <c r="O65" s="413">
        <f t="shared" si="23"/>
        <v>0</v>
      </c>
      <c r="P65" s="413">
        <f t="shared" si="23"/>
        <v>0</v>
      </c>
      <c r="Q65" s="413">
        <f t="shared" si="23"/>
        <v>0</v>
      </c>
      <c r="R65" s="413">
        <f t="shared" si="23"/>
        <v>0</v>
      </c>
      <c r="S65" s="413">
        <f t="shared" si="23"/>
        <v>0</v>
      </c>
      <c r="T65" s="413">
        <f t="shared" si="23"/>
        <v>0</v>
      </c>
      <c r="U65" s="413">
        <f t="shared" si="23"/>
        <v>0</v>
      </c>
      <c r="V65" s="413">
        <f t="shared" si="23"/>
        <v>0</v>
      </c>
      <c r="W65" s="413">
        <f t="shared" si="23"/>
        <v>0</v>
      </c>
      <c r="X65" s="413">
        <f t="shared" si="23"/>
        <v>0</v>
      </c>
      <c r="Y65" s="413">
        <f t="shared" si="23"/>
        <v>0</v>
      </c>
      <c r="Z65" s="413">
        <f t="shared" si="23"/>
        <v>0</v>
      </c>
      <c r="AA65" s="413">
        <f t="shared" si="23"/>
        <v>0</v>
      </c>
      <c r="AB65" s="413">
        <f t="shared" si="23"/>
        <v>0</v>
      </c>
      <c r="AC65" s="413">
        <f t="shared" si="23"/>
        <v>0</v>
      </c>
      <c r="AD65" s="413">
        <f t="shared" si="23"/>
        <v>0</v>
      </c>
      <c r="AE65" s="413">
        <f t="shared" si="23"/>
        <v>0</v>
      </c>
      <c r="AF65" s="413">
        <f t="shared" si="23"/>
        <v>0</v>
      </c>
      <c r="AG65" s="413">
        <f t="shared" si="23"/>
        <v>0</v>
      </c>
      <c r="AH65" s="413">
        <f t="shared" si="23"/>
        <v>0</v>
      </c>
      <c r="AI65" s="413">
        <f t="shared" si="23"/>
        <v>0</v>
      </c>
      <c r="AJ65" s="413">
        <f t="shared" si="23"/>
        <v>0</v>
      </c>
      <c r="AK65" s="413">
        <f t="shared" si="23"/>
        <v>0</v>
      </c>
      <c r="AL65" s="413">
        <f t="shared" si="23"/>
        <v>0</v>
      </c>
      <c r="AM65" s="413">
        <f t="shared" si="23"/>
        <v>0</v>
      </c>
      <c r="AN65" s="413">
        <f t="shared" si="23"/>
        <v>0</v>
      </c>
      <c r="AO65" s="413">
        <f t="shared" si="23"/>
        <v>0</v>
      </c>
      <c r="AP65" s="326" t="s">
        <v>190</v>
      </c>
    </row>
    <row r="66" spans="1:42" s="448" customFormat="1" ht="33" hidden="1" customHeight="1" x14ac:dyDescent="0.25">
      <c r="B66" s="395"/>
      <c r="C66" s="444"/>
      <c r="D66" s="76"/>
      <c r="E66" s="76"/>
      <c r="F66" s="76"/>
      <c r="G66" s="76"/>
      <c r="H66" s="76"/>
      <c r="I66" s="76"/>
      <c r="J66" s="76"/>
      <c r="K66" s="76"/>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row>
    <row r="67" spans="1:42" ht="42" customHeight="1" x14ac:dyDescent="0.25">
      <c r="A67" s="105"/>
      <c r="B67" s="408" t="s">
        <v>156</v>
      </c>
      <c r="C67" s="409" t="s">
        <v>157</v>
      </c>
      <c r="D67" s="408" t="s">
        <v>93</v>
      </c>
      <c r="E67" s="408" t="s">
        <v>190</v>
      </c>
      <c r="F67" s="408" t="s">
        <v>190</v>
      </c>
      <c r="G67" s="408" t="s">
        <v>190</v>
      </c>
      <c r="H67" s="408" t="s">
        <v>190</v>
      </c>
      <c r="I67" s="326">
        <v>0</v>
      </c>
      <c r="J67" s="326">
        <v>0</v>
      </c>
      <c r="K67" s="326">
        <v>0</v>
      </c>
      <c r="L67" s="326">
        <v>0</v>
      </c>
      <c r="M67" s="326">
        <v>0</v>
      </c>
      <c r="N67" s="326">
        <v>0</v>
      </c>
      <c r="O67" s="326">
        <v>0</v>
      </c>
      <c r="P67" s="326">
        <v>0</v>
      </c>
      <c r="Q67" s="326">
        <v>0</v>
      </c>
      <c r="R67" s="326">
        <v>0</v>
      </c>
      <c r="S67" s="326">
        <v>0</v>
      </c>
      <c r="T67" s="326">
        <v>0</v>
      </c>
      <c r="U67" s="326">
        <v>0</v>
      </c>
      <c r="V67" s="326">
        <v>0</v>
      </c>
      <c r="W67" s="326">
        <v>0</v>
      </c>
      <c r="X67" s="326">
        <v>0</v>
      </c>
      <c r="Y67" s="326">
        <v>0</v>
      </c>
      <c r="Z67" s="326">
        <v>0</v>
      </c>
      <c r="AA67" s="326">
        <v>0</v>
      </c>
      <c r="AB67" s="326">
        <v>0</v>
      </c>
      <c r="AC67" s="326">
        <v>0</v>
      </c>
      <c r="AD67" s="326">
        <v>0</v>
      </c>
      <c r="AE67" s="326">
        <v>0</v>
      </c>
      <c r="AF67" s="326">
        <v>0</v>
      </c>
      <c r="AG67" s="326">
        <v>0</v>
      </c>
      <c r="AH67" s="326">
        <v>0</v>
      </c>
      <c r="AI67" s="326">
        <v>0</v>
      </c>
      <c r="AJ67" s="326">
        <v>0</v>
      </c>
      <c r="AK67" s="326">
        <v>0</v>
      </c>
      <c r="AL67" s="326">
        <v>0</v>
      </c>
      <c r="AM67" s="326">
        <v>0</v>
      </c>
      <c r="AN67" s="326">
        <v>0</v>
      </c>
      <c r="AO67" s="326">
        <v>0</v>
      </c>
      <c r="AP67" s="326" t="s">
        <v>190</v>
      </c>
    </row>
    <row r="68" spans="1:42" ht="42" customHeight="1" x14ac:dyDescent="0.25">
      <c r="A68" s="105"/>
      <c r="B68" s="408" t="s">
        <v>158</v>
      </c>
      <c r="C68" s="409" t="s">
        <v>159</v>
      </c>
      <c r="D68" s="408" t="s">
        <v>93</v>
      </c>
      <c r="E68" s="408" t="s">
        <v>190</v>
      </c>
      <c r="F68" s="408" t="s">
        <v>190</v>
      </c>
      <c r="G68" s="408" t="s">
        <v>190</v>
      </c>
      <c r="H68" s="408" t="s">
        <v>190</v>
      </c>
      <c r="I68" s="326">
        <v>0</v>
      </c>
      <c r="J68" s="326">
        <v>0</v>
      </c>
      <c r="K68" s="326">
        <v>0</v>
      </c>
      <c r="L68" s="326">
        <v>0</v>
      </c>
      <c r="M68" s="326">
        <v>0</v>
      </c>
      <c r="N68" s="326">
        <v>0</v>
      </c>
      <c r="O68" s="326">
        <v>0</v>
      </c>
      <c r="P68" s="326">
        <v>0</v>
      </c>
      <c r="Q68" s="326">
        <v>0</v>
      </c>
      <c r="R68" s="326">
        <v>0</v>
      </c>
      <c r="S68" s="326">
        <v>0</v>
      </c>
      <c r="T68" s="326">
        <v>0</v>
      </c>
      <c r="U68" s="326">
        <v>0</v>
      </c>
      <c r="V68" s="326">
        <v>0</v>
      </c>
      <c r="W68" s="326">
        <v>0</v>
      </c>
      <c r="X68" s="326">
        <v>0</v>
      </c>
      <c r="Y68" s="326">
        <v>0</v>
      </c>
      <c r="Z68" s="326">
        <v>0</v>
      </c>
      <c r="AA68" s="326">
        <v>0</v>
      </c>
      <c r="AB68" s="326">
        <v>0</v>
      </c>
      <c r="AC68" s="326">
        <v>0</v>
      </c>
      <c r="AD68" s="326">
        <v>0</v>
      </c>
      <c r="AE68" s="326">
        <v>0</v>
      </c>
      <c r="AF68" s="326">
        <v>0</v>
      </c>
      <c r="AG68" s="326">
        <v>0</v>
      </c>
      <c r="AH68" s="326">
        <v>0</v>
      </c>
      <c r="AI68" s="326">
        <v>0</v>
      </c>
      <c r="AJ68" s="326">
        <v>0</v>
      </c>
      <c r="AK68" s="326">
        <v>0</v>
      </c>
      <c r="AL68" s="326">
        <v>0</v>
      </c>
      <c r="AM68" s="326">
        <v>0</v>
      </c>
      <c r="AN68" s="326">
        <v>0</v>
      </c>
      <c r="AO68" s="326">
        <v>0</v>
      </c>
      <c r="AP68" s="326" t="s">
        <v>190</v>
      </c>
    </row>
    <row r="69" spans="1:42" ht="42" customHeight="1" x14ac:dyDescent="0.25">
      <c r="A69" s="105"/>
      <c r="B69" s="408" t="s">
        <v>160</v>
      </c>
      <c r="C69" s="409" t="s">
        <v>161</v>
      </c>
      <c r="D69" s="408" t="s">
        <v>93</v>
      </c>
      <c r="E69" s="408" t="s">
        <v>190</v>
      </c>
      <c r="F69" s="408" t="s">
        <v>190</v>
      </c>
      <c r="G69" s="408" t="s">
        <v>190</v>
      </c>
      <c r="H69" s="408" t="s">
        <v>190</v>
      </c>
      <c r="I69" s="326">
        <v>0</v>
      </c>
      <c r="J69" s="326">
        <v>0</v>
      </c>
      <c r="K69" s="326">
        <v>0</v>
      </c>
      <c r="L69" s="326">
        <v>0</v>
      </c>
      <c r="M69" s="326">
        <v>0</v>
      </c>
      <c r="N69" s="326">
        <v>0</v>
      </c>
      <c r="O69" s="326">
        <v>0</v>
      </c>
      <c r="P69" s="326">
        <v>0</v>
      </c>
      <c r="Q69" s="326">
        <v>0</v>
      </c>
      <c r="R69" s="326">
        <v>0</v>
      </c>
      <c r="S69" s="326">
        <v>0</v>
      </c>
      <c r="T69" s="326">
        <v>0</v>
      </c>
      <c r="U69" s="326">
        <v>0</v>
      </c>
      <c r="V69" s="326">
        <v>0</v>
      </c>
      <c r="W69" s="326">
        <v>0</v>
      </c>
      <c r="X69" s="326">
        <v>0</v>
      </c>
      <c r="Y69" s="326">
        <v>0</v>
      </c>
      <c r="Z69" s="326">
        <v>0</v>
      </c>
      <c r="AA69" s="326">
        <v>0</v>
      </c>
      <c r="AB69" s="326">
        <v>0</v>
      </c>
      <c r="AC69" s="326">
        <v>0</v>
      </c>
      <c r="AD69" s="326">
        <v>0</v>
      </c>
      <c r="AE69" s="326">
        <v>0</v>
      </c>
      <c r="AF69" s="326">
        <v>0</v>
      </c>
      <c r="AG69" s="326">
        <v>0</v>
      </c>
      <c r="AH69" s="326">
        <v>0</v>
      </c>
      <c r="AI69" s="326">
        <v>0</v>
      </c>
      <c r="AJ69" s="326">
        <v>0</v>
      </c>
      <c r="AK69" s="326">
        <v>0</v>
      </c>
      <c r="AL69" s="326">
        <v>0</v>
      </c>
      <c r="AM69" s="326">
        <v>0</v>
      </c>
      <c r="AN69" s="326">
        <v>0</v>
      </c>
      <c r="AO69" s="326">
        <v>0</v>
      </c>
      <c r="AP69" s="326" t="s">
        <v>190</v>
      </c>
    </row>
    <row r="70" spans="1:42" ht="42" customHeight="1" x14ac:dyDescent="0.25">
      <c r="A70" s="105"/>
      <c r="B70" s="408" t="s">
        <v>165</v>
      </c>
      <c r="C70" s="409" t="s">
        <v>166</v>
      </c>
      <c r="D70" s="408" t="s">
        <v>93</v>
      </c>
      <c r="E70" s="408" t="s">
        <v>190</v>
      </c>
      <c r="F70" s="408" t="s">
        <v>190</v>
      </c>
      <c r="G70" s="408" t="s">
        <v>190</v>
      </c>
      <c r="H70" s="408" t="s">
        <v>190</v>
      </c>
      <c r="I70" s="326">
        <v>0</v>
      </c>
      <c r="J70" s="326">
        <v>0</v>
      </c>
      <c r="K70" s="326">
        <v>0</v>
      </c>
      <c r="L70" s="326">
        <v>0</v>
      </c>
      <c r="M70" s="326">
        <v>0</v>
      </c>
      <c r="N70" s="326">
        <v>0</v>
      </c>
      <c r="O70" s="326">
        <v>0</v>
      </c>
      <c r="P70" s="326">
        <v>0</v>
      </c>
      <c r="Q70" s="326">
        <v>0</v>
      </c>
      <c r="R70" s="326">
        <v>0</v>
      </c>
      <c r="S70" s="326">
        <v>0</v>
      </c>
      <c r="T70" s="326">
        <v>0</v>
      </c>
      <c r="U70" s="326">
        <v>0</v>
      </c>
      <c r="V70" s="326">
        <v>0</v>
      </c>
      <c r="W70" s="326">
        <v>0</v>
      </c>
      <c r="X70" s="326">
        <v>0</v>
      </c>
      <c r="Y70" s="326">
        <v>0</v>
      </c>
      <c r="Z70" s="326">
        <v>0</v>
      </c>
      <c r="AA70" s="326">
        <v>0</v>
      </c>
      <c r="AB70" s="326">
        <v>0</v>
      </c>
      <c r="AC70" s="326">
        <v>0</v>
      </c>
      <c r="AD70" s="326">
        <v>0</v>
      </c>
      <c r="AE70" s="326">
        <v>0</v>
      </c>
      <c r="AF70" s="326">
        <v>0</v>
      </c>
      <c r="AG70" s="326">
        <v>0</v>
      </c>
      <c r="AH70" s="326">
        <v>0</v>
      </c>
      <c r="AI70" s="326">
        <v>0</v>
      </c>
      <c r="AJ70" s="326">
        <v>0</v>
      </c>
      <c r="AK70" s="326">
        <v>0</v>
      </c>
      <c r="AL70" s="326">
        <v>0</v>
      </c>
      <c r="AM70" s="326">
        <v>0</v>
      </c>
      <c r="AN70" s="326">
        <v>0</v>
      </c>
      <c r="AO70" s="326">
        <v>0</v>
      </c>
      <c r="AP70" s="326" t="s">
        <v>190</v>
      </c>
    </row>
    <row r="71" spans="1:42" ht="42" customHeight="1" x14ac:dyDescent="0.25">
      <c r="A71" s="105"/>
      <c r="B71" s="437" t="s">
        <v>167</v>
      </c>
      <c r="C71" s="443" t="s">
        <v>168</v>
      </c>
      <c r="D71" s="408" t="s">
        <v>93</v>
      </c>
      <c r="E71" s="408" t="s">
        <v>190</v>
      </c>
      <c r="F71" s="408" t="s">
        <v>190</v>
      </c>
      <c r="G71" s="408" t="s">
        <v>190</v>
      </c>
      <c r="H71" s="408" t="s">
        <v>190</v>
      </c>
      <c r="I71" s="326">
        <v>0</v>
      </c>
      <c r="J71" s="326">
        <v>0</v>
      </c>
      <c r="K71" s="410">
        <v>0</v>
      </c>
      <c r="L71" s="326">
        <v>0</v>
      </c>
      <c r="M71" s="326">
        <v>0</v>
      </c>
      <c r="N71" s="326">
        <v>0</v>
      </c>
      <c r="O71" s="326">
        <v>0</v>
      </c>
      <c r="P71" s="326">
        <v>0</v>
      </c>
      <c r="Q71" s="326">
        <v>0</v>
      </c>
      <c r="R71" s="326">
        <v>0</v>
      </c>
      <c r="S71" s="326">
        <v>0</v>
      </c>
      <c r="T71" s="326">
        <v>0</v>
      </c>
      <c r="U71" s="326">
        <v>0</v>
      </c>
      <c r="V71" s="326">
        <v>0</v>
      </c>
      <c r="W71" s="326">
        <v>0</v>
      </c>
      <c r="X71" s="326">
        <v>0</v>
      </c>
      <c r="Y71" s="326">
        <v>0</v>
      </c>
      <c r="Z71" s="326">
        <v>0</v>
      </c>
      <c r="AA71" s="326">
        <v>0</v>
      </c>
      <c r="AB71" s="326">
        <v>0</v>
      </c>
      <c r="AC71" s="326">
        <v>0</v>
      </c>
      <c r="AD71" s="326">
        <v>0</v>
      </c>
      <c r="AE71" s="326">
        <v>0</v>
      </c>
      <c r="AF71" s="326">
        <v>0</v>
      </c>
      <c r="AG71" s="326">
        <v>0</v>
      </c>
      <c r="AH71" s="326">
        <v>0</v>
      </c>
      <c r="AI71" s="326">
        <v>0</v>
      </c>
      <c r="AJ71" s="326">
        <v>0</v>
      </c>
      <c r="AK71" s="326">
        <v>0</v>
      </c>
      <c r="AL71" s="326">
        <v>0</v>
      </c>
      <c r="AM71" s="326">
        <v>0</v>
      </c>
      <c r="AN71" s="326">
        <v>0</v>
      </c>
      <c r="AO71" s="326">
        <v>0</v>
      </c>
      <c r="AP71" s="326" t="s">
        <v>190</v>
      </c>
    </row>
    <row r="72" spans="1:42" ht="42" customHeight="1" x14ac:dyDescent="0.25">
      <c r="A72" s="105"/>
      <c r="B72" s="437" t="s">
        <v>169</v>
      </c>
      <c r="C72" s="443" t="s">
        <v>170</v>
      </c>
      <c r="D72" s="408" t="s">
        <v>93</v>
      </c>
      <c r="E72" s="408" t="s">
        <v>190</v>
      </c>
      <c r="F72" s="408" t="s">
        <v>190</v>
      </c>
      <c r="G72" s="408" t="s">
        <v>190</v>
      </c>
      <c r="H72" s="408" t="s">
        <v>190</v>
      </c>
      <c r="I72" s="326">
        <v>0</v>
      </c>
      <c r="J72" s="326">
        <v>0</v>
      </c>
      <c r="K72" s="410">
        <v>0</v>
      </c>
      <c r="L72" s="326">
        <v>0</v>
      </c>
      <c r="M72" s="326">
        <v>0</v>
      </c>
      <c r="N72" s="326">
        <v>0</v>
      </c>
      <c r="O72" s="326">
        <v>0</v>
      </c>
      <c r="P72" s="326">
        <v>0</v>
      </c>
      <c r="Q72" s="326">
        <v>0</v>
      </c>
      <c r="R72" s="326">
        <v>0</v>
      </c>
      <c r="S72" s="326">
        <v>0</v>
      </c>
      <c r="T72" s="326">
        <v>0</v>
      </c>
      <c r="U72" s="326">
        <v>0</v>
      </c>
      <c r="V72" s="326">
        <v>0</v>
      </c>
      <c r="W72" s="326">
        <v>0</v>
      </c>
      <c r="X72" s="326">
        <v>0</v>
      </c>
      <c r="Y72" s="326">
        <v>0</v>
      </c>
      <c r="Z72" s="326">
        <v>0</v>
      </c>
      <c r="AA72" s="326">
        <v>0</v>
      </c>
      <c r="AB72" s="326">
        <v>0</v>
      </c>
      <c r="AC72" s="326">
        <v>0</v>
      </c>
      <c r="AD72" s="326">
        <v>0</v>
      </c>
      <c r="AE72" s="326">
        <v>0</v>
      </c>
      <c r="AF72" s="326">
        <v>0</v>
      </c>
      <c r="AG72" s="326">
        <v>0</v>
      </c>
      <c r="AH72" s="326">
        <v>0</v>
      </c>
      <c r="AI72" s="326">
        <v>0</v>
      </c>
      <c r="AJ72" s="326">
        <v>0</v>
      </c>
      <c r="AK72" s="326">
        <v>0</v>
      </c>
      <c r="AL72" s="326">
        <v>0</v>
      </c>
      <c r="AM72" s="326">
        <v>0</v>
      </c>
      <c r="AN72" s="326">
        <v>0</v>
      </c>
      <c r="AO72" s="326">
        <v>0</v>
      </c>
      <c r="AP72" s="326" t="s">
        <v>190</v>
      </c>
    </row>
    <row r="73" spans="1:42" ht="48" customHeight="1" x14ac:dyDescent="0.25">
      <c r="A73" s="105"/>
      <c r="B73" s="382" t="s">
        <v>171</v>
      </c>
      <c r="C73" s="383" t="s">
        <v>172</v>
      </c>
      <c r="D73" s="382" t="s">
        <v>93</v>
      </c>
      <c r="E73" s="385" t="s">
        <v>190</v>
      </c>
      <c r="F73" s="385" t="s">
        <v>190</v>
      </c>
      <c r="G73" s="385" t="s">
        <v>190</v>
      </c>
      <c r="H73" s="385" t="s">
        <v>190</v>
      </c>
      <c r="I73" s="384">
        <f>I74</f>
        <v>0</v>
      </c>
      <c r="J73" s="384">
        <f>J74</f>
        <v>0</v>
      </c>
      <c r="K73" s="445">
        <f>K74+K75</f>
        <v>0</v>
      </c>
      <c r="L73" s="384">
        <f>L74+L75</f>
        <v>0</v>
      </c>
      <c r="M73" s="384">
        <f>M74+M75</f>
        <v>0</v>
      </c>
      <c r="N73" s="384">
        <f t="shared" ref="N73:U73" si="24">N74</f>
        <v>0</v>
      </c>
      <c r="O73" s="384">
        <f>O74+O75</f>
        <v>0</v>
      </c>
      <c r="P73" s="384">
        <f t="shared" si="24"/>
        <v>0</v>
      </c>
      <c r="Q73" s="384">
        <f t="shared" si="24"/>
        <v>0</v>
      </c>
      <c r="R73" s="384">
        <f>R74+R75</f>
        <v>0</v>
      </c>
      <c r="S73" s="384">
        <f t="shared" si="24"/>
        <v>0</v>
      </c>
      <c r="T73" s="384">
        <f t="shared" si="24"/>
        <v>0</v>
      </c>
      <c r="U73" s="384">
        <f t="shared" si="24"/>
        <v>0</v>
      </c>
      <c r="V73" s="384">
        <f t="shared" ref="V73:AC73" si="25">V74+V75</f>
        <v>0</v>
      </c>
      <c r="W73" s="384">
        <f t="shared" si="25"/>
        <v>0</v>
      </c>
      <c r="X73" s="384">
        <f t="shared" si="25"/>
        <v>0</v>
      </c>
      <c r="Y73" s="384">
        <f t="shared" si="25"/>
        <v>0</v>
      </c>
      <c r="Z73" s="384">
        <f t="shared" si="25"/>
        <v>0</v>
      </c>
      <c r="AA73" s="384">
        <f t="shared" si="25"/>
        <v>0</v>
      </c>
      <c r="AB73" s="384">
        <f t="shared" si="25"/>
        <v>0</v>
      </c>
      <c r="AC73" s="384">
        <f t="shared" si="25"/>
        <v>0</v>
      </c>
      <c r="AD73" s="384">
        <f>AD74</f>
        <v>0</v>
      </c>
      <c r="AE73" s="384">
        <f>AE74</f>
        <v>0</v>
      </c>
      <c r="AF73" s="384">
        <f>AF74</f>
        <v>0</v>
      </c>
      <c r="AG73" s="384">
        <f t="shared" ref="AG73:AO73" si="26">AG74+AG75</f>
        <v>0</v>
      </c>
      <c r="AH73" s="384">
        <f t="shared" si="26"/>
        <v>0</v>
      </c>
      <c r="AI73" s="384">
        <f t="shared" si="26"/>
        <v>0</v>
      </c>
      <c r="AJ73" s="384">
        <f t="shared" si="26"/>
        <v>0</v>
      </c>
      <c r="AK73" s="384">
        <f t="shared" si="26"/>
        <v>0</v>
      </c>
      <c r="AL73" s="384">
        <f t="shared" si="26"/>
        <v>0</v>
      </c>
      <c r="AM73" s="384">
        <f t="shared" si="26"/>
        <v>0</v>
      </c>
      <c r="AN73" s="384">
        <f t="shared" si="26"/>
        <v>0</v>
      </c>
      <c r="AO73" s="384">
        <f t="shared" si="26"/>
        <v>0</v>
      </c>
      <c r="AP73" s="384" t="s">
        <v>190</v>
      </c>
    </row>
    <row r="74" spans="1:42" ht="42" customHeight="1" x14ac:dyDescent="0.25">
      <c r="A74" s="105"/>
      <c r="B74" s="408" t="s">
        <v>173</v>
      </c>
      <c r="C74" s="409" t="s">
        <v>174</v>
      </c>
      <c r="D74" s="408" t="s">
        <v>93</v>
      </c>
      <c r="E74" s="408" t="s">
        <v>190</v>
      </c>
      <c r="F74" s="408" t="s">
        <v>190</v>
      </c>
      <c r="G74" s="408" t="s">
        <v>190</v>
      </c>
      <c r="H74" s="408" t="s">
        <v>190</v>
      </c>
      <c r="I74" s="326">
        <v>0</v>
      </c>
      <c r="J74" s="410">
        <v>0</v>
      </c>
      <c r="K74" s="410">
        <v>0</v>
      </c>
      <c r="L74" s="326">
        <v>0</v>
      </c>
      <c r="M74" s="326">
        <v>0</v>
      </c>
      <c r="N74" s="326">
        <v>0</v>
      </c>
      <c r="O74" s="326">
        <v>0</v>
      </c>
      <c r="P74" s="326">
        <v>0</v>
      </c>
      <c r="Q74" s="326">
        <v>0</v>
      </c>
      <c r="R74" s="326">
        <v>0</v>
      </c>
      <c r="S74" s="326">
        <v>0</v>
      </c>
      <c r="T74" s="326">
        <v>0</v>
      </c>
      <c r="U74" s="326">
        <v>0</v>
      </c>
      <c r="V74" s="326">
        <v>0</v>
      </c>
      <c r="W74" s="326">
        <v>0</v>
      </c>
      <c r="X74" s="326">
        <v>0</v>
      </c>
      <c r="Y74" s="326">
        <v>0</v>
      </c>
      <c r="Z74" s="326">
        <v>0</v>
      </c>
      <c r="AA74" s="326">
        <v>0</v>
      </c>
      <c r="AB74" s="410">
        <v>0</v>
      </c>
      <c r="AC74" s="410">
        <v>0</v>
      </c>
      <c r="AD74" s="410">
        <v>0</v>
      </c>
      <c r="AE74" s="410">
        <v>0</v>
      </c>
      <c r="AF74" s="410">
        <v>0</v>
      </c>
      <c r="AG74" s="410">
        <v>0</v>
      </c>
      <c r="AH74" s="410">
        <v>0</v>
      </c>
      <c r="AI74" s="410">
        <v>0</v>
      </c>
      <c r="AJ74" s="410">
        <v>0</v>
      </c>
      <c r="AK74" s="410">
        <v>0</v>
      </c>
      <c r="AL74" s="410">
        <v>0</v>
      </c>
      <c r="AM74" s="410">
        <v>0</v>
      </c>
      <c r="AN74" s="326">
        <v>0</v>
      </c>
      <c r="AO74" s="326">
        <v>0</v>
      </c>
      <c r="AP74" s="326" t="s">
        <v>190</v>
      </c>
    </row>
    <row r="75" spans="1:42" ht="42" customHeight="1" x14ac:dyDescent="0.25">
      <c r="A75" s="105"/>
      <c r="B75" s="408" t="s">
        <v>175</v>
      </c>
      <c r="C75" s="409" t="s">
        <v>176</v>
      </c>
      <c r="D75" s="408" t="s">
        <v>93</v>
      </c>
      <c r="E75" s="408" t="s">
        <v>190</v>
      </c>
      <c r="F75" s="408" t="s">
        <v>190</v>
      </c>
      <c r="G75" s="408" t="s">
        <v>190</v>
      </c>
      <c r="H75" s="408" t="s">
        <v>190</v>
      </c>
      <c r="I75" s="326">
        <v>0</v>
      </c>
      <c r="J75" s="410">
        <v>0</v>
      </c>
      <c r="K75" s="410">
        <v>0</v>
      </c>
      <c r="L75" s="326">
        <v>0</v>
      </c>
      <c r="M75" s="326">
        <v>0</v>
      </c>
      <c r="N75" s="326">
        <v>0</v>
      </c>
      <c r="O75" s="326">
        <v>0</v>
      </c>
      <c r="P75" s="326">
        <v>0</v>
      </c>
      <c r="Q75" s="326">
        <v>0</v>
      </c>
      <c r="R75" s="326">
        <v>0</v>
      </c>
      <c r="S75" s="326">
        <v>0</v>
      </c>
      <c r="T75" s="326">
        <v>0</v>
      </c>
      <c r="U75" s="326">
        <v>0</v>
      </c>
      <c r="V75" s="326">
        <v>0</v>
      </c>
      <c r="W75" s="326">
        <v>0</v>
      </c>
      <c r="X75" s="326">
        <v>0</v>
      </c>
      <c r="Y75" s="326">
        <v>0</v>
      </c>
      <c r="Z75" s="326">
        <v>0</v>
      </c>
      <c r="AA75" s="326">
        <v>0</v>
      </c>
      <c r="AB75" s="410">
        <v>0</v>
      </c>
      <c r="AC75" s="410">
        <v>0</v>
      </c>
      <c r="AD75" s="410">
        <v>0</v>
      </c>
      <c r="AE75" s="410">
        <v>0</v>
      </c>
      <c r="AF75" s="410">
        <v>0</v>
      </c>
      <c r="AG75" s="410">
        <v>0</v>
      </c>
      <c r="AH75" s="410">
        <v>0</v>
      </c>
      <c r="AI75" s="410">
        <v>0</v>
      </c>
      <c r="AJ75" s="410">
        <v>0</v>
      </c>
      <c r="AK75" s="410">
        <v>0</v>
      </c>
      <c r="AL75" s="410">
        <v>0</v>
      </c>
      <c r="AM75" s="410">
        <v>0</v>
      </c>
      <c r="AN75" s="410">
        <v>0</v>
      </c>
      <c r="AO75" s="410">
        <v>0</v>
      </c>
      <c r="AP75" s="326" t="s">
        <v>190</v>
      </c>
    </row>
    <row r="76" spans="1:42" ht="48" customHeight="1" x14ac:dyDescent="0.25">
      <c r="A76" s="105"/>
      <c r="B76" s="382" t="s">
        <v>177</v>
      </c>
      <c r="C76" s="383" t="s">
        <v>178</v>
      </c>
      <c r="D76" s="427" t="s">
        <v>93</v>
      </c>
      <c r="E76" s="462" t="s">
        <v>190</v>
      </c>
      <c r="F76" s="462" t="s">
        <v>190</v>
      </c>
      <c r="G76" s="469" t="s">
        <v>190</v>
      </c>
      <c r="H76" s="469" t="s">
        <v>190</v>
      </c>
      <c r="I76" s="384">
        <v>0</v>
      </c>
      <c r="J76" s="393">
        <v>0</v>
      </c>
      <c r="K76" s="393">
        <v>0</v>
      </c>
      <c r="L76" s="384">
        <f>L77+L78</f>
        <v>38.583333333333336</v>
      </c>
      <c r="M76" s="393">
        <f>M77+M78</f>
        <v>0</v>
      </c>
      <c r="N76" s="384">
        <v>0</v>
      </c>
      <c r="O76" s="393">
        <v>0</v>
      </c>
      <c r="P76" s="384">
        <v>0</v>
      </c>
      <c r="Q76" s="393">
        <v>0</v>
      </c>
      <c r="R76" s="384">
        <v>0</v>
      </c>
      <c r="S76" s="393">
        <v>0</v>
      </c>
      <c r="T76" s="384">
        <v>0</v>
      </c>
      <c r="U76" s="393">
        <v>0</v>
      </c>
      <c r="V76" s="384">
        <f t="shared" ref="V76:AO76" si="27">V77+V78</f>
        <v>0</v>
      </c>
      <c r="W76" s="393">
        <f t="shared" si="27"/>
        <v>0</v>
      </c>
      <c r="X76" s="384">
        <f t="shared" si="27"/>
        <v>0</v>
      </c>
      <c r="Y76" s="393">
        <f t="shared" si="27"/>
        <v>0</v>
      </c>
      <c r="Z76" s="384">
        <f t="shared" si="27"/>
        <v>0</v>
      </c>
      <c r="AA76" s="393">
        <f t="shared" si="27"/>
        <v>0</v>
      </c>
      <c r="AB76" s="393">
        <f t="shared" si="27"/>
        <v>0</v>
      </c>
      <c r="AC76" s="393">
        <f t="shared" si="27"/>
        <v>0</v>
      </c>
      <c r="AD76" s="393">
        <f t="shared" si="27"/>
        <v>3.75</v>
      </c>
      <c r="AE76" s="393">
        <f t="shared" si="27"/>
        <v>0</v>
      </c>
      <c r="AF76" s="393">
        <f t="shared" si="27"/>
        <v>34.833333333333336</v>
      </c>
      <c r="AG76" s="393">
        <f t="shared" si="27"/>
        <v>0</v>
      </c>
      <c r="AH76" s="393">
        <f t="shared" si="27"/>
        <v>0</v>
      </c>
      <c r="AI76" s="393">
        <f t="shared" si="27"/>
        <v>0</v>
      </c>
      <c r="AJ76" s="393">
        <f t="shared" si="27"/>
        <v>0</v>
      </c>
      <c r="AK76" s="393">
        <f t="shared" si="27"/>
        <v>0</v>
      </c>
      <c r="AL76" s="393">
        <f t="shared" si="27"/>
        <v>0</v>
      </c>
      <c r="AM76" s="393">
        <f t="shared" si="27"/>
        <v>0</v>
      </c>
      <c r="AN76" s="393">
        <f t="shared" si="27"/>
        <v>38.583333333333336</v>
      </c>
      <c r="AO76" s="393">
        <f t="shared" si="27"/>
        <v>0</v>
      </c>
      <c r="AP76" s="397" t="s">
        <v>190</v>
      </c>
    </row>
    <row r="77" spans="1:42" ht="42" customHeight="1" x14ac:dyDescent="0.25">
      <c r="A77" s="105"/>
      <c r="B77" s="408" t="s">
        <v>179</v>
      </c>
      <c r="C77" s="409" t="s">
        <v>180</v>
      </c>
      <c r="D77" s="408" t="s">
        <v>93</v>
      </c>
      <c r="E77" s="437" t="s">
        <v>190</v>
      </c>
      <c r="F77" s="408" t="s">
        <v>190</v>
      </c>
      <c r="G77" s="408" t="s">
        <v>190</v>
      </c>
      <c r="H77" s="446" t="s">
        <v>190</v>
      </c>
      <c r="I77" s="326">
        <v>0</v>
      </c>
      <c r="J77" s="326">
        <v>0</v>
      </c>
      <c r="K77" s="410">
        <v>0</v>
      </c>
      <c r="L77" s="326">
        <v>0</v>
      </c>
      <c r="M77" s="326">
        <v>0</v>
      </c>
      <c r="N77" s="326">
        <v>0</v>
      </c>
      <c r="O77" s="326">
        <v>0</v>
      </c>
      <c r="P77" s="326">
        <v>0</v>
      </c>
      <c r="Q77" s="326">
        <v>0</v>
      </c>
      <c r="R77" s="326">
        <v>0</v>
      </c>
      <c r="S77" s="326">
        <v>0</v>
      </c>
      <c r="T77" s="326">
        <v>0</v>
      </c>
      <c r="U77" s="326">
        <v>0</v>
      </c>
      <c r="V77" s="326">
        <v>0</v>
      </c>
      <c r="W77" s="326">
        <v>0</v>
      </c>
      <c r="X77" s="326">
        <v>0</v>
      </c>
      <c r="Y77" s="326">
        <v>0</v>
      </c>
      <c r="Z77" s="326">
        <v>0</v>
      </c>
      <c r="AA77" s="326">
        <v>0</v>
      </c>
      <c r="AB77" s="410">
        <v>0</v>
      </c>
      <c r="AC77" s="410">
        <v>0</v>
      </c>
      <c r="AD77" s="410">
        <v>0</v>
      </c>
      <c r="AE77" s="410">
        <v>0</v>
      </c>
      <c r="AF77" s="410">
        <v>0</v>
      </c>
      <c r="AG77" s="410">
        <v>0</v>
      </c>
      <c r="AH77" s="410">
        <v>0</v>
      </c>
      <c r="AI77" s="410">
        <v>0</v>
      </c>
      <c r="AJ77" s="410">
        <v>0</v>
      </c>
      <c r="AK77" s="410">
        <v>0</v>
      </c>
      <c r="AL77" s="410">
        <v>0</v>
      </c>
      <c r="AM77" s="410">
        <v>0</v>
      </c>
      <c r="AN77" s="410">
        <v>0</v>
      </c>
      <c r="AO77" s="410">
        <v>0</v>
      </c>
      <c r="AP77" s="326" t="s">
        <v>190</v>
      </c>
    </row>
    <row r="78" spans="1:42" ht="42" customHeight="1" x14ac:dyDescent="0.25">
      <c r="A78" s="105"/>
      <c r="B78" s="408" t="s">
        <v>181</v>
      </c>
      <c r="C78" s="409" t="s">
        <v>182</v>
      </c>
      <c r="D78" s="408" t="s">
        <v>93</v>
      </c>
      <c r="E78" s="437" t="s">
        <v>190</v>
      </c>
      <c r="F78" s="408" t="s">
        <v>190</v>
      </c>
      <c r="G78" s="408" t="s">
        <v>190</v>
      </c>
      <c r="H78" s="446" t="s">
        <v>190</v>
      </c>
      <c r="I78" s="326">
        <f>SUBTOTAL(9,I79)</f>
        <v>0</v>
      </c>
      <c r="J78" s="326">
        <f t="shared" ref="J78:AO78" si="28">SUBTOTAL(9,J79)</f>
        <v>0</v>
      </c>
      <c r="K78" s="326">
        <f t="shared" si="28"/>
        <v>0</v>
      </c>
      <c r="L78" s="326">
        <f t="shared" si="28"/>
        <v>38.583333333333336</v>
      </c>
      <c r="M78" s="326">
        <f t="shared" si="28"/>
        <v>0</v>
      </c>
      <c r="N78" s="326">
        <f t="shared" si="28"/>
        <v>38.583333333333336</v>
      </c>
      <c r="O78" s="326">
        <f t="shared" si="28"/>
        <v>0</v>
      </c>
      <c r="P78" s="326">
        <f t="shared" si="28"/>
        <v>0</v>
      </c>
      <c r="Q78" s="326">
        <f t="shared" si="28"/>
        <v>0</v>
      </c>
      <c r="R78" s="326">
        <f t="shared" si="28"/>
        <v>0</v>
      </c>
      <c r="S78" s="326">
        <f t="shared" si="28"/>
        <v>0</v>
      </c>
      <c r="T78" s="326">
        <f t="shared" si="28"/>
        <v>0</v>
      </c>
      <c r="U78" s="326">
        <f t="shared" si="28"/>
        <v>0</v>
      </c>
      <c r="V78" s="326">
        <f t="shared" si="28"/>
        <v>0</v>
      </c>
      <c r="W78" s="326">
        <f t="shared" si="28"/>
        <v>0</v>
      </c>
      <c r="X78" s="326">
        <f t="shared" si="28"/>
        <v>0</v>
      </c>
      <c r="Y78" s="326">
        <f t="shared" si="28"/>
        <v>0</v>
      </c>
      <c r="Z78" s="326">
        <f t="shared" si="28"/>
        <v>0</v>
      </c>
      <c r="AA78" s="326">
        <f t="shared" si="28"/>
        <v>0</v>
      </c>
      <c r="AB78" s="326">
        <f t="shared" si="28"/>
        <v>0</v>
      </c>
      <c r="AC78" s="326">
        <f t="shared" si="28"/>
        <v>0</v>
      </c>
      <c r="AD78" s="326">
        <f t="shared" si="28"/>
        <v>3.75</v>
      </c>
      <c r="AE78" s="326">
        <f t="shared" si="28"/>
        <v>0</v>
      </c>
      <c r="AF78" s="326">
        <f t="shared" si="28"/>
        <v>34.833333333333336</v>
      </c>
      <c r="AG78" s="326">
        <f t="shared" si="28"/>
        <v>0</v>
      </c>
      <c r="AH78" s="326">
        <f t="shared" si="28"/>
        <v>0</v>
      </c>
      <c r="AI78" s="326">
        <f t="shared" si="28"/>
        <v>0</v>
      </c>
      <c r="AJ78" s="326">
        <f t="shared" si="28"/>
        <v>0</v>
      </c>
      <c r="AK78" s="326">
        <f t="shared" si="28"/>
        <v>0</v>
      </c>
      <c r="AL78" s="326">
        <f t="shared" si="28"/>
        <v>0</v>
      </c>
      <c r="AM78" s="326">
        <f t="shared" si="28"/>
        <v>0</v>
      </c>
      <c r="AN78" s="326">
        <f t="shared" si="28"/>
        <v>38.583333333333336</v>
      </c>
      <c r="AO78" s="326">
        <f t="shared" si="28"/>
        <v>0</v>
      </c>
      <c r="AP78" s="326" t="s">
        <v>190</v>
      </c>
    </row>
    <row r="79" spans="1:42" s="941" customFormat="1" ht="33" customHeight="1" x14ac:dyDescent="0.25">
      <c r="B79" s="76" t="s">
        <v>181</v>
      </c>
      <c r="C79" s="387" t="s">
        <v>1576</v>
      </c>
      <c r="D79" s="76" t="s">
        <v>1666</v>
      </c>
      <c r="E79" s="618" t="s">
        <v>694</v>
      </c>
      <c r="F79" s="973" t="str">
        <f>'С № 2'!F79</f>
        <v>2023</v>
      </c>
      <c r="G79" s="973" t="str">
        <f>'С № 2'!G79</f>
        <v>2024</v>
      </c>
      <c r="H79" s="964"/>
      <c r="I79" s="77"/>
      <c r="J79" s="77"/>
      <c r="K79" s="390"/>
      <c r="L79" s="77">
        <f t="shared" ref="L79" si="29">SUM(M79:P79)</f>
        <v>38.583333333333336</v>
      </c>
      <c r="M79" s="77"/>
      <c r="N79" s="77">
        <f>'С № 2'!U79/1.2</f>
        <v>38.583333333333336</v>
      </c>
      <c r="O79" s="77"/>
      <c r="P79" s="77"/>
      <c r="Q79" s="77"/>
      <c r="R79" s="77"/>
      <c r="S79" s="77"/>
      <c r="T79" s="77"/>
      <c r="U79" s="77"/>
      <c r="V79" s="77"/>
      <c r="W79" s="77"/>
      <c r="X79" s="77"/>
      <c r="Y79" s="77"/>
      <c r="Z79" s="77"/>
      <c r="AA79" s="77"/>
      <c r="AB79" s="390"/>
      <c r="AC79" s="390"/>
      <c r="AD79" s="390">
        <f>'С № 2'!AJ79/1.2</f>
        <v>3.75</v>
      </c>
      <c r="AE79" s="390"/>
      <c r="AF79" s="390">
        <f>'С № 2'!AT79/1.2</f>
        <v>34.833333333333336</v>
      </c>
      <c r="AG79" s="390"/>
      <c r="AH79" s="390"/>
      <c r="AI79" s="390"/>
      <c r="AJ79" s="390"/>
      <c r="AK79" s="390"/>
      <c r="AL79" s="390"/>
      <c r="AM79" s="390"/>
      <c r="AN79" s="390">
        <f t="shared" ref="AN79" si="30">AD79+AF79+AH79+AJ79+AL79</f>
        <v>38.583333333333336</v>
      </c>
      <c r="AO79" s="390"/>
      <c r="AP79" s="77"/>
    </row>
    <row r="80" spans="1:42" ht="48" customHeight="1" x14ac:dyDescent="0.25">
      <c r="A80" s="105"/>
      <c r="B80" s="382" t="s">
        <v>183</v>
      </c>
      <c r="C80" s="383" t="s">
        <v>184</v>
      </c>
      <c r="D80" s="382" t="s">
        <v>93</v>
      </c>
      <c r="E80" s="462" t="s">
        <v>190</v>
      </c>
      <c r="F80" s="385" t="s">
        <v>190</v>
      </c>
      <c r="G80" s="385" t="s">
        <v>190</v>
      </c>
      <c r="H80" s="469" t="s">
        <v>190</v>
      </c>
      <c r="I80" s="384">
        <f t="shared" ref="I80:AO80" si="31">SUBTOTAL(9,I81:I88)</f>
        <v>3.9158333333333335</v>
      </c>
      <c r="J80" s="384">
        <f t="shared" si="31"/>
        <v>0</v>
      </c>
      <c r="K80" s="384">
        <f t="shared" si="31"/>
        <v>0</v>
      </c>
      <c r="L80" s="384">
        <f t="shared" si="31"/>
        <v>94.748333333333335</v>
      </c>
      <c r="M80" s="384">
        <f t="shared" si="31"/>
        <v>0</v>
      </c>
      <c r="N80" s="384">
        <f t="shared" si="31"/>
        <v>94.748333333333335</v>
      </c>
      <c r="O80" s="384">
        <f t="shared" si="31"/>
        <v>0</v>
      </c>
      <c r="P80" s="384">
        <f t="shared" si="31"/>
        <v>0</v>
      </c>
      <c r="Q80" s="384">
        <f t="shared" si="31"/>
        <v>0</v>
      </c>
      <c r="R80" s="384">
        <f t="shared" si="31"/>
        <v>0</v>
      </c>
      <c r="S80" s="384">
        <f t="shared" si="31"/>
        <v>0</v>
      </c>
      <c r="T80" s="384">
        <f t="shared" si="31"/>
        <v>0</v>
      </c>
      <c r="U80" s="384">
        <f t="shared" si="31"/>
        <v>0</v>
      </c>
      <c r="V80" s="384">
        <f t="shared" si="31"/>
        <v>0</v>
      </c>
      <c r="W80" s="384">
        <f t="shared" si="31"/>
        <v>0</v>
      </c>
      <c r="X80" s="384">
        <f t="shared" si="31"/>
        <v>0</v>
      </c>
      <c r="Y80" s="384">
        <f t="shared" si="31"/>
        <v>0</v>
      </c>
      <c r="Z80" s="384">
        <f t="shared" si="31"/>
        <v>0</v>
      </c>
      <c r="AA80" s="384">
        <f t="shared" si="31"/>
        <v>0</v>
      </c>
      <c r="AB80" s="384">
        <f t="shared" si="31"/>
        <v>0</v>
      </c>
      <c r="AC80" s="384">
        <f t="shared" si="31"/>
        <v>0</v>
      </c>
      <c r="AD80" s="384">
        <f t="shared" si="31"/>
        <v>2.0833333333333335</v>
      </c>
      <c r="AE80" s="384">
        <f t="shared" si="31"/>
        <v>0</v>
      </c>
      <c r="AF80" s="384">
        <f t="shared" si="31"/>
        <v>0</v>
      </c>
      <c r="AG80" s="384">
        <f t="shared" si="31"/>
        <v>0</v>
      </c>
      <c r="AH80" s="384">
        <f t="shared" si="31"/>
        <v>17.083333333333336</v>
      </c>
      <c r="AI80" s="384">
        <f t="shared" si="31"/>
        <v>0</v>
      </c>
      <c r="AJ80" s="384">
        <f t="shared" si="31"/>
        <v>23.976666666666667</v>
      </c>
      <c r="AK80" s="384">
        <f t="shared" si="31"/>
        <v>0</v>
      </c>
      <c r="AL80" s="384">
        <f t="shared" si="31"/>
        <v>51.605000000000011</v>
      </c>
      <c r="AM80" s="384">
        <f t="shared" si="31"/>
        <v>0</v>
      </c>
      <c r="AN80" s="384">
        <f t="shared" si="31"/>
        <v>94.748333333333335</v>
      </c>
      <c r="AO80" s="384">
        <f t="shared" si="31"/>
        <v>0</v>
      </c>
      <c r="AP80" s="384" t="s">
        <v>190</v>
      </c>
    </row>
    <row r="81" spans="1:127" s="448" customFormat="1" ht="33" customHeight="1" x14ac:dyDescent="0.25">
      <c r="B81" s="76" t="s">
        <v>183</v>
      </c>
      <c r="C81" s="387" t="s">
        <v>1575</v>
      </c>
      <c r="D81" s="76" t="s">
        <v>1667</v>
      </c>
      <c r="E81" s="395" t="s">
        <v>694</v>
      </c>
      <c r="F81" s="976" t="str">
        <f>'С № 2'!F81</f>
        <v>2027</v>
      </c>
      <c r="G81" s="976" t="str">
        <f>'С № 2'!G81</f>
        <v>2027</v>
      </c>
      <c r="H81" s="76"/>
      <c r="I81" s="77">
        <f>'С № 2'!I81/1.2</f>
        <v>3.9158333333333335</v>
      </c>
      <c r="J81" s="77">
        <f>'С № 2'!M81/1.2</f>
        <v>0</v>
      </c>
      <c r="K81" s="390">
        <f>'С № 2'!P81</f>
        <v>0</v>
      </c>
      <c r="L81" s="77">
        <f>SUM(M81:P81)</f>
        <v>44.93833333333334</v>
      </c>
      <c r="M81" s="77"/>
      <c r="N81" s="77">
        <f>'С № 2'!U81/1.2</f>
        <v>44.93833333333334</v>
      </c>
      <c r="O81" s="77"/>
      <c r="P81" s="77"/>
      <c r="Q81" s="77"/>
      <c r="R81" s="77"/>
      <c r="S81" s="77"/>
      <c r="T81" s="77"/>
      <c r="U81" s="77"/>
      <c r="V81" s="373"/>
      <c r="W81" s="373"/>
      <c r="X81" s="373"/>
      <c r="Y81" s="373"/>
      <c r="Z81" s="373"/>
      <c r="AA81" s="77">
        <f>'С № 2'!Y81/1.2</f>
        <v>0</v>
      </c>
      <c r="AB81" s="390">
        <f>AE81</f>
        <v>0</v>
      </c>
      <c r="AC81" s="390">
        <f>K81</f>
        <v>0</v>
      </c>
      <c r="AD81" s="390">
        <f>'С № 2'!AJ81/1.2</f>
        <v>0</v>
      </c>
      <c r="AE81" s="390"/>
      <c r="AF81" s="390">
        <f>'С № 2'!AT81/1.2</f>
        <v>0</v>
      </c>
      <c r="AG81" s="390">
        <f>'С № 2'!AY81/1.2</f>
        <v>0</v>
      </c>
      <c r="AH81" s="390">
        <f>'С № 2'!BD81/1.2</f>
        <v>0</v>
      </c>
      <c r="AI81" s="390">
        <f>'С № 2'!BI81/1.2</f>
        <v>0</v>
      </c>
      <c r="AJ81" s="390">
        <f>'С № 2'!BN81/1.2</f>
        <v>0</v>
      </c>
      <c r="AK81" s="389"/>
      <c r="AL81" s="390">
        <f>'С № 2'!BX81/1.2</f>
        <v>44.93833333333334</v>
      </c>
      <c r="AM81" s="389"/>
      <c r="AN81" s="390">
        <f>AD81+AF81+AH81+AJ81+AL81</f>
        <v>44.93833333333334</v>
      </c>
      <c r="AO81" s="390">
        <f t="shared" ref="AO81:AO88" si="32">AE81+AG81+AI81</f>
        <v>0</v>
      </c>
      <c r="AP81" s="77"/>
    </row>
    <row r="82" spans="1:127" s="448" customFormat="1" ht="33" customHeight="1" x14ac:dyDescent="0.25">
      <c r="B82" s="76" t="s">
        <v>183</v>
      </c>
      <c r="C82" s="387" t="s">
        <v>1590</v>
      </c>
      <c r="D82" s="76" t="s">
        <v>1668</v>
      </c>
      <c r="E82" s="395" t="s">
        <v>694</v>
      </c>
      <c r="F82" s="976" t="str">
        <f>'С № 2'!F82</f>
        <v>2025</v>
      </c>
      <c r="G82" s="976" t="str">
        <f>'С № 2'!G82</f>
        <v>2026</v>
      </c>
      <c r="H82" s="76"/>
      <c r="I82" s="77">
        <f>'С № 2'!I82/1.2</f>
        <v>0</v>
      </c>
      <c r="J82" s="77">
        <f>'С № 2'!M82/1.2</f>
        <v>0</v>
      </c>
      <c r="K82" s="390">
        <f>'С № 2'!P82</f>
        <v>0</v>
      </c>
      <c r="L82" s="77">
        <f t="shared" ref="L82:L88" si="33">SUM(M82:P82)</f>
        <v>10.833333333333334</v>
      </c>
      <c r="M82" s="77"/>
      <c r="N82" s="77">
        <f>'С № 2'!U82/1.2</f>
        <v>10.833333333333334</v>
      </c>
      <c r="O82" s="77"/>
      <c r="P82" s="77"/>
      <c r="Q82" s="77"/>
      <c r="R82" s="77"/>
      <c r="S82" s="77"/>
      <c r="T82" s="77"/>
      <c r="U82" s="77"/>
      <c r="V82" s="373"/>
      <c r="W82" s="373"/>
      <c r="X82" s="373"/>
      <c r="Y82" s="373"/>
      <c r="Z82" s="373"/>
      <c r="AA82" s="77">
        <f>'С № 2'!Y82/1.2</f>
        <v>0</v>
      </c>
      <c r="AB82" s="390">
        <f t="shared" ref="AB82:AB88" si="34">AE82</f>
        <v>0</v>
      </c>
      <c r="AC82" s="390">
        <f t="shared" ref="AC82:AC88" si="35">K82</f>
        <v>0</v>
      </c>
      <c r="AD82" s="390">
        <f>'С № 2'!AJ82/1.2</f>
        <v>0</v>
      </c>
      <c r="AE82" s="390"/>
      <c r="AF82" s="390">
        <f>'С № 2'!AT82/1.2</f>
        <v>0</v>
      </c>
      <c r="AG82" s="390">
        <f>'С № 2'!AY82/1.2</f>
        <v>0</v>
      </c>
      <c r="AH82" s="390">
        <f>'С № 2'!BD82/1.2</f>
        <v>3.3333333333333335</v>
      </c>
      <c r="AI82" s="390">
        <f>'С № 2'!BI82/1.2</f>
        <v>0</v>
      </c>
      <c r="AJ82" s="390">
        <f>'С № 2'!BN82/1.2</f>
        <v>7.5</v>
      </c>
      <c r="AK82" s="389"/>
      <c r="AL82" s="390">
        <f>'С № 2'!BX82/1.2</f>
        <v>0</v>
      </c>
      <c r="AM82" s="389"/>
      <c r="AN82" s="390">
        <f t="shared" ref="AN82:AN88" si="36">AD82+AF82+AH82+AJ82+AL82</f>
        <v>10.833333333333334</v>
      </c>
      <c r="AO82" s="390">
        <f t="shared" si="32"/>
        <v>0</v>
      </c>
      <c r="AP82" s="77"/>
    </row>
    <row r="83" spans="1:127" s="448" customFormat="1" ht="33" customHeight="1" x14ac:dyDescent="0.25">
      <c r="B83" s="76" t="s">
        <v>183</v>
      </c>
      <c r="C83" s="387" t="s">
        <v>1577</v>
      </c>
      <c r="D83" s="76" t="s">
        <v>1669</v>
      </c>
      <c r="E83" s="395" t="s">
        <v>694</v>
      </c>
      <c r="F83" s="976" t="str">
        <f>'С № 2'!F83</f>
        <v>2023</v>
      </c>
      <c r="G83" s="976" t="str">
        <f>'С № 2'!G83</f>
        <v>2023</v>
      </c>
      <c r="H83" s="76"/>
      <c r="I83" s="77">
        <f>'С № 2'!I83/1.2</f>
        <v>0</v>
      </c>
      <c r="J83" s="77">
        <f>'С № 2'!M83/1.2</f>
        <v>0</v>
      </c>
      <c r="K83" s="390">
        <f>'С № 2'!P83</f>
        <v>0</v>
      </c>
      <c r="L83" s="77">
        <f t="shared" si="33"/>
        <v>2.0833333333333335</v>
      </c>
      <c r="M83" s="77"/>
      <c r="N83" s="77">
        <f>'С № 2'!U83/1.2</f>
        <v>2.0833333333333335</v>
      </c>
      <c r="O83" s="77"/>
      <c r="P83" s="77"/>
      <c r="Q83" s="77"/>
      <c r="R83" s="77"/>
      <c r="S83" s="77"/>
      <c r="T83" s="77"/>
      <c r="U83" s="77"/>
      <c r="V83" s="373"/>
      <c r="W83" s="373"/>
      <c r="X83" s="373"/>
      <c r="Y83" s="373"/>
      <c r="Z83" s="373"/>
      <c r="AA83" s="77">
        <f>'С № 2'!Y83/1.2</f>
        <v>0</v>
      </c>
      <c r="AB83" s="390">
        <f t="shared" si="34"/>
        <v>0</v>
      </c>
      <c r="AC83" s="390">
        <f t="shared" si="35"/>
        <v>0</v>
      </c>
      <c r="AD83" s="390">
        <f>'С № 2'!AJ83/1.2</f>
        <v>2.0833333333333335</v>
      </c>
      <c r="AE83" s="390"/>
      <c r="AF83" s="390">
        <f>'С № 2'!AT83/1.2</f>
        <v>0</v>
      </c>
      <c r="AG83" s="390">
        <f>'С № 2'!AY83/1.2</f>
        <v>0</v>
      </c>
      <c r="AH83" s="390">
        <f>'С № 2'!BD83/1.2</f>
        <v>0</v>
      </c>
      <c r="AI83" s="390">
        <f>'С № 2'!BI83/1.2</f>
        <v>0</v>
      </c>
      <c r="AJ83" s="390">
        <f>'С № 2'!BN83/1.2</f>
        <v>0</v>
      </c>
      <c r="AK83" s="389"/>
      <c r="AL83" s="390">
        <f>'С № 2'!BX83/1.2</f>
        <v>0</v>
      </c>
      <c r="AM83" s="389"/>
      <c r="AN83" s="390">
        <f t="shared" si="36"/>
        <v>2.0833333333333335</v>
      </c>
      <c r="AO83" s="390">
        <f t="shared" si="32"/>
        <v>0</v>
      </c>
      <c r="AP83" s="77"/>
    </row>
    <row r="84" spans="1:127" s="666" customFormat="1" ht="33" customHeight="1" x14ac:dyDescent="0.25">
      <c r="B84" s="76" t="s">
        <v>183</v>
      </c>
      <c r="C84" s="440" t="s">
        <v>1578</v>
      </c>
      <c r="D84" s="617" t="s">
        <v>1670</v>
      </c>
      <c r="E84" s="395" t="s">
        <v>694</v>
      </c>
      <c r="F84" s="976">
        <f>'С № 2'!F84</f>
        <v>2025</v>
      </c>
      <c r="G84" s="976">
        <f>'С № 2'!G84</f>
        <v>2025</v>
      </c>
      <c r="H84" s="406"/>
      <c r="I84" s="77">
        <f>'С № 2'!I84/1.2</f>
        <v>0</v>
      </c>
      <c r="J84" s="77">
        <f>'С № 2'!M84/1.2</f>
        <v>0</v>
      </c>
      <c r="K84" s="402">
        <f>'С № 2'!P84/1.2</f>
        <v>0</v>
      </c>
      <c r="L84" s="77">
        <f t="shared" si="33"/>
        <v>12.5</v>
      </c>
      <c r="M84" s="395"/>
      <c r="N84" s="77">
        <f>'С № 2'!U84/1.2</f>
        <v>12.5</v>
      </c>
      <c r="O84" s="395"/>
      <c r="P84" s="395"/>
      <c r="Q84" s="77"/>
      <c r="R84" s="618"/>
      <c r="S84" s="618"/>
      <c r="T84" s="618"/>
      <c r="U84" s="618"/>
      <c r="V84" s="77"/>
      <c r="W84" s="402"/>
      <c r="X84" s="77"/>
      <c r="Y84" s="402"/>
      <c r="Z84" s="77"/>
      <c r="AA84" s="77">
        <f>'С № 2'!Y84/1.2</f>
        <v>0</v>
      </c>
      <c r="AB84" s="390">
        <f t="shared" si="34"/>
        <v>0</v>
      </c>
      <c r="AC84" s="390">
        <f t="shared" si="35"/>
        <v>0</v>
      </c>
      <c r="AD84" s="390">
        <f>'С № 2'!AJ84/1.2</f>
        <v>0</v>
      </c>
      <c r="AE84" s="77"/>
      <c r="AF84" s="390">
        <f>'С № 2'!AT84/1.2</f>
        <v>0</v>
      </c>
      <c r="AG84" s="390">
        <f>'С № 2'!AY84/1.2</f>
        <v>0</v>
      </c>
      <c r="AH84" s="390">
        <f>'С № 2'!BD84/1.2</f>
        <v>12.5</v>
      </c>
      <c r="AI84" s="390">
        <f>'С № 2'!BI84/1.2</f>
        <v>0</v>
      </c>
      <c r="AJ84" s="390">
        <f>'С № 2'!BN84/1.2</f>
        <v>0</v>
      </c>
      <c r="AK84" s="77"/>
      <c r="AL84" s="390">
        <f>'С № 2'!BX84/1.2</f>
        <v>0</v>
      </c>
      <c r="AM84" s="77"/>
      <c r="AN84" s="390">
        <f t="shared" si="36"/>
        <v>12.5</v>
      </c>
      <c r="AO84" s="390">
        <f t="shared" si="32"/>
        <v>0</v>
      </c>
      <c r="AP84" s="77"/>
    </row>
    <row r="85" spans="1:127" s="666" customFormat="1" ht="33" customHeight="1" x14ac:dyDescent="0.25">
      <c r="B85" s="76" t="s">
        <v>183</v>
      </c>
      <c r="C85" s="440" t="s">
        <v>1560</v>
      </c>
      <c r="D85" s="617" t="s">
        <v>1671</v>
      </c>
      <c r="E85" s="395" t="s">
        <v>694</v>
      </c>
      <c r="F85" s="976">
        <f>'С № 2'!F85</f>
        <v>2026</v>
      </c>
      <c r="G85" s="976">
        <f>'С № 2'!G85</f>
        <v>2026</v>
      </c>
      <c r="H85" s="406"/>
      <c r="I85" s="77">
        <f>'С № 2'!I85/1.2</f>
        <v>0</v>
      </c>
      <c r="J85" s="77">
        <f>'С № 2'!M85/1.2</f>
        <v>0</v>
      </c>
      <c r="K85" s="402">
        <f>'С № 2'!P85/1.2</f>
        <v>0</v>
      </c>
      <c r="L85" s="77">
        <f t="shared" si="33"/>
        <v>10.643333333333334</v>
      </c>
      <c r="M85" s="395"/>
      <c r="N85" s="77">
        <f>'С № 2'!U85/1.2</f>
        <v>10.643333333333334</v>
      </c>
      <c r="O85" s="395"/>
      <c r="P85" s="395"/>
      <c r="Q85" s="77"/>
      <c r="R85" s="618"/>
      <c r="S85" s="618"/>
      <c r="T85" s="618"/>
      <c r="U85" s="618"/>
      <c r="V85" s="77"/>
      <c r="W85" s="402"/>
      <c r="X85" s="77"/>
      <c r="Y85" s="402"/>
      <c r="Z85" s="77"/>
      <c r="AA85" s="77">
        <f>'С № 2'!Y85/1.2</f>
        <v>0</v>
      </c>
      <c r="AB85" s="390">
        <f t="shared" si="34"/>
        <v>0</v>
      </c>
      <c r="AC85" s="390">
        <f t="shared" si="35"/>
        <v>0</v>
      </c>
      <c r="AD85" s="390">
        <f>'С № 2'!AJ85/1.2</f>
        <v>0</v>
      </c>
      <c r="AE85" s="77"/>
      <c r="AF85" s="390">
        <f>'С № 2'!AT85/1.2</f>
        <v>0</v>
      </c>
      <c r="AG85" s="390">
        <f>'С № 2'!AY85/1.2</f>
        <v>0</v>
      </c>
      <c r="AH85" s="390">
        <f>'С № 2'!BD85/1.2</f>
        <v>0</v>
      </c>
      <c r="AI85" s="390">
        <f>'С № 2'!BI85/1.2</f>
        <v>0</v>
      </c>
      <c r="AJ85" s="390">
        <f>'С № 2'!BN85/1.2</f>
        <v>10.643333333333334</v>
      </c>
      <c r="AK85" s="77"/>
      <c r="AL85" s="390">
        <f>'С № 2'!BX85/1.2</f>
        <v>0</v>
      </c>
      <c r="AM85" s="77"/>
      <c r="AN85" s="390">
        <f t="shared" si="36"/>
        <v>10.643333333333334</v>
      </c>
      <c r="AO85" s="390">
        <f t="shared" si="32"/>
        <v>0</v>
      </c>
      <c r="AP85" s="77"/>
    </row>
    <row r="86" spans="1:127" s="448" customFormat="1" ht="33" customHeight="1" x14ac:dyDescent="0.25">
      <c r="B86" s="76" t="s">
        <v>183</v>
      </c>
      <c r="C86" s="387" t="s">
        <v>1579</v>
      </c>
      <c r="D86" s="76" t="s">
        <v>1672</v>
      </c>
      <c r="E86" s="395" t="s">
        <v>694</v>
      </c>
      <c r="F86" s="976" t="str">
        <f>'С № 2'!F86</f>
        <v>2025</v>
      </c>
      <c r="G86" s="976" t="str">
        <f>'С № 2'!G86</f>
        <v>2026</v>
      </c>
      <c r="H86" s="398"/>
      <c r="I86" s="77">
        <f>'С № 2'!I86/1.2</f>
        <v>0</v>
      </c>
      <c r="J86" s="77">
        <f>'С № 2'!M86/1.2</f>
        <v>0</v>
      </c>
      <c r="K86" s="390">
        <f>'С № 2'!P86/1.2</f>
        <v>0</v>
      </c>
      <c r="L86" s="77">
        <f t="shared" si="33"/>
        <v>4.5833333333333339</v>
      </c>
      <c r="M86" s="77"/>
      <c r="N86" s="77">
        <f>'С № 2'!U86/1.2</f>
        <v>4.5833333333333339</v>
      </c>
      <c r="O86" s="77"/>
      <c r="P86" s="77"/>
      <c r="Q86" s="77"/>
      <c r="R86" s="77"/>
      <c r="S86" s="77"/>
      <c r="T86" s="77"/>
      <c r="U86" s="77"/>
      <c r="V86" s="373"/>
      <c r="W86" s="373"/>
      <c r="X86" s="373"/>
      <c r="Y86" s="373"/>
      <c r="Z86" s="373"/>
      <c r="AA86" s="77">
        <f>'С № 2'!Y86/1.2</f>
        <v>0</v>
      </c>
      <c r="AB86" s="390">
        <f t="shared" si="34"/>
        <v>0</v>
      </c>
      <c r="AC86" s="390">
        <f t="shared" si="35"/>
        <v>0</v>
      </c>
      <c r="AD86" s="390">
        <f>'С № 2'!AJ86/1.2</f>
        <v>0</v>
      </c>
      <c r="AE86" s="390"/>
      <c r="AF86" s="390">
        <f>'С № 2'!AT86/1.2</f>
        <v>0</v>
      </c>
      <c r="AG86" s="390">
        <f>'С № 2'!AY86/1.2</f>
        <v>0</v>
      </c>
      <c r="AH86" s="390">
        <f>'С № 2'!BD86/1.2</f>
        <v>1.25</v>
      </c>
      <c r="AI86" s="390">
        <f>'С № 2'!BI86/1.2</f>
        <v>0</v>
      </c>
      <c r="AJ86" s="390">
        <f>'С № 2'!BN86/1.2</f>
        <v>3.3333333333333335</v>
      </c>
      <c r="AK86" s="389"/>
      <c r="AL86" s="390">
        <f>'С № 2'!BX86/1.2</f>
        <v>0</v>
      </c>
      <c r="AM86" s="389"/>
      <c r="AN86" s="390">
        <f t="shared" si="36"/>
        <v>4.5833333333333339</v>
      </c>
      <c r="AO86" s="390">
        <f t="shared" si="32"/>
        <v>0</v>
      </c>
      <c r="AP86" s="77"/>
    </row>
    <row r="87" spans="1:127" s="917" customFormat="1" ht="33" customHeight="1" x14ac:dyDescent="0.25">
      <c r="B87" s="76" t="s">
        <v>183</v>
      </c>
      <c r="C87" s="916" t="s">
        <v>1580</v>
      </c>
      <c r="D87" s="76" t="s">
        <v>1673</v>
      </c>
      <c r="E87" s="395" t="s">
        <v>694</v>
      </c>
      <c r="F87" s="976" t="str">
        <f>'С № 2'!F87</f>
        <v>2026</v>
      </c>
      <c r="G87" s="976" t="str">
        <f>'С № 2'!G87</f>
        <v>2027</v>
      </c>
      <c r="H87" s="76"/>
      <c r="I87" s="77">
        <f>'С № 2'!I87/1.2</f>
        <v>0</v>
      </c>
      <c r="J87" s="77">
        <f>'С № 2'!M87/1.2</f>
        <v>0</v>
      </c>
      <c r="K87" s="390">
        <f>'С № 2'!P87</f>
        <v>0</v>
      </c>
      <c r="L87" s="77">
        <f t="shared" si="33"/>
        <v>4.5833333333333339</v>
      </c>
      <c r="M87" s="77"/>
      <c r="N87" s="77">
        <f>'С № 2'!U87/1.2</f>
        <v>4.5833333333333339</v>
      </c>
      <c r="O87" s="77"/>
      <c r="P87" s="77"/>
      <c r="Q87" s="77"/>
      <c r="R87" s="77"/>
      <c r="S87" s="77"/>
      <c r="T87" s="77"/>
      <c r="U87" s="77"/>
      <c r="V87" s="373"/>
      <c r="W87" s="373"/>
      <c r="X87" s="373"/>
      <c r="Y87" s="373"/>
      <c r="Z87" s="373"/>
      <c r="AA87" s="77">
        <f>'С № 2'!Y87/1.2</f>
        <v>0</v>
      </c>
      <c r="AB87" s="390">
        <f t="shared" si="34"/>
        <v>0</v>
      </c>
      <c r="AC87" s="390">
        <f t="shared" si="35"/>
        <v>0</v>
      </c>
      <c r="AD87" s="390">
        <f>'С № 2'!AJ87/1.2</f>
        <v>0</v>
      </c>
      <c r="AE87" s="390"/>
      <c r="AF87" s="390">
        <f>'С № 2'!AT87/1.2</f>
        <v>0</v>
      </c>
      <c r="AG87" s="390">
        <f>'С № 2'!AY87/1.2</f>
        <v>0</v>
      </c>
      <c r="AH87" s="390">
        <f>'С № 2'!BD87/1.2</f>
        <v>0</v>
      </c>
      <c r="AI87" s="390">
        <f>'С № 2'!BI87/1.2</f>
        <v>0</v>
      </c>
      <c r="AJ87" s="390">
        <f>'С № 2'!BN87/1.2</f>
        <v>1.25</v>
      </c>
      <c r="AK87" s="389"/>
      <c r="AL87" s="390">
        <f>'С № 2'!BX87/1.2</f>
        <v>3.3333333333333335</v>
      </c>
      <c r="AM87" s="389"/>
      <c r="AN87" s="390">
        <f t="shared" si="36"/>
        <v>4.5833333333333339</v>
      </c>
      <c r="AO87" s="390">
        <f t="shared" si="32"/>
        <v>0</v>
      </c>
      <c r="AP87" s="588"/>
    </row>
    <row r="88" spans="1:127" s="917" customFormat="1" ht="33" customHeight="1" x14ac:dyDescent="0.25">
      <c r="B88" s="76" t="s">
        <v>183</v>
      </c>
      <c r="C88" s="916" t="s">
        <v>1581</v>
      </c>
      <c r="D88" s="76" t="s">
        <v>1674</v>
      </c>
      <c r="E88" s="395" t="s">
        <v>694</v>
      </c>
      <c r="F88" s="976" t="str">
        <f>'С № 2'!F88</f>
        <v>2026</v>
      </c>
      <c r="G88" s="976" t="str">
        <f>'С № 2'!G88</f>
        <v>2027</v>
      </c>
      <c r="H88" s="76"/>
      <c r="I88" s="77">
        <f>'С № 2'!I88/1.2</f>
        <v>0</v>
      </c>
      <c r="J88" s="77">
        <f>'С № 2'!M88/1.2</f>
        <v>0</v>
      </c>
      <c r="K88" s="390">
        <f>'С № 2'!P88</f>
        <v>0</v>
      </c>
      <c r="L88" s="77">
        <f t="shared" si="33"/>
        <v>4.5833333333333339</v>
      </c>
      <c r="M88" s="77"/>
      <c r="N88" s="77">
        <f>'С № 2'!U88/1.2</f>
        <v>4.5833333333333339</v>
      </c>
      <c r="O88" s="77"/>
      <c r="P88" s="77"/>
      <c r="Q88" s="77"/>
      <c r="R88" s="77"/>
      <c r="S88" s="77"/>
      <c r="T88" s="77"/>
      <c r="U88" s="77"/>
      <c r="V88" s="373"/>
      <c r="W88" s="373"/>
      <c r="X88" s="373"/>
      <c r="Y88" s="373"/>
      <c r="Z88" s="373"/>
      <c r="AA88" s="77">
        <f>'С № 2'!Y88/1.2</f>
        <v>0</v>
      </c>
      <c r="AB88" s="390">
        <f t="shared" si="34"/>
        <v>0</v>
      </c>
      <c r="AC88" s="390">
        <f t="shared" si="35"/>
        <v>0</v>
      </c>
      <c r="AD88" s="390">
        <f>'С № 2'!AJ88/1.2</f>
        <v>0</v>
      </c>
      <c r="AE88" s="390"/>
      <c r="AF88" s="390">
        <f>'С № 2'!AT88/1.2</f>
        <v>0</v>
      </c>
      <c r="AG88" s="390">
        <f>'С № 2'!AY88/1.2</f>
        <v>0</v>
      </c>
      <c r="AH88" s="390">
        <f>'С № 2'!BD88/1.2</f>
        <v>0</v>
      </c>
      <c r="AI88" s="390">
        <f>'С № 2'!BI88/1.2</f>
        <v>0</v>
      </c>
      <c r="AJ88" s="390">
        <f>'С № 2'!BN88/1.2</f>
        <v>1.25</v>
      </c>
      <c r="AK88" s="389"/>
      <c r="AL88" s="390">
        <f>'С № 2'!BX88/1.2</f>
        <v>3.3333333333333335</v>
      </c>
      <c r="AM88" s="389"/>
      <c r="AN88" s="390">
        <f t="shared" si="36"/>
        <v>4.5833333333333339</v>
      </c>
      <c r="AO88" s="390">
        <f t="shared" si="32"/>
        <v>0</v>
      </c>
      <c r="AP88" s="588"/>
    </row>
    <row r="89" spans="1:127" ht="42" customHeight="1" x14ac:dyDescent="0.25">
      <c r="A89" s="105"/>
      <c r="B89" s="382" t="s">
        <v>185</v>
      </c>
      <c r="C89" s="383" t="s">
        <v>186</v>
      </c>
      <c r="D89" s="382" t="s">
        <v>93</v>
      </c>
      <c r="E89" s="462" t="s">
        <v>190</v>
      </c>
      <c r="F89" s="385" t="s">
        <v>190</v>
      </c>
      <c r="G89" s="385" t="s">
        <v>190</v>
      </c>
      <c r="H89" s="469" t="s">
        <v>190</v>
      </c>
      <c r="I89" s="384">
        <v>0</v>
      </c>
      <c r="J89" s="384">
        <v>0</v>
      </c>
      <c r="K89" s="393">
        <v>0</v>
      </c>
      <c r="L89" s="384">
        <v>0</v>
      </c>
      <c r="M89" s="384">
        <v>0</v>
      </c>
      <c r="N89" s="384">
        <v>0</v>
      </c>
      <c r="O89" s="384">
        <v>0</v>
      </c>
      <c r="P89" s="384">
        <v>0</v>
      </c>
      <c r="Q89" s="384">
        <v>0</v>
      </c>
      <c r="R89" s="384">
        <v>0</v>
      </c>
      <c r="S89" s="384">
        <v>0</v>
      </c>
      <c r="T89" s="384">
        <v>0</v>
      </c>
      <c r="U89" s="384">
        <v>0</v>
      </c>
      <c r="V89" s="384">
        <v>0</v>
      </c>
      <c r="W89" s="384">
        <v>0</v>
      </c>
      <c r="X89" s="384">
        <v>0</v>
      </c>
      <c r="Y89" s="384">
        <v>0</v>
      </c>
      <c r="Z89" s="384">
        <v>0</v>
      </c>
      <c r="AA89" s="384">
        <v>0</v>
      </c>
      <c r="AB89" s="393">
        <v>0</v>
      </c>
      <c r="AC89" s="393">
        <v>0</v>
      </c>
      <c r="AD89" s="393">
        <v>0</v>
      </c>
      <c r="AE89" s="393">
        <v>0</v>
      </c>
      <c r="AF89" s="393">
        <v>0</v>
      </c>
      <c r="AG89" s="393">
        <v>0</v>
      </c>
      <c r="AH89" s="393">
        <v>0</v>
      </c>
      <c r="AI89" s="393">
        <v>0</v>
      </c>
      <c r="AJ89" s="393">
        <v>0</v>
      </c>
      <c r="AK89" s="393">
        <v>0</v>
      </c>
      <c r="AL89" s="393">
        <v>0</v>
      </c>
      <c r="AM89" s="393">
        <v>0</v>
      </c>
      <c r="AN89" s="393">
        <v>0</v>
      </c>
      <c r="AO89" s="393">
        <v>0</v>
      </c>
      <c r="AP89" s="384"/>
    </row>
    <row r="90" spans="1:127" ht="42" customHeight="1" x14ac:dyDescent="0.25">
      <c r="A90" s="105"/>
      <c r="B90" s="382" t="s">
        <v>187</v>
      </c>
      <c r="C90" s="383" t="s">
        <v>188</v>
      </c>
      <c r="D90" s="382" t="s">
        <v>93</v>
      </c>
      <c r="E90" s="462" t="s">
        <v>190</v>
      </c>
      <c r="F90" s="385" t="s">
        <v>190</v>
      </c>
      <c r="G90" s="385" t="s">
        <v>190</v>
      </c>
      <c r="H90" s="469" t="s">
        <v>190</v>
      </c>
      <c r="I90" s="384">
        <f t="shared" ref="I90:AO90" si="37">SUBTOTAL(9,I91:I97)</f>
        <v>0</v>
      </c>
      <c r="J90" s="384">
        <f t="shared" si="37"/>
        <v>0</v>
      </c>
      <c r="K90" s="384">
        <f t="shared" si="37"/>
        <v>0</v>
      </c>
      <c r="L90" s="384">
        <f t="shared" si="37"/>
        <v>16.900000000000002</v>
      </c>
      <c r="M90" s="384">
        <f t="shared" si="37"/>
        <v>0</v>
      </c>
      <c r="N90" s="384">
        <f t="shared" si="37"/>
        <v>0</v>
      </c>
      <c r="O90" s="384">
        <f t="shared" si="37"/>
        <v>16.900000000000002</v>
      </c>
      <c r="P90" s="384">
        <f t="shared" si="37"/>
        <v>0</v>
      </c>
      <c r="Q90" s="384">
        <f t="shared" si="37"/>
        <v>0</v>
      </c>
      <c r="R90" s="384">
        <f t="shared" si="37"/>
        <v>0</v>
      </c>
      <c r="S90" s="384">
        <f t="shared" si="37"/>
        <v>0</v>
      </c>
      <c r="T90" s="384">
        <f t="shared" si="37"/>
        <v>0</v>
      </c>
      <c r="U90" s="384">
        <f t="shared" si="37"/>
        <v>0</v>
      </c>
      <c r="V90" s="384">
        <f t="shared" si="37"/>
        <v>0</v>
      </c>
      <c r="W90" s="384">
        <f t="shared" si="37"/>
        <v>0</v>
      </c>
      <c r="X90" s="384">
        <f t="shared" si="37"/>
        <v>0</v>
      </c>
      <c r="Y90" s="384">
        <f t="shared" si="37"/>
        <v>0</v>
      </c>
      <c r="Z90" s="384">
        <f t="shared" si="37"/>
        <v>0</v>
      </c>
      <c r="AA90" s="384">
        <f t="shared" si="37"/>
        <v>0</v>
      </c>
      <c r="AB90" s="384">
        <f t="shared" si="37"/>
        <v>0</v>
      </c>
      <c r="AC90" s="384">
        <f t="shared" si="37"/>
        <v>0</v>
      </c>
      <c r="AD90" s="384">
        <f t="shared" si="37"/>
        <v>3.8216666666666668</v>
      </c>
      <c r="AE90" s="384">
        <f t="shared" si="37"/>
        <v>0</v>
      </c>
      <c r="AF90" s="384">
        <f t="shared" si="37"/>
        <v>3.3383333333333334</v>
      </c>
      <c r="AG90" s="384">
        <f t="shared" si="37"/>
        <v>0</v>
      </c>
      <c r="AH90" s="384">
        <f t="shared" si="37"/>
        <v>3.246666666666667</v>
      </c>
      <c r="AI90" s="384">
        <f t="shared" si="37"/>
        <v>0</v>
      </c>
      <c r="AJ90" s="384">
        <f t="shared" si="37"/>
        <v>3.246666666666667</v>
      </c>
      <c r="AK90" s="384">
        <f t="shared" si="37"/>
        <v>0</v>
      </c>
      <c r="AL90" s="384">
        <f t="shared" si="37"/>
        <v>3.246666666666667</v>
      </c>
      <c r="AM90" s="384">
        <f t="shared" si="37"/>
        <v>0</v>
      </c>
      <c r="AN90" s="384">
        <f t="shared" si="37"/>
        <v>16.900000000000002</v>
      </c>
      <c r="AO90" s="384">
        <f t="shared" si="37"/>
        <v>0</v>
      </c>
      <c r="AP90" s="384"/>
    </row>
    <row r="91" spans="1:127" ht="33" customHeight="1" x14ac:dyDescent="0.25">
      <c r="A91" s="105"/>
      <c r="B91" s="76" t="s">
        <v>187</v>
      </c>
      <c r="C91" s="415" t="s">
        <v>684</v>
      </c>
      <c r="D91" s="617" t="s">
        <v>1675</v>
      </c>
      <c r="E91" s="76" t="s">
        <v>279</v>
      </c>
      <c r="F91" s="976" t="str">
        <f>'С № 2'!F91</f>
        <v>2023</v>
      </c>
      <c r="G91" s="976" t="str">
        <f>'С № 2'!G91</f>
        <v>2027</v>
      </c>
      <c r="H91" s="76"/>
      <c r="I91" s="78">
        <v>0</v>
      </c>
      <c r="J91" s="78">
        <v>0</v>
      </c>
      <c r="K91" s="78">
        <f>'С № 2'!P91/1.2</f>
        <v>0</v>
      </c>
      <c r="L91" s="401">
        <f>SUM(M91:P91)</f>
        <v>0.75</v>
      </c>
      <c r="M91" s="401">
        <v>0</v>
      </c>
      <c r="N91" s="401">
        <v>0</v>
      </c>
      <c r="O91" s="401">
        <f>'С № 2'!U91/1.2</f>
        <v>0.75</v>
      </c>
      <c r="P91" s="401"/>
      <c r="Q91" s="401">
        <f>SUM(R91:U91)</f>
        <v>0</v>
      </c>
      <c r="R91" s="401">
        <v>0</v>
      </c>
      <c r="S91" s="401">
        <v>0</v>
      </c>
      <c r="T91" s="401">
        <v>0</v>
      </c>
      <c r="U91" s="401"/>
      <c r="V91" s="401"/>
      <c r="W91" s="401"/>
      <c r="X91" s="401"/>
      <c r="Y91" s="401"/>
      <c r="Z91" s="401"/>
      <c r="AA91" s="401">
        <f>'С № 2'!Y91/1.2</f>
        <v>0</v>
      </c>
      <c r="AB91" s="78">
        <f>AE91</f>
        <v>0</v>
      </c>
      <c r="AC91" s="78">
        <f>K91</f>
        <v>0</v>
      </c>
      <c r="AD91" s="78">
        <f>'С № 2'!AJ91/1.2</f>
        <v>0.125</v>
      </c>
      <c r="AE91" s="78"/>
      <c r="AF91" s="78">
        <f>'С № 2'!AT91/1.2</f>
        <v>0.125</v>
      </c>
      <c r="AG91" s="78"/>
      <c r="AH91" s="78">
        <f>'С № 2'!BD91/1.2</f>
        <v>0.16666666666666669</v>
      </c>
      <c r="AI91" s="78"/>
      <c r="AJ91" s="78">
        <f>'С № 2'!BN91/1.2</f>
        <v>0.16666666666666669</v>
      </c>
      <c r="AK91" s="78">
        <f>0/1.18</f>
        <v>0</v>
      </c>
      <c r="AL91" s="78">
        <f>'С № 2'!BX91/1.2</f>
        <v>0.16666666666666669</v>
      </c>
      <c r="AM91" s="78">
        <f>0/1.18</f>
        <v>0</v>
      </c>
      <c r="AN91" s="78">
        <f>AD91+AF91+AH91+AJ91+AL91</f>
        <v>0.75</v>
      </c>
      <c r="AO91" s="78">
        <f t="shared" ref="AO91:AO97" si="38">AE91+AG91+AI91</f>
        <v>0</v>
      </c>
      <c r="AP91" s="921"/>
    </row>
    <row r="92" spans="1:127" ht="33" customHeight="1" x14ac:dyDescent="0.25">
      <c r="A92" s="105"/>
      <c r="B92" s="209" t="s">
        <v>187</v>
      </c>
      <c r="C92" s="453" t="s">
        <v>1586</v>
      </c>
      <c r="D92" s="968" t="s">
        <v>1676</v>
      </c>
      <c r="E92" s="209" t="s">
        <v>279</v>
      </c>
      <c r="F92" s="976">
        <f>'С № 2'!F92</f>
        <v>2023</v>
      </c>
      <c r="G92" s="976">
        <f>'С № 2'!G92</f>
        <v>2027</v>
      </c>
      <c r="H92" s="209"/>
      <c r="I92" s="78">
        <v>0</v>
      </c>
      <c r="J92" s="78">
        <v>0</v>
      </c>
      <c r="K92" s="78">
        <f>'С № 2'!P92/1.2</f>
        <v>0</v>
      </c>
      <c r="L92" s="401">
        <f>SUM(M92:P92)</f>
        <v>7.3</v>
      </c>
      <c r="M92" s="209"/>
      <c r="N92" s="209"/>
      <c r="O92" s="401">
        <f>'С № 2'!U92/1.2</f>
        <v>7.3</v>
      </c>
      <c r="P92" s="209"/>
      <c r="Q92" s="401">
        <f>SUM(R92:U92)</f>
        <v>0</v>
      </c>
      <c r="R92" s="209"/>
      <c r="S92" s="209"/>
      <c r="T92" s="209"/>
      <c r="U92" s="209"/>
      <c r="V92" s="209"/>
      <c r="W92" s="209"/>
      <c r="X92" s="209"/>
      <c r="Y92" s="209"/>
      <c r="Z92" s="209"/>
      <c r="AA92" s="401">
        <f>'С № 2'!Y92/1.2</f>
        <v>0</v>
      </c>
      <c r="AB92" s="78">
        <v>0</v>
      </c>
      <c r="AC92" s="78">
        <f>K92</f>
        <v>0</v>
      </c>
      <c r="AD92" s="78">
        <f>'С № 2'!AJ92/1.2</f>
        <v>1.46</v>
      </c>
      <c r="AE92" s="209"/>
      <c r="AF92" s="78">
        <f>'С № 2'!AT92/1.2</f>
        <v>1.46</v>
      </c>
      <c r="AG92" s="209"/>
      <c r="AH92" s="78">
        <f>'С № 2'!BD92/1.2</f>
        <v>1.46</v>
      </c>
      <c r="AI92" s="209"/>
      <c r="AJ92" s="78">
        <f>'С № 2'!BN92/1.2</f>
        <v>1.46</v>
      </c>
      <c r="AK92" s="209"/>
      <c r="AL92" s="78">
        <f>'С № 2'!BX92/1.2</f>
        <v>1.46</v>
      </c>
      <c r="AM92" s="209"/>
      <c r="AN92" s="78">
        <f t="shared" ref="AN92:AN97" si="39">AD92+AF92+AH92+AJ92+AL92</f>
        <v>7.3</v>
      </c>
      <c r="AO92" s="78">
        <f t="shared" si="38"/>
        <v>0</v>
      </c>
      <c r="AP92" s="921"/>
    </row>
    <row r="93" spans="1:127" s="934" customFormat="1" ht="33" customHeight="1" x14ac:dyDescent="0.25">
      <c r="A93" s="105"/>
      <c r="B93" s="209" t="s">
        <v>187</v>
      </c>
      <c r="C93" s="920" t="s">
        <v>1587</v>
      </c>
      <c r="D93" s="603" t="s">
        <v>1677</v>
      </c>
      <c r="E93" s="209" t="s">
        <v>279</v>
      </c>
      <c r="F93" s="976">
        <f>'С № 2'!F93</f>
        <v>2023</v>
      </c>
      <c r="G93" s="976">
        <f>'С № 2'!G93</f>
        <v>2027</v>
      </c>
      <c r="H93" s="209"/>
      <c r="I93" s="78">
        <v>0</v>
      </c>
      <c r="J93" s="78">
        <v>0</v>
      </c>
      <c r="K93" s="78">
        <f>'С № 2'!P93/1.2</f>
        <v>0</v>
      </c>
      <c r="L93" s="401">
        <f t="shared" ref="L93:L95" si="40">SUM(M93:P93)</f>
        <v>1.3333333333333335</v>
      </c>
      <c r="M93" s="209"/>
      <c r="N93" s="209"/>
      <c r="O93" s="401">
        <f>'С № 2'!U93/1.2</f>
        <v>1.3333333333333335</v>
      </c>
      <c r="P93" s="209"/>
      <c r="Q93" s="401"/>
      <c r="R93" s="209"/>
      <c r="S93" s="209"/>
      <c r="T93" s="209"/>
      <c r="U93" s="209"/>
      <c r="V93" s="209"/>
      <c r="W93" s="209"/>
      <c r="X93" s="209"/>
      <c r="Y93" s="209"/>
      <c r="Z93" s="209"/>
      <c r="AA93" s="401"/>
      <c r="AB93" s="78">
        <f t="shared" ref="AB93:AB97" si="41">AE93</f>
        <v>0</v>
      </c>
      <c r="AC93" s="78">
        <f t="shared" ref="AC93:AC96" si="42">K93</f>
        <v>0</v>
      </c>
      <c r="AD93" s="78">
        <f>'С № 2'!AJ93/1.2</f>
        <v>0.26666666666666666</v>
      </c>
      <c r="AE93" s="209"/>
      <c r="AF93" s="78">
        <f>'С № 2'!AT93/1.2</f>
        <v>0.26666666666666666</v>
      </c>
      <c r="AG93" s="209"/>
      <c r="AH93" s="78">
        <f>'С № 2'!BD93/1.2</f>
        <v>0.26666666666666666</v>
      </c>
      <c r="AI93" s="204"/>
      <c r="AJ93" s="78">
        <f>'С № 2'!BN93/1.2</f>
        <v>0.26666666666666666</v>
      </c>
      <c r="AK93" s="209"/>
      <c r="AL93" s="78">
        <f>'С № 2'!BX93/1.2</f>
        <v>0.26666666666666666</v>
      </c>
      <c r="AM93" s="209"/>
      <c r="AN93" s="78">
        <f t="shared" si="39"/>
        <v>1.3333333333333333</v>
      </c>
      <c r="AO93" s="78">
        <f t="shared" si="38"/>
        <v>0</v>
      </c>
      <c r="AP93" s="921"/>
      <c r="AQ93" s="105"/>
      <c r="AR93" s="105"/>
      <c r="AS93" s="105"/>
      <c r="AT93" s="105"/>
      <c r="AU93" s="105"/>
      <c r="AV93" s="105"/>
      <c r="AW93" s="105"/>
      <c r="AX93" s="105"/>
      <c r="AY93" s="105"/>
      <c r="AZ93" s="105"/>
      <c r="BA93" s="105"/>
      <c r="BB93" s="105"/>
      <c r="BC93" s="105"/>
      <c r="BD93" s="105"/>
      <c r="BE93" s="105"/>
      <c r="BF93" s="105"/>
      <c r="BG93" s="105"/>
      <c r="BH93" s="105"/>
      <c r="BI93" s="105"/>
      <c r="BJ93" s="105"/>
      <c r="BK93" s="105"/>
      <c r="BL93" s="105"/>
      <c r="BM93" s="105"/>
      <c r="BN93" s="105"/>
      <c r="BO93" s="105"/>
      <c r="BP93" s="105"/>
      <c r="BQ93" s="105"/>
      <c r="BR93" s="105"/>
      <c r="BS93" s="105"/>
      <c r="BT93" s="105"/>
      <c r="BU93" s="105"/>
      <c r="BV93" s="105"/>
      <c r="BW93" s="105"/>
      <c r="BX93" s="105"/>
      <c r="BY93" s="105"/>
      <c r="BZ93" s="105"/>
      <c r="CA93" s="105"/>
      <c r="CB93" s="105"/>
      <c r="CC93" s="105"/>
      <c r="CD93" s="105"/>
      <c r="CE93" s="105"/>
      <c r="CF93" s="105"/>
      <c r="CG93" s="105"/>
      <c r="CH93" s="105"/>
      <c r="CI93" s="105"/>
      <c r="CJ93" s="105"/>
      <c r="CK93" s="105"/>
      <c r="CL93" s="105"/>
      <c r="CM93" s="105"/>
      <c r="CN93" s="105"/>
      <c r="CO93" s="105"/>
      <c r="CP93" s="105"/>
      <c r="CQ93" s="105"/>
      <c r="CR93" s="105"/>
      <c r="CS93" s="105"/>
      <c r="CT93" s="105"/>
      <c r="CU93" s="105"/>
      <c r="CV93" s="105"/>
      <c r="CW93" s="105"/>
      <c r="CX93" s="105"/>
      <c r="CY93" s="105"/>
      <c r="CZ93" s="105"/>
      <c r="DA93" s="105"/>
      <c r="DB93" s="105"/>
      <c r="DC93" s="105"/>
      <c r="DD93" s="105"/>
      <c r="DE93" s="105"/>
      <c r="DF93" s="105"/>
      <c r="DG93" s="105"/>
      <c r="DH93" s="105"/>
      <c r="DI93" s="105"/>
      <c r="DJ93" s="105"/>
      <c r="DK93" s="105"/>
      <c r="DL93" s="105"/>
      <c r="DM93" s="105"/>
      <c r="DN93" s="105"/>
      <c r="DO93" s="105"/>
      <c r="DP93" s="105"/>
      <c r="DQ93" s="105"/>
      <c r="DR93" s="105"/>
      <c r="DS93" s="105"/>
      <c r="DT93" s="105"/>
      <c r="DU93" s="105"/>
      <c r="DV93" s="105"/>
      <c r="DW93" s="105"/>
    </row>
    <row r="94" spans="1:127" s="934" customFormat="1" ht="33" customHeight="1" x14ac:dyDescent="0.25">
      <c r="A94" s="105"/>
      <c r="B94" s="209" t="s">
        <v>187</v>
      </c>
      <c r="C94" s="920" t="s">
        <v>1588</v>
      </c>
      <c r="D94" s="603" t="s">
        <v>1683</v>
      </c>
      <c r="E94" s="209" t="s">
        <v>279</v>
      </c>
      <c r="F94" s="976">
        <f>'С № 2'!F94</f>
        <v>2024</v>
      </c>
      <c r="G94" s="976">
        <f>'С № 2'!G94</f>
        <v>2024</v>
      </c>
      <c r="H94" s="209"/>
      <c r="I94" s="78">
        <v>0</v>
      </c>
      <c r="J94" s="78">
        <v>0</v>
      </c>
      <c r="K94" s="78">
        <f>'С № 2'!P94/1.2</f>
        <v>0</v>
      </c>
      <c r="L94" s="401">
        <f t="shared" si="40"/>
        <v>0.13333333333333333</v>
      </c>
      <c r="M94" s="209"/>
      <c r="N94" s="209"/>
      <c r="O94" s="401">
        <f>'С № 2'!U94/1.2</f>
        <v>0.13333333333333333</v>
      </c>
      <c r="P94" s="209"/>
      <c r="Q94" s="401"/>
      <c r="R94" s="209"/>
      <c r="S94" s="209"/>
      <c r="T94" s="209"/>
      <c r="U94" s="209"/>
      <c r="V94" s="209"/>
      <c r="W94" s="209"/>
      <c r="X94" s="209"/>
      <c r="Y94" s="209"/>
      <c r="Z94" s="209"/>
      <c r="AA94" s="401"/>
      <c r="AB94" s="78">
        <f t="shared" si="41"/>
        <v>0</v>
      </c>
      <c r="AC94" s="78">
        <f t="shared" si="42"/>
        <v>0</v>
      </c>
      <c r="AD94" s="78">
        <f>'С № 2'!AJ94/1.2</f>
        <v>0</v>
      </c>
      <c r="AE94" s="209"/>
      <c r="AF94" s="78">
        <f>'С № 2'!AT94/1.2</f>
        <v>0.13333333333333333</v>
      </c>
      <c r="AG94" s="209"/>
      <c r="AH94" s="78">
        <f>'С № 2'!BD94/1.2</f>
        <v>0</v>
      </c>
      <c r="AI94" s="204"/>
      <c r="AJ94" s="78">
        <f>'С № 2'!BN94/1.2</f>
        <v>0</v>
      </c>
      <c r="AK94" s="209"/>
      <c r="AL94" s="78">
        <f>'С № 2'!BX94/1.2</f>
        <v>0</v>
      </c>
      <c r="AM94" s="209"/>
      <c r="AN94" s="78">
        <f t="shared" si="39"/>
        <v>0.13333333333333333</v>
      </c>
      <c r="AO94" s="78">
        <f t="shared" si="38"/>
        <v>0</v>
      </c>
      <c r="AP94" s="921"/>
      <c r="AQ94" s="105"/>
      <c r="AR94" s="105"/>
      <c r="AS94" s="105"/>
      <c r="AT94" s="105"/>
      <c r="AU94" s="105"/>
      <c r="AV94" s="105"/>
      <c r="AW94" s="105"/>
      <c r="AX94" s="105"/>
      <c r="AY94" s="105"/>
      <c r="AZ94" s="105"/>
      <c r="BA94" s="105"/>
      <c r="BB94" s="105"/>
      <c r="BC94" s="105"/>
      <c r="BD94" s="105"/>
      <c r="BE94" s="105"/>
      <c r="BF94" s="105"/>
      <c r="BG94" s="105"/>
      <c r="BH94" s="105"/>
      <c r="BI94" s="105"/>
      <c r="BJ94" s="105"/>
      <c r="BK94" s="105"/>
      <c r="BL94" s="105"/>
      <c r="BM94" s="105"/>
      <c r="BN94" s="105"/>
      <c r="BO94" s="105"/>
      <c r="BP94" s="105"/>
      <c r="BQ94" s="105"/>
      <c r="BR94" s="105"/>
      <c r="BS94" s="105"/>
      <c r="BT94" s="105"/>
      <c r="BU94" s="105"/>
      <c r="BV94" s="105"/>
      <c r="BW94" s="105"/>
      <c r="BX94" s="105"/>
      <c r="BY94" s="105"/>
      <c r="BZ94" s="105"/>
      <c r="CA94" s="105"/>
      <c r="CB94" s="105"/>
      <c r="CC94" s="105"/>
      <c r="CD94" s="105"/>
      <c r="CE94" s="105"/>
      <c r="CF94" s="105"/>
      <c r="CG94" s="105"/>
      <c r="CH94" s="105"/>
      <c r="CI94" s="105"/>
      <c r="CJ94" s="105"/>
      <c r="CK94" s="105"/>
      <c r="CL94" s="105"/>
      <c r="CM94" s="105"/>
      <c r="CN94" s="105"/>
      <c r="CO94" s="105"/>
      <c r="CP94" s="105"/>
      <c r="CQ94" s="105"/>
      <c r="CR94" s="105"/>
      <c r="CS94" s="105"/>
      <c r="CT94" s="105"/>
      <c r="CU94" s="105"/>
      <c r="CV94" s="105"/>
      <c r="CW94" s="105"/>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row>
    <row r="95" spans="1:127" s="934" customFormat="1" ht="33" customHeight="1" x14ac:dyDescent="0.25">
      <c r="A95" s="105"/>
      <c r="B95" s="209" t="s">
        <v>187</v>
      </c>
      <c r="C95" s="920" t="s">
        <v>1589</v>
      </c>
      <c r="D95" s="603" t="s">
        <v>1684</v>
      </c>
      <c r="E95" s="209" t="s">
        <v>279</v>
      </c>
      <c r="F95" s="976">
        <f>'С № 2'!F95</f>
        <v>2023</v>
      </c>
      <c r="G95" s="976">
        <f>'С № 2'!G95</f>
        <v>2027</v>
      </c>
      <c r="H95" s="209"/>
      <c r="I95" s="78">
        <v>0</v>
      </c>
      <c r="J95" s="78">
        <v>0</v>
      </c>
      <c r="K95" s="78">
        <f>'С № 2'!P95/1.2</f>
        <v>0</v>
      </c>
      <c r="L95" s="401">
        <f t="shared" si="40"/>
        <v>6.7666666666666666</v>
      </c>
      <c r="M95" s="209"/>
      <c r="N95" s="209"/>
      <c r="O95" s="401">
        <f>'С № 2'!U95/1.2</f>
        <v>6.7666666666666666</v>
      </c>
      <c r="P95" s="209"/>
      <c r="Q95" s="401"/>
      <c r="R95" s="209"/>
      <c r="S95" s="209"/>
      <c r="T95" s="209"/>
      <c r="U95" s="209"/>
      <c r="V95" s="209"/>
      <c r="W95" s="209"/>
      <c r="X95" s="209"/>
      <c r="Y95" s="209"/>
      <c r="Z95" s="209"/>
      <c r="AA95" s="401"/>
      <c r="AB95" s="78">
        <f t="shared" si="41"/>
        <v>0</v>
      </c>
      <c r="AC95" s="78">
        <f t="shared" si="42"/>
        <v>0</v>
      </c>
      <c r="AD95" s="78">
        <f>'С № 2'!AJ95/1.2</f>
        <v>1.3533333333333335</v>
      </c>
      <c r="AE95" s="209"/>
      <c r="AF95" s="78">
        <f>'С № 2'!AT95/1.2</f>
        <v>1.3533333333333335</v>
      </c>
      <c r="AG95" s="209"/>
      <c r="AH95" s="78">
        <f>'С № 2'!BD95/1.2</f>
        <v>1.3533333333333335</v>
      </c>
      <c r="AI95" s="204"/>
      <c r="AJ95" s="78">
        <f>'С № 2'!BN95/1.2</f>
        <v>1.3533333333333335</v>
      </c>
      <c r="AK95" s="209"/>
      <c r="AL95" s="78">
        <f>'С № 2'!BX95/1.2</f>
        <v>1.3533333333333335</v>
      </c>
      <c r="AM95" s="209"/>
      <c r="AN95" s="78">
        <f t="shared" si="39"/>
        <v>6.7666666666666675</v>
      </c>
      <c r="AO95" s="78">
        <f t="shared" si="38"/>
        <v>0</v>
      </c>
      <c r="AP95" s="921"/>
      <c r="AQ95" s="105"/>
      <c r="AR95" s="105"/>
      <c r="AS95" s="105"/>
      <c r="AT95" s="105"/>
      <c r="AU95" s="105"/>
      <c r="AV95" s="105"/>
      <c r="AW95" s="105"/>
      <c r="AX95" s="105"/>
      <c r="AY95" s="105"/>
      <c r="AZ95" s="105"/>
      <c r="BA95" s="105"/>
      <c r="BB95" s="105"/>
      <c r="BC95" s="105"/>
      <c r="BD95" s="105"/>
      <c r="BE95" s="105"/>
      <c r="BF95" s="105"/>
      <c r="BG95" s="105"/>
      <c r="BH95" s="105"/>
      <c r="BI95" s="105"/>
      <c r="BJ95" s="105"/>
      <c r="BK95" s="105"/>
      <c r="BL95" s="105"/>
      <c r="BM95" s="105"/>
      <c r="BN95" s="105"/>
      <c r="BO95" s="105"/>
      <c r="BP95" s="105"/>
      <c r="BQ95" s="105"/>
      <c r="BR95" s="105"/>
      <c r="BS95" s="105"/>
      <c r="BT95" s="105"/>
      <c r="BU95" s="105"/>
      <c r="BV95" s="105"/>
      <c r="BW95" s="105"/>
      <c r="BX95" s="105"/>
      <c r="BY95" s="105"/>
      <c r="BZ95" s="105"/>
      <c r="CA95" s="105"/>
      <c r="CB95" s="105"/>
      <c r="CC95" s="105"/>
      <c r="CD95" s="105"/>
      <c r="CE95" s="105"/>
      <c r="CF95" s="105"/>
      <c r="CG95" s="105"/>
      <c r="CH95" s="105"/>
      <c r="CI95" s="105"/>
      <c r="CJ95" s="105"/>
      <c r="CK95" s="105"/>
      <c r="CL95" s="105"/>
      <c r="CM95" s="105"/>
      <c r="CN95" s="105"/>
      <c r="CO95" s="105"/>
      <c r="CP95" s="105"/>
      <c r="CQ95" s="105"/>
      <c r="CR95" s="105"/>
      <c r="CS95" s="105"/>
      <c r="CT95" s="105"/>
      <c r="CU95" s="105"/>
      <c r="CV95" s="105"/>
      <c r="CW95" s="105"/>
      <c r="CX95" s="105"/>
      <c r="CY95" s="105"/>
      <c r="CZ95" s="105"/>
      <c r="DA95" s="105"/>
      <c r="DB95" s="105"/>
      <c r="DC95" s="105"/>
      <c r="DD95" s="105"/>
      <c r="DE95" s="105"/>
      <c r="DF95" s="105"/>
      <c r="DG95" s="105"/>
      <c r="DH95" s="105"/>
      <c r="DI95" s="105"/>
      <c r="DJ95" s="105"/>
      <c r="DK95" s="105"/>
      <c r="DL95" s="105"/>
      <c r="DM95" s="105"/>
      <c r="DN95" s="105"/>
      <c r="DO95" s="105"/>
      <c r="DP95" s="105"/>
      <c r="DQ95" s="105"/>
      <c r="DR95" s="105"/>
      <c r="DS95" s="105"/>
      <c r="DT95" s="105"/>
      <c r="DU95" s="105"/>
      <c r="DV95" s="105"/>
      <c r="DW95" s="105"/>
    </row>
    <row r="96" spans="1:127" ht="33" customHeight="1" x14ac:dyDescent="0.25">
      <c r="A96" s="105"/>
      <c r="B96" s="209" t="s">
        <v>187</v>
      </c>
      <c r="C96" s="916" t="s">
        <v>1541</v>
      </c>
      <c r="D96" s="968" t="s">
        <v>1686</v>
      </c>
      <c r="E96" s="209" t="s">
        <v>279</v>
      </c>
      <c r="F96" s="976">
        <f>'С № 2'!F96</f>
        <v>2023</v>
      </c>
      <c r="G96" s="976">
        <f>'С № 2'!G96</f>
        <v>2023</v>
      </c>
      <c r="H96" s="209"/>
      <c r="I96" s="78">
        <v>0</v>
      </c>
      <c r="J96" s="78">
        <v>0</v>
      </c>
      <c r="K96" s="78">
        <f>'С № 2'!P96/1.2</f>
        <v>0</v>
      </c>
      <c r="L96" s="401">
        <f>SUM(M96:P96)</f>
        <v>0.125</v>
      </c>
      <c r="M96" s="209"/>
      <c r="N96" s="209"/>
      <c r="O96" s="401">
        <f>'С № 2'!U96/1.2</f>
        <v>0.125</v>
      </c>
      <c r="P96" s="204"/>
      <c r="Q96" s="401">
        <f>SUM(R96:U96)</f>
        <v>0</v>
      </c>
      <c r="R96" s="209"/>
      <c r="S96" s="209"/>
      <c r="T96" s="209"/>
      <c r="U96" s="209"/>
      <c r="V96" s="209"/>
      <c r="W96" s="209"/>
      <c r="X96" s="209"/>
      <c r="Y96" s="209"/>
      <c r="Z96" s="209"/>
      <c r="AA96" s="401">
        <f>'С № 2'!Y96/1.2</f>
        <v>0</v>
      </c>
      <c r="AB96" s="78">
        <f t="shared" si="41"/>
        <v>0</v>
      </c>
      <c r="AC96" s="78">
        <f t="shared" si="42"/>
        <v>0</v>
      </c>
      <c r="AD96" s="78">
        <f>'С № 2'!AJ96/1.2</f>
        <v>0.125</v>
      </c>
      <c r="AE96" s="204"/>
      <c r="AF96" s="78">
        <f>'С № 2'!AT96/1.2</f>
        <v>0</v>
      </c>
      <c r="AG96" s="209"/>
      <c r="AH96" s="78">
        <f>'С № 2'!BD96/1.2</f>
        <v>0</v>
      </c>
      <c r="AI96" s="209"/>
      <c r="AJ96" s="78">
        <f>'С № 2'!BN96/1.2</f>
        <v>0</v>
      </c>
      <c r="AK96" s="209"/>
      <c r="AL96" s="78">
        <f>'С № 2'!BX96/1.2</f>
        <v>0</v>
      </c>
      <c r="AM96" s="209"/>
      <c r="AN96" s="78">
        <f t="shared" si="39"/>
        <v>0.125</v>
      </c>
      <c r="AO96" s="78">
        <f t="shared" si="38"/>
        <v>0</v>
      </c>
      <c r="AP96" s="921"/>
    </row>
    <row r="97" spans="2:42" ht="33" customHeight="1" x14ac:dyDescent="0.25">
      <c r="B97" s="209" t="s">
        <v>187</v>
      </c>
      <c r="C97" s="387" t="s">
        <v>1561</v>
      </c>
      <c r="D97" s="968" t="s">
        <v>1545</v>
      </c>
      <c r="E97" s="209" t="s">
        <v>279</v>
      </c>
      <c r="F97" s="976">
        <f>'С № 2'!F97</f>
        <v>2023</v>
      </c>
      <c r="G97" s="976">
        <f>'С № 2'!G97</f>
        <v>2023</v>
      </c>
      <c r="H97" s="209"/>
      <c r="I97" s="78">
        <v>0</v>
      </c>
      <c r="J97" s="78">
        <v>0</v>
      </c>
      <c r="K97" s="78">
        <f>'С № 2'!P97/1.2</f>
        <v>0</v>
      </c>
      <c r="L97" s="401">
        <f>SUM(M97:P97)</f>
        <v>0.49166666666666664</v>
      </c>
      <c r="M97" s="209"/>
      <c r="N97" s="209"/>
      <c r="O97" s="401">
        <f>'С № 2'!U97/1.2</f>
        <v>0.49166666666666664</v>
      </c>
      <c r="P97" s="209"/>
      <c r="Q97" s="401">
        <f>SUM(R97:U97)</f>
        <v>0</v>
      </c>
      <c r="R97" s="209"/>
      <c r="S97" s="209"/>
      <c r="T97" s="209"/>
      <c r="U97" s="209"/>
      <c r="V97" s="209"/>
      <c r="W97" s="209"/>
      <c r="X97" s="209"/>
      <c r="Y97" s="209"/>
      <c r="Z97" s="209"/>
      <c r="AA97" s="401">
        <f>'С № 2'!Y97/1.2</f>
        <v>0</v>
      </c>
      <c r="AB97" s="78">
        <f t="shared" si="41"/>
        <v>0</v>
      </c>
      <c r="AC97" s="78">
        <f>K97</f>
        <v>0</v>
      </c>
      <c r="AD97" s="78">
        <f>'С № 2'!AJ97/1.2</f>
        <v>0.49166666666666664</v>
      </c>
      <c r="AE97" s="204"/>
      <c r="AF97" s="78">
        <f>'С № 2'!AT97/1.2</f>
        <v>0</v>
      </c>
      <c r="AG97" s="204"/>
      <c r="AH97" s="78">
        <f>'С № 2'!BD97/1.2</f>
        <v>0</v>
      </c>
      <c r="AI97" s="209"/>
      <c r="AJ97" s="78">
        <f>'С № 2'!BN97/1.2</f>
        <v>0</v>
      </c>
      <c r="AK97" s="209"/>
      <c r="AL97" s="78">
        <f>'С № 2'!BX97/1.2</f>
        <v>0</v>
      </c>
      <c r="AM97" s="209"/>
      <c r="AN97" s="78">
        <f t="shared" si="39"/>
        <v>0.49166666666666664</v>
      </c>
      <c r="AO97" s="78">
        <f t="shared" si="38"/>
        <v>0</v>
      </c>
      <c r="AP97" s="921"/>
    </row>
  </sheetData>
  <sheetProtection formatCells="0" formatColumns="0" formatRows="0" insertColumns="0" insertRows="0" insertHyperlinks="0" deleteColumns="0" deleteRows="0" sort="0" autoFilter="0" pivotTables="0"/>
  <mergeCells count="36">
    <mergeCell ref="AP16:AP18"/>
    <mergeCell ref="L17:P17"/>
    <mergeCell ref="Q17:U17"/>
    <mergeCell ref="V17:W17"/>
    <mergeCell ref="X17:Y17"/>
    <mergeCell ref="Z17:AA17"/>
    <mergeCell ref="AD17:AE17"/>
    <mergeCell ref="AF17:AG17"/>
    <mergeCell ref="AH17:AI17"/>
    <mergeCell ref="AB16:AC17"/>
    <mergeCell ref="AJ17:AK17"/>
    <mergeCell ref="AL17:AM17"/>
    <mergeCell ref="AN17:AN18"/>
    <mergeCell ref="AO17:AO18"/>
    <mergeCell ref="AD16:AO16"/>
    <mergeCell ref="G16:H17"/>
    <mergeCell ref="I16:J17"/>
    <mergeCell ref="K16:K18"/>
    <mergeCell ref="L16:U16"/>
    <mergeCell ref="V16:AA16"/>
    <mergeCell ref="B8:AN8"/>
    <mergeCell ref="B10:AN10"/>
    <mergeCell ref="B12:AN12"/>
    <mergeCell ref="B13:AN13"/>
    <mergeCell ref="B15:AN15"/>
    <mergeCell ref="B16:B18"/>
    <mergeCell ref="C16:C18"/>
    <mergeCell ref="D16:D18"/>
    <mergeCell ref="E16:E18"/>
    <mergeCell ref="F16:F18"/>
    <mergeCell ref="B7:AN7"/>
    <mergeCell ref="AH1:AN1"/>
    <mergeCell ref="AH2:AN2"/>
    <mergeCell ref="AH3:AN3"/>
    <mergeCell ref="B4:AN4"/>
    <mergeCell ref="B5:AN5"/>
  </mergeCells>
  <phoneticPr fontId="69" type="noConversion"/>
  <conditionalFormatting sqref="F20:F26 V29:AA29 L32:P32 AN32:AO32 L37:AA37 I37:I41 D91 AF60:AF61 AG60 AP62:AP69 AP75 I71:J73 J38:U39 J40 AN75:AO77 AN74 AB68:AC68 AN71:AN72 AB64:AC64 AN43:AO43 AN64:AO64 AB71:AC72 AB75:AC77 I91:AI91 AB73:AN73 AB62:AO62 AB37:AP40 AD30:AF32 V32:W32 L20:AA28 Z32:AA32 I62:J62 K70:K73 AN70:AP70 AD43:AI43 I43:U43 J41:AP41 K67:K68 AD74:AF77 AB81:AF81 K60:K62 I60:J60 AN60:AP61 AB60:AD61 I59:AP59 I64:K64 I63:AO63 I90:AO90 B42:AO42 AP42:AP47 I44:AO46 AB89:AF89 C84:E85 AN66:AO68 M47:AO47 I82:J88 I75:K77 AE86:AE88 AE82:AE83 AD34:AF36 I89:M89 AG81:AG89 AH89 AI81:AI89 R86:Z89 AA81:AA89 O86:P89 Q81:Q89 AJ89:AM89 AP86:AP90 B47:H60 I48:K58 L47:L58 I79:K83 AB79:AF79 AN79:AO79 I78:AO78 AB82:AD88 AF82:AF88 AK86:AK88 AM86:AM88 AN81:AO89 Q92:Q97 H84:K85 N81:N89 I86:K88 M86:M88 O92:O97 I92:L97 AA92:AD97 AF92:AF97 AH92:AH97 AN91:AO97 M48:AP58">
    <cfRule type="cellIs" dxfId="3456" priority="949" operator="equal">
      <formula>0</formula>
    </cfRule>
  </conditionalFormatting>
  <conditionalFormatting sqref="F20:F26 V29:AA29 L32:P32 AN32:AO32 L37:AA37 I37:I41 AF60:AF61 AG60 AP62:AP69 AP75 I71:J73 J38:U39 J40 AN75:AO77 AN74 AB68:AC68 AN71:AN72 AB64:AC64 AN43:AO43 AN64:AO64 AB71:AC72 AB75:AC77 AB73:AN73 AB62:AO62 AB37:AP40 AD30:AF32 V32:W32 L20:AA28 Z32:AA32 I62:J62 I91:AI91 K70:K73 AN70:AP70 AD43:AI43 I43:U43 J41:AP41 K67:K68 AD74:AF77 AB81:AF81 AP42:AP47 K60:K62 I60:J60 AN60:AP61 AB60:AD61 I59:AP59 I64:K64 I63:AO63 I90:AO90 I44:AO46 AB89:AF89 AN66:AO68 M47:AO47 AE86:AE88 AE82:AE83 AD34:AF36 I75:K77 AG81:AG89 AH89 AI81:AI89 R86:Z89 AA81:AA89 O86:P89 L89:M89 Q81:Q89 AJ89:AM89 AP86:AP90 I48:K58 L47:L58 I79:K89 AB79:AF79 AN79:AO79 I78:AO78 AB82:AD88 AF82:AF88 AK86:AK88 AM86:AM88 AN81:AO89 Q92:Q97 N81:N89 M86:M88 O92:O97 I92:L97 AA92:AD97 AF92:AF97 AH92:AH97 AN91:AO97 M48:AP58">
    <cfRule type="cellIs" dxfId="3455" priority="948" operator="equal">
      <formula>0</formula>
    </cfRule>
  </conditionalFormatting>
  <conditionalFormatting sqref="V29:AA29 L32:P32 AN32:AO32 L37:AA37 I37:I41 AF60:AF61 AG60 AP62:AP69 AP75 F74:H74 F71:J73 J38:U39 J40 AN75:AO77 AN74 AB68:AC68 AN71:AN72 AB64:AC64 AN43:AO43 AN64:AO64 AB71:AC72 AB75:AC77 AB73:AN73 AB62:AO62 AB37:AP40 AD30:AF32 V32:W32 L20:AA28 Z32:AA32 F62:J62 I91:AI91 K70:K73 F65:H70 AN70:AP70 AD43:AI43 F43:U43 J41:AP41 K67:K68 AD74:AF77 AB81:AF81 AP42:AP47 F47:H47 K60:K62 F60:J60 AN60:AP61 AB60:AD61 F59:AP59 F64:K64 F63:AO63 I90:AO90 I66:K66 F44:AO46 AB89:AF89 AN66:AO68 M47:AO47 AE86:AE88 AE82:AE83 AD34:AF36 I75:K77 F89:G90 AG81:AG89 AH89 AI81:AI89 R86:Z89 AA81:AA89 O86:P89 L89:M89 Q81:Q89 AJ89:AM89 AP86:AP90 F48:K58 L47:L58 I79:K89 AB79:AF79 AN79:AO79 I78:AO78 AB82:AD88 AF82:AF88 AK86:AK88 AM86:AM88 AN81:AO89 Q92:Q97 N81:N89 M86:M88 O92:O97 I92:L97 AA92:AD97 AF92:AF97 AH92:AH97 AN91:AO97 M48:AP58">
    <cfRule type="cellIs" dxfId="3454" priority="947" operator="equal">
      <formula>0</formula>
    </cfRule>
  </conditionalFormatting>
  <conditionalFormatting sqref="AP1:AP3">
    <cfRule type="cellIs" dxfId="3453" priority="946" operator="equal">
      <formula>0</formula>
    </cfRule>
  </conditionalFormatting>
  <conditionalFormatting sqref="D20:D26 AN32:AO32 I37:I41 AF60:AF61 AG60 AP62:AP69 AP75 I71:J73 J38:K39 J40 AN75:AO77 AN74 AB68:AC68 AN71:AN72 AB64:AC64 AN43:AO43 AN64:AO64 AB71:AC72 AB73:AN73 AB62:AO62 AB37:AP40 AD30:AF32 I62:J62 AB75:AC77 K70:K73 AN70:AP70 AD43:AI43 I43:K43 J41:AP41 K67:K68 AD74:AF77 AB81:AF81 AP42:AP47 K60:K62 I60:J60 AN60:AP61 AB60:AD61 I59:AP59 I64:K64 I63:AO63 AB91:AI91 I90:AO90 I44:AO46 AB89:AF89 AN66:AO68 M47:AO47 AE86:AE88 AE82:AE83 AD34:AF36 B89:D90 I75:K77 F89:G90 AG81:AG89 AH89 AI81:AI89 R86:Z89 AA81:AA89 O86:P89 L89:M89 Q81:Q89 AJ89:AM89 AP86:AP90 B43:B58 C47:H58 I48:K58 L47:L58 I79:K89 AB79:AF79 AN79:AO79 I78:AO78 AB82:AD88 AF82:AF88 AK86:AK88 AM86:AM88 AN81:AO89 N81:N89 M86:M88 I91:K97 AB92:AD97 AF92:AF97 AH92:AH97 AN91:AO97 M48:AP58">
    <cfRule type="containsText" dxfId="3452" priority="945" operator="containsText" text="Наименование инвестиционного проекта">
      <formula>NOT(ISERROR(SEARCH("Наименование инвестиционного проекта",B20)))</formula>
    </cfRule>
  </conditionalFormatting>
  <conditionalFormatting sqref="D20:D26">
    <cfRule type="cellIs" dxfId="3451" priority="944" operator="equal">
      <formula>0</formula>
    </cfRule>
  </conditionalFormatting>
  <conditionalFormatting sqref="B20:C20">
    <cfRule type="cellIs" dxfId="3450" priority="943" operator="equal">
      <formula>0</formula>
    </cfRule>
  </conditionalFormatting>
  <conditionalFormatting sqref="E20:E26">
    <cfRule type="containsText" dxfId="3449" priority="940" operator="containsText" text="Наименование инвестиционного проекта">
      <formula>NOT(ISERROR(SEARCH("Наименование инвестиционного проекта",E20)))</formula>
    </cfRule>
  </conditionalFormatting>
  <conditionalFormatting sqref="E20:E26">
    <cfRule type="cellIs" dxfId="3448" priority="939" operator="equal">
      <formula>0</formula>
    </cfRule>
  </conditionalFormatting>
  <conditionalFormatting sqref="G20:H26 J38:K39 J40 J43:K43 J84:K85">
    <cfRule type="cellIs" dxfId="3447" priority="937" operator="equal">
      <formula>0</formula>
    </cfRule>
    <cfRule type="cellIs" dxfId="3446" priority="938" operator="equal">
      <formula>0</formula>
    </cfRule>
  </conditionalFormatting>
  <conditionalFormatting sqref="G20:H26">
    <cfRule type="cellIs" dxfId="3445" priority="936" operator="equal">
      <formula>0</formula>
    </cfRule>
  </conditionalFormatting>
  <conditionalFormatting sqref="G20:H26">
    <cfRule type="cellIs" dxfId="3444" priority="935" operator="equal">
      <formula>0</formula>
    </cfRule>
  </conditionalFormatting>
  <conditionalFormatting sqref="D27:E29">
    <cfRule type="containsText" dxfId="3443" priority="934" operator="containsText" text="Наименование инвестиционного проекта">
      <formula>NOT(ISERROR(SEARCH("Наименование инвестиционного проекта",D27)))</formula>
    </cfRule>
  </conditionalFormatting>
  <conditionalFormatting sqref="F27:H29">
    <cfRule type="cellIs" dxfId="3442" priority="932" operator="equal">
      <formula>0</formula>
    </cfRule>
    <cfRule type="cellIs" dxfId="3441" priority="933" operator="equal">
      <formula>0</formula>
    </cfRule>
  </conditionalFormatting>
  <conditionalFormatting sqref="D27:H29">
    <cfRule type="cellIs" dxfId="3440" priority="931" operator="equal">
      <formula>0</formula>
    </cfRule>
  </conditionalFormatting>
  <conditionalFormatting sqref="F27:H29">
    <cfRule type="cellIs" dxfId="3439" priority="930" operator="equal">
      <formula>0</formula>
    </cfRule>
  </conditionalFormatting>
  <conditionalFormatting sqref="B29:C29 B28">
    <cfRule type="cellIs" dxfId="3438" priority="929" operator="equal">
      <formula>0</formula>
    </cfRule>
  </conditionalFormatting>
  <conditionalFormatting sqref="C27:C28">
    <cfRule type="cellIs" dxfId="3437" priority="928" operator="equal">
      <formula>0</formula>
    </cfRule>
  </conditionalFormatting>
  <conditionalFormatting sqref="D30:H30 B30:B33 E34:H36 D32:H33 E31:H31">
    <cfRule type="cellIs" dxfId="3436" priority="927" operator="equal">
      <formula>0</formula>
    </cfRule>
  </conditionalFormatting>
  <conditionalFormatting sqref="C30 C32:C33">
    <cfRule type="cellIs" dxfId="3435" priority="926" operator="equal">
      <formula>0</formula>
    </cfRule>
  </conditionalFormatting>
  <conditionalFormatting sqref="B59:H60 D64:H66 B76:C76 B77:D83 B62:H63 B73:H75 D71:H72 C43:H46 B67:H70 B86:D86 I66:K66 B84:B85 H81:H83 D87:D88 F77:G88">
    <cfRule type="containsText" dxfId="3434" priority="925" operator="containsText" text="Наименование инвестиционного проекта">
      <formula>NOT(ISERROR(SEARCH("Наименование инвестиционного проекта",B43)))</formula>
    </cfRule>
  </conditionalFormatting>
  <conditionalFormatting sqref="B61">
    <cfRule type="containsText" dxfId="3433" priority="924" operator="containsText" text="Наименование инвестиционного проекта">
      <formula>NOT(ISERROR(SEARCH("Наименование инвестиционного проекта",B61)))</formula>
    </cfRule>
  </conditionalFormatting>
  <conditionalFormatting sqref="F43:H44">
    <cfRule type="cellIs" dxfId="3432" priority="922" operator="equal">
      <formula>0</formula>
    </cfRule>
    <cfRule type="cellIs" dxfId="3431" priority="923" operator="equal">
      <formula>0</formula>
    </cfRule>
  </conditionalFormatting>
  <conditionalFormatting sqref="D64:H66 B76:C76 B62:H63 B73:H75 B43:H46 D71:H72 B61 B67:H70 B86:E86 I66:K66 B84:B85 B89:H90 B77:H81 D87:D88 B82:E83 H82:H83 H86 F82:G88">
    <cfRule type="cellIs" dxfId="3430" priority="921" operator="equal">
      <formula>0</formula>
    </cfRule>
  </conditionalFormatting>
  <conditionalFormatting sqref="F75:H75 H81:H83 F77:G88">
    <cfRule type="cellIs" dxfId="3429" priority="920" operator="equal">
      <formula>0</formula>
    </cfRule>
  </conditionalFormatting>
  <conditionalFormatting sqref="D61">
    <cfRule type="containsText" dxfId="3428" priority="919" operator="containsText" text="Наименование инвестиционного проекта">
      <formula>NOT(ISERROR(SEARCH("Наименование инвестиционного проекта",D61)))</formula>
    </cfRule>
  </conditionalFormatting>
  <conditionalFormatting sqref="D61 I43:K43 I84:K85 I86:I88">
    <cfRule type="cellIs" dxfId="3427" priority="918" operator="equal">
      <formula>0</formula>
    </cfRule>
  </conditionalFormatting>
  <conditionalFormatting sqref="B37 D37:H37 B38:H41">
    <cfRule type="cellIs" dxfId="3426" priority="917" operator="equal">
      <formula>0</formula>
    </cfRule>
  </conditionalFormatting>
  <conditionalFormatting sqref="B64:C64">
    <cfRule type="cellIs" dxfId="3425" priority="915" operator="equal">
      <formula>0</formula>
    </cfRule>
  </conditionalFormatting>
  <conditionalFormatting sqref="B65:C66">
    <cfRule type="cellIs" dxfId="3424" priority="913" operator="equal">
      <formula>0</formula>
    </cfRule>
  </conditionalFormatting>
  <conditionalFormatting sqref="B71:C71">
    <cfRule type="cellIs" dxfId="3423" priority="911" operator="equal">
      <formula>0</formula>
    </cfRule>
  </conditionalFormatting>
  <conditionalFormatting sqref="B72:C72">
    <cfRule type="cellIs" dxfId="3422" priority="909" operator="equal">
      <formula>0</formula>
    </cfRule>
  </conditionalFormatting>
  <conditionalFormatting sqref="D76:H76">
    <cfRule type="cellIs" dxfId="3421" priority="907" operator="equal">
      <formula>0</formula>
    </cfRule>
  </conditionalFormatting>
  <conditionalFormatting sqref="C37">
    <cfRule type="cellIs" dxfId="3420" priority="906" operator="equal">
      <formula>0</formula>
    </cfRule>
  </conditionalFormatting>
  <conditionalFormatting sqref="I32">
    <cfRule type="containsText" dxfId="3419" priority="905" operator="containsText" text="Наименование инвестиционного проекта">
      <formula>NOT(ISERROR(SEARCH("Наименование инвестиционного проекта",I32)))</formula>
    </cfRule>
  </conditionalFormatting>
  <conditionalFormatting sqref="I20:I29">
    <cfRule type="cellIs" dxfId="3418" priority="903" operator="equal">
      <formula>0</formula>
    </cfRule>
    <cfRule type="cellIs" dxfId="3417" priority="904" operator="equal">
      <formula>0</formula>
    </cfRule>
  </conditionalFormatting>
  <conditionalFormatting sqref="I20:I29 I32">
    <cfRule type="cellIs" dxfId="3416" priority="902" operator="equal">
      <formula>0</formula>
    </cfRule>
  </conditionalFormatting>
  <conditionalFormatting sqref="I20:I29 I32">
    <cfRule type="cellIs" dxfId="3415" priority="901" operator="equal">
      <formula>0</formula>
    </cfRule>
  </conditionalFormatting>
  <conditionalFormatting sqref="I20:I29 I32">
    <cfRule type="cellIs" dxfId="3414" priority="900" operator="equal">
      <formula>0</formula>
    </cfRule>
  </conditionalFormatting>
  <conditionalFormatting sqref="J84 J42:AO42">
    <cfRule type="cellIs" dxfId="3413" priority="899" operator="equal">
      <formula>0</formula>
    </cfRule>
  </conditionalFormatting>
  <conditionalFormatting sqref="J32">
    <cfRule type="containsText" dxfId="3412" priority="898" operator="containsText" text="Наименование инвестиционного проекта">
      <formula>NOT(ISERROR(SEARCH("Наименование инвестиционного проекта",J32)))</formula>
    </cfRule>
  </conditionalFormatting>
  <conditionalFormatting sqref="J20:J29 J32 K27">
    <cfRule type="cellIs" dxfId="3411" priority="896" operator="equal">
      <formula>0</formula>
    </cfRule>
    <cfRule type="cellIs" dxfId="3410" priority="897" operator="equal">
      <formula>0</formula>
    </cfRule>
  </conditionalFormatting>
  <conditionalFormatting sqref="J20:J29 J32 K27">
    <cfRule type="cellIs" dxfId="3409" priority="895" operator="equal">
      <formula>0</formula>
    </cfRule>
  </conditionalFormatting>
  <conditionalFormatting sqref="J20:J29 J32 K27">
    <cfRule type="cellIs" dxfId="3408" priority="894" operator="equal">
      <formula>0</formula>
    </cfRule>
  </conditionalFormatting>
  <conditionalFormatting sqref="J20:J29 J32 K27">
    <cfRule type="cellIs" dxfId="3407" priority="893" operator="equal">
      <formula>0</formula>
    </cfRule>
  </conditionalFormatting>
  <conditionalFormatting sqref="J71:J73">
    <cfRule type="cellIs" dxfId="3406" priority="890" operator="equal">
      <formula>0</formula>
    </cfRule>
    <cfRule type="cellIs" dxfId="3405" priority="891" operator="equal">
      <formula>0</formula>
    </cfRule>
  </conditionalFormatting>
  <conditionalFormatting sqref="K20:K26 K28:K29">
    <cfRule type="cellIs" dxfId="3404" priority="888" operator="equal">
      <formula>0</formula>
    </cfRule>
    <cfRule type="cellIs" dxfId="3403" priority="889" operator="equal">
      <formula>0</formula>
    </cfRule>
  </conditionalFormatting>
  <conditionalFormatting sqref="K20:K26 K28:K29">
    <cfRule type="cellIs" dxfId="3402" priority="887" operator="equal">
      <formula>0</formula>
    </cfRule>
  </conditionalFormatting>
  <conditionalFormatting sqref="K20:K26 K28:K29">
    <cfRule type="cellIs" dxfId="3401" priority="886" operator="equal">
      <formula>0</formula>
    </cfRule>
  </conditionalFormatting>
  <conditionalFormatting sqref="K20:K26 K28:K29">
    <cfRule type="cellIs" dxfId="3400" priority="885" operator="equal">
      <formula>0</formula>
    </cfRule>
  </conditionalFormatting>
  <conditionalFormatting sqref="K68">
    <cfRule type="cellIs" dxfId="3399" priority="883" operator="equal">
      <formula>0</formula>
    </cfRule>
    <cfRule type="cellIs" dxfId="3398" priority="884" operator="equal">
      <formula>0</formula>
    </cfRule>
  </conditionalFormatting>
  <conditionalFormatting sqref="AB32 AB43">
    <cfRule type="containsText" dxfId="3397" priority="876" operator="containsText" text="Наименование инвестиционного проекта">
      <formula>NOT(ISERROR(SEARCH("Наименование инвестиционного проекта",AB32)))</formula>
    </cfRule>
  </conditionalFormatting>
  <conditionalFormatting sqref="AB20:AB29">
    <cfRule type="cellIs" dxfId="3396" priority="874" operator="equal">
      <formula>0</formula>
    </cfRule>
    <cfRule type="cellIs" dxfId="3395" priority="875" operator="equal">
      <formula>0</formula>
    </cfRule>
  </conditionalFormatting>
  <conditionalFormatting sqref="AB20:AB29 AB43 AB32">
    <cfRule type="cellIs" dxfId="3394" priority="873" operator="equal">
      <formula>0</formula>
    </cfRule>
  </conditionalFormatting>
  <conditionalFormatting sqref="AB20:AB29 AB43 AB32">
    <cfRule type="cellIs" dxfId="3393" priority="872" operator="equal">
      <formula>0</formula>
    </cfRule>
  </conditionalFormatting>
  <conditionalFormatting sqref="AB20:AB29 AB43 AB32">
    <cfRule type="cellIs" dxfId="3392" priority="871" operator="equal">
      <formula>0</formula>
    </cfRule>
  </conditionalFormatting>
  <conditionalFormatting sqref="AC32 AC43">
    <cfRule type="containsText" dxfId="3391" priority="870" operator="containsText" text="Наименование инвестиционного проекта">
      <formula>NOT(ISERROR(SEARCH("Наименование инвестиционного проекта",AC32)))</formula>
    </cfRule>
  </conditionalFormatting>
  <conditionalFormatting sqref="AC20:AC29">
    <cfRule type="cellIs" dxfId="3390" priority="868" operator="equal">
      <formula>0</formula>
    </cfRule>
    <cfRule type="cellIs" dxfId="3389" priority="869" operator="equal">
      <formula>0</formula>
    </cfRule>
  </conditionalFormatting>
  <conditionalFormatting sqref="AC20:AC29 AC43 AC32">
    <cfRule type="cellIs" dxfId="3388" priority="867" operator="equal">
      <formula>0</formula>
    </cfRule>
  </conditionalFormatting>
  <conditionalFormatting sqref="AC20:AC29 AC43 AC32">
    <cfRule type="cellIs" dxfId="3387" priority="866" operator="equal">
      <formula>0</formula>
    </cfRule>
  </conditionalFormatting>
  <conditionalFormatting sqref="AC20:AC29 AC43 AC32">
    <cfRule type="cellIs" dxfId="3386" priority="865" operator="equal">
      <formula>0</formula>
    </cfRule>
  </conditionalFormatting>
  <conditionalFormatting sqref="AD20:AD29">
    <cfRule type="cellIs" dxfId="3385" priority="863" operator="equal">
      <formula>0</formula>
    </cfRule>
    <cfRule type="cellIs" dxfId="3384" priority="864" operator="equal">
      <formula>0</formula>
    </cfRule>
  </conditionalFormatting>
  <conditionalFormatting sqref="AD20:AD29">
    <cfRule type="cellIs" dxfId="3383" priority="862" operator="equal">
      <formula>0</formula>
    </cfRule>
  </conditionalFormatting>
  <conditionalFormatting sqref="AD20:AD29">
    <cfRule type="cellIs" dxfId="3382" priority="861" operator="equal">
      <formula>0</formula>
    </cfRule>
  </conditionalFormatting>
  <conditionalFormatting sqref="AD20:AD29">
    <cfRule type="cellIs" dxfId="3381" priority="860" operator="equal">
      <formula>0</formula>
    </cfRule>
  </conditionalFormatting>
  <conditionalFormatting sqref="AE60:AE61">
    <cfRule type="containsText" dxfId="3380" priority="859" operator="containsText" text="Наименование инвестиционного проекта">
      <formula>NOT(ISERROR(SEARCH("Наименование инвестиционного проекта",AE60)))</formula>
    </cfRule>
  </conditionalFormatting>
  <conditionalFormatting sqref="AE20:AE29">
    <cfRule type="cellIs" dxfId="3379" priority="857" operator="equal">
      <formula>0</formula>
    </cfRule>
    <cfRule type="cellIs" dxfId="3378" priority="858" operator="equal">
      <formula>0</formula>
    </cfRule>
  </conditionalFormatting>
  <conditionalFormatting sqref="AE20:AE29 AE60:AE61">
    <cfRule type="cellIs" dxfId="3377" priority="856" operator="equal">
      <formula>0</formula>
    </cfRule>
  </conditionalFormatting>
  <conditionalFormatting sqref="AE20:AE29 AE60:AE61">
    <cfRule type="cellIs" dxfId="3376" priority="855" operator="equal">
      <formula>0</formula>
    </cfRule>
  </conditionalFormatting>
  <conditionalFormatting sqref="AE20:AE29 AE60:AE61">
    <cfRule type="cellIs" dxfId="3375" priority="854" operator="equal">
      <formula>0</formula>
    </cfRule>
  </conditionalFormatting>
  <conditionalFormatting sqref="AG61">
    <cfRule type="containsText" dxfId="3374" priority="853" operator="containsText" text="Наименование инвестиционного проекта">
      <formula>NOT(ISERROR(SEARCH("Наименование инвестиционного проекта",AG61)))</formula>
    </cfRule>
  </conditionalFormatting>
  <conditionalFormatting sqref="AF20:AF29">
    <cfRule type="cellIs" dxfId="3373" priority="851" operator="equal">
      <formula>0</formula>
    </cfRule>
    <cfRule type="cellIs" dxfId="3372" priority="852" operator="equal">
      <formula>0</formula>
    </cfRule>
  </conditionalFormatting>
  <conditionalFormatting sqref="AF20:AF29 AG61">
    <cfRule type="cellIs" dxfId="3371" priority="850" operator="equal">
      <formula>0</formula>
    </cfRule>
  </conditionalFormatting>
  <conditionalFormatting sqref="AF20:AF29 AG61">
    <cfRule type="cellIs" dxfId="3370" priority="849" operator="equal">
      <formula>0</formula>
    </cfRule>
  </conditionalFormatting>
  <conditionalFormatting sqref="AF20:AF29 AG61">
    <cfRule type="cellIs" dxfId="3369" priority="848" operator="equal">
      <formula>0</formula>
    </cfRule>
  </conditionalFormatting>
  <conditionalFormatting sqref="AG75:AG77 AG32 AG79">
    <cfRule type="containsText" dxfId="3368" priority="847" operator="containsText" text="Наименование инвестиционного проекта">
      <formula>NOT(ISERROR(SEARCH("Наименование инвестиционного проекта",AG32)))</formula>
    </cfRule>
  </conditionalFormatting>
  <conditionalFormatting sqref="AG20:AG29">
    <cfRule type="cellIs" dxfId="3367" priority="845" operator="equal">
      <formula>0</formula>
    </cfRule>
    <cfRule type="cellIs" dxfId="3366" priority="846" operator="equal">
      <formula>0</formula>
    </cfRule>
  </conditionalFormatting>
  <conditionalFormatting sqref="AG75:AG77 AG20:AG29 AG32 AG79">
    <cfRule type="cellIs" dxfId="3365" priority="844" operator="equal">
      <formula>0</formula>
    </cfRule>
  </conditionalFormatting>
  <conditionalFormatting sqref="AG75:AG77 AG20:AG29 AG32 AG79">
    <cfRule type="cellIs" dxfId="3364" priority="843" operator="equal">
      <formula>0</formula>
    </cfRule>
  </conditionalFormatting>
  <conditionalFormatting sqref="AG75:AG77 AG20:AG29 AG32 AG79">
    <cfRule type="cellIs" dxfId="3363" priority="842" operator="equal">
      <formula>0</formula>
    </cfRule>
  </conditionalFormatting>
  <conditionalFormatting sqref="AH32 AH60:AH61 AI61:AM61 AH75:AH77 AH79 AH81:AH88">
    <cfRule type="containsText" dxfId="3362" priority="841" operator="containsText" text="Наименование инвестиционного проекта">
      <formula>NOT(ISERROR(SEARCH("Наименование инвестиционного проекта",AH32)))</formula>
    </cfRule>
  </conditionalFormatting>
  <conditionalFormatting sqref="AH20:AH29">
    <cfRule type="cellIs" dxfId="3361" priority="839" operator="equal">
      <formula>0</formula>
    </cfRule>
    <cfRule type="cellIs" dxfId="3360" priority="840" operator="equal">
      <formula>0</formula>
    </cfRule>
  </conditionalFormatting>
  <conditionalFormatting sqref="AH20:AH29 AH60:AH61 AH32 AI61:AM61 AH75:AH77 AH79 AH81:AH88">
    <cfRule type="cellIs" dxfId="3359" priority="838" operator="equal">
      <formula>0</formula>
    </cfRule>
  </conditionalFormatting>
  <conditionalFormatting sqref="AH20:AH29 AH60:AH61 AH32 AI61:AM61 AH75:AH77 AH79 AH81:AH88">
    <cfRule type="cellIs" dxfId="3358" priority="837" operator="equal">
      <formula>0</formula>
    </cfRule>
  </conditionalFormatting>
  <conditionalFormatting sqref="AH20:AH29 AH60:AH61 AH32 AI61:AM61 AH75:AH77 AH79 AH81:AH88">
    <cfRule type="cellIs" dxfId="3357" priority="836" operator="equal">
      <formula>0</formula>
    </cfRule>
  </conditionalFormatting>
  <conditionalFormatting sqref="AI32 AI75:AI77 AI60 AI79">
    <cfRule type="containsText" dxfId="3356" priority="835" operator="containsText" text="Наименование инвестиционного проекта">
      <formula>NOT(ISERROR(SEARCH("Наименование инвестиционного проекта",AI32)))</formula>
    </cfRule>
  </conditionalFormatting>
  <conditionalFormatting sqref="AI20:AI29">
    <cfRule type="cellIs" dxfId="3355" priority="833" operator="equal">
      <formula>0</formula>
    </cfRule>
    <cfRule type="cellIs" dxfId="3354" priority="834" operator="equal">
      <formula>0</formula>
    </cfRule>
  </conditionalFormatting>
  <conditionalFormatting sqref="AI32 AI75:AI77 AI60 AI20:AI29 AI79">
    <cfRule type="cellIs" dxfId="3353" priority="832" operator="equal">
      <formula>0</formula>
    </cfRule>
  </conditionalFormatting>
  <conditionalFormatting sqref="AI32 AI75:AI77 AI60 AI20:AI29 AI79">
    <cfRule type="cellIs" dxfId="3352" priority="831" operator="equal">
      <formula>0</formula>
    </cfRule>
  </conditionalFormatting>
  <conditionalFormatting sqref="AI32 AI75:AI77 AI60 AI20:AI29 AI79">
    <cfRule type="cellIs" dxfId="3351" priority="830" operator="equal">
      <formula>0</formula>
    </cfRule>
  </conditionalFormatting>
  <conditionalFormatting sqref="AO22:AO25">
    <cfRule type="cellIs" dxfId="3350" priority="828" operator="equal">
      <formula>0</formula>
    </cfRule>
    <cfRule type="cellIs" dxfId="3349" priority="829" operator="equal">
      <formula>0</formula>
    </cfRule>
  </conditionalFormatting>
  <conditionalFormatting sqref="AO20:AO29">
    <cfRule type="cellIs" dxfId="3348" priority="827" operator="equal">
      <formula>0</formula>
    </cfRule>
  </conditionalFormatting>
  <conditionalFormatting sqref="AO22:AO25">
    <cfRule type="cellIs" dxfId="3347" priority="826" operator="equal">
      <formula>0</formula>
    </cfRule>
  </conditionalFormatting>
  <conditionalFormatting sqref="AO22:AO25">
    <cfRule type="cellIs" dxfId="3346" priority="825" operator="equal">
      <formula>0</formula>
    </cfRule>
  </conditionalFormatting>
  <conditionalFormatting sqref="AO20">
    <cfRule type="cellIs" dxfId="3345" priority="823" operator="equal">
      <formula>0</formula>
    </cfRule>
    <cfRule type="cellIs" dxfId="3344" priority="824" operator="equal">
      <formula>0</formula>
    </cfRule>
  </conditionalFormatting>
  <conditionalFormatting sqref="AO20">
    <cfRule type="cellIs" dxfId="3343" priority="822" operator="equal">
      <formula>0</formula>
    </cfRule>
  </conditionalFormatting>
  <conditionalFormatting sqref="AO20">
    <cfRule type="cellIs" dxfId="3342" priority="821" operator="equal">
      <formula>0</formula>
    </cfRule>
  </conditionalFormatting>
  <conditionalFormatting sqref="AO21:AO26">
    <cfRule type="cellIs" dxfId="3341" priority="819" operator="equal">
      <formula>0</formula>
    </cfRule>
    <cfRule type="cellIs" dxfId="3340" priority="820" operator="equal">
      <formula>0</formula>
    </cfRule>
  </conditionalFormatting>
  <conditionalFormatting sqref="AO21:AO26">
    <cfRule type="cellIs" dxfId="3339" priority="818" operator="equal">
      <formula>0</formula>
    </cfRule>
  </conditionalFormatting>
  <conditionalFormatting sqref="AO21:AO26">
    <cfRule type="cellIs" dxfId="3338" priority="817" operator="equal">
      <formula>0</formula>
    </cfRule>
  </conditionalFormatting>
  <conditionalFormatting sqref="AO27:AO29">
    <cfRule type="cellIs" dxfId="3337" priority="815" operator="equal">
      <formula>0</formula>
    </cfRule>
    <cfRule type="cellIs" dxfId="3336" priority="816" operator="equal">
      <formula>0</formula>
    </cfRule>
  </conditionalFormatting>
  <conditionalFormatting sqref="AO27:AO29">
    <cfRule type="cellIs" dxfId="3335" priority="814" operator="equal">
      <formula>0</formula>
    </cfRule>
  </conditionalFormatting>
  <conditionalFormatting sqref="AO27:AO29">
    <cfRule type="cellIs" dxfId="3334" priority="813" operator="equal">
      <formula>0</formula>
    </cfRule>
  </conditionalFormatting>
  <conditionalFormatting sqref="AO71:AO72">
    <cfRule type="containsText" dxfId="3333" priority="809" operator="containsText" text="Наименование инвестиционного проекта">
      <formula>NOT(ISERROR(SEARCH("Наименование инвестиционного проекта",AO71)))</formula>
    </cfRule>
  </conditionalFormatting>
  <conditionalFormatting sqref="AO71:AO72">
    <cfRule type="cellIs" dxfId="3332" priority="808" operator="equal">
      <formula>0</formula>
    </cfRule>
  </conditionalFormatting>
  <conditionalFormatting sqref="AO71:AO72">
    <cfRule type="cellIs" dxfId="3331" priority="807" operator="equal">
      <formula>0</formula>
    </cfRule>
  </conditionalFormatting>
  <conditionalFormatting sqref="AO71:AO72">
    <cfRule type="cellIs" dxfId="3330" priority="806" operator="equal">
      <formula>0</formula>
    </cfRule>
  </conditionalFormatting>
  <conditionalFormatting sqref="AO73:AO74">
    <cfRule type="containsText" dxfId="3329" priority="805" operator="containsText" text="Наименование инвестиционного проекта">
      <formula>NOT(ISERROR(SEARCH("Наименование инвестиционного проекта",AO73)))</formula>
    </cfRule>
  </conditionalFormatting>
  <conditionalFormatting sqref="AO73:AO74">
    <cfRule type="cellIs" dxfId="3328" priority="804" operator="equal">
      <formula>0</formula>
    </cfRule>
  </conditionalFormatting>
  <conditionalFormatting sqref="AO73:AO74">
    <cfRule type="cellIs" dxfId="3327" priority="803" operator="equal">
      <formula>0</formula>
    </cfRule>
  </conditionalFormatting>
  <conditionalFormatting sqref="AO73:AO74">
    <cfRule type="cellIs" dxfId="3326" priority="802" operator="equal">
      <formula>0</formula>
    </cfRule>
  </conditionalFormatting>
  <conditionalFormatting sqref="AP71:AP74 AP32:AP35 AP77:AP82">
    <cfRule type="containsText" dxfId="3325" priority="796" operator="containsText" text="Наименование инвестиционного проекта">
      <formula>NOT(ISERROR(SEARCH("Наименование инвестиционного проекта",AP32)))</formula>
    </cfRule>
  </conditionalFormatting>
  <conditionalFormatting sqref="AP71:AP74 AP20:AP35 AP77:AP82">
    <cfRule type="cellIs" dxfId="3324" priority="795" operator="equal">
      <formula>0</formula>
    </cfRule>
  </conditionalFormatting>
  <conditionalFormatting sqref="AP71:AP74 AP32:AP35 AP77:AP82">
    <cfRule type="cellIs" dxfId="3323" priority="794" operator="equal">
      <formula>0</formula>
    </cfRule>
  </conditionalFormatting>
  <conditionalFormatting sqref="AP71:AP74 AP32:AP35 AP77:AP82">
    <cfRule type="cellIs" dxfId="3322" priority="793" operator="equal">
      <formula>0</formula>
    </cfRule>
  </conditionalFormatting>
  <conditionalFormatting sqref="AN20:AN29">
    <cfRule type="cellIs" dxfId="3321" priority="800" operator="equal">
      <formula>0</formula>
    </cfRule>
    <cfRule type="cellIs" dxfId="3320" priority="801" operator="equal">
      <formula>0</formula>
    </cfRule>
  </conditionalFormatting>
  <conditionalFormatting sqref="AN20:AN29">
    <cfRule type="cellIs" dxfId="3319" priority="799" operator="equal">
      <formula>0</formula>
    </cfRule>
  </conditionalFormatting>
  <conditionalFormatting sqref="AN20:AN29">
    <cfRule type="cellIs" dxfId="3318" priority="798" operator="equal">
      <formula>0</formula>
    </cfRule>
  </conditionalFormatting>
  <conditionalFormatting sqref="AN20:AN29">
    <cfRule type="cellIs" dxfId="3317" priority="797" operator="equal">
      <formula>0</formula>
    </cfRule>
  </conditionalFormatting>
  <conditionalFormatting sqref="AP20">
    <cfRule type="cellIs" dxfId="3316" priority="791" operator="equal">
      <formula>0</formula>
    </cfRule>
    <cfRule type="cellIs" dxfId="3315" priority="792" operator="equal">
      <formula>0</formula>
    </cfRule>
  </conditionalFormatting>
  <conditionalFormatting sqref="AP20">
    <cfRule type="cellIs" dxfId="3314" priority="790" operator="equal">
      <formula>0</formula>
    </cfRule>
  </conditionalFormatting>
  <conditionalFormatting sqref="AP20">
    <cfRule type="cellIs" dxfId="3313" priority="789" operator="equal">
      <formula>0</formula>
    </cfRule>
  </conditionalFormatting>
  <conditionalFormatting sqref="AP21:AP26">
    <cfRule type="cellIs" dxfId="3312" priority="787" operator="equal">
      <formula>0</formula>
    </cfRule>
    <cfRule type="cellIs" dxfId="3311" priority="788" operator="equal">
      <formula>0</formula>
    </cfRule>
  </conditionalFormatting>
  <conditionalFormatting sqref="AP21:AP26">
    <cfRule type="cellIs" dxfId="3310" priority="786" operator="equal">
      <formula>0</formula>
    </cfRule>
  </conditionalFormatting>
  <conditionalFormatting sqref="AP21:AP26">
    <cfRule type="cellIs" dxfId="3309" priority="785" operator="equal">
      <formula>0</formula>
    </cfRule>
  </conditionalFormatting>
  <conditionalFormatting sqref="AP27:AP31">
    <cfRule type="cellIs" dxfId="3308" priority="783" operator="equal">
      <formula>0</formula>
    </cfRule>
    <cfRule type="cellIs" dxfId="3307" priority="784" operator="equal">
      <formula>0</formula>
    </cfRule>
  </conditionalFormatting>
  <conditionalFormatting sqref="AP27:AP31">
    <cfRule type="cellIs" dxfId="3306" priority="782" operator="equal">
      <formula>0</formula>
    </cfRule>
  </conditionalFormatting>
  <conditionalFormatting sqref="AP27:AP31">
    <cfRule type="cellIs" dxfId="3305" priority="781" operator="equal">
      <formula>0</formula>
    </cfRule>
  </conditionalFormatting>
  <conditionalFormatting sqref="AP90">
    <cfRule type="containsText" dxfId="3304" priority="780" operator="containsText" text="Наименование инвестиционного проекта">
      <formula>NOT(ISERROR(SEARCH("Наименование инвестиционного проекта",AP90)))</formula>
    </cfRule>
  </conditionalFormatting>
  <conditionalFormatting sqref="AP90">
    <cfRule type="cellIs" dxfId="3303" priority="779" operator="equal">
      <formula>0</formula>
    </cfRule>
  </conditionalFormatting>
  <conditionalFormatting sqref="AP90">
    <cfRule type="cellIs" dxfId="3302" priority="778" operator="equal">
      <formula>0</formula>
    </cfRule>
  </conditionalFormatting>
  <conditionalFormatting sqref="AP76">
    <cfRule type="cellIs" dxfId="3301" priority="777" operator="equal">
      <formula>0</formula>
    </cfRule>
  </conditionalFormatting>
  <conditionalFormatting sqref="V38:V39">
    <cfRule type="containsText" dxfId="3300" priority="776" operator="containsText" text="Наименование инвестиционного проекта">
      <formula>NOT(ISERROR(SEARCH("Наименование инвестиционного проекта",V38)))</formula>
    </cfRule>
  </conditionalFormatting>
  <conditionalFormatting sqref="V38:V39">
    <cfRule type="cellIs" dxfId="3299" priority="775" operator="equal">
      <formula>0</formula>
    </cfRule>
  </conditionalFormatting>
  <conditionalFormatting sqref="V38:V39">
    <cfRule type="cellIs" dxfId="3298" priority="774" operator="equal">
      <formula>0</formula>
    </cfRule>
  </conditionalFormatting>
  <conditionalFormatting sqref="V38:V39">
    <cfRule type="cellIs" dxfId="3297" priority="773" operator="equal">
      <formula>0</formula>
    </cfRule>
  </conditionalFormatting>
  <conditionalFormatting sqref="W38:AA39">
    <cfRule type="containsText" dxfId="3296" priority="772" operator="containsText" text="Наименование инвестиционного проекта">
      <formula>NOT(ISERROR(SEARCH("Наименование инвестиционного проекта",W38)))</formula>
    </cfRule>
  </conditionalFormatting>
  <conditionalFormatting sqref="W38:AA39">
    <cfRule type="cellIs" dxfId="3295" priority="770" operator="equal">
      <formula>0</formula>
    </cfRule>
    <cfRule type="cellIs" dxfId="3294" priority="771" operator="equal">
      <formula>0</formula>
    </cfRule>
  </conditionalFormatting>
  <conditionalFormatting sqref="W38:AA39">
    <cfRule type="cellIs" dxfId="3293" priority="769" operator="equal">
      <formula>0</formula>
    </cfRule>
  </conditionalFormatting>
  <conditionalFormatting sqref="W38:AA39">
    <cfRule type="cellIs" dxfId="3292" priority="768" operator="equal">
      <formula>0</formula>
    </cfRule>
  </conditionalFormatting>
  <conditionalFormatting sqref="W38:AA39">
    <cfRule type="cellIs" dxfId="3291" priority="767" operator="equal">
      <formula>0</formula>
    </cfRule>
  </conditionalFormatting>
  <conditionalFormatting sqref="V40">
    <cfRule type="containsText" dxfId="3290" priority="766" operator="containsText" text="Наименование инвестиционного проекта">
      <formula>NOT(ISERROR(SEARCH("Наименование инвестиционного проекта",V40)))</formula>
    </cfRule>
  </conditionalFormatting>
  <conditionalFormatting sqref="V40">
    <cfRule type="cellIs" dxfId="3289" priority="765" operator="equal">
      <formula>0</formula>
    </cfRule>
  </conditionalFormatting>
  <conditionalFormatting sqref="V40">
    <cfRule type="cellIs" dxfId="3288" priority="764" operator="equal">
      <formula>0</formula>
    </cfRule>
  </conditionalFormatting>
  <conditionalFormatting sqref="V40">
    <cfRule type="cellIs" dxfId="3287" priority="763" operator="equal">
      <formula>0</formula>
    </cfRule>
  </conditionalFormatting>
  <conditionalFormatting sqref="W40">
    <cfRule type="containsText" dxfId="3286" priority="762" operator="containsText" text="Наименование инвестиционного проекта">
      <formula>NOT(ISERROR(SEARCH("Наименование инвестиционного проекта",W40)))</formula>
    </cfRule>
  </conditionalFormatting>
  <conditionalFormatting sqref="W40">
    <cfRule type="cellIs" dxfId="3285" priority="760" operator="equal">
      <formula>0</formula>
    </cfRule>
    <cfRule type="cellIs" dxfId="3284" priority="761" operator="equal">
      <formula>0</formula>
    </cfRule>
  </conditionalFormatting>
  <conditionalFormatting sqref="W40">
    <cfRule type="cellIs" dxfId="3283" priority="759" operator="equal">
      <formula>0</formula>
    </cfRule>
  </conditionalFormatting>
  <conditionalFormatting sqref="W40">
    <cfRule type="cellIs" dxfId="3282" priority="758" operator="equal">
      <formula>0</formula>
    </cfRule>
  </conditionalFormatting>
  <conditionalFormatting sqref="W40">
    <cfRule type="cellIs" dxfId="3281" priority="757" operator="equal">
      <formula>0</formula>
    </cfRule>
  </conditionalFormatting>
  <conditionalFormatting sqref="X40 Z40">
    <cfRule type="containsText" dxfId="3280" priority="756" operator="containsText" text="Наименование инвестиционного проекта">
      <formula>NOT(ISERROR(SEARCH("Наименование инвестиционного проекта",X40)))</formula>
    </cfRule>
  </conditionalFormatting>
  <conditionalFormatting sqref="X40 Z40">
    <cfRule type="cellIs" dxfId="3279" priority="755" operator="equal">
      <formula>0</formula>
    </cfRule>
  </conditionalFormatting>
  <conditionalFormatting sqref="X40 Z40">
    <cfRule type="cellIs" dxfId="3278" priority="754" operator="equal">
      <formula>0</formula>
    </cfRule>
  </conditionalFormatting>
  <conditionalFormatting sqref="X40 Z40">
    <cfRule type="cellIs" dxfId="3277" priority="753" operator="equal">
      <formula>0</formula>
    </cfRule>
  </conditionalFormatting>
  <conditionalFormatting sqref="Y40 AA40">
    <cfRule type="containsText" dxfId="3276" priority="752" operator="containsText" text="Наименование инвестиционного проекта">
      <formula>NOT(ISERROR(SEARCH("Наименование инвестиционного проекта",Y40)))</formula>
    </cfRule>
  </conditionalFormatting>
  <conditionalFormatting sqref="Y40 AA40">
    <cfRule type="cellIs" dxfId="3275" priority="750" operator="equal">
      <formula>0</formula>
    </cfRule>
    <cfRule type="cellIs" dxfId="3274" priority="751" operator="equal">
      <formula>0</formula>
    </cfRule>
  </conditionalFormatting>
  <conditionalFormatting sqref="Y40 AA40">
    <cfRule type="cellIs" dxfId="3273" priority="749" operator="equal">
      <formula>0</formula>
    </cfRule>
  </conditionalFormatting>
  <conditionalFormatting sqref="Y40 AA40">
    <cfRule type="cellIs" dxfId="3272" priority="748" operator="equal">
      <formula>0</formula>
    </cfRule>
  </conditionalFormatting>
  <conditionalFormatting sqref="Y40 AA40">
    <cfRule type="cellIs" dxfId="3271" priority="747" operator="equal">
      <formula>0</formula>
    </cfRule>
  </conditionalFormatting>
  <conditionalFormatting sqref="V43 X43 Z43">
    <cfRule type="containsText" dxfId="3270" priority="746" operator="containsText" text="Наименование инвестиционного проекта">
      <formula>NOT(ISERROR(SEARCH("Наименование инвестиционного проекта",V43)))</formula>
    </cfRule>
  </conditionalFormatting>
  <conditionalFormatting sqref="V43 X43 Z43">
    <cfRule type="cellIs" dxfId="3269" priority="745" operator="equal">
      <formula>0</formula>
    </cfRule>
  </conditionalFormatting>
  <conditionalFormatting sqref="V43 X43 Z43">
    <cfRule type="cellIs" dxfId="3268" priority="744" operator="equal">
      <formula>0</formula>
    </cfRule>
  </conditionalFormatting>
  <conditionalFormatting sqref="V43 X43 Z43">
    <cfRule type="cellIs" dxfId="3267" priority="743" operator="equal">
      <formula>0</formula>
    </cfRule>
  </conditionalFormatting>
  <conditionalFormatting sqref="W43 Y43 AA43">
    <cfRule type="containsText" dxfId="3266" priority="742" operator="containsText" text="Наименование инвестиционного проекта">
      <formula>NOT(ISERROR(SEARCH("Наименование инвестиционного проекта",W43)))</formula>
    </cfRule>
  </conditionalFormatting>
  <conditionalFormatting sqref="W43 Y43 AA43">
    <cfRule type="cellIs" dxfId="3265" priority="740" operator="equal">
      <formula>0</formula>
    </cfRule>
    <cfRule type="cellIs" dxfId="3264" priority="741" operator="equal">
      <formula>0</formula>
    </cfRule>
  </conditionalFormatting>
  <conditionalFormatting sqref="W43 Y43 AA43">
    <cfRule type="cellIs" dxfId="3263" priority="739" operator="equal">
      <formula>0</formula>
    </cfRule>
  </conditionalFormatting>
  <conditionalFormatting sqref="W43 Y43 AA43">
    <cfRule type="cellIs" dxfId="3262" priority="738" operator="equal">
      <formula>0</formula>
    </cfRule>
  </conditionalFormatting>
  <conditionalFormatting sqref="W43 Y43 AA43">
    <cfRule type="cellIs" dxfId="3261" priority="737" operator="equal">
      <formula>0</formula>
    </cfRule>
  </conditionalFormatting>
  <conditionalFormatting sqref="V60 X60 Z60">
    <cfRule type="containsText" dxfId="3260" priority="716" operator="containsText" text="Наименование инвестиционного проекта">
      <formula>NOT(ISERROR(SEARCH("Наименование инвестиционного проекта",V60)))</formula>
    </cfRule>
  </conditionalFormatting>
  <conditionalFormatting sqref="V60 X60 Z60">
    <cfRule type="cellIs" dxfId="3259" priority="715" operator="equal">
      <formula>0</formula>
    </cfRule>
  </conditionalFormatting>
  <conditionalFormatting sqref="V60 X60 Z60">
    <cfRule type="cellIs" dxfId="3258" priority="714" operator="equal">
      <formula>0</formula>
    </cfRule>
  </conditionalFormatting>
  <conditionalFormatting sqref="V60 X60 Z60">
    <cfRule type="cellIs" dxfId="3257" priority="713" operator="equal">
      <formula>0</formula>
    </cfRule>
  </conditionalFormatting>
  <conditionalFormatting sqref="W60 Y60 AA60">
    <cfRule type="containsText" dxfId="3256" priority="712" operator="containsText" text="Наименование инвестиционного проекта">
      <formula>NOT(ISERROR(SEARCH("Наименование инвестиционного проекта",W60)))</formula>
    </cfRule>
  </conditionalFormatting>
  <conditionalFormatting sqref="W60 Y60 AA60">
    <cfRule type="cellIs" dxfId="3255" priority="711" operator="equal">
      <formula>0</formula>
    </cfRule>
  </conditionalFormatting>
  <conditionalFormatting sqref="W60 Y60 AA60">
    <cfRule type="cellIs" dxfId="3254" priority="710" operator="equal">
      <formula>0</formula>
    </cfRule>
  </conditionalFormatting>
  <conditionalFormatting sqref="W60 Y60 AA60">
    <cfRule type="cellIs" dxfId="3253" priority="709" operator="equal">
      <formula>0</formula>
    </cfRule>
  </conditionalFormatting>
  <conditionalFormatting sqref="V61">
    <cfRule type="cellIs" dxfId="3252" priority="708" operator="equal">
      <formula>0</formula>
    </cfRule>
  </conditionalFormatting>
  <conditionalFormatting sqref="V61">
    <cfRule type="cellIs" dxfId="3251" priority="707" operator="equal">
      <formula>0</formula>
    </cfRule>
  </conditionalFormatting>
  <conditionalFormatting sqref="V61">
    <cfRule type="cellIs" dxfId="3250" priority="706" operator="equal">
      <formula>0</formula>
    </cfRule>
  </conditionalFormatting>
  <conditionalFormatting sqref="V61">
    <cfRule type="cellIs" dxfId="3249" priority="705" operator="equal">
      <formula>0</formula>
    </cfRule>
  </conditionalFormatting>
  <conditionalFormatting sqref="X61 Z61:AA61">
    <cfRule type="cellIs" dxfId="3248" priority="704" operator="equal">
      <formula>0</formula>
    </cfRule>
  </conditionalFormatting>
  <conditionalFormatting sqref="X61 Z61:AA61">
    <cfRule type="cellIs" dxfId="3247" priority="703" operator="equal">
      <formula>0</formula>
    </cfRule>
  </conditionalFormatting>
  <conditionalFormatting sqref="X61 Z61:AA61">
    <cfRule type="cellIs" dxfId="3246" priority="702" operator="equal">
      <formula>0</formula>
    </cfRule>
  </conditionalFormatting>
  <conditionalFormatting sqref="X61 Z61:AA61">
    <cfRule type="cellIs" dxfId="3245" priority="701" operator="equal">
      <formula>0</formula>
    </cfRule>
  </conditionalFormatting>
  <conditionalFormatting sqref="V62 X62 Z62 Z64 X64 V64">
    <cfRule type="containsText" dxfId="3244" priority="700" operator="containsText" text="Наименование инвестиционного проекта">
      <formula>NOT(ISERROR(SEARCH("Наименование инвестиционного проекта",V62)))</formula>
    </cfRule>
  </conditionalFormatting>
  <conditionalFormatting sqref="V62 X62 Z62 Z64 X64 V64">
    <cfRule type="cellIs" dxfId="3243" priority="699" operator="equal">
      <formula>0</formula>
    </cfRule>
  </conditionalFormatting>
  <conditionalFormatting sqref="V62 X62 Z62 Z64 X64 V64">
    <cfRule type="cellIs" dxfId="3242" priority="698" operator="equal">
      <formula>0</formula>
    </cfRule>
  </conditionalFormatting>
  <conditionalFormatting sqref="V62 X62 Z62 Z64 X64 V64">
    <cfRule type="cellIs" dxfId="3241" priority="697" operator="equal">
      <formula>0</formula>
    </cfRule>
  </conditionalFormatting>
  <conditionalFormatting sqref="W62 Y62 AA62 AA64 Y64 W64">
    <cfRule type="containsText" dxfId="3240" priority="696" operator="containsText" text="Наименование инвестиционного проекта">
      <formula>NOT(ISERROR(SEARCH("Наименование инвестиционного проекта",W62)))</formula>
    </cfRule>
  </conditionalFormatting>
  <conditionalFormatting sqref="W62 Y62 AA62 AA64 Y64 W64">
    <cfRule type="cellIs" dxfId="3239" priority="695" operator="equal">
      <formula>0</formula>
    </cfRule>
  </conditionalFormatting>
  <conditionalFormatting sqref="W62 Y62 AA62 AA64 Y64 W64">
    <cfRule type="cellIs" dxfId="3238" priority="694" operator="equal">
      <formula>0</formula>
    </cfRule>
  </conditionalFormatting>
  <conditionalFormatting sqref="W62 Y62 AA62 AA64 Y64 W64">
    <cfRule type="cellIs" dxfId="3237" priority="693" operator="equal">
      <formula>0</formula>
    </cfRule>
  </conditionalFormatting>
  <conditionalFormatting sqref="V68 X68 Z68">
    <cfRule type="containsText" dxfId="3236" priority="691" operator="containsText" text="Наименование инвестиционного проекта">
      <formula>NOT(ISERROR(SEARCH("Наименование инвестиционного проекта",V68)))</formula>
    </cfRule>
  </conditionalFormatting>
  <conditionalFormatting sqref="V68 X68 Z68">
    <cfRule type="cellIs" dxfId="3235" priority="690" operator="equal">
      <formula>0</formula>
    </cfRule>
  </conditionalFormatting>
  <conditionalFormatting sqref="V68 X68 Z68">
    <cfRule type="cellIs" dxfId="3234" priority="689" operator="equal">
      <formula>0</formula>
    </cfRule>
  </conditionalFormatting>
  <conditionalFormatting sqref="V68 X68 Z68">
    <cfRule type="cellIs" dxfId="3233" priority="688" operator="equal">
      <formula>0</formula>
    </cfRule>
  </conditionalFormatting>
  <conditionalFormatting sqref="W68 Y68 AA68">
    <cfRule type="containsText" dxfId="3232" priority="687" operator="containsText" text="Наименование инвестиционного проекта">
      <formula>NOT(ISERROR(SEARCH("Наименование инвестиционного проекта",W68)))</formula>
    </cfRule>
  </conditionalFormatting>
  <conditionalFormatting sqref="W68 Y68 AA68">
    <cfRule type="cellIs" dxfId="3231" priority="686" operator="equal">
      <formula>0</formula>
    </cfRule>
  </conditionalFormatting>
  <conditionalFormatting sqref="W68 Y68 AA68">
    <cfRule type="cellIs" dxfId="3230" priority="685" operator="equal">
      <formula>0</formula>
    </cfRule>
  </conditionalFormatting>
  <conditionalFormatting sqref="W68 Y68 AA68">
    <cfRule type="cellIs" dxfId="3229" priority="684" operator="equal">
      <formula>0</formula>
    </cfRule>
  </conditionalFormatting>
  <conditionalFormatting sqref="W68 Y68 AA68">
    <cfRule type="cellIs" dxfId="3228" priority="683" operator="equal">
      <formula>0</formula>
    </cfRule>
  </conditionalFormatting>
  <conditionalFormatting sqref="V71:V73">
    <cfRule type="containsText" dxfId="3227" priority="682" operator="containsText" text="Наименование инвестиционного проекта">
      <formula>NOT(ISERROR(SEARCH("Наименование инвестиционного проекта",V71)))</formula>
    </cfRule>
  </conditionalFormatting>
  <conditionalFormatting sqref="V71:V73">
    <cfRule type="cellIs" dxfId="3226" priority="681" operator="equal">
      <formula>0</formula>
    </cfRule>
  </conditionalFormatting>
  <conditionalFormatting sqref="V71:V73">
    <cfRule type="cellIs" dxfId="3225" priority="680" operator="equal">
      <formula>0</formula>
    </cfRule>
  </conditionalFormatting>
  <conditionalFormatting sqref="V71:V73">
    <cfRule type="cellIs" dxfId="3224" priority="679" operator="equal">
      <formula>0</formula>
    </cfRule>
  </conditionalFormatting>
  <conditionalFormatting sqref="W71:W73">
    <cfRule type="containsText" dxfId="3223" priority="678" operator="containsText" text="Наименование инвестиционного проекта">
      <formula>NOT(ISERROR(SEARCH("Наименование инвестиционного проекта",W71)))</formula>
    </cfRule>
  </conditionalFormatting>
  <conditionalFormatting sqref="W71:W73">
    <cfRule type="cellIs" dxfId="3222" priority="677" operator="equal">
      <formula>0</formula>
    </cfRule>
  </conditionalFormatting>
  <conditionalFormatting sqref="W71:W73">
    <cfRule type="cellIs" dxfId="3221" priority="676" operator="equal">
      <formula>0</formula>
    </cfRule>
  </conditionalFormatting>
  <conditionalFormatting sqref="W71:W73">
    <cfRule type="cellIs" dxfId="3220" priority="675" operator="equal">
      <formula>0</formula>
    </cfRule>
  </conditionalFormatting>
  <conditionalFormatting sqref="W71:W73">
    <cfRule type="cellIs" dxfId="3219" priority="673" operator="equal">
      <formula>0</formula>
    </cfRule>
    <cfRule type="cellIs" dxfId="3218" priority="674" operator="equal">
      <formula>0</formula>
    </cfRule>
  </conditionalFormatting>
  <conditionalFormatting sqref="X71:X73 Z71:Z73">
    <cfRule type="containsText" dxfId="3217" priority="672" operator="containsText" text="Наименование инвестиционного проекта">
      <formula>NOT(ISERROR(SEARCH("Наименование инвестиционного проекта",X71)))</formula>
    </cfRule>
  </conditionalFormatting>
  <conditionalFormatting sqref="X71:X73 Z71:Z73">
    <cfRule type="cellIs" dxfId="3216" priority="671" operator="equal">
      <formula>0</formula>
    </cfRule>
  </conditionalFormatting>
  <conditionalFormatting sqref="X71:X73 Z71:Z73">
    <cfRule type="cellIs" dxfId="3215" priority="670" operator="equal">
      <formula>0</formula>
    </cfRule>
  </conditionalFormatting>
  <conditionalFormatting sqref="X71:X73 Z71:Z73">
    <cfRule type="cellIs" dxfId="3214" priority="669" operator="equal">
      <formula>0</formula>
    </cfRule>
  </conditionalFormatting>
  <conditionalFormatting sqref="Y71:Y73 AA71:AA73">
    <cfRule type="containsText" dxfId="3213" priority="668" operator="containsText" text="Наименование инвестиционного проекта">
      <formula>NOT(ISERROR(SEARCH("Наименование инвестиционного проекта",Y71)))</formula>
    </cfRule>
  </conditionalFormatting>
  <conditionalFormatting sqref="Y71:Y73 AA71:AA73">
    <cfRule type="cellIs" dxfId="3212" priority="667" operator="equal">
      <formula>0</formula>
    </cfRule>
  </conditionalFormatting>
  <conditionalFormatting sqref="Y71:Y73 AA71:AA73">
    <cfRule type="cellIs" dxfId="3211" priority="666" operator="equal">
      <formula>0</formula>
    </cfRule>
  </conditionalFormatting>
  <conditionalFormatting sqref="Y71:Y73 AA71:AA73">
    <cfRule type="cellIs" dxfId="3210" priority="665" operator="equal">
      <formula>0</formula>
    </cfRule>
  </conditionalFormatting>
  <conditionalFormatting sqref="Y71:Y73 AA71:AA73">
    <cfRule type="cellIs" dxfId="3209" priority="663" operator="equal">
      <formula>0</formula>
    </cfRule>
    <cfRule type="cellIs" dxfId="3208" priority="664" operator="equal">
      <formula>0</formula>
    </cfRule>
  </conditionalFormatting>
  <conditionalFormatting sqref="V75:V77 X76:X77 Z76:Z77 W75:AA75 Z81:Z83 X81:X83 V81:V83 Z79 X79 V79">
    <cfRule type="containsText" dxfId="3207" priority="662" operator="containsText" text="Наименование инвестиционного проекта">
      <formula>NOT(ISERROR(SEARCH("Наименование инвестиционного проекта",V75)))</formula>
    </cfRule>
  </conditionalFormatting>
  <conditionalFormatting sqref="V75:V77 X76:X77 Z76:Z77 W75:AA75 Z81:Z83 X81:X83 V81:V83 Z79 X79 V79">
    <cfRule type="cellIs" dxfId="3206" priority="661" operator="equal">
      <formula>0</formula>
    </cfRule>
  </conditionalFormatting>
  <conditionalFormatting sqref="V75:V77 X76:X77 Z76:Z77 W75:AA75 Z81:Z83 X81:X83 V81:V83 Z79 X79 V79">
    <cfRule type="cellIs" dxfId="3205" priority="660" operator="equal">
      <formula>0</formula>
    </cfRule>
  </conditionalFormatting>
  <conditionalFormatting sqref="V75:V77 X76:X77 Z76:Z77 W75:AA75 Z81:Z83 X81:X83 V81:V83 Z79 X79 V79">
    <cfRule type="cellIs" dxfId="3204" priority="659" operator="equal">
      <formula>0</formula>
    </cfRule>
  </conditionalFormatting>
  <conditionalFormatting sqref="W76:W77 Y76:Y77 AA76:AA77 Y81:Y83 W81:W83 AA79 Y79 W79">
    <cfRule type="containsText" dxfId="3203" priority="658" operator="containsText" text="Наименование инвестиционного проекта">
      <formula>NOT(ISERROR(SEARCH("Наименование инвестиционного проекта",W76)))</formula>
    </cfRule>
  </conditionalFormatting>
  <conditionalFormatting sqref="W76:W77 Y76:Y77 AA76:AA77 Y81:Y83 W81:W83 AA79 Y79 W79">
    <cfRule type="cellIs" dxfId="3202" priority="657" operator="equal">
      <formula>0</formula>
    </cfRule>
  </conditionalFormatting>
  <conditionalFormatting sqref="W76:W77 Y76:Y77 AA76:AA77 Y81:Y83 W81:W83 AA79 Y79 W79">
    <cfRule type="cellIs" dxfId="3201" priority="656" operator="equal">
      <formula>0</formula>
    </cfRule>
  </conditionalFormatting>
  <conditionalFormatting sqref="W76:W77 Y76:Y77 AA76:AA77 Y81:Y83 W81:W83 AA79 Y79 W79">
    <cfRule type="cellIs" dxfId="3200" priority="655" operator="equal">
      <formula>0</formula>
    </cfRule>
  </conditionalFormatting>
  <conditionalFormatting sqref="L29:U29">
    <cfRule type="cellIs" dxfId="3199" priority="637" operator="equal">
      <formula>0</formula>
    </cfRule>
    <cfRule type="cellIs" dxfId="3198" priority="638" operator="equal">
      <formula>0</formula>
    </cfRule>
  </conditionalFormatting>
  <conditionalFormatting sqref="L29:U29">
    <cfRule type="cellIs" dxfId="3197" priority="636" operator="equal">
      <formula>0</formula>
    </cfRule>
  </conditionalFormatting>
  <conditionalFormatting sqref="L29:U29">
    <cfRule type="cellIs" dxfId="3196" priority="635" operator="equal">
      <formula>0</formula>
    </cfRule>
  </conditionalFormatting>
  <conditionalFormatting sqref="L29:U29">
    <cfRule type="cellIs" dxfId="3195" priority="634" operator="equal">
      <formula>0</formula>
    </cfRule>
  </conditionalFormatting>
  <conditionalFormatting sqref="L60:U60">
    <cfRule type="containsText" dxfId="3194" priority="633" operator="containsText" text="Наименование инвестиционного проекта">
      <formula>NOT(ISERROR(SEARCH("Наименование инвестиционного проекта",L60)))</formula>
    </cfRule>
  </conditionalFormatting>
  <conditionalFormatting sqref="L60:U60">
    <cfRule type="cellIs" dxfId="3193" priority="632" operator="equal">
      <formula>0</formula>
    </cfRule>
  </conditionalFormatting>
  <conditionalFormatting sqref="L60:U60">
    <cfRule type="cellIs" dxfId="3192" priority="631" operator="equal">
      <formula>0</formula>
    </cfRule>
  </conditionalFormatting>
  <conditionalFormatting sqref="L60:U60">
    <cfRule type="cellIs" dxfId="3191" priority="630" operator="equal">
      <formula>0</formula>
    </cfRule>
  </conditionalFormatting>
  <conditionalFormatting sqref="L61">
    <cfRule type="cellIs" dxfId="3190" priority="629" operator="equal">
      <formula>0</formula>
    </cfRule>
  </conditionalFormatting>
  <conditionalFormatting sqref="L61">
    <cfRule type="cellIs" dxfId="3189" priority="628" operator="equal">
      <formula>0</formula>
    </cfRule>
  </conditionalFormatting>
  <conditionalFormatting sqref="L61">
    <cfRule type="cellIs" dxfId="3188" priority="627" operator="equal">
      <formula>0</formula>
    </cfRule>
  </conditionalFormatting>
  <conditionalFormatting sqref="M61:P61">
    <cfRule type="cellIs" dxfId="3187" priority="626" operator="equal">
      <formula>0</formula>
    </cfRule>
  </conditionalFormatting>
  <conditionalFormatting sqref="M61:P61">
    <cfRule type="cellIs" dxfId="3186" priority="625" operator="equal">
      <formula>0</formula>
    </cfRule>
  </conditionalFormatting>
  <conditionalFormatting sqref="M61:P61">
    <cfRule type="cellIs" dxfId="3185" priority="624" operator="equal">
      <formula>0</formula>
    </cfRule>
  </conditionalFormatting>
  <conditionalFormatting sqref="Q61">
    <cfRule type="cellIs" dxfId="3184" priority="623" operator="equal">
      <formula>0</formula>
    </cfRule>
  </conditionalFormatting>
  <conditionalFormatting sqref="Q61">
    <cfRule type="cellIs" dxfId="3183" priority="622" operator="equal">
      <formula>0</formula>
    </cfRule>
  </conditionalFormatting>
  <conditionalFormatting sqref="Q61">
    <cfRule type="cellIs" dxfId="3182" priority="621" operator="equal">
      <formula>0</formula>
    </cfRule>
  </conditionalFormatting>
  <conditionalFormatting sqref="R61:U61">
    <cfRule type="cellIs" dxfId="3181" priority="620" operator="equal">
      <formula>0</formula>
    </cfRule>
  </conditionalFormatting>
  <conditionalFormatting sqref="R61:U61">
    <cfRule type="cellIs" dxfId="3180" priority="619" operator="equal">
      <formula>0</formula>
    </cfRule>
  </conditionalFormatting>
  <conditionalFormatting sqref="R61:U61">
    <cfRule type="cellIs" dxfId="3179" priority="618" operator="equal">
      <formula>0</formula>
    </cfRule>
  </conditionalFormatting>
  <conditionalFormatting sqref="L62 N62 P62 R62 T62 P64 N64 T64 R64 L64">
    <cfRule type="containsText" dxfId="3178" priority="617" operator="containsText" text="Наименование инвестиционного проекта">
      <formula>NOT(ISERROR(SEARCH("Наименование инвестиционного проекта",L62)))</formula>
    </cfRule>
  </conditionalFormatting>
  <conditionalFormatting sqref="L62 N62 P62 R62 T62 P64 N64 T64 R64 L64">
    <cfRule type="cellIs" dxfId="3177" priority="616" operator="equal">
      <formula>0</formula>
    </cfRule>
  </conditionalFormatting>
  <conditionalFormatting sqref="L62 N62 P62 R62 T62 P64 N64 T64 R64 L64">
    <cfRule type="cellIs" dxfId="3176" priority="615" operator="equal">
      <formula>0</formula>
    </cfRule>
  </conditionalFormatting>
  <conditionalFormatting sqref="L62 N62 P62 R62 T62 P64 N64 T64 R64 L64">
    <cfRule type="cellIs" dxfId="3175" priority="614" operator="equal">
      <formula>0</formula>
    </cfRule>
  </conditionalFormatting>
  <conditionalFormatting sqref="M62 O62 Q62 S62 U62 O64 M64 U64 S64 Q64">
    <cfRule type="containsText" dxfId="3174" priority="613" operator="containsText" text="Наименование инвестиционного проекта">
      <formula>NOT(ISERROR(SEARCH("Наименование инвестиционного проекта",M62)))</formula>
    </cfRule>
  </conditionalFormatting>
  <conditionalFormatting sqref="M62 O62 Q62 S62 U62 O64 M64 U64 S64 Q64">
    <cfRule type="cellIs" dxfId="3173" priority="612" operator="equal">
      <formula>0</formula>
    </cfRule>
  </conditionalFormatting>
  <conditionalFormatting sqref="M62 O62 Q62 S62 U62 O64 M64 U64 S64 Q64">
    <cfRule type="cellIs" dxfId="3172" priority="611" operator="equal">
      <formula>0</formula>
    </cfRule>
  </conditionalFormatting>
  <conditionalFormatting sqref="M62 O62 Q62 S62 U62 O64 M64 U64 S64 Q64">
    <cfRule type="cellIs" dxfId="3171" priority="610" operator="equal">
      <formula>0</formula>
    </cfRule>
  </conditionalFormatting>
  <conditionalFormatting sqref="R68 T68">
    <cfRule type="containsText" dxfId="3170" priority="608" operator="containsText" text="Наименование инвестиционного проекта">
      <formula>NOT(ISERROR(SEARCH("Наименование инвестиционного проекта",R68)))</formula>
    </cfRule>
  </conditionalFormatting>
  <conditionalFormatting sqref="R68 T68">
    <cfRule type="cellIs" dxfId="3169" priority="607" operator="equal">
      <formula>0</formula>
    </cfRule>
  </conditionalFormatting>
  <conditionalFormatting sqref="R68 T68">
    <cfRule type="cellIs" dxfId="3168" priority="606" operator="equal">
      <formula>0</formula>
    </cfRule>
  </conditionalFormatting>
  <conditionalFormatting sqref="R68 T68">
    <cfRule type="cellIs" dxfId="3167" priority="605" operator="equal">
      <formula>0</formula>
    </cfRule>
  </conditionalFormatting>
  <conditionalFormatting sqref="Q68 S68 U68">
    <cfRule type="containsText" dxfId="3166" priority="604" operator="containsText" text="Наименование инвестиционного проекта">
      <formula>NOT(ISERROR(SEARCH("Наименование инвестиционного проекта",Q68)))</formula>
    </cfRule>
  </conditionalFormatting>
  <conditionalFormatting sqref="Q68 S68 U68">
    <cfRule type="cellIs" dxfId="3165" priority="603" operator="equal">
      <formula>0</formula>
    </cfRule>
  </conditionalFormatting>
  <conditionalFormatting sqref="Q68 S68 U68">
    <cfRule type="cellIs" dxfId="3164" priority="602" operator="equal">
      <formula>0</formula>
    </cfRule>
  </conditionalFormatting>
  <conditionalFormatting sqref="Q68 S68 U68">
    <cfRule type="cellIs" dxfId="3163" priority="601" operator="equal">
      <formula>0</formula>
    </cfRule>
  </conditionalFormatting>
  <conditionalFormatting sqref="Q68 S68 U68">
    <cfRule type="cellIs" dxfId="3162" priority="600" operator="equal">
      <formula>0</formula>
    </cfRule>
  </conditionalFormatting>
  <conditionalFormatting sqref="L71:L72 N71:N72 P71:P72 R71:R72 T71:T72">
    <cfRule type="containsText" dxfId="3161" priority="599" operator="containsText" text="Наименование инвестиционного проекта">
      <formula>NOT(ISERROR(SEARCH("Наименование инвестиционного проекта",L71)))</formula>
    </cfRule>
  </conditionalFormatting>
  <conditionalFormatting sqref="L71:L72 N71:N72 P71:P72 R71:R72 T71:T72">
    <cfRule type="cellIs" dxfId="3160" priority="598" operator="equal">
      <formula>0</formula>
    </cfRule>
  </conditionalFormatting>
  <conditionalFormatting sqref="L71:L72 N71:N72 P71:P72 R71:R72 T71:T72">
    <cfRule type="cellIs" dxfId="3159" priority="597" operator="equal">
      <formula>0</formula>
    </cfRule>
  </conditionalFormatting>
  <conditionalFormatting sqref="L71:L72 N71:N72 P71:P72 R71:R72 T71:T72">
    <cfRule type="cellIs" dxfId="3158" priority="596" operator="equal">
      <formula>0</formula>
    </cfRule>
  </conditionalFormatting>
  <conditionalFormatting sqref="L71:Z72">
    <cfRule type="containsText" dxfId="3157" priority="595" operator="containsText" text="Наименование инвестиционного проекта">
      <formula>NOT(ISERROR(SEARCH("Наименование инвестиционного проекта",L71)))</formula>
    </cfRule>
  </conditionalFormatting>
  <conditionalFormatting sqref="L71:Z72">
    <cfRule type="cellIs" dxfId="3156" priority="594" operator="equal">
      <formula>0</formula>
    </cfRule>
  </conditionalFormatting>
  <conditionalFormatting sqref="L71:Z72">
    <cfRule type="cellIs" dxfId="3155" priority="593" operator="equal">
      <formula>0</formula>
    </cfRule>
  </conditionalFormatting>
  <conditionalFormatting sqref="L71:Z72">
    <cfRule type="cellIs" dxfId="3154" priority="592" operator="equal">
      <formula>0</formula>
    </cfRule>
  </conditionalFormatting>
  <conditionalFormatting sqref="L71:Z72">
    <cfRule type="cellIs" dxfId="3153" priority="590" operator="equal">
      <formula>0</formula>
    </cfRule>
    <cfRule type="cellIs" dxfId="3152" priority="591" operator="equal">
      <formula>0</formula>
    </cfRule>
  </conditionalFormatting>
  <conditionalFormatting sqref="L73 N73 P73 R73 T73">
    <cfRule type="containsText" dxfId="3151" priority="589" operator="containsText" text="Наименование инвестиционного проекта">
      <formula>NOT(ISERROR(SEARCH("Наименование инвестиционного проекта",L73)))</formula>
    </cfRule>
  </conditionalFormatting>
  <conditionalFormatting sqref="L73 N73 P73 R73 T73">
    <cfRule type="cellIs" dxfId="3150" priority="588" operator="equal">
      <formula>0</formula>
    </cfRule>
  </conditionalFormatting>
  <conditionalFormatting sqref="L73 N73 P73 R73 T73">
    <cfRule type="cellIs" dxfId="3149" priority="587" operator="equal">
      <formula>0</formula>
    </cfRule>
  </conditionalFormatting>
  <conditionalFormatting sqref="L73 N73 P73 R73 T73">
    <cfRule type="cellIs" dxfId="3148" priority="586" operator="equal">
      <formula>0</formula>
    </cfRule>
  </conditionalFormatting>
  <conditionalFormatting sqref="M73 O73 Q73 S73 U73">
    <cfRule type="containsText" dxfId="3147" priority="585" operator="containsText" text="Наименование инвестиционного проекта">
      <formula>NOT(ISERROR(SEARCH("Наименование инвестиционного проекта",M73)))</formula>
    </cfRule>
  </conditionalFormatting>
  <conditionalFormatting sqref="M73 O73 Q73 S73 U73">
    <cfRule type="cellIs" dxfId="3146" priority="584" operator="equal">
      <formula>0</formula>
    </cfRule>
  </conditionalFormatting>
  <conditionalFormatting sqref="M73 O73 Q73 S73 U73">
    <cfRule type="cellIs" dxfId="3145" priority="583" operator="equal">
      <formula>0</formula>
    </cfRule>
  </conditionalFormatting>
  <conditionalFormatting sqref="M73 O73 Q73 S73 U73">
    <cfRule type="cellIs" dxfId="3144" priority="582" operator="equal">
      <formula>0</formula>
    </cfRule>
  </conditionalFormatting>
  <conditionalFormatting sqref="M73 O73 Q73 S73 U73">
    <cfRule type="cellIs" dxfId="3143" priority="580" operator="equal">
      <formula>0</formula>
    </cfRule>
    <cfRule type="cellIs" dxfId="3142" priority="581" operator="equal">
      <formula>0</formula>
    </cfRule>
  </conditionalFormatting>
  <conditionalFormatting sqref="L77 L79">
    <cfRule type="containsText" dxfId="3141" priority="579" operator="containsText" text="Наименование инвестиционного проекта">
      <formula>NOT(ISERROR(SEARCH("Наименование инвестиционного проекта",L77)))</formula>
    </cfRule>
  </conditionalFormatting>
  <conditionalFormatting sqref="L77 L79">
    <cfRule type="cellIs" dxfId="3140" priority="578" operator="equal">
      <formula>0</formula>
    </cfRule>
  </conditionalFormatting>
  <conditionalFormatting sqref="L77 L79">
    <cfRule type="cellIs" dxfId="3139" priority="577" operator="equal">
      <formula>0</formula>
    </cfRule>
  </conditionalFormatting>
  <conditionalFormatting sqref="L77 L79">
    <cfRule type="cellIs" dxfId="3138" priority="576" operator="equal">
      <formula>0</formula>
    </cfRule>
  </conditionalFormatting>
  <conditionalFormatting sqref="M77 M79">
    <cfRule type="containsText" dxfId="3137" priority="575" operator="containsText" text="Наименование инвестиционного проекта">
      <formula>NOT(ISERROR(SEARCH("Наименование инвестиционного проекта",M77)))</formula>
    </cfRule>
  </conditionalFormatting>
  <conditionalFormatting sqref="M77 M79">
    <cfRule type="cellIs" dxfId="3136" priority="574" operator="equal">
      <formula>0</formula>
    </cfRule>
  </conditionalFormatting>
  <conditionalFormatting sqref="M77 M79">
    <cfRule type="cellIs" dxfId="3135" priority="573" operator="equal">
      <formula>0</formula>
    </cfRule>
  </conditionalFormatting>
  <conditionalFormatting sqref="M77 M79">
    <cfRule type="cellIs" dxfId="3134" priority="572" operator="equal">
      <formula>0</formula>
    </cfRule>
  </conditionalFormatting>
  <conditionalFormatting sqref="N76:N77 P76:P77 R76:R77 T76:T77 T79 R79 P79 N79">
    <cfRule type="containsText" dxfId="3133" priority="571" operator="containsText" text="Наименование инвестиционного проекта">
      <formula>NOT(ISERROR(SEARCH("Наименование инвестиционного проекта",N76)))</formula>
    </cfRule>
  </conditionalFormatting>
  <conditionalFormatting sqref="N76:N77 P76:P77 R76:R77 T76:T77 T79 R79 P79 N79">
    <cfRule type="cellIs" dxfId="3132" priority="570" operator="equal">
      <formula>0</formula>
    </cfRule>
  </conditionalFormatting>
  <conditionalFormatting sqref="N76:N77 P76:P77 R76:R77 T76:T77 T79 R79 P79 N79">
    <cfRule type="cellIs" dxfId="3131" priority="569" operator="equal">
      <formula>0</formula>
    </cfRule>
  </conditionalFormatting>
  <conditionalFormatting sqref="N76:N77 P76:P77 R76:R77 T76:T77 T79 R79 P79 N79">
    <cfRule type="cellIs" dxfId="3130" priority="568" operator="equal">
      <formula>0</formula>
    </cfRule>
  </conditionalFormatting>
  <conditionalFormatting sqref="O76:O77 Q76:Q77 S76:S77 U76:U77 U79 S79 Q79 O79">
    <cfRule type="containsText" dxfId="3129" priority="567" operator="containsText" text="Наименование инвестиционного проекта">
      <formula>NOT(ISERROR(SEARCH("Наименование инвестиционного проекта",O76)))</formula>
    </cfRule>
  </conditionalFormatting>
  <conditionalFormatting sqref="O76:O77 Q76:Q77 S76:S77 U76:U77 U79 S79 Q79 O79">
    <cfRule type="cellIs" dxfId="3128" priority="566" operator="equal">
      <formula>0</formula>
    </cfRule>
  </conditionalFormatting>
  <conditionalFormatting sqref="O76:O77 Q76:Q77 S76:S77 U76:U77 U79 S79 Q79 O79">
    <cfRule type="cellIs" dxfId="3127" priority="565" operator="equal">
      <formula>0</formula>
    </cfRule>
  </conditionalFormatting>
  <conditionalFormatting sqref="O76:O77 Q76:Q77 S76:S77 U76:U77 U79 S79 Q79 O79">
    <cfRule type="cellIs" dxfId="3126" priority="564" operator="equal">
      <formula>0</formula>
    </cfRule>
  </conditionalFormatting>
  <conditionalFormatting sqref="L75:U75">
    <cfRule type="containsText" dxfId="3125" priority="563" operator="containsText" text="Наименование инвестиционного проекта">
      <formula>NOT(ISERROR(SEARCH("Наименование инвестиционного проекта",L75)))</formula>
    </cfRule>
  </conditionalFormatting>
  <conditionalFormatting sqref="L75:U75">
    <cfRule type="cellIs" dxfId="3124" priority="562" operator="equal">
      <formula>0</formula>
    </cfRule>
  </conditionalFormatting>
  <conditionalFormatting sqref="L75:U75">
    <cfRule type="cellIs" dxfId="3123" priority="561" operator="equal">
      <formula>0</formula>
    </cfRule>
  </conditionalFormatting>
  <conditionalFormatting sqref="L75:U75">
    <cfRule type="cellIs" dxfId="3122" priority="560" operator="equal">
      <formula>0</formula>
    </cfRule>
  </conditionalFormatting>
  <conditionalFormatting sqref="P81:P83 R81:R83 T81:T83 M80:AO80 L80:L88">
    <cfRule type="containsText" dxfId="3121" priority="559" operator="containsText" text="Наименование инвестиционного проекта">
      <formula>NOT(ISERROR(SEARCH("Наименование инвестиционного проекта",L80)))</formula>
    </cfRule>
  </conditionalFormatting>
  <conditionalFormatting sqref="P81:P83 R81:R83 T81:T83 M80:AO80 L80:L88">
    <cfRule type="cellIs" dxfId="3120" priority="558" operator="equal">
      <formula>0</formula>
    </cfRule>
  </conditionalFormatting>
  <conditionalFormatting sqref="P81:P83 R81:R83 T81:T83 M80:AO80 L80:L88">
    <cfRule type="cellIs" dxfId="3119" priority="557" operator="equal">
      <formula>0</formula>
    </cfRule>
  </conditionalFormatting>
  <conditionalFormatting sqref="P81:P83 R81:R83 T81:T83 M80:AO80 L80:L88">
    <cfRule type="cellIs" dxfId="3118" priority="556" operator="equal">
      <formula>0</formula>
    </cfRule>
  </conditionalFormatting>
  <conditionalFormatting sqref="M81:M83 O81:O83 S81:S83 U81:U83">
    <cfRule type="containsText" dxfId="3117" priority="555" operator="containsText" text="Наименование инвестиционного проекта">
      <formula>NOT(ISERROR(SEARCH("Наименование инвестиционного проекта",M81)))</formula>
    </cfRule>
  </conditionalFormatting>
  <conditionalFormatting sqref="M81:M83 O81:O83 S81:S83 U81:U83">
    <cfRule type="cellIs" dxfId="3116" priority="554" operator="equal">
      <formula>0</formula>
    </cfRule>
  </conditionalFormatting>
  <conditionalFormatting sqref="M81:M83 O81:O83 S81:S83 U81:U83">
    <cfRule type="cellIs" dxfId="3115" priority="553" operator="equal">
      <formula>0</formula>
    </cfRule>
  </conditionalFormatting>
  <conditionalFormatting sqref="M81:M83 O81:O83 S81:S83 U81:U83">
    <cfRule type="cellIs" dxfId="3114" priority="552" operator="equal">
      <formula>0</formula>
    </cfRule>
  </conditionalFormatting>
  <conditionalFormatting sqref="L40 Q40">
    <cfRule type="containsText" dxfId="3113" priority="551" operator="containsText" text="Наименование инвестиционного проекта">
      <formula>NOT(ISERROR(SEARCH("Наименование инвестиционного проекта",L40)))</formula>
    </cfRule>
  </conditionalFormatting>
  <conditionalFormatting sqref="L40 Q40">
    <cfRule type="cellIs" dxfId="3112" priority="550" operator="equal">
      <formula>0</formula>
    </cfRule>
  </conditionalFormatting>
  <conditionalFormatting sqref="L40 Q40">
    <cfRule type="cellIs" dxfId="3111" priority="549" operator="equal">
      <formula>0</formula>
    </cfRule>
  </conditionalFormatting>
  <conditionalFormatting sqref="L40 Q40">
    <cfRule type="cellIs" dxfId="3110" priority="548" operator="equal">
      <formula>0</formula>
    </cfRule>
  </conditionalFormatting>
  <conditionalFormatting sqref="M40:P40 R40:U40">
    <cfRule type="containsText" dxfId="3109" priority="547" operator="containsText" text="Наименование инвестиционного проекта">
      <formula>NOT(ISERROR(SEARCH("Наименование инвестиционного проекта",M40)))</formula>
    </cfRule>
  </conditionalFormatting>
  <conditionalFormatting sqref="M40:P40 R40:U40">
    <cfRule type="cellIs" dxfId="3108" priority="545" operator="equal">
      <formula>0</formula>
    </cfRule>
    <cfRule type="cellIs" dxfId="3107" priority="546" operator="equal">
      <formula>0</formula>
    </cfRule>
  </conditionalFormatting>
  <conditionalFormatting sqref="M40:P40 R40:U40">
    <cfRule type="cellIs" dxfId="3106" priority="544" operator="equal">
      <formula>0</formula>
    </cfRule>
  </conditionalFormatting>
  <conditionalFormatting sqref="M40:P40 R40:U40">
    <cfRule type="cellIs" dxfId="3105" priority="543" operator="equal">
      <formula>0</formula>
    </cfRule>
  </conditionalFormatting>
  <conditionalFormatting sqref="M40:P40 R40:U40">
    <cfRule type="cellIs" dxfId="3104" priority="542" operator="equal">
      <formula>0</formula>
    </cfRule>
  </conditionalFormatting>
  <conditionalFormatting sqref="L76">
    <cfRule type="containsText" dxfId="3103" priority="541" operator="containsText" text="Наименование инвестиционного проекта">
      <formula>NOT(ISERROR(SEARCH("Наименование инвестиционного проекта",L76)))</formula>
    </cfRule>
  </conditionalFormatting>
  <conditionalFormatting sqref="L76">
    <cfRule type="cellIs" dxfId="3102" priority="540" operator="equal">
      <formula>0</formula>
    </cfRule>
  </conditionalFormatting>
  <conditionalFormatting sqref="L76">
    <cfRule type="cellIs" dxfId="3101" priority="539" operator="equal">
      <formula>0</formula>
    </cfRule>
  </conditionalFormatting>
  <conditionalFormatting sqref="L76">
    <cfRule type="cellIs" dxfId="3100" priority="538" operator="equal">
      <formula>0</formula>
    </cfRule>
  </conditionalFormatting>
  <conditionalFormatting sqref="M76">
    <cfRule type="containsText" dxfId="3099" priority="537" operator="containsText" text="Наименование инвестиционного проекта">
      <formula>NOT(ISERROR(SEARCH("Наименование инвестиционного проекта",M76)))</formula>
    </cfRule>
  </conditionalFormatting>
  <conditionalFormatting sqref="M76">
    <cfRule type="cellIs" dxfId="3098" priority="536" operator="equal">
      <formula>0</formula>
    </cfRule>
  </conditionalFormatting>
  <conditionalFormatting sqref="M76">
    <cfRule type="cellIs" dxfId="3097" priority="535" operator="equal">
      <formula>0</formula>
    </cfRule>
  </conditionalFormatting>
  <conditionalFormatting sqref="M76">
    <cfRule type="cellIs" dxfId="3096" priority="534" operator="equal">
      <formula>0</formula>
    </cfRule>
  </conditionalFormatting>
  <conditionalFormatting sqref="J37:K37">
    <cfRule type="cellIs" dxfId="3095" priority="532" operator="equal">
      <formula>0</formula>
    </cfRule>
  </conditionalFormatting>
  <conditionalFormatting sqref="J37:K37">
    <cfRule type="cellIs" dxfId="3094" priority="531" operator="equal">
      <formula>0</formula>
    </cfRule>
  </conditionalFormatting>
  <conditionalFormatting sqref="J37:K37">
    <cfRule type="cellIs" dxfId="3093" priority="530" operator="equal">
      <formula>0</formula>
    </cfRule>
  </conditionalFormatting>
  <conditionalFormatting sqref="J37:K37">
    <cfRule type="containsText" dxfId="3092" priority="529" operator="containsText" text="Наименование инвестиционного проекта">
      <formula>NOT(ISERROR(SEARCH("Наименование инвестиционного проекта",J37)))</formula>
    </cfRule>
  </conditionalFormatting>
  <conditionalFormatting sqref="B91">
    <cfRule type="containsText" dxfId="3091" priority="528" operator="containsText" text="Наименование инвестиционного проекта">
      <formula>NOT(ISERROR(SEARCH("Наименование инвестиционного проекта",B91)))</formula>
    </cfRule>
  </conditionalFormatting>
  <conditionalFormatting sqref="B91">
    <cfRule type="cellIs" dxfId="3090" priority="527" operator="equal">
      <formula>0</formula>
    </cfRule>
  </conditionalFormatting>
  <conditionalFormatting sqref="E61">
    <cfRule type="cellIs" dxfId="3089" priority="526" operator="equal">
      <formula>0</formula>
    </cfRule>
  </conditionalFormatting>
  <conditionalFormatting sqref="L30:P31 AN30:AO31 V30:W31 Z30:AA31">
    <cfRule type="cellIs" dxfId="3088" priority="525" operator="equal">
      <formula>0</formula>
    </cfRule>
  </conditionalFormatting>
  <conditionalFormatting sqref="L30:P31 AN30:AO31 V30:W31 Z30:AA31">
    <cfRule type="cellIs" dxfId="3087" priority="524" operator="equal">
      <formula>0</formula>
    </cfRule>
  </conditionalFormatting>
  <conditionalFormatting sqref="L30:P31 AN30:AO31 V30:W31 Z30:AA31">
    <cfRule type="cellIs" dxfId="3086" priority="523" operator="equal">
      <formula>0</formula>
    </cfRule>
  </conditionalFormatting>
  <conditionalFormatting sqref="AN30:AO31">
    <cfRule type="containsText" dxfId="3085" priority="522" operator="containsText" text="Наименование инвестиционного проекта">
      <formula>NOT(ISERROR(SEARCH("Наименование инвестиционного проекта",AN30)))</formula>
    </cfRule>
  </conditionalFormatting>
  <conditionalFormatting sqref="I30:I31">
    <cfRule type="containsText" dxfId="3084" priority="521" operator="containsText" text="Наименование инвестиционного проекта">
      <formula>NOT(ISERROR(SEARCH("Наименование инвестиционного проекта",I30)))</formula>
    </cfRule>
  </conditionalFormatting>
  <conditionalFormatting sqref="I30:I31">
    <cfRule type="cellIs" dxfId="3083" priority="520" operator="equal">
      <formula>0</formula>
    </cfRule>
  </conditionalFormatting>
  <conditionalFormatting sqref="I30:I31">
    <cfRule type="cellIs" dxfId="3082" priority="519" operator="equal">
      <formula>0</formula>
    </cfRule>
  </conditionalFormatting>
  <conditionalFormatting sqref="I30:I31">
    <cfRule type="cellIs" dxfId="3081" priority="518" operator="equal">
      <formula>0</formula>
    </cfRule>
  </conditionalFormatting>
  <conditionalFormatting sqref="J30:J31">
    <cfRule type="containsText" dxfId="3080" priority="517" operator="containsText" text="Наименование инвестиционного проекта">
      <formula>NOT(ISERROR(SEARCH("Наименование инвестиционного проекта",J30)))</formula>
    </cfRule>
  </conditionalFormatting>
  <conditionalFormatting sqref="J30:J31">
    <cfRule type="cellIs" dxfId="3079" priority="515" operator="equal">
      <formula>0</formula>
    </cfRule>
    <cfRule type="cellIs" dxfId="3078" priority="516" operator="equal">
      <formula>0</formula>
    </cfRule>
  </conditionalFormatting>
  <conditionalFormatting sqref="J30:J31">
    <cfRule type="cellIs" dxfId="3077" priority="514" operator="equal">
      <formula>0</formula>
    </cfRule>
  </conditionalFormatting>
  <conditionalFormatting sqref="J30:J31">
    <cfRule type="cellIs" dxfId="3076" priority="513" operator="equal">
      <formula>0</formula>
    </cfRule>
  </conditionalFormatting>
  <conditionalFormatting sqref="J30:J31">
    <cfRule type="cellIs" dxfId="3075" priority="512" operator="equal">
      <formula>0</formula>
    </cfRule>
  </conditionalFormatting>
  <conditionalFormatting sqref="AB30:AB31">
    <cfRule type="containsText" dxfId="3074" priority="511" operator="containsText" text="Наименование инвестиционного проекта">
      <formula>NOT(ISERROR(SEARCH("Наименование инвестиционного проекта",AB30)))</formula>
    </cfRule>
  </conditionalFormatting>
  <conditionalFormatting sqref="AB30:AB31">
    <cfRule type="cellIs" dxfId="3073" priority="510" operator="equal">
      <formula>0</formula>
    </cfRule>
  </conditionalFormatting>
  <conditionalFormatting sqref="AB30:AB31">
    <cfRule type="cellIs" dxfId="3072" priority="509" operator="equal">
      <formula>0</formula>
    </cfRule>
  </conditionalFormatting>
  <conditionalFormatting sqref="AB30:AB31">
    <cfRule type="cellIs" dxfId="3071" priority="508" operator="equal">
      <formula>0</formula>
    </cfRule>
  </conditionalFormatting>
  <conditionalFormatting sqref="AC30:AC31">
    <cfRule type="containsText" dxfId="3070" priority="507" operator="containsText" text="Наименование инвестиционного проекта">
      <formula>NOT(ISERROR(SEARCH("Наименование инвестиционного проекта",AC30)))</formula>
    </cfRule>
  </conditionalFormatting>
  <conditionalFormatting sqref="AC30:AC31">
    <cfRule type="cellIs" dxfId="3069" priority="506" operator="equal">
      <formula>0</formula>
    </cfRule>
  </conditionalFormatting>
  <conditionalFormatting sqref="AC30:AC31">
    <cfRule type="cellIs" dxfId="3068" priority="505" operator="equal">
      <formula>0</formula>
    </cfRule>
  </conditionalFormatting>
  <conditionalFormatting sqref="AC30:AC31">
    <cfRule type="cellIs" dxfId="3067" priority="504" operator="equal">
      <formula>0</formula>
    </cfRule>
  </conditionalFormatting>
  <conditionalFormatting sqref="AG30:AG31">
    <cfRule type="containsText" dxfId="3066" priority="503" operator="containsText" text="Наименование инвестиционного проекта">
      <formula>NOT(ISERROR(SEARCH("Наименование инвестиционного проекта",AG30)))</formula>
    </cfRule>
  </conditionalFormatting>
  <conditionalFormatting sqref="AG30:AG31">
    <cfRule type="cellIs" dxfId="3065" priority="502" operator="equal">
      <formula>0</formula>
    </cfRule>
  </conditionalFormatting>
  <conditionalFormatting sqref="AG30:AG31">
    <cfRule type="cellIs" dxfId="3064" priority="501" operator="equal">
      <formula>0</formula>
    </cfRule>
  </conditionalFormatting>
  <conditionalFormatting sqref="AG30:AG31">
    <cfRule type="cellIs" dxfId="3063" priority="500" operator="equal">
      <formula>0</formula>
    </cfRule>
  </conditionalFormatting>
  <conditionalFormatting sqref="AH30:AH31">
    <cfRule type="containsText" dxfId="3062" priority="499" operator="containsText" text="Наименование инвестиционного проекта">
      <formula>NOT(ISERROR(SEARCH("Наименование инвестиционного проекта",AH30)))</formula>
    </cfRule>
  </conditionalFormatting>
  <conditionalFormatting sqref="AH30:AH31">
    <cfRule type="cellIs" dxfId="3061" priority="498" operator="equal">
      <formula>0</formula>
    </cfRule>
  </conditionalFormatting>
  <conditionalFormatting sqref="AH30:AH31">
    <cfRule type="cellIs" dxfId="3060" priority="497" operator="equal">
      <formula>0</formula>
    </cfRule>
  </conditionalFormatting>
  <conditionalFormatting sqref="AH30:AH31">
    <cfRule type="cellIs" dxfId="3059" priority="496" operator="equal">
      <formula>0</formula>
    </cfRule>
  </conditionalFormatting>
  <conditionalFormatting sqref="AI30:AI31">
    <cfRule type="containsText" dxfId="3058" priority="495" operator="containsText" text="Наименование инвестиционного проекта">
      <formula>NOT(ISERROR(SEARCH("Наименование инвестиционного проекта",AI30)))</formula>
    </cfRule>
  </conditionalFormatting>
  <conditionalFormatting sqref="AI30:AI31">
    <cfRule type="cellIs" dxfId="3057" priority="494" operator="equal">
      <formula>0</formula>
    </cfRule>
  </conditionalFormatting>
  <conditionalFormatting sqref="AI30:AI31">
    <cfRule type="cellIs" dxfId="3056" priority="493" operator="equal">
      <formula>0</formula>
    </cfRule>
  </conditionalFormatting>
  <conditionalFormatting sqref="AI30:AI31">
    <cfRule type="cellIs" dxfId="3055" priority="492" operator="equal">
      <formula>0</formula>
    </cfRule>
  </conditionalFormatting>
  <conditionalFormatting sqref="L34:P36 AN34:AO36 V34:W36 Z34:AA36 I33:AO33">
    <cfRule type="cellIs" dxfId="3054" priority="491" operator="equal">
      <formula>0</formula>
    </cfRule>
  </conditionalFormatting>
  <conditionalFormatting sqref="L34:P36 AN34:AO36 V34:W36 Z34:AA36 I33:AO33">
    <cfRule type="cellIs" dxfId="3053" priority="490" operator="equal">
      <formula>0</formula>
    </cfRule>
  </conditionalFormatting>
  <conditionalFormatting sqref="L34:P36 AN34:AO36 V34:W36 Z34:AA36 I33:AO33">
    <cfRule type="cellIs" dxfId="3052" priority="489" operator="equal">
      <formula>0</formula>
    </cfRule>
  </conditionalFormatting>
  <conditionalFormatting sqref="AN34:AO36 I33:AO33">
    <cfRule type="containsText" dxfId="3051" priority="488" operator="containsText" text="Наименование инвестиционного проекта">
      <formula>NOT(ISERROR(SEARCH("Наименование инвестиционного проекта",I33)))</formula>
    </cfRule>
  </conditionalFormatting>
  <conditionalFormatting sqref="I34:I36">
    <cfRule type="containsText" dxfId="3050" priority="487" operator="containsText" text="Наименование инвестиционного проекта">
      <formula>NOT(ISERROR(SEARCH("Наименование инвестиционного проекта",I34)))</formula>
    </cfRule>
  </conditionalFormatting>
  <conditionalFormatting sqref="I34:I36">
    <cfRule type="cellIs" dxfId="3049" priority="486" operator="equal">
      <formula>0</formula>
    </cfRule>
  </conditionalFormatting>
  <conditionalFormatting sqref="I34:I36">
    <cfRule type="cellIs" dxfId="3048" priority="485" operator="equal">
      <formula>0</formula>
    </cfRule>
  </conditionalFormatting>
  <conditionalFormatting sqref="I34:I36">
    <cfRule type="cellIs" dxfId="3047" priority="484" operator="equal">
      <formula>0</formula>
    </cfRule>
  </conditionalFormatting>
  <conditionalFormatting sqref="J34:J36">
    <cfRule type="containsText" dxfId="3046" priority="483" operator="containsText" text="Наименование инвестиционного проекта">
      <formula>NOT(ISERROR(SEARCH("Наименование инвестиционного проекта",J34)))</formula>
    </cfRule>
  </conditionalFormatting>
  <conditionalFormatting sqref="J34:J36">
    <cfRule type="cellIs" dxfId="3045" priority="481" operator="equal">
      <formula>0</formula>
    </cfRule>
    <cfRule type="cellIs" dxfId="3044" priority="482" operator="equal">
      <formula>0</formula>
    </cfRule>
  </conditionalFormatting>
  <conditionalFormatting sqref="J34:J36">
    <cfRule type="cellIs" dxfId="3043" priority="480" operator="equal">
      <formula>0</formula>
    </cfRule>
  </conditionalFormatting>
  <conditionalFormatting sqref="J34:J36">
    <cfRule type="cellIs" dxfId="3042" priority="479" operator="equal">
      <formula>0</formula>
    </cfRule>
  </conditionalFormatting>
  <conditionalFormatting sqref="J34:J36">
    <cfRule type="cellIs" dxfId="3041" priority="478" operator="equal">
      <formula>0</formula>
    </cfRule>
  </conditionalFormatting>
  <conditionalFormatting sqref="AB34:AB36">
    <cfRule type="containsText" dxfId="3040" priority="477" operator="containsText" text="Наименование инвестиционного проекта">
      <formula>NOT(ISERROR(SEARCH("Наименование инвестиционного проекта",AB34)))</formula>
    </cfRule>
  </conditionalFormatting>
  <conditionalFormatting sqref="AB34:AB36">
    <cfRule type="cellIs" dxfId="3039" priority="476" operator="equal">
      <formula>0</formula>
    </cfRule>
  </conditionalFormatting>
  <conditionalFormatting sqref="AB34:AB36">
    <cfRule type="cellIs" dxfId="3038" priority="475" operator="equal">
      <formula>0</formula>
    </cfRule>
  </conditionalFormatting>
  <conditionalFormatting sqref="AB34:AB36">
    <cfRule type="cellIs" dxfId="3037" priority="474" operator="equal">
      <formula>0</formula>
    </cfRule>
  </conditionalFormatting>
  <conditionalFormatting sqref="AC34:AC36">
    <cfRule type="containsText" dxfId="3036" priority="473" operator="containsText" text="Наименование инвестиционного проекта">
      <formula>NOT(ISERROR(SEARCH("Наименование инвестиционного проекта",AC34)))</formula>
    </cfRule>
  </conditionalFormatting>
  <conditionalFormatting sqref="AC34:AC36">
    <cfRule type="cellIs" dxfId="3035" priority="472" operator="equal">
      <formula>0</formula>
    </cfRule>
  </conditionalFormatting>
  <conditionalFormatting sqref="AC34:AC36">
    <cfRule type="cellIs" dxfId="3034" priority="471" operator="equal">
      <formula>0</formula>
    </cfRule>
  </conditionalFormatting>
  <conditionalFormatting sqref="AC34:AC36">
    <cfRule type="cellIs" dxfId="3033" priority="470" operator="equal">
      <formula>0</formula>
    </cfRule>
  </conditionalFormatting>
  <conditionalFormatting sqref="AG34:AG36">
    <cfRule type="containsText" dxfId="3032" priority="469" operator="containsText" text="Наименование инвестиционного проекта">
      <formula>NOT(ISERROR(SEARCH("Наименование инвестиционного проекта",AG34)))</formula>
    </cfRule>
  </conditionalFormatting>
  <conditionalFormatting sqref="AG34:AG36">
    <cfRule type="cellIs" dxfId="3031" priority="468" operator="equal">
      <formula>0</formula>
    </cfRule>
  </conditionalFormatting>
  <conditionalFormatting sqref="AG34:AG36">
    <cfRule type="cellIs" dxfId="3030" priority="467" operator="equal">
      <formula>0</formula>
    </cfRule>
  </conditionalFormatting>
  <conditionalFormatting sqref="AG34:AG36">
    <cfRule type="cellIs" dxfId="3029" priority="466" operator="equal">
      <formula>0</formula>
    </cfRule>
  </conditionalFormatting>
  <conditionalFormatting sqref="AH34:AH36">
    <cfRule type="containsText" dxfId="3028" priority="465" operator="containsText" text="Наименование инвестиционного проекта">
      <formula>NOT(ISERROR(SEARCH("Наименование инвестиционного проекта",AH34)))</formula>
    </cfRule>
  </conditionalFormatting>
  <conditionalFormatting sqref="AH34:AH36">
    <cfRule type="cellIs" dxfId="3027" priority="464" operator="equal">
      <formula>0</formula>
    </cfRule>
  </conditionalFormatting>
  <conditionalFormatting sqref="AH34:AH36">
    <cfRule type="cellIs" dxfId="3026" priority="463" operator="equal">
      <formula>0</formula>
    </cfRule>
  </conditionalFormatting>
  <conditionalFormatting sqref="AH34:AH36">
    <cfRule type="cellIs" dxfId="3025" priority="462" operator="equal">
      <formula>0</formula>
    </cfRule>
  </conditionalFormatting>
  <conditionalFormatting sqref="AI34:AI36">
    <cfRule type="containsText" dxfId="3024" priority="461" operator="containsText" text="Наименование инвестиционного проекта">
      <formula>NOT(ISERROR(SEARCH("Наименование инвестиционного проекта",AI34)))</formula>
    </cfRule>
  </conditionalFormatting>
  <conditionalFormatting sqref="AI34:AI36">
    <cfRule type="cellIs" dxfId="3023" priority="460" operator="equal">
      <formula>0</formula>
    </cfRule>
  </conditionalFormatting>
  <conditionalFormatting sqref="AI34:AI36">
    <cfRule type="cellIs" dxfId="3022" priority="459" operator="equal">
      <formula>0</formula>
    </cfRule>
  </conditionalFormatting>
  <conditionalFormatting sqref="AI34:AI36">
    <cfRule type="cellIs" dxfId="3021" priority="458" operator="equal">
      <formula>0</formula>
    </cfRule>
  </conditionalFormatting>
  <conditionalFormatting sqref="K30:K31">
    <cfRule type="containsText" dxfId="3020" priority="457" operator="containsText" text="Наименование инвестиционного проекта">
      <formula>NOT(ISERROR(SEARCH("Наименование инвестиционного проекта",K30)))</formula>
    </cfRule>
  </conditionalFormatting>
  <conditionalFormatting sqref="K30:K31">
    <cfRule type="cellIs" dxfId="3019" priority="455" operator="equal">
      <formula>0</formula>
    </cfRule>
    <cfRule type="cellIs" dxfId="3018" priority="456" operator="equal">
      <formula>0</formula>
    </cfRule>
  </conditionalFormatting>
  <conditionalFormatting sqref="K30:K31">
    <cfRule type="cellIs" dxfId="3017" priority="454" operator="equal">
      <formula>0</formula>
    </cfRule>
  </conditionalFormatting>
  <conditionalFormatting sqref="K30:K31">
    <cfRule type="cellIs" dxfId="3016" priority="453" operator="equal">
      <formula>0</formula>
    </cfRule>
  </conditionalFormatting>
  <conditionalFormatting sqref="K30:K31">
    <cfRule type="cellIs" dxfId="3015" priority="452" operator="equal">
      <formula>0</formula>
    </cfRule>
  </conditionalFormatting>
  <conditionalFormatting sqref="K32">
    <cfRule type="containsText" dxfId="3014" priority="451" operator="containsText" text="Наименование инвестиционного проекта">
      <formula>NOT(ISERROR(SEARCH("Наименование инвестиционного проекта",K32)))</formula>
    </cfRule>
  </conditionalFormatting>
  <conditionalFormatting sqref="K32">
    <cfRule type="cellIs" dxfId="3013" priority="449" operator="equal">
      <formula>0</formula>
    </cfRule>
    <cfRule type="cellIs" dxfId="3012" priority="450" operator="equal">
      <formula>0</formula>
    </cfRule>
  </conditionalFormatting>
  <conditionalFormatting sqref="K32">
    <cfRule type="cellIs" dxfId="3011" priority="448" operator="equal">
      <formula>0</formula>
    </cfRule>
  </conditionalFormatting>
  <conditionalFormatting sqref="K32">
    <cfRule type="cellIs" dxfId="3010" priority="447" operator="equal">
      <formula>0</formula>
    </cfRule>
  </conditionalFormatting>
  <conditionalFormatting sqref="K32">
    <cfRule type="cellIs" dxfId="3009" priority="446" operator="equal">
      <formula>0</formula>
    </cfRule>
  </conditionalFormatting>
  <conditionalFormatting sqref="K34:K36">
    <cfRule type="containsText" dxfId="3008" priority="445" operator="containsText" text="Наименование инвестиционного проекта">
      <formula>NOT(ISERROR(SEARCH("Наименование инвестиционного проекта",K34)))</formula>
    </cfRule>
  </conditionalFormatting>
  <conditionalFormatting sqref="K34:K36">
    <cfRule type="cellIs" dxfId="3007" priority="443" operator="equal">
      <formula>0</formula>
    </cfRule>
    <cfRule type="cellIs" dxfId="3006" priority="444" operator="equal">
      <formula>0</formula>
    </cfRule>
  </conditionalFormatting>
  <conditionalFormatting sqref="K34:K36">
    <cfRule type="cellIs" dxfId="3005" priority="442" operator="equal">
      <formula>0</formula>
    </cfRule>
  </conditionalFormatting>
  <conditionalFormatting sqref="K34:K36">
    <cfRule type="cellIs" dxfId="3004" priority="441" operator="equal">
      <formula>0</formula>
    </cfRule>
  </conditionalFormatting>
  <conditionalFormatting sqref="K34:K36">
    <cfRule type="cellIs" dxfId="3003" priority="440" operator="equal">
      <formula>0</formula>
    </cfRule>
  </conditionalFormatting>
  <conditionalFormatting sqref="I74:J74">
    <cfRule type="cellIs" dxfId="3002" priority="439" operator="equal">
      <formula>0</formula>
    </cfRule>
  </conditionalFormatting>
  <conditionalFormatting sqref="I74:J74">
    <cfRule type="cellIs" dxfId="3001" priority="438" operator="equal">
      <formula>0</formula>
    </cfRule>
  </conditionalFormatting>
  <conditionalFormatting sqref="I74:J74">
    <cfRule type="cellIs" dxfId="3000" priority="437" operator="equal">
      <formula>0</formula>
    </cfRule>
  </conditionalFormatting>
  <conditionalFormatting sqref="I74:J74">
    <cfRule type="containsText" dxfId="2999" priority="436" operator="containsText" text="Наименование инвестиционного проекта">
      <formula>NOT(ISERROR(SEARCH("Наименование инвестиционного проекта",I74)))</formula>
    </cfRule>
  </conditionalFormatting>
  <conditionalFormatting sqref="I67:J68 I70:J70 I65:AO65 I69">
    <cfRule type="cellIs" dxfId="2998" priority="435" operator="equal">
      <formula>0</formula>
    </cfRule>
  </conditionalFormatting>
  <conditionalFormatting sqref="I67:J68 I70:J70 I65:AO65 I69">
    <cfRule type="cellIs" dxfId="2997" priority="434" operator="equal">
      <formula>0</formula>
    </cfRule>
  </conditionalFormatting>
  <conditionalFormatting sqref="I67:J68 I70:J70 I65:AO65 I69">
    <cfRule type="cellIs" dxfId="2996" priority="433" operator="equal">
      <formula>0</formula>
    </cfRule>
  </conditionalFormatting>
  <conditionalFormatting sqref="I67:J68 I70:J70 I65:AO65 I69">
    <cfRule type="containsText" dxfId="2995" priority="432" operator="containsText" text="Наименование инвестиционного проекта">
      <formula>NOT(ISERROR(SEARCH("Наименование инвестиционного проекта",I65)))</formula>
    </cfRule>
  </conditionalFormatting>
  <conditionalFormatting sqref="L66:L68 P66:P68 N66:N68 N70 P70 L70">
    <cfRule type="containsText" dxfId="2994" priority="424" operator="containsText" text="Наименование инвестиционного проекта">
      <formula>NOT(ISERROR(SEARCH("Наименование инвестиционного проекта",L66)))</formula>
    </cfRule>
  </conditionalFormatting>
  <conditionalFormatting sqref="L66:L68 P66:P68 N66:N68 N70 P70 L70">
    <cfRule type="cellIs" dxfId="2993" priority="423" operator="equal">
      <formula>0</formula>
    </cfRule>
  </conditionalFormatting>
  <conditionalFormatting sqref="L66:L68 P66:P68 N66:N68 N70 P70 L70">
    <cfRule type="cellIs" dxfId="2992" priority="422" operator="equal">
      <formula>0</formula>
    </cfRule>
  </conditionalFormatting>
  <conditionalFormatting sqref="L66:L68 P66:P68 N66:N68 N70 P70 L70">
    <cfRule type="cellIs" dxfId="2991" priority="421" operator="equal">
      <formula>0</formula>
    </cfRule>
  </conditionalFormatting>
  <conditionalFormatting sqref="O66:O68 M66:M68 M70 O70">
    <cfRule type="containsText" dxfId="2990" priority="420" operator="containsText" text="Наименование инвестиционного проекта">
      <formula>NOT(ISERROR(SEARCH("Наименование инвестиционного проекта",M66)))</formula>
    </cfRule>
  </conditionalFormatting>
  <conditionalFormatting sqref="O66:O68 M66:M68 M70 O70">
    <cfRule type="cellIs" dxfId="2989" priority="419" operator="equal">
      <formula>0</formula>
    </cfRule>
  </conditionalFormatting>
  <conditionalFormatting sqref="O66:O68 M66:M68 M70 O70">
    <cfRule type="cellIs" dxfId="2988" priority="418" operator="equal">
      <formula>0</formula>
    </cfRule>
  </conditionalFormatting>
  <conditionalFormatting sqref="O66:O68 M66:M68 M70 O70">
    <cfRule type="cellIs" dxfId="2987" priority="417" operator="equal">
      <formula>0</formula>
    </cfRule>
  </conditionalFormatting>
  <conditionalFormatting sqref="K74">
    <cfRule type="cellIs" dxfId="2986" priority="415" operator="equal">
      <formula>0</formula>
    </cfRule>
  </conditionalFormatting>
  <conditionalFormatting sqref="K74">
    <cfRule type="cellIs" dxfId="2985" priority="414" operator="equal">
      <formula>0</formula>
    </cfRule>
  </conditionalFormatting>
  <conditionalFormatting sqref="K74">
    <cfRule type="cellIs" dxfId="2984" priority="413" operator="equal">
      <formula>0</formula>
    </cfRule>
  </conditionalFormatting>
  <conditionalFormatting sqref="K74">
    <cfRule type="containsText" dxfId="2983" priority="412" operator="containsText" text="Наименование инвестиционного проекта">
      <formula>NOT(ISERROR(SEARCH("Наименование инвестиционного проекта",K74)))</formula>
    </cfRule>
  </conditionalFormatting>
  <conditionalFormatting sqref="L74:P74">
    <cfRule type="containsText" dxfId="2982" priority="411" operator="containsText" text="Наименование инвестиционного проекта">
      <formula>NOT(ISERROR(SEARCH("Наименование инвестиционного проекта",L74)))</formula>
    </cfRule>
  </conditionalFormatting>
  <conditionalFormatting sqref="L74:P74">
    <cfRule type="cellIs" dxfId="2981" priority="410" operator="equal">
      <formula>0</formula>
    </cfRule>
  </conditionalFormatting>
  <conditionalFormatting sqref="L74:P74">
    <cfRule type="cellIs" dxfId="2980" priority="409" operator="equal">
      <formula>0</formula>
    </cfRule>
  </conditionalFormatting>
  <conditionalFormatting sqref="L74:P74">
    <cfRule type="cellIs" dxfId="2979" priority="408" operator="equal">
      <formula>0</formula>
    </cfRule>
  </conditionalFormatting>
  <conditionalFormatting sqref="I61">
    <cfRule type="cellIs" dxfId="2978" priority="407" operator="equal">
      <formula>0</formula>
    </cfRule>
  </conditionalFormatting>
  <conditionalFormatting sqref="I61">
    <cfRule type="cellIs" dxfId="2977" priority="406" operator="equal">
      <formula>0</formula>
    </cfRule>
  </conditionalFormatting>
  <conditionalFormatting sqref="I61">
    <cfRule type="cellIs" dxfId="2976" priority="405" operator="equal">
      <formula>0</formula>
    </cfRule>
  </conditionalFormatting>
  <conditionalFormatting sqref="I61">
    <cfRule type="containsText" dxfId="2975" priority="404" operator="containsText" text="Наименование инвестиционного проекта">
      <formula>NOT(ISERROR(SEARCH("Наименование инвестиционного проекта",I61)))</formula>
    </cfRule>
  </conditionalFormatting>
  <conditionalFormatting sqref="I42:AO42">
    <cfRule type="cellIs" dxfId="2974" priority="402" operator="equal">
      <formula>0</formula>
    </cfRule>
  </conditionalFormatting>
  <conditionalFormatting sqref="J40">
    <cfRule type="cellIs" dxfId="2973" priority="401" operator="equal">
      <formula>0</formula>
    </cfRule>
  </conditionalFormatting>
  <conditionalFormatting sqref="K40">
    <cfRule type="cellIs" dxfId="2972" priority="400" operator="equal">
      <formula>0</formula>
    </cfRule>
  </conditionalFormatting>
  <conditionalFormatting sqref="K40">
    <cfRule type="cellIs" dxfId="2971" priority="399" operator="equal">
      <formula>0</formula>
    </cfRule>
  </conditionalFormatting>
  <conditionalFormatting sqref="K40">
    <cfRule type="cellIs" dxfId="2970" priority="398" operator="equal">
      <formula>0</formula>
    </cfRule>
  </conditionalFormatting>
  <conditionalFormatting sqref="K40">
    <cfRule type="containsText" dxfId="2969" priority="397" operator="containsText" text="Наименование инвестиционного проекта">
      <formula>NOT(ISERROR(SEARCH("Наименование инвестиционного проекта",K40)))</formula>
    </cfRule>
  </conditionalFormatting>
  <conditionalFormatting sqref="K38:K39">
    <cfRule type="cellIs" dxfId="2968" priority="384" operator="equal">
      <formula>0</formula>
    </cfRule>
  </conditionalFormatting>
  <conditionalFormatting sqref="M84:M85 O84:P85">
    <cfRule type="cellIs" dxfId="2967" priority="383" operator="equal">
      <formula>0</formula>
    </cfRule>
  </conditionalFormatting>
  <conditionalFormatting sqref="M84:M85 O84:P85">
    <cfRule type="cellIs" dxfId="2966" priority="382" operator="equal">
      <formula>0</formula>
    </cfRule>
  </conditionalFormatting>
  <conditionalFormatting sqref="M84:M85 O84:P85">
    <cfRule type="cellIs" dxfId="2965" priority="381" operator="equal">
      <formula>0</formula>
    </cfRule>
  </conditionalFormatting>
  <conditionalFormatting sqref="I47:K47">
    <cfRule type="containsText" dxfId="2964" priority="380" operator="containsText" text="Наименование инвестиционного проекта">
      <formula>NOT(ISERROR(SEARCH("Наименование инвестиционного проекта",I47)))</formula>
    </cfRule>
  </conditionalFormatting>
  <conditionalFormatting sqref="I47:K47">
    <cfRule type="cellIs" dxfId="2963" priority="379" operator="equal">
      <formula>0</formula>
    </cfRule>
  </conditionalFormatting>
  <conditionalFormatting sqref="I47:K47">
    <cfRule type="cellIs" dxfId="2962" priority="378" operator="equal">
      <formula>0</formula>
    </cfRule>
  </conditionalFormatting>
  <conditionalFormatting sqref="I47:K47">
    <cfRule type="cellIs" dxfId="2961" priority="377" operator="equal">
      <formula>0</formula>
    </cfRule>
  </conditionalFormatting>
  <conditionalFormatting sqref="Q74:U74">
    <cfRule type="containsText" dxfId="2960" priority="372" operator="containsText" text="Наименование инвестиционного проекта">
      <formula>NOT(ISERROR(SEARCH("Наименование инвестиционного проекта",Q74)))</formula>
    </cfRule>
  </conditionalFormatting>
  <conditionalFormatting sqref="Q74:U74">
    <cfRule type="cellIs" dxfId="2959" priority="371" operator="equal">
      <formula>0</formula>
    </cfRule>
  </conditionalFormatting>
  <conditionalFormatting sqref="Q74:U74">
    <cfRule type="cellIs" dxfId="2958" priority="370" operator="equal">
      <formula>0</formula>
    </cfRule>
  </conditionalFormatting>
  <conditionalFormatting sqref="Q74:U74">
    <cfRule type="cellIs" dxfId="2957" priority="369" operator="equal">
      <formula>0</formula>
    </cfRule>
  </conditionalFormatting>
  <conditionalFormatting sqref="R70 T70">
    <cfRule type="containsText" dxfId="2956" priority="368" operator="containsText" text="Наименование инвестиционного проекта">
      <formula>NOT(ISERROR(SEARCH("Наименование инвестиционного проекта",R70)))</formula>
    </cfRule>
  </conditionalFormatting>
  <conditionalFormatting sqref="R70 T70">
    <cfRule type="cellIs" dxfId="2955" priority="367" operator="equal">
      <formula>0</formula>
    </cfRule>
  </conditionalFormatting>
  <conditionalFormatting sqref="R70 T70">
    <cfRule type="cellIs" dxfId="2954" priority="366" operator="equal">
      <formula>0</formula>
    </cfRule>
  </conditionalFormatting>
  <conditionalFormatting sqref="R70 T70">
    <cfRule type="cellIs" dxfId="2953" priority="365" operator="equal">
      <formula>0</formula>
    </cfRule>
  </conditionalFormatting>
  <conditionalFormatting sqref="Q70:U70">
    <cfRule type="containsText" dxfId="2952" priority="364" operator="containsText" text="Наименование инвестиционного проекта">
      <formula>NOT(ISERROR(SEARCH("Наименование инвестиционного проекта",Q70)))</formula>
    </cfRule>
  </conditionalFormatting>
  <conditionalFormatting sqref="Q70:U70">
    <cfRule type="cellIs" dxfId="2951" priority="363" operator="equal">
      <formula>0</formula>
    </cfRule>
  </conditionalFormatting>
  <conditionalFormatting sqref="Q70:U70">
    <cfRule type="cellIs" dxfId="2950" priority="362" operator="equal">
      <formula>0</formula>
    </cfRule>
  </conditionalFormatting>
  <conditionalFormatting sqref="Q70:U70">
    <cfRule type="cellIs" dxfId="2949" priority="361" operator="equal">
      <formula>0</formula>
    </cfRule>
  </conditionalFormatting>
  <conditionalFormatting sqref="Q70:U70">
    <cfRule type="cellIs" dxfId="2948" priority="359" operator="equal">
      <formula>0</formula>
    </cfRule>
    <cfRule type="cellIs" dxfId="2947" priority="360" operator="equal">
      <formula>0</formula>
    </cfRule>
  </conditionalFormatting>
  <conditionalFormatting sqref="R66:R67 T66:T67">
    <cfRule type="containsText" dxfId="2946" priority="358" operator="containsText" text="Наименование инвестиционного проекта">
      <formula>NOT(ISERROR(SEARCH("Наименование инвестиционного проекта",R66)))</formula>
    </cfRule>
  </conditionalFormatting>
  <conditionalFormatting sqref="R66:R67 T66:T67">
    <cfRule type="cellIs" dxfId="2945" priority="357" operator="equal">
      <formula>0</formula>
    </cfRule>
  </conditionalFormatting>
  <conditionalFormatting sqref="R66:R67 T66:T67">
    <cfRule type="cellIs" dxfId="2944" priority="356" operator="equal">
      <formula>0</formula>
    </cfRule>
  </conditionalFormatting>
  <conditionalFormatting sqref="R66:R67 T66:T67">
    <cfRule type="cellIs" dxfId="2943" priority="355" operator="equal">
      <formula>0</formula>
    </cfRule>
  </conditionalFormatting>
  <conditionalFormatting sqref="Q66:U67">
    <cfRule type="containsText" dxfId="2942" priority="354" operator="containsText" text="Наименование инвестиционного проекта">
      <formula>NOT(ISERROR(SEARCH("Наименование инвестиционного проекта",Q66)))</formula>
    </cfRule>
  </conditionalFormatting>
  <conditionalFormatting sqref="Q66:U67">
    <cfRule type="cellIs" dxfId="2941" priority="353" operator="equal">
      <formula>0</formula>
    </cfRule>
  </conditionalFormatting>
  <conditionalFormatting sqref="Q66:U67">
    <cfRule type="cellIs" dxfId="2940" priority="352" operator="equal">
      <formula>0</formula>
    </cfRule>
  </conditionalFormatting>
  <conditionalFormatting sqref="Q66:U67">
    <cfRule type="cellIs" dxfId="2939" priority="351" operator="equal">
      <formula>0</formula>
    </cfRule>
  </conditionalFormatting>
  <conditionalFormatting sqref="Q66:U67">
    <cfRule type="cellIs" dxfId="2938" priority="349" operator="equal">
      <formula>0</formula>
    </cfRule>
    <cfRule type="cellIs" dxfId="2937" priority="350" operator="equal">
      <formula>0</formula>
    </cfRule>
  </conditionalFormatting>
  <conditionalFormatting sqref="R84:U85">
    <cfRule type="cellIs" dxfId="2936" priority="340" operator="equal">
      <formula>0</formula>
    </cfRule>
  </conditionalFormatting>
  <conditionalFormatting sqref="R84:U85">
    <cfRule type="cellIs" dxfId="2935" priority="339" operator="equal">
      <formula>0</formula>
    </cfRule>
  </conditionalFormatting>
  <conditionalFormatting sqref="R84:U85">
    <cfRule type="cellIs" dxfId="2934" priority="338" operator="equal">
      <formula>0</formula>
    </cfRule>
  </conditionalFormatting>
  <conditionalFormatting sqref="AJ77 AL77 AL79 AJ79">
    <cfRule type="containsText" dxfId="2933" priority="337" operator="containsText" text="Наименование инвестиционного проекта">
      <formula>NOT(ISERROR(SEARCH("Наименование инвестиционного проекта",AJ77)))</formula>
    </cfRule>
  </conditionalFormatting>
  <conditionalFormatting sqref="AJ77 AL77 AL79 AJ79">
    <cfRule type="cellIs" dxfId="2932" priority="336" operator="equal">
      <formula>0</formula>
    </cfRule>
  </conditionalFormatting>
  <conditionalFormatting sqref="AJ77 AL77 AL79 AJ79">
    <cfRule type="cellIs" dxfId="2931" priority="335" operator="equal">
      <formula>0</formula>
    </cfRule>
  </conditionalFormatting>
  <conditionalFormatting sqref="AJ77 AL77 AL79 AJ79">
    <cfRule type="cellIs" dxfId="2930" priority="334" operator="equal">
      <formula>0</formula>
    </cfRule>
  </conditionalFormatting>
  <conditionalFormatting sqref="AK77 AM77 AM79 AK79">
    <cfRule type="containsText" dxfId="2929" priority="333" operator="containsText" text="Наименование инвестиционного проекта">
      <formula>NOT(ISERROR(SEARCH("Наименование инвестиционного проекта",AK77)))</formula>
    </cfRule>
  </conditionalFormatting>
  <conditionalFormatting sqref="AK77 AM77 AM79 AK79">
    <cfRule type="cellIs" dxfId="2928" priority="332" operator="equal">
      <formula>0</formula>
    </cfRule>
  </conditionalFormatting>
  <conditionalFormatting sqref="AK77 AM77 AM79 AK79">
    <cfRule type="cellIs" dxfId="2927" priority="331" operator="equal">
      <formula>0</formula>
    </cfRule>
  </conditionalFormatting>
  <conditionalFormatting sqref="AK77 AM77 AM79 AK79">
    <cfRule type="cellIs" dxfId="2926" priority="330" operator="equal">
      <formula>0</formula>
    </cfRule>
  </conditionalFormatting>
  <conditionalFormatting sqref="AJ76 AL76">
    <cfRule type="containsText" dxfId="2925" priority="329" operator="containsText" text="Наименование инвестиционного проекта">
      <formula>NOT(ISERROR(SEARCH("Наименование инвестиционного проекта",AJ76)))</formula>
    </cfRule>
  </conditionalFormatting>
  <conditionalFormatting sqref="AJ76 AL76">
    <cfRule type="cellIs" dxfId="2924" priority="328" operator="equal">
      <formula>0</formula>
    </cfRule>
  </conditionalFormatting>
  <conditionalFormatting sqref="AJ76 AL76">
    <cfRule type="cellIs" dxfId="2923" priority="327" operator="equal">
      <formula>0</formula>
    </cfRule>
  </conditionalFormatting>
  <conditionalFormatting sqref="AJ76 AL76">
    <cfRule type="cellIs" dxfId="2922" priority="326" operator="equal">
      <formula>0</formula>
    </cfRule>
  </conditionalFormatting>
  <conditionalFormatting sqref="AK76 AM76">
    <cfRule type="containsText" dxfId="2921" priority="325" operator="containsText" text="Наименование инвестиционного проекта">
      <formula>NOT(ISERROR(SEARCH("Наименование инвестиционного проекта",AK76)))</formula>
    </cfRule>
  </conditionalFormatting>
  <conditionalFormatting sqref="AK76 AM76">
    <cfRule type="cellIs" dxfId="2920" priority="324" operator="equal">
      <formula>0</formula>
    </cfRule>
  </conditionalFormatting>
  <conditionalFormatting sqref="AK76 AM76">
    <cfRule type="cellIs" dxfId="2919" priority="323" operator="equal">
      <formula>0</formula>
    </cfRule>
  </conditionalFormatting>
  <conditionalFormatting sqref="AK76 AM76">
    <cfRule type="cellIs" dxfId="2918" priority="322" operator="equal">
      <formula>0</formula>
    </cfRule>
  </conditionalFormatting>
  <conditionalFormatting sqref="AJ91:AK91 AJ92:AJ97">
    <cfRule type="cellIs" dxfId="2917" priority="321" operator="equal">
      <formula>0</formula>
    </cfRule>
  </conditionalFormatting>
  <conditionalFormatting sqref="AJ91:AK91 AJ92:AJ97">
    <cfRule type="cellIs" dxfId="2916" priority="320" operator="equal">
      <formula>0</formula>
    </cfRule>
  </conditionalFormatting>
  <conditionalFormatting sqref="AJ91:AK91 AJ92:AJ97">
    <cfRule type="cellIs" dxfId="2915" priority="319" operator="equal">
      <formula>0</formula>
    </cfRule>
  </conditionalFormatting>
  <conditionalFormatting sqref="AJ91:AK91 AJ92:AJ97">
    <cfRule type="containsText" dxfId="2914" priority="318" operator="containsText" text="Наименование инвестиционного проекта">
      <formula>NOT(ISERROR(SEARCH("Наименование инвестиционного проекта",AJ91)))</formula>
    </cfRule>
  </conditionalFormatting>
  <conditionalFormatting sqref="AJ81:AJ88">
    <cfRule type="containsText" dxfId="2913" priority="317" operator="containsText" text="Наименование инвестиционного проекта">
      <formula>NOT(ISERROR(SEARCH("Наименование инвестиционного проекта",AJ81)))</formula>
    </cfRule>
  </conditionalFormatting>
  <conditionalFormatting sqref="AJ81:AJ88">
    <cfRule type="cellIs" dxfId="2912" priority="316" operator="equal">
      <formula>0</formula>
    </cfRule>
  </conditionalFormatting>
  <conditionalFormatting sqref="AJ81:AJ88">
    <cfRule type="cellIs" dxfId="2911" priority="315" operator="equal">
      <formula>0</formula>
    </cfRule>
  </conditionalFormatting>
  <conditionalFormatting sqref="AJ81:AJ88">
    <cfRule type="cellIs" dxfId="2910" priority="314" operator="equal">
      <formula>0</formula>
    </cfRule>
  </conditionalFormatting>
  <conditionalFormatting sqref="AK81:AK83">
    <cfRule type="containsText" dxfId="2909" priority="313" operator="containsText" text="Наименование инвестиционного проекта">
      <formula>NOT(ISERROR(SEARCH("Наименование инвестиционного проекта",AK81)))</formula>
    </cfRule>
  </conditionalFormatting>
  <conditionalFormatting sqref="AK81:AK83">
    <cfRule type="cellIs" dxfId="2908" priority="312" operator="equal">
      <formula>0</formula>
    </cfRule>
  </conditionalFormatting>
  <conditionalFormatting sqref="AK81:AK83">
    <cfRule type="cellIs" dxfId="2907" priority="311" operator="equal">
      <formula>0</formula>
    </cfRule>
  </conditionalFormatting>
  <conditionalFormatting sqref="AK81:AK83">
    <cfRule type="cellIs" dxfId="2906" priority="310" operator="equal">
      <formula>0</formula>
    </cfRule>
  </conditionalFormatting>
  <conditionalFormatting sqref="AL91:AM91 AL92:AL97">
    <cfRule type="cellIs" dxfId="2905" priority="309" operator="equal">
      <formula>0</formula>
    </cfRule>
  </conditionalFormatting>
  <conditionalFormatting sqref="AL91:AM91 AL92:AL97">
    <cfRule type="cellIs" dxfId="2904" priority="308" operator="equal">
      <formula>0</formula>
    </cfRule>
  </conditionalFormatting>
  <conditionalFormatting sqref="AL91:AM91 AL92:AL97">
    <cfRule type="cellIs" dxfId="2903" priority="307" operator="equal">
      <formula>0</formula>
    </cfRule>
  </conditionalFormatting>
  <conditionalFormatting sqref="AL91:AM91 AL92:AL97">
    <cfRule type="containsText" dxfId="2902" priority="306" operator="containsText" text="Наименование инвестиционного проекта">
      <formula>NOT(ISERROR(SEARCH("Наименование инвестиционного проекта",AL91)))</formula>
    </cfRule>
  </conditionalFormatting>
  <conditionalFormatting sqref="AL81:AL88">
    <cfRule type="containsText" dxfId="2901" priority="305" operator="containsText" text="Наименование инвестиционного проекта">
      <formula>NOT(ISERROR(SEARCH("Наименование инвестиционного проекта",AL81)))</formula>
    </cfRule>
  </conditionalFormatting>
  <conditionalFormatting sqref="AL81:AL88">
    <cfRule type="cellIs" dxfId="2900" priority="304" operator="equal">
      <formula>0</formula>
    </cfRule>
  </conditionalFormatting>
  <conditionalFormatting sqref="AL81:AL88">
    <cfRule type="cellIs" dxfId="2899" priority="303" operator="equal">
      <formula>0</formula>
    </cfRule>
  </conditionalFormatting>
  <conditionalFormatting sqref="AL81:AL88">
    <cfRule type="cellIs" dxfId="2898" priority="302" operator="equal">
      <formula>0</formula>
    </cfRule>
  </conditionalFormatting>
  <conditionalFormatting sqref="AM81:AM83">
    <cfRule type="containsText" dxfId="2897" priority="301" operator="containsText" text="Наименование инвестиционного проекта">
      <formula>NOT(ISERROR(SEARCH("Наименование инвестиционного проекта",AM81)))</formula>
    </cfRule>
  </conditionalFormatting>
  <conditionalFormatting sqref="AM81:AM83">
    <cfRule type="cellIs" dxfId="2896" priority="300" operator="equal">
      <formula>0</formula>
    </cfRule>
  </conditionalFormatting>
  <conditionalFormatting sqref="AM81:AM83">
    <cfRule type="cellIs" dxfId="2895" priority="299" operator="equal">
      <formula>0</formula>
    </cfRule>
  </conditionalFormatting>
  <conditionalFormatting sqref="AM81:AM83">
    <cfRule type="cellIs" dxfId="2894" priority="298" operator="equal">
      <formula>0</formula>
    </cfRule>
  </conditionalFormatting>
  <conditionalFormatting sqref="AG74">
    <cfRule type="containsText" dxfId="2893" priority="297" operator="containsText" text="Наименование инвестиционного проекта">
      <formula>NOT(ISERROR(SEARCH("Наименование инвестиционного проекта",AG74)))</formula>
    </cfRule>
  </conditionalFormatting>
  <conditionalFormatting sqref="AG74">
    <cfRule type="cellIs" dxfId="2892" priority="296" operator="equal">
      <formula>0</formula>
    </cfRule>
  </conditionalFormatting>
  <conditionalFormatting sqref="AG74">
    <cfRule type="cellIs" dxfId="2891" priority="295" operator="equal">
      <formula>0</formula>
    </cfRule>
  </conditionalFormatting>
  <conditionalFormatting sqref="AG74">
    <cfRule type="cellIs" dxfId="2890" priority="294" operator="equal">
      <formula>0</formula>
    </cfRule>
  </conditionalFormatting>
  <conditionalFormatting sqref="AH74">
    <cfRule type="containsText" dxfId="2889" priority="293" operator="containsText" text="Наименование инвестиционного проекта">
      <formula>NOT(ISERROR(SEARCH("Наименование инвестиционного проекта",AH74)))</formula>
    </cfRule>
  </conditionalFormatting>
  <conditionalFormatting sqref="AH74">
    <cfRule type="cellIs" dxfId="2888" priority="292" operator="equal">
      <formula>0</formula>
    </cfRule>
  </conditionalFormatting>
  <conditionalFormatting sqref="AH74">
    <cfRule type="cellIs" dxfId="2887" priority="291" operator="equal">
      <formula>0</formula>
    </cfRule>
  </conditionalFormatting>
  <conditionalFormatting sqref="AH74">
    <cfRule type="cellIs" dxfId="2886" priority="290" operator="equal">
      <formula>0</formula>
    </cfRule>
  </conditionalFormatting>
  <conditionalFormatting sqref="AI74">
    <cfRule type="containsText" dxfId="2885" priority="289" operator="containsText" text="Наименование инвестиционного проекта">
      <formula>NOT(ISERROR(SEARCH("Наименование инвестиционного проекта",AI74)))</formula>
    </cfRule>
  </conditionalFormatting>
  <conditionalFormatting sqref="AI74">
    <cfRule type="cellIs" dxfId="2884" priority="288" operator="equal">
      <formula>0</formula>
    </cfRule>
  </conditionalFormatting>
  <conditionalFormatting sqref="AI74">
    <cfRule type="cellIs" dxfId="2883" priority="287" operator="equal">
      <formula>0</formula>
    </cfRule>
  </conditionalFormatting>
  <conditionalFormatting sqref="AI74">
    <cfRule type="cellIs" dxfId="2882" priority="286" operator="equal">
      <formula>0</formula>
    </cfRule>
  </conditionalFormatting>
  <conditionalFormatting sqref="AJ75 AL75">
    <cfRule type="containsText" dxfId="2881" priority="285" operator="containsText" text="Наименование инвестиционного проекта">
      <formula>NOT(ISERROR(SEARCH("Наименование инвестиционного проекта",AJ75)))</formula>
    </cfRule>
  </conditionalFormatting>
  <conditionalFormatting sqref="AJ75 AL75">
    <cfRule type="cellIs" dxfId="2880" priority="284" operator="equal">
      <formula>0</formula>
    </cfRule>
  </conditionalFormatting>
  <conditionalFormatting sqref="AJ75 AL75">
    <cfRule type="cellIs" dxfId="2879" priority="283" operator="equal">
      <formula>0</formula>
    </cfRule>
  </conditionalFormatting>
  <conditionalFormatting sqref="AJ75 AL75">
    <cfRule type="cellIs" dxfId="2878" priority="282" operator="equal">
      <formula>0</formula>
    </cfRule>
  </conditionalFormatting>
  <conditionalFormatting sqref="AK75 AM75">
    <cfRule type="containsText" dxfId="2877" priority="281" operator="containsText" text="Наименование инвестиционного проекта">
      <formula>NOT(ISERROR(SEARCH("Наименование инвестиционного проекта",AK75)))</formula>
    </cfRule>
  </conditionalFormatting>
  <conditionalFormatting sqref="AK75 AM75">
    <cfRule type="cellIs" dxfId="2876" priority="280" operator="equal">
      <formula>0</formula>
    </cfRule>
  </conditionalFormatting>
  <conditionalFormatting sqref="AK75 AM75">
    <cfRule type="cellIs" dxfId="2875" priority="279" operator="equal">
      <formula>0</formula>
    </cfRule>
  </conditionalFormatting>
  <conditionalFormatting sqref="AK75 AM75">
    <cfRule type="cellIs" dxfId="2874" priority="278" operator="equal">
      <formula>0</formula>
    </cfRule>
  </conditionalFormatting>
  <conditionalFormatting sqref="AJ74 AL74">
    <cfRule type="containsText" dxfId="2873" priority="277" operator="containsText" text="Наименование инвестиционного проекта">
      <formula>NOT(ISERROR(SEARCH("Наименование инвестиционного проекта",AJ74)))</formula>
    </cfRule>
  </conditionalFormatting>
  <conditionalFormatting sqref="AJ74 AL74">
    <cfRule type="cellIs" dxfId="2872" priority="276" operator="equal">
      <formula>0</formula>
    </cfRule>
  </conditionalFormatting>
  <conditionalFormatting sqref="AJ74 AL74">
    <cfRule type="cellIs" dxfId="2871" priority="275" operator="equal">
      <formula>0</formula>
    </cfRule>
  </conditionalFormatting>
  <conditionalFormatting sqref="AJ74 AL74">
    <cfRule type="cellIs" dxfId="2870" priority="274" operator="equal">
      <formula>0</formula>
    </cfRule>
  </conditionalFormatting>
  <conditionalFormatting sqref="AK74 AM74">
    <cfRule type="containsText" dxfId="2869" priority="273" operator="containsText" text="Наименование инвестиционного проекта">
      <formula>NOT(ISERROR(SEARCH("Наименование инвестиционного проекта",AK74)))</formula>
    </cfRule>
  </conditionalFormatting>
  <conditionalFormatting sqref="AK74 AM74">
    <cfRule type="cellIs" dxfId="2868" priority="272" operator="equal">
      <formula>0</formula>
    </cfRule>
  </conditionalFormatting>
  <conditionalFormatting sqref="AK74 AM74">
    <cfRule type="cellIs" dxfId="2867" priority="271" operator="equal">
      <formula>0</formula>
    </cfRule>
  </conditionalFormatting>
  <conditionalFormatting sqref="AK74 AM74">
    <cfRule type="cellIs" dxfId="2866" priority="270" operator="equal">
      <formula>0</formula>
    </cfRule>
  </conditionalFormatting>
  <conditionalFormatting sqref="AD68:AM68 AD64:AM64 AD70:AM72">
    <cfRule type="cellIs" dxfId="2865" priority="269" operator="equal">
      <formula>0</formula>
    </cfRule>
  </conditionalFormatting>
  <conditionalFormatting sqref="AD68:AM68 AD64:AM64 AD70:AM72">
    <cfRule type="cellIs" dxfId="2864" priority="268" operator="equal">
      <formula>0</formula>
    </cfRule>
  </conditionalFormatting>
  <conditionalFormatting sqref="AD68:AM68 AD64:AM64 AD70:AM72">
    <cfRule type="cellIs" dxfId="2863" priority="267" operator="equal">
      <formula>0</formula>
    </cfRule>
  </conditionalFormatting>
  <conditionalFormatting sqref="AD68:AM68 AD64:AM64 AD70:AM72">
    <cfRule type="containsText" dxfId="2862" priority="266" operator="containsText" text="Наименование инвестиционного проекта">
      <formula>NOT(ISERROR(SEARCH("Наименование инвестиционного проекта",AD64)))</formula>
    </cfRule>
  </conditionalFormatting>
  <conditionalFormatting sqref="AD66:AM67">
    <cfRule type="cellIs" dxfId="2861" priority="265" operator="equal">
      <formula>0</formula>
    </cfRule>
  </conditionalFormatting>
  <conditionalFormatting sqref="AD66:AM67">
    <cfRule type="cellIs" dxfId="2860" priority="264" operator="equal">
      <formula>0</formula>
    </cfRule>
  </conditionalFormatting>
  <conditionalFormatting sqref="AD66:AM67">
    <cfRule type="cellIs" dxfId="2859" priority="263" operator="equal">
      <formula>0</formula>
    </cfRule>
  </conditionalFormatting>
  <conditionalFormatting sqref="AD66:AM67">
    <cfRule type="containsText" dxfId="2858" priority="262" operator="containsText" text="Наименование инвестиционного проекта">
      <formula>NOT(ISERROR(SEARCH("Наименование инвестиционного проекта",AD66)))</formula>
    </cfRule>
  </conditionalFormatting>
  <conditionalFormatting sqref="AJ60 AL60">
    <cfRule type="containsText" dxfId="2857" priority="261" operator="containsText" text="Наименование инвестиционного проекта">
      <formula>NOT(ISERROR(SEARCH("Наименование инвестиционного проекта",AJ60)))</formula>
    </cfRule>
  </conditionalFormatting>
  <conditionalFormatting sqref="AJ60 AL60">
    <cfRule type="cellIs" dxfId="2856" priority="260" operator="equal">
      <formula>0</formula>
    </cfRule>
  </conditionalFormatting>
  <conditionalFormatting sqref="AJ60 AL60">
    <cfRule type="cellIs" dxfId="2855" priority="259" operator="equal">
      <formula>0</formula>
    </cfRule>
  </conditionalFormatting>
  <conditionalFormatting sqref="AJ60 AL60">
    <cfRule type="cellIs" dxfId="2854" priority="258" operator="equal">
      <formula>0</formula>
    </cfRule>
  </conditionalFormatting>
  <conditionalFormatting sqref="AK60 AM60">
    <cfRule type="containsText" dxfId="2853" priority="257" operator="containsText" text="Наименование инвестиционного проекта">
      <formula>NOT(ISERROR(SEARCH("Наименование инвестиционного проекта",AK60)))</formula>
    </cfRule>
  </conditionalFormatting>
  <conditionalFormatting sqref="AK60 AM60">
    <cfRule type="cellIs" dxfId="2852" priority="256" operator="equal">
      <formula>0</formula>
    </cfRule>
  </conditionalFormatting>
  <conditionalFormatting sqref="AK60 AM60">
    <cfRule type="cellIs" dxfId="2851" priority="255" operator="equal">
      <formula>0</formula>
    </cfRule>
  </conditionalFormatting>
  <conditionalFormatting sqref="AK60 AM60">
    <cfRule type="cellIs" dxfId="2850" priority="254" operator="equal">
      <formula>0</formula>
    </cfRule>
  </conditionalFormatting>
  <conditionalFormatting sqref="AE84:AE85">
    <cfRule type="cellIs" dxfId="2849" priority="241" operator="equal">
      <formula>0</formula>
    </cfRule>
  </conditionalFormatting>
  <conditionalFormatting sqref="AE84:AE85">
    <cfRule type="cellIs" dxfId="2848" priority="240" operator="equal">
      <formula>0</formula>
    </cfRule>
  </conditionalFormatting>
  <conditionalFormatting sqref="AE84:AE85">
    <cfRule type="cellIs" dxfId="2847" priority="239" operator="equal">
      <formula>0</formula>
    </cfRule>
  </conditionalFormatting>
  <conditionalFormatting sqref="AE84:AE85">
    <cfRule type="containsText" dxfId="2846" priority="238" operator="containsText" text="Наименование инвестиционного проекта">
      <formula>NOT(ISERROR(SEARCH("Наименование инвестиционного проекта",AE84)))</formula>
    </cfRule>
  </conditionalFormatting>
  <conditionalFormatting sqref="AJ43:AM43">
    <cfRule type="cellIs" dxfId="2845" priority="237" operator="equal">
      <formula>0</formula>
    </cfRule>
  </conditionalFormatting>
  <conditionalFormatting sqref="AJ43:AM43">
    <cfRule type="cellIs" dxfId="2844" priority="236" operator="equal">
      <formula>0</formula>
    </cfRule>
  </conditionalFormatting>
  <conditionalFormatting sqref="AJ43:AM43">
    <cfRule type="cellIs" dxfId="2843" priority="235" operator="equal">
      <formula>0</formula>
    </cfRule>
  </conditionalFormatting>
  <conditionalFormatting sqref="AJ43:AM43">
    <cfRule type="containsText" dxfId="2842" priority="234" operator="containsText" text="Наименование инвестиционного проекта">
      <formula>NOT(ISERROR(SEARCH("Наименование инвестиционного проекта",AJ43)))</formula>
    </cfRule>
  </conditionalFormatting>
  <conditionalFormatting sqref="AK84:AK85 AM84:AM85">
    <cfRule type="cellIs" dxfId="2841" priority="233" operator="equal">
      <formula>0</formula>
    </cfRule>
  </conditionalFormatting>
  <conditionalFormatting sqref="AK84:AK85 AM84:AM85">
    <cfRule type="cellIs" dxfId="2840" priority="232" operator="equal">
      <formula>0</formula>
    </cfRule>
  </conditionalFormatting>
  <conditionalFormatting sqref="AK84:AK85 AM84:AM85">
    <cfRule type="cellIs" dxfId="2839" priority="231" operator="equal">
      <formula>0</formula>
    </cfRule>
  </conditionalFormatting>
  <conditionalFormatting sqref="AK84:AK85 AM84:AM85">
    <cfRule type="containsText" dxfId="2838" priority="230" operator="containsText" text="Наименование инвестиционного проекта">
      <formula>NOT(ISERROR(SEARCH("Наименование инвестиционного проекта",AK84)))</formula>
    </cfRule>
  </conditionalFormatting>
  <conditionalFormatting sqref="AJ32 AL32">
    <cfRule type="containsText" dxfId="2837" priority="229" operator="containsText" text="Наименование инвестиционного проекта">
      <formula>NOT(ISERROR(SEARCH("Наименование инвестиционного проекта",AJ32)))</formula>
    </cfRule>
  </conditionalFormatting>
  <conditionalFormatting sqref="AJ27:AJ29 AL27:AL29">
    <cfRule type="cellIs" dxfId="2836" priority="227" operator="equal">
      <formula>0</formula>
    </cfRule>
    <cfRule type="cellIs" dxfId="2835" priority="228" operator="equal">
      <formula>0</formula>
    </cfRule>
  </conditionalFormatting>
  <conditionalFormatting sqref="AJ27:AJ29 AL27:AL29 AJ32 AL32">
    <cfRule type="cellIs" dxfId="2834" priority="226" operator="equal">
      <formula>0</formula>
    </cfRule>
  </conditionalFormatting>
  <conditionalFormatting sqref="AJ27:AJ29 AL27:AL29 AJ32 AL32">
    <cfRule type="cellIs" dxfId="2833" priority="225" operator="equal">
      <formula>0</formula>
    </cfRule>
  </conditionalFormatting>
  <conditionalFormatting sqref="AJ27:AJ29 AL27:AL29 AJ32 AL32">
    <cfRule type="cellIs" dxfId="2832" priority="224" operator="equal">
      <formula>0</formula>
    </cfRule>
  </conditionalFormatting>
  <conditionalFormatting sqref="AK32 AM32">
    <cfRule type="containsText" dxfId="2831" priority="223" operator="containsText" text="Наименование инвестиционного проекта">
      <formula>NOT(ISERROR(SEARCH("Наименование инвестиционного проекта",AK32)))</formula>
    </cfRule>
  </conditionalFormatting>
  <conditionalFormatting sqref="AK27:AK29 AM27:AM29">
    <cfRule type="cellIs" dxfId="2830" priority="221" operator="equal">
      <formula>0</formula>
    </cfRule>
    <cfRule type="cellIs" dxfId="2829" priority="222" operator="equal">
      <formula>0</formula>
    </cfRule>
  </conditionalFormatting>
  <conditionalFormatting sqref="AK32 AM32 AK27:AK29 AM27:AM29">
    <cfRule type="cellIs" dxfId="2828" priority="220" operator="equal">
      <formula>0</formula>
    </cfRule>
  </conditionalFormatting>
  <conditionalFormatting sqref="AK32 AM32 AK27:AK29 AM27:AM29">
    <cfRule type="cellIs" dxfId="2827" priority="219" operator="equal">
      <formula>0</formula>
    </cfRule>
  </conditionalFormatting>
  <conditionalFormatting sqref="AK32 AM32 AK27:AK29 AM27:AM29">
    <cfRule type="cellIs" dxfId="2826" priority="218" operator="equal">
      <formula>0</formula>
    </cfRule>
  </conditionalFormatting>
  <conditionalFormatting sqref="AJ30:AJ31 AL30:AL31">
    <cfRule type="containsText" dxfId="2825" priority="217" operator="containsText" text="Наименование инвестиционного проекта">
      <formula>NOT(ISERROR(SEARCH("Наименование инвестиционного проекта",AJ30)))</formula>
    </cfRule>
  </conditionalFormatting>
  <conditionalFormatting sqref="AJ30:AJ31 AL30:AL31">
    <cfRule type="cellIs" dxfId="2824" priority="216" operator="equal">
      <formula>0</formula>
    </cfRule>
  </conditionalFormatting>
  <conditionalFormatting sqref="AJ30:AJ31 AL30:AL31">
    <cfRule type="cellIs" dxfId="2823" priority="215" operator="equal">
      <formula>0</formula>
    </cfRule>
  </conditionalFormatting>
  <conditionalFormatting sqref="AJ30:AJ31 AL30:AL31">
    <cfRule type="cellIs" dxfId="2822" priority="214" operator="equal">
      <formula>0</formula>
    </cfRule>
  </conditionalFormatting>
  <conditionalFormatting sqref="AK30:AK31 AM30:AM31">
    <cfRule type="containsText" dxfId="2821" priority="213" operator="containsText" text="Наименование инвестиционного проекта">
      <formula>NOT(ISERROR(SEARCH("Наименование инвестиционного проекта",AK30)))</formula>
    </cfRule>
  </conditionalFormatting>
  <conditionalFormatting sqref="AK30:AK31 AM30:AM31">
    <cfRule type="cellIs" dxfId="2820" priority="212" operator="equal">
      <formula>0</formula>
    </cfRule>
  </conditionalFormatting>
  <conditionalFormatting sqref="AK30:AK31 AM30:AM31">
    <cfRule type="cellIs" dxfId="2819" priority="211" operator="equal">
      <formula>0</formula>
    </cfRule>
  </conditionalFormatting>
  <conditionalFormatting sqref="AK30:AK31 AM30:AM31">
    <cfRule type="cellIs" dxfId="2818" priority="210" operator="equal">
      <formula>0</formula>
    </cfRule>
  </conditionalFormatting>
  <conditionalFormatting sqref="AJ34:AJ36 AL34:AL36">
    <cfRule type="containsText" dxfId="2817" priority="209" operator="containsText" text="Наименование инвестиционного проекта">
      <formula>NOT(ISERROR(SEARCH("Наименование инвестиционного проекта",AJ34)))</formula>
    </cfRule>
  </conditionalFormatting>
  <conditionalFormatting sqref="AJ34:AJ36 AL34:AL36">
    <cfRule type="cellIs" dxfId="2816" priority="208" operator="equal">
      <formula>0</formula>
    </cfRule>
  </conditionalFormatting>
  <conditionalFormatting sqref="AJ34:AJ36 AL34:AL36">
    <cfRule type="cellIs" dxfId="2815" priority="207" operator="equal">
      <formula>0</formula>
    </cfRule>
  </conditionalFormatting>
  <conditionalFormatting sqref="AJ34:AJ36 AL34:AL36">
    <cfRule type="cellIs" dxfId="2814" priority="206" operator="equal">
      <formula>0</formula>
    </cfRule>
  </conditionalFormatting>
  <conditionalFormatting sqref="AK34:AK36 AM34:AM36">
    <cfRule type="containsText" dxfId="2813" priority="205" operator="containsText" text="Наименование инвестиционного проекта">
      <formula>NOT(ISERROR(SEARCH("Наименование инвестиционного проекта",AK34)))</formula>
    </cfRule>
  </conditionalFormatting>
  <conditionalFormatting sqref="AK34:AK36 AM34:AM36">
    <cfRule type="cellIs" dxfId="2812" priority="204" operator="equal">
      <formula>0</formula>
    </cfRule>
  </conditionalFormatting>
  <conditionalFormatting sqref="AK34:AK36 AM34:AM36">
    <cfRule type="cellIs" dxfId="2811" priority="203" operator="equal">
      <formula>0</formula>
    </cfRule>
  </conditionalFormatting>
  <conditionalFormatting sqref="AK34:AK36 AM34:AM36">
    <cfRule type="cellIs" dxfId="2810" priority="202" operator="equal">
      <formula>0</formula>
    </cfRule>
  </conditionalFormatting>
  <conditionalFormatting sqref="AJ20:AJ26 AL20:AL26">
    <cfRule type="cellIs" dxfId="2809" priority="200" operator="equal">
      <formula>0</formula>
    </cfRule>
    <cfRule type="cellIs" dxfId="2808" priority="201" operator="equal">
      <formula>0</formula>
    </cfRule>
  </conditionalFormatting>
  <conditionalFormatting sqref="AJ20:AJ26 AL20:AL26">
    <cfRule type="cellIs" dxfId="2807" priority="199" operator="equal">
      <formula>0</formula>
    </cfRule>
  </conditionalFormatting>
  <conditionalFormatting sqref="AJ20:AJ26 AL20:AL26">
    <cfRule type="cellIs" dxfId="2806" priority="198" operator="equal">
      <formula>0</formula>
    </cfRule>
  </conditionalFormatting>
  <conditionalFormatting sqref="AJ20:AJ26 AL20:AL26">
    <cfRule type="cellIs" dxfId="2805" priority="197" operator="equal">
      <formula>0</formula>
    </cfRule>
  </conditionalFormatting>
  <conditionalFormatting sqref="AK20:AK26 AM20:AM26">
    <cfRule type="cellIs" dxfId="2804" priority="195" operator="equal">
      <formula>0</formula>
    </cfRule>
    <cfRule type="cellIs" dxfId="2803" priority="196" operator="equal">
      <formula>0</formula>
    </cfRule>
  </conditionalFormatting>
  <conditionalFormatting sqref="AK20:AK26 AM20:AM26">
    <cfRule type="cellIs" dxfId="2802" priority="194" operator="equal">
      <formula>0</formula>
    </cfRule>
  </conditionalFormatting>
  <conditionalFormatting sqref="AK20:AK26 AM20:AM26">
    <cfRule type="cellIs" dxfId="2801" priority="193" operator="equal">
      <formula>0</formula>
    </cfRule>
  </conditionalFormatting>
  <conditionalFormatting sqref="AK20:AK26 AM20:AM26">
    <cfRule type="cellIs" dxfId="2800" priority="192" operator="equal">
      <formula>0</formula>
    </cfRule>
  </conditionalFormatting>
  <conditionalFormatting sqref="V84:V85 X84:X85 Z84:Z85">
    <cfRule type="containsText" dxfId="2799" priority="183" operator="containsText" text="Наименование инвестиционного проекта">
      <formula>NOT(ISERROR(SEARCH("Наименование инвестиционного проекта",V84)))</formula>
    </cfRule>
  </conditionalFormatting>
  <conditionalFormatting sqref="V84:V85 X84:X85 Z84:Z85">
    <cfRule type="cellIs" dxfId="2798" priority="182" operator="equal">
      <formula>0</formula>
    </cfRule>
  </conditionalFormatting>
  <conditionalFormatting sqref="V84:V85 X84:X85 Z84:Z85">
    <cfRule type="cellIs" dxfId="2797" priority="181" operator="equal">
      <formula>0</formula>
    </cfRule>
  </conditionalFormatting>
  <conditionalFormatting sqref="V84:V85 X84:X85 Z84:Z85">
    <cfRule type="cellIs" dxfId="2796" priority="180" operator="equal">
      <formula>0</formula>
    </cfRule>
  </conditionalFormatting>
  <conditionalFormatting sqref="W84:W85 Y84:Y85">
    <cfRule type="containsText" dxfId="2795" priority="179" operator="containsText" text="Наименование инвестиционного проекта">
      <formula>NOT(ISERROR(SEARCH("Наименование инвестиционного проекта",W84)))</formula>
    </cfRule>
  </conditionalFormatting>
  <conditionalFormatting sqref="W84:W85 Y84:Y85">
    <cfRule type="cellIs" dxfId="2794" priority="177" operator="equal">
      <formula>0</formula>
    </cfRule>
    <cfRule type="cellIs" dxfId="2793" priority="178" operator="equal">
      <formula>0</formula>
    </cfRule>
  </conditionalFormatting>
  <conditionalFormatting sqref="W84:W85 Y84:Y85">
    <cfRule type="cellIs" dxfId="2792" priority="176" operator="equal">
      <formula>0</formula>
    </cfRule>
  </conditionalFormatting>
  <conditionalFormatting sqref="W84:W85 Y84:Y85">
    <cfRule type="cellIs" dxfId="2791" priority="175" operator="equal">
      <formula>0</formula>
    </cfRule>
  </conditionalFormatting>
  <conditionalFormatting sqref="W84:W85 Y84:Y85">
    <cfRule type="cellIs" dxfId="2790" priority="174" operator="equal">
      <formula>0</formula>
    </cfRule>
  </conditionalFormatting>
  <conditionalFormatting sqref="AB70:AC70">
    <cfRule type="cellIs" dxfId="2789" priority="173" operator="equal">
      <formula>0</formula>
    </cfRule>
  </conditionalFormatting>
  <conditionalFormatting sqref="AB70:AC70">
    <cfRule type="cellIs" dxfId="2788" priority="172" operator="equal">
      <formula>0</formula>
    </cfRule>
  </conditionalFormatting>
  <conditionalFormatting sqref="AB70:AC70">
    <cfRule type="cellIs" dxfId="2787" priority="171" operator="equal">
      <formula>0</formula>
    </cfRule>
  </conditionalFormatting>
  <conditionalFormatting sqref="AB70:AC70">
    <cfRule type="containsText" dxfId="2786" priority="170" operator="containsText" text="Наименование инвестиционного проекта">
      <formula>NOT(ISERROR(SEARCH("Наименование инвестиционного проекта",AB70)))</formula>
    </cfRule>
  </conditionalFormatting>
  <conditionalFormatting sqref="V70 X70 Z70">
    <cfRule type="containsText" dxfId="2785" priority="169" operator="containsText" text="Наименование инвестиционного проекта">
      <formula>NOT(ISERROR(SEARCH("Наименование инвестиционного проекта",V70)))</formula>
    </cfRule>
  </conditionalFormatting>
  <conditionalFormatting sqref="V70 X70 Z70">
    <cfRule type="cellIs" dxfId="2784" priority="168" operator="equal">
      <formula>0</formula>
    </cfRule>
  </conditionalFormatting>
  <conditionalFormatting sqref="V70 X70 Z70">
    <cfRule type="cellIs" dxfId="2783" priority="167" operator="equal">
      <formula>0</formula>
    </cfRule>
  </conditionalFormatting>
  <conditionalFormatting sqref="V70 X70 Z70">
    <cfRule type="cellIs" dxfId="2782" priority="166" operator="equal">
      <formula>0</formula>
    </cfRule>
  </conditionalFormatting>
  <conditionalFormatting sqref="W70 Y70 AA70">
    <cfRule type="containsText" dxfId="2781" priority="165" operator="containsText" text="Наименование инвестиционного проекта">
      <formula>NOT(ISERROR(SEARCH("Наименование инвестиционного проекта",W70)))</formula>
    </cfRule>
  </conditionalFormatting>
  <conditionalFormatting sqref="W70 Y70 AA70">
    <cfRule type="cellIs" dxfId="2780" priority="164" operator="equal">
      <formula>0</formula>
    </cfRule>
  </conditionalFormatting>
  <conditionalFormatting sqref="W70 Y70 AA70">
    <cfRule type="cellIs" dxfId="2779" priority="163" operator="equal">
      <formula>0</formula>
    </cfRule>
  </conditionalFormatting>
  <conditionalFormatting sqref="W70 Y70 AA70">
    <cfRule type="cellIs" dxfId="2778" priority="162" operator="equal">
      <formula>0</formula>
    </cfRule>
  </conditionalFormatting>
  <conditionalFormatting sqref="W70 Y70 AA70">
    <cfRule type="cellIs" dxfId="2777" priority="161" operator="equal">
      <formula>0</formula>
    </cfRule>
  </conditionalFormatting>
  <conditionalFormatting sqref="AB66:AC67">
    <cfRule type="cellIs" dxfId="2776" priority="160" operator="equal">
      <formula>0</formula>
    </cfRule>
  </conditionalFormatting>
  <conditionalFormatting sqref="AB66:AC67">
    <cfRule type="cellIs" dxfId="2775" priority="159" operator="equal">
      <formula>0</formula>
    </cfRule>
  </conditionalFormatting>
  <conditionalFormatting sqref="AB66:AC67">
    <cfRule type="cellIs" dxfId="2774" priority="158" operator="equal">
      <formula>0</formula>
    </cfRule>
  </conditionalFormatting>
  <conditionalFormatting sqref="AB66:AC67">
    <cfRule type="containsText" dxfId="2773" priority="157" operator="containsText" text="Наименование инвестиционного проекта">
      <formula>NOT(ISERROR(SEARCH("Наименование инвестиционного проекта",AB66)))</formula>
    </cfRule>
  </conditionalFormatting>
  <conditionalFormatting sqref="V66:V67 X66:X67 Z66:Z67">
    <cfRule type="containsText" dxfId="2772" priority="156" operator="containsText" text="Наименование инвестиционного проекта">
      <formula>NOT(ISERROR(SEARCH("Наименование инвестиционного проекта",V66)))</formula>
    </cfRule>
  </conditionalFormatting>
  <conditionalFormatting sqref="V66:V67 X66:X67 Z66:Z67">
    <cfRule type="cellIs" dxfId="2771" priority="155" operator="equal">
      <formula>0</formula>
    </cfRule>
  </conditionalFormatting>
  <conditionalFormatting sqref="V66:V67 X66:X67 Z66:Z67">
    <cfRule type="cellIs" dxfId="2770" priority="154" operator="equal">
      <formula>0</formula>
    </cfRule>
  </conditionalFormatting>
  <conditionalFormatting sqref="V66:V67 X66:X67 Z66:Z67">
    <cfRule type="cellIs" dxfId="2769" priority="153" operator="equal">
      <formula>0</formula>
    </cfRule>
  </conditionalFormatting>
  <conditionalFormatting sqref="W66:W67 Y66:Y67 AA66:AA67">
    <cfRule type="containsText" dxfId="2768" priority="152" operator="containsText" text="Наименование инвестиционного проекта">
      <formula>NOT(ISERROR(SEARCH("Наименование инвестиционного проекта",W66)))</formula>
    </cfRule>
  </conditionalFormatting>
  <conditionalFormatting sqref="W66:W67 Y66:Y67 AA66:AA67">
    <cfRule type="cellIs" dxfId="2767" priority="151" operator="equal">
      <formula>0</formula>
    </cfRule>
  </conditionalFormatting>
  <conditionalFormatting sqref="W66:W67 Y66:Y67 AA66:AA67">
    <cfRule type="cellIs" dxfId="2766" priority="150" operator="equal">
      <formula>0</formula>
    </cfRule>
  </conditionalFormatting>
  <conditionalFormatting sqref="W66:W67 Y66:Y67 AA66:AA67">
    <cfRule type="cellIs" dxfId="2765" priority="149" operator="equal">
      <formula>0</formula>
    </cfRule>
  </conditionalFormatting>
  <conditionalFormatting sqref="W66:W67 Y66:Y67 AA66:AA67">
    <cfRule type="cellIs" dxfId="2764" priority="148" operator="equal">
      <formula>0</formula>
    </cfRule>
  </conditionalFormatting>
  <conditionalFormatting sqref="AB74:AC74">
    <cfRule type="cellIs" dxfId="2763" priority="147" operator="equal">
      <formula>0</formula>
    </cfRule>
  </conditionalFormatting>
  <conditionalFormatting sqref="AB74:AC74">
    <cfRule type="cellIs" dxfId="2762" priority="146" operator="equal">
      <formula>0</formula>
    </cfRule>
  </conditionalFormatting>
  <conditionalFormatting sqref="AB74:AC74">
    <cfRule type="cellIs" dxfId="2761" priority="145" operator="equal">
      <formula>0</formula>
    </cfRule>
  </conditionalFormatting>
  <conditionalFormatting sqref="AB74:AC74">
    <cfRule type="containsText" dxfId="2760" priority="144" operator="containsText" text="Наименование инвестиционного проекта">
      <formula>NOT(ISERROR(SEARCH("Наименование инвестиционного проекта",AB74)))</formula>
    </cfRule>
  </conditionalFormatting>
  <conditionalFormatting sqref="V74:AA74">
    <cfRule type="containsText" dxfId="2759" priority="143" operator="containsText" text="Наименование инвестиционного проекта">
      <formula>NOT(ISERROR(SEARCH("Наименование инвестиционного проекта",V74)))</formula>
    </cfRule>
  </conditionalFormatting>
  <conditionalFormatting sqref="V74:AA74">
    <cfRule type="cellIs" dxfId="2758" priority="142" operator="equal">
      <formula>0</formula>
    </cfRule>
  </conditionalFormatting>
  <conditionalFormatting sqref="V74:AA74">
    <cfRule type="cellIs" dxfId="2757" priority="141" operator="equal">
      <formula>0</formula>
    </cfRule>
  </conditionalFormatting>
  <conditionalFormatting sqref="V74:AA74">
    <cfRule type="cellIs" dxfId="2756" priority="140" operator="equal">
      <formula>0</formula>
    </cfRule>
  </conditionalFormatting>
  <conditionalFormatting sqref="Q32:U32">
    <cfRule type="cellIs" dxfId="2755" priority="139" operator="equal">
      <formula>0</formula>
    </cfRule>
  </conditionalFormatting>
  <conditionalFormatting sqref="Q32:U32">
    <cfRule type="cellIs" dxfId="2754" priority="138" operator="equal">
      <formula>0</formula>
    </cfRule>
  </conditionalFormatting>
  <conditionalFormatting sqref="Q32:U32">
    <cfRule type="cellIs" dxfId="2753" priority="137" operator="equal">
      <formula>0</formula>
    </cfRule>
  </conditionalFormatting>
  <conditionalFormatting sqref="Q30:U31">
    <cfRule type="cellIs" dxfId="2752" priority="136" operator="equal">
      <formula>0</formula>
    </cfRule>
  </conditionalFormatting>
  <conditionalFormatting sqref="Q30:U31">
    <cfRule type="cellIs" dxfId="2751" priority="135" operator="equal">
      <formula>0</formula>
    </cfRule>
  </conditionalFormatting>
  <conditionalFormatting sqref="Q30:U31">
    <cfRule type="cellIs" dxfId="2750" priority="134" operator="equal">
      <formula>0</formula>
    </cfRule>
  </conditionalFormatting>
  <conditionalFormatting sqref="Q34:U36">
    <cfRule type="cellIs" dxfId="2749" priority="133" operator="equal">
      <formula>0</formula>
    </cfRule>
  </conditionalFormatting>
  <conditionalFormatting sqref="Q34:U36">
    <cfRule type="cellIs" dxfId="2748" priority="132" operator="equal">
      <formula>0</formula>
    </cfRule>
  </conditionalFormatting>
  <conditionalFormatting sqref="Q34:U36">
    <cfRule type="cellIs" dxfId="2747" priority="131" operator="equal">
      <formula>0</formula>
    </cfRule>
  </conditionalFormatting>
  <conditionalFormatting sqref="X32:Y32">
    <cfRule type="cellIs" dxfId="2746" priority="130" operator="equal">
      <formula>0</formula>
    </cfRule>
  </conditionalFormatting>
  <conditionalFormatting sqref="X32:Y32">
    <cfRule type="cellIs" dxfId="2745" priority="129" operator="equal">
      <formula>0</formula>
    </cfRule>
  </conditionalFormatting>
  <conditionalFormatting sqref="X32:Y32">
    <cfRule type="cellIs" dxfId="2744" priority="128" operator="equal">
      <formula>0</formula>
    </cfRule>
  </conditionalFormatting>
  <conditionalFormatting sqref="X30:Y31">
    <cfRule type="cellIs" dxfId="2743" priority="127" operator="equal">
      <formula>0</formula>
    </cfRule>
  </conditionalFormatting>
  <conditionalFormatting sqref="X30:Y31">
    <cfRule type="cellIs" dxfId="2742" priority="126" operator="equal">
      <formula>0</formula>
    </cfRule>
  </conditionalFormatting>
  <conditionalFormatting sqref="X30:Y31">
    <cfRule type="cellIs" dxfId="2741" priority="125" operator="equal">
      <formula>0</formula>
    </cfRule>
  </conditionalFormatting>
  <conditionalFormatting sqref="X34:Y36">
    <cfRule type="cellIs" dxfId="2740" priority="124" operator="equal">
      <formula>0</formula>
    </cfRule>
  </conditionalFormatting>
  <conditionalFormatting sqref="X34:Y36">
    <cfRule type="cellIs" dxfId="2739" priority="123" operator="equal">
      <formula>0</formula>
    </cfRule>
  </conditionalFormatting>
  <conditionalFormatting sqref="X34:Y36">
    <cfRule type="cellIs" dxfId="2738" priority="122" operator="equal">
      <formula>0</formula>
    </cfRule>
  </conditionalFormatting>
  <conditionalFormatting sqref="C61">
    <cfRule type="cellIs" dxfId="2737" priority="117" operator="equal">
      <formula>0</formula>
    </cfRule>
  </conditionalFormatting>
  <conditionalFormatting sqref="F61:H61">
    <cfRule type="containsText" dxfId="2736" priority="116" operator="containsText" text="Наименование инвестиционного проекта">
      <formula>NOT(ISERROR(SEARCH("Наименование инвестиционного проекта",F61)))</formula>
    </cfRule>
  </conditionalFormatting>
  <conditionalFormatting sqref="F61:H61">
    <cfRule type="cellIs" dxfId="2735" priority="115" operator="equal">
      <formula>0</formula>
    </cfRule>
  </conditionalFormatting>
  <conditionalFormatting sqref="F61:H61">
    <cfRule type="cellIs" dxfId="2734" priority="114" operator="equal">
      <formula>0</formula>
    </cfRule>
  </conditionalFormatting>
  <conditionalFormatting sqref="C91">
    <cfRule type="cellIs" dxfId="2733" priority="113" operator="equal">
      <formula>0</formula>
    </cfRule>
  </conditionalFormatting>
  <conditionalFormatting sqref="E91:F91 F92:F97">
    <cfRule type="containsText" dxfId="2732" priority="112" operator="containsText" text="Наименование инвестиционного проекта">
      <formula>NOT(ISERROR(SEARCH("Наименование инвестиционного проекта",E91)))</formula>
    </cfRule>
  </conditionalFormatting>
  <conditionalFormatting sqref="E91:F91 F92:F97">
    <cfRule type="cellIs" dxfId="2731" priority="111" operator="equal">
      <formula>0</formula>
    </cfRule>
  </conditionalFormatting>
  <conditionalFormatting sqref="F91:F97">
    <cfRule type="cellIs" dxfId="2730" priority="110" operator="equal">
      <formula>0</formula>
    </cfRule>
  </conditionalFormatting>
  <conditionalFormatting sqref="G91:H91 G92:G97">
    <cfRule type="containsText" dxfId="2729" priority="109" operator="containsText" text="Наименование инвестиционного проекта">
      <formula>NOT(ISERROR(SEARCH("Наименование инвестиционного проекта",G91)))</formula>
    </cfRule>
  </conditionalFormatting>
  <conditionalFormatting sqref="G91:H91 G92:G97">
    <cfRule type="cellIs" dxfId="2728" priority="108" operator="equal">
      <formula>0</formula>
    </cfRule>
  </conditionalFormatting>
  <conditionalFormatting sqref="G91:H91 G92:G97">
    <cfRule type="cellIs" dxfId="2727" priority="107" operator="equal">
      <formula>0</formula>
    </cfRule>
  </conditionalFormatting>
  <conditionalFormatting sqref="J61">
    <cfRule type="cellIs" dxfId="2726" priority="106" operator="equal">
      <formula>0</formula>
    </cfRule>
  </conditionalFormatting>
  <conditionalFormatting sqref="J61">
    <cfRule type="cellIs" dxfId="2725" priority="105" operator="equal">
      <formula>0</formula>
    </cfRule>
  </conditionalFormatting>
  <conditionalFormatting sqref="J61">
    <cfRule type="cellIs" dxfId="2724" priority="104" operator="equal">
      <formula>0</formula>
    </cfRule>
  </conditionalFormatting>
  <conditionalFormatting sqref="J61">
    <cfRule type="containsText" dxfId="2723" priority="103" operator="containsText" text="Наименование инвестиционного проекта">
      <formula>NOT(ISERROR(SEARCH("Наименование инвестиционного проекта",J61)))</formula>
    </cfRule>
  </conditionalFormatting>
  <conditionalFormatting sqref="J69:AO69">
    <cfRule type="containsText" dxfId="2722" priority="40" operator="containsText" text="Наименование инвестиционного проекта">
      <formula>NOT(ISERROR(SEARCH("Наименование инвестиционного проекта",J69)))</formula>
    </cfRule>
  </conditionalFormatting>
  <conditionalFormatting sqref="C97">
    <cfRule type="containsText" dxfId="2721" priority="49" operator="containsText" text="Наименование инвестиционного проекта">
      <formula>NOT(ISERROR(SEARCH("Наименование инвестиционного проекта",C97)))</formula>
    </cfRule>
  </conditionalFormatting>
  <conditionalFormatting sqref="C97">
    <cfRule type="cellIs" dxfId="2720" priority="48" operator="equal">
      <formula>0</formula>
    </cfRule>
  </conditionalFormatting>
  <conditionalFormatting sqref="J69:AO69">
    <cfRule type="cellIs" dxfId="2719" priority="43" operator="equal">
      <formula>0</formula>
    </cfRule>
  </conditionalFormatting>
  <conditionalFormatting sqref="J69:AO69">
    <cfRule type="cellIs" dxfId="2718" priority="42" operator="equal">
      <formula>0</formula>
    </cfRule>
  </conditionalFormatting>
  <conditionalFormatting sqref="J69:AO69">
    <cfRule type="cellIs" dxfId="2717" priority="41" operator="equal">
      <formula>0</formula>
    </cfRule>
  </conditionalFormatting>
  <conditionalFormatting sqref="D34:D36">
    <cfRule type="cellIs" dxfId="2716" priority="35" operator="equal">
      <formula>0</formula>
    </cfRule>
  </conditionalFormatting>
  <conditionalFormatting sqref="B34:B36">
    <cfRule type="cellIs" dxfId="2715" priority="39" operator="equal">
      <formula>0</formula>
    </cfRule>
  </conditionalFormatting>
  <conditionalFormatting sqref="C34">
    <cfRule type="cellIs" dxfId="2714" priority="37" operator="equal">
      <formula>0</formula>
    </cfRule>
  </conditionalFormatting>
  <conditionalFormatting sqref="C34">
    <cfRule type="containsText" dxfId="2713" priority="38" operator="containsText" text="Наименование инвестиционного проекта">
      <formula>NOT(ISERROR(SEARCH("Наименование инвестиционного проекта",C34)))</formula>
    </cfRule>
  </conditionalFormatting>
  <conditionalFormatting sqref="D34:D36">
    <cfRule type="containsText" dxfId="2712" priority="36" operator="containsText" text="Наименование инвестиционного проекта">
      <formula>NOT(ISERROR(SEARCH("Наименование инвестиционного проекта",D34)))</formula>
    </cfRule>
  </conditionalFormatting>
  <conditionalFormatting sqref="B87:B88">
    <cfRule type="containsText" dxfId="2711" priority="34" operator="containsText" text="Наименование инвестиционного проекта">
      <formula>NOT(ISERROR(SEARCH("Наименование инвестиционного проекта",B87)))</formula>
    </cfRule>
  </conditionalFormatting>
  <conditionalFormatting sqref="B87:B88">
    <cfRule type="cellIs" dxfId="2710" priority="33" operator="equal">
      <formula>0</formula>
    </cfRule>
  </conditionalFormatting>
  <conditionalFormatting sqref="H87:H88">
    <cfRule type="containsText" dxfId="2709" priority="32" operator="containsText" text="Наименование инвестиционного проекта">
      <formula>NOT(ISERROR(SEARCH("Наименование инвестиционного проекта",H87)))</formula>
    </cfRule>
  </conditionalFormatting>
  <conditionalFormatting sqref="E87:E88 H87:H88">
    <cfRule type="cellIs" dxfId="2708" priority="31" operator="equal">
      <formula>0</formula>
    </cfRule>
  </conditionalFormatting>
  <conditionalFormatting sqref="H87:H88">
    <cfRule type="cellIs" dxfId="2707" priority="30" operator="equal">
      <formula>0</formula>
    </cfRule>
  </conditionalFormatting>
  <conditionalFormatting sqref="AP83:AP85">
    <cfRule type="containsText" dxfId="2706" priority="25" operator="containsText" text="Наименование инвестиционного проекта">
      <formula>NOT(ISERROR(SEARCH("Наименование инвестиционного проекта",AP83)))</formula>
    </cfRule>
  </conditionalFormatting>
  <conditionalFormatting sqref="AP83:AP85">
    <cfRule type="cellIs" dxfId="2705" priority="24" operator="equal">
      <formula>0</formula>
    </cfRule>
  </conditionalFormatting>
  <conditionalFormatting sqref="AP83:AP85">
    <cfRule type="cellIs" dxfId="2704" priority="23" operator="equal">
      <formula>0</formula>
    </cfRule>
  </conditionalFormatting>
  <conditionalFormatting sqref="AP83:AP85">
    <cfRule type="cellIs" dxfId="2703" priority="22" operator="equal">
      <formula>0</formula>
    </cfRule>
  </conditionalFormatting>
  <conditionalFormatting sqref="C36">
    <cfRule type="cellIs" dxfId="2702" priority="18" operator="equal">
      <formula>0</formula>
    </cfRule>
  </conditionalFormatting>
  <conditionalFormatting sqref="C35">
    <cfRule type="cellIs" dxfId="2701" priority="20" operator="equal">
      <formula>0</formula>
    </cfRule>
  </conditionalFormatting>
  <conditionalFormatting sqref="C35">
    <cfRule type="containsText" dxfId="2700" priority="21" operator="containsText" text="Наименование инвестиционного проекта">
      <formula>NOT(ISERROR(SEARCH("Наименование инвестиционного проекта",C35)))</formula>
    </cfRule>
  </conditionalFormatting>
  <conditionalFormatting sqref="C36">
    <cfRule type="containsText" dxfId="2699" priority="19" operator="containsText" text="Наименование инвестиционного проекта">
      <formula>NOT(ISERROR(SEARCH("Наименование инвестиционного проекта",C36)))</formula>
    </cfRule>
  </conditionalFormatting>
  <conditionalFormatting sqref="AP31">
    <cfRule type="containsText" dxfId="2698" priority="15" operator="containsText" text="Наименование инвестиционного проекта">
      <formula>NOT(ISERROR(SEARCH("Наименование инвестиционного проекта",AP31)))</formula>
    </cfRule>
  </conditionalFormatting>
  <conditionalFormatting sqref="AP31">
    <cfRule type="cellIs" dxfId="2697" priority="14" operator="equal">
      <formula>0</formula>
    </cfRule>
  </conditionalFormatting>
  <conditionalFormatting sqref="AP31">
    <cfRule type="cellIs" dxfId="2696" priority="13" operator="equal">
      <formula>0</formula>
    </cfRule>
  </conditionalFormatting>
  <conditionalFormatting sqref="AP36">
    <cfRule type="containsText" dxfId="2695" priority="12" operator="containsText" text="Наименование инвестиционного проекта">
      <formula>NOT(ISERROR(SEARCH("Наименование инвестиционного проекта",AP36)))</formula>
    </cfRule>
  </conditionalFormatting>
  <conditionalFormatting sqref="AP36">
    <cfRule type="cellIs" dxfId="2694" priority="11" operator="equal">
      <formula>0</formula>
    </cfRule>
  </conditionalFormatting>
  <conditionalFormatting sqref="AP36">
    <cfRule type="cellIs" dxfId="2693" priority="10" operator="equal">
      <formula>0</formula>
    </cfRule>
  </conditionalFormatting>
  <conditionalFormatting sqref="AP36">
    <cfRule type="cellIs" dxfId="2692" priority="9" operator="equal">
      <formula>0</formula>
    </cfRule>
  </conditionalFormatting>
  <conditionalFormatting sqref="D93:D95">
    <cfRule type="cellIs" dxfId="2691" priority="1" operator="equal">
      <formula>0</formula>
    </cfRule>
  </conditionalFormatting>
  <conditionalFormatting sqref="D31">
    <cfRule type="cellIs" dxfId="2690" priority="3" operator="equal">
      <formula>0</formula>
    </cfRule>
  </conditionalFormatting>
  <conditionalFormatting sqref="D31">
    <cfRule type="containsText" dxfId="2689" priority="4" operator="containsText" text="Наименование инвестиционного проекта">
      <formula>NOT(ISERROR(SEARCH("Наименование инвестиционного проекта",D31)))</formula>
    </cfRule>
  </conditionalFormatting>
  <conditionalFormatting sqref="D93:D95">
    <cfRule type="containsText" dxfId="2688" priority="2" operator="containsText" text="Наименование инвестиционного проекта">
      <formula>NOT(ISERROR(SEARCH("Наименование инвестиционного проекта",D93)))</formula>
    </cfRule>
  </conditionalFormatting>
  <pageMargins left="0" right="0" top="0.74803149606299213" bottom="0.74803149606299213" header="0.31496062992125984" footer="0.31496062992125984"/>
  <pageSetup paperSize="9" scale="21" firstPageNumber="2" fitToHeight="0" orientation="landscape" r:id="rId1"/>
  <ignoredErrors>
    <ignoredError sqref="J80 O80:U80 I37:K37 O37:P37 AE80:AO80 AB80:AC80"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EC94"/>
  <sheetViews>
    <sheetView zoomScale="85" zoomScaleNormal="85" zoomScaleSheetLayoutView="40" workbookViewId="0">
      <pane xSplit="3" ySplit="21" topLeftCell="AR68" activePane="bottomRight" state="frozen"/>
      <selection activeCell="A15" sqref="A15"/>
      <selection pane="topRight" activeCell="D15" sqref="D15"/>
      <selection pane="bottomLeft" activeCell="A22" sqref="A22"/>
      <selection pane="bottomRight" activeCell="B9" sqref="B9:DA9"/>
    </sheetView>
  </sheetViews>
  <sheetFormatPr defaultRowHeight="15.75" outlineLevelRow="1" outlineLevelCol="1" x14ac:dyDescent="0.25"/>
  <cols>
    <col min="1" max="1" width="11.5703125" style="104" customWidth="1"/>
    <col min="2" max="2" width="13.28515625" style="104" customWidth="1"/>
    <col min="3" max="3" width="120.42578125" style="104" customWidth="1"/>
    <col min="4" max="4" width="26.5703125" style="104" customWidth="1"/>
    <col min="5" max="5" width="20.140625" style="104" customWidth="1"/>
    <col min="6" max="6" width="25.140625" style="104" customWidth="1"/>
    <col min="7" max="7" width="21.5703125" style="104" customWidth="1" outlineLevel="1"/>
    <col min="8" max="8" width="12.7109375" style="104" customWidth="1" outlineLevel="1"/>
    <col min="9" max="13" width="8.140625" style="104" customWidth="1" outlineLevel="1"/>
    <col min="14" max="14" width="21.85546875" style="104" customWidth="1" outlineLevel="1"/>
    <col min="15" max="15" width="12.5703125" style="104" customWidth="1" outlineLevel="1"/>
    <col min="16" max="16" width="12.140625" style="104" customWidth="1" outlineLevel="1"/>
    <col min="17" max="17" width="9.7109375" style="104" customWidth="1" outlineLevel="1"/>
    <col min="18" max="18" width="11.28515625" style="104" customWidth="1" outlineLevel="1"/>
    <col min="19" max="19" width="11.7109375" style="104" customWidth="1" outlineLevel="1"/>
    <col min="20" max="20" width="11.140625" style="104" customWidth="1" outlineLevel="1"/>
    <col min="21" max="21" width="20.5703125" style="104" customWidth="1"/>
    <col min="22" max="22" width="12.5703125" style="104" customWidth="1"/>
    <col min="23" max="23" width="10.28515625" style="104" customWidth="1"/>
    <col min="24" max="24" width="10.7109375" style="104" customWidth="1"/>
    <col min="25" max="26" width="11.140625" style="104" customWidth="1"/>
    <col min="27" max="27" width="11.28515625" style="104" customWidth="1"/>
    <col min="28" max="28" width="20.140625" style="104" customWidth="1"/>
    <col min="29" max="29" width="12.85546875" style="104" customWidth="1"/>
    <col min="30" max="30" width="9.5703125" style="104" customWidth="1"/>
    <col min="31" max="31" width="10.42578125" style="104" customWidth="1"/>
    <col min="32" max="33" width="9.42578125" style="104" customWidth="1"/>
    <col min="34" max="34" width="10.85546875" style="104" customWidth="1"/>
    <col min="35" max="35" width="19.5703125" style="104" customWidth="1"/>
    <col min="36" max="41" width="12.85546875" style="104" customWidth="1"/>
    <col min="42" max="42" width="20.140625" style="104" customWidth="1"/>
    <col min="43" max="48" width="12.85546875" style="104" customWidth="1"/>
    <col min="49" max="49" width="20.42578125" style="104" customWidth="1"/>
    <col min="50" max="55" width="12.85546875" style="104" customWidth="1"/>
    <col min="56" max="56" width="20.42578125" style="104" customWidth="1"/>
    <col min="57" max="62" width="12.85546875" style="104" customWidth="1"/>
    <col min="63" max="63" width="22.5703125" style="941" customWidth="1"/>
    <col min="64" max="69" width="12.85546875" style="941" customWidth="1"/>
    <col min="70" max="70" width="18.85546875" style="941" customWidth="1"/>
    <col min="71" max="76" width="12.85546875" style="941" customWidth="1"/>
    <col min="77" max="77" width="20.5703125" style="941" customWidth="1"/>
    <col min="78" max="83" width="12.85546875" style="941" customWidth="1"/>
    <col min="84" max="84" width="20.42578125" style="941" customWidth="1"/>
    <col min="85" max="90" width="12.85546875" style="941" customWidth="1"/>
    <col min="91" max="91" width="20.42578125" style="104" customWidth="1"/>
    <col min="92" max="97" width="12.85546875" style="104" customWidth="1"/>
    <col min="98" max="98" width="20.42578125" style="104" customWidth="1"/>
    <col min="99" max="104" width="12.85546875" style="104" customWidth="1"/>
    <col min="105" max="105" width="70" style="104" customWidth="1"/>
    <col min="106" max="106" width="9.85546875" style="105" customWidth="1"/>
    <col min="107" max="113" width="5.7109375" style="105" customWidth="1"/>
    <col min="114" max="128" width="9.140625" style="105"/>
    <col min="129" max="16384" width="9.140625" style="104"/>
  </cols>
  <sheetData>
    <row r="1" spans="1:106" ht="18.75" outlineLevel="1" x14ac:dyDescent="0.25">
      <c r="DA1" s="119" t="s">
        <v>319</v>
      </c>
    </row>
    <row r="2" spans="1:106" ht="18.75" outlineLevel="1" x14ac:dyDescent="0.25">
      <c r="CY2" s="1121" t="s">
        <v>1</v>
      </c>
      <c r="CZ2" s="1122"/>
      <c r="DA2" s="1122"/>
    </row>
    <row r="3" spans="1:106" ht="18.75" outlineLevel="1" x14ac:dyDescent="0.25">
      <c r="CZ3" s="1121" t="s">
        <v>320</v>
      </c>
      <c r="DA3" s="1122"/>
    </row>
    <row r="4" spans="1:106" ht="18.75" outlineLevel="1" x14ac:dyDescent="0.25">
      <c r="B4" s="1120" t="s">
        <v>321</v>
      </c>
      <c r="C4" s="1120"/>
      <c r="D4" s="1120"/>
      <c r="E4" s="1120"/>
      <c r="F4" s="1120"/>
      <c r="G4" s="1120"/>
      <c r="H4" s="1120"/>
      <c r="I4" s="1120"/>
      <c r="J4" s="1120"/>
      <c r="K4" s="1120"/>
      <c r="L4" s="1120"/>
      <c r="M4" s="1120"/>
      <c r="N4" s="1120"/>
      <c r="O4" s="1120"/>
      <c r="P4" s="1120"/>
      <c r="Q4" s="1120"/>
      <c r="R4" s="1120"/>
      <c r="S4" s="1120"/>
      <c r="T4" s="1120"/>
      <c r="U4" s="1120"/>
      <c r="V4" s="1120"/>
      <c r="W4" s="1120"/>
      <c r="X4" s="1120"/>
      <c r="Y4" s="1120"/>
      <c r="Z4" s="1120"/>
      <c r="AA4" s="1120"/>
      <c r="AB4" s="1120"/>
      <c r="AC4" s="1120"/>
      <c r="AD4" s="1120"/>
      <c r="AE4" s="1120"/>
      <c r="AF4" s="1120"/>
      <c r="AG4" s="1120"/>
      <c r="AH4" s="1120"/>
      <c r="AI4" s="1120"/>
      <c r="AJ4" s="1120"/>
      <c r="AK4" s="1120"/>
      <c r="AL4" s="1120"/>
      <c r="AM4" s="1120"/>
      <c r="AN4" s="1120"/>
      <c r="AO4" s="1120"/>
      <c r="AP4" s="1120"/>
      <c r="AQ4" s="1120"/>
      <c r="AR4" s="1120"/>
      <c r="AS4" s="1120"/>
      <c r="AT4" s="1120"/>
      <c r="AU4" s="1120"/>
      <c r="AV4" s="1120"/>
      <c r="AW4" s="1120"/>
      <c r="AX4" s="1120"/>
      <c r="AY4" s="1120"/>
      <c r="AZ4" s="1120"/>
      <c r="BA4" s="1120"/>
      <c r="BB4" s="1120"/>
      <c r="BC4" s="1120"/>
      <c r="BD4" s="1120"/>
      <c r="BE4" s="1120"/>
      <c r="BF4" s="1120"/>
      <c r="BG4" s="1120"/>
      <c r="BH4" s="1120"/>
      <c r="BI4" s="1120"/>
      <c r="BJ4" s="1120"/>
      <c r="BK4" s="1120"/>
      <c r="BL4" s="1120"/>
      <c r="BM4" s="1120"/>
      <c r="BN4" s="1120"/>
      <c r="BO4" s="1120"/>
      <c r="BP4" s="1120"/>
      <c r="BQ4" s="1120"/>
      <c r="BR4" s="1120"/>
      <c r="BS4" s="1120"/>
      <c r="BT4" s="1120"/>
      <c r="BU4" s="1120"/>
      <c r="BV4" s="1120"/>
      <c r="BW4" s="1120"/>
      <c r="BX4" s="1120"/>
      <c r="BY4" s="1120"/>
      <c r="BZ4" s="1120"/>
      <c r="CA4" s="1120"/>
      <c r="CB4" s="1120"/>
      <c r="CC4" s="1120"/>
      <c r="CD4" s="1120"/>
      <c r="CE4" s="1120"/>
      <c r="CF4" s="1120"/>
      <c r="CG4" s="1120"/>
      <c r="CH4" s="1120"/>
      <c r="CI4" s="1120"/>
      <c r="CJ4" s="1120"/>
      <c r="CK4" s="1120"/>
      <c r="CL4" s="1120"/>
      <c r="CM4" s="1120"/>
      <c r="CN4" s="1120"/>
      <c r="CO4" s="1120"/>
      <c r="CP4" s="1120"/>
      <c r="CQ4" s="1120"/>
      <c r="CR4" s="1120"/>
      <c r="CS4" s="1120"/>
      <c r="CT4" s="1120"/>
      <c r="CU4" s="1120"/>
      <c r="CV4" s="1120"/>
      <c r="CW4" s="1120"/>
      <c r="CX4" s="1120"/>
      <c r="CY4" s="1120"/>
      <c r="CZ4" s="1120"/>
      <c r="DA4" s="1120"/>
    </row>
    <row r="5" spans="1:106" outlineLevel="1" x14ac:dyDescent="0.25">
      <c r="B5" s="1163"/>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c r="AE5" s="1163"/>
      <c r="AF5" s="1163"/>
      <c r="AG5" s="1163"/>
      <c r="AH5" s="1163"/>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950"/>
      <c r="BL5" s="950"/>
      <c r="BM5" s="950"/>
      <c r="BN5" s="950"/>
      <c r="BO5" s="950"/>
      <c r="BP5" s="950"/>
      <c r="BQ5" s="950"/>
      <c r="BR5" s="950"/>
      <c r="BS5" s="950"/>
      <c r="BT5" s="950"/>
      <c r="BU5" s="950"/>
      <c r="BV5" s="950"/>
      <c r="BW5" s="950"/>
      <c r="BX5" s="950"/>
      <c r="BY5" s="950"/>
      <c r="BZ5" s="950"/>
      <c r="CA5" s="950"/>
      <c r="CB5" s="950"/>
      <c r="CC5" s="950"/>
      <c r="CD5" s="950"/>
      <c r="CE5" s="950"/>
      <c r="CF5" s="950"/>
      <c r="CG5" s="950"/>
      <c r="CH5" s="950"/>
      <c r="CI5" s="950"/>
      <c r="CJ5" s="950"/>
      <c r="CK5" s="950"/>
      <c r="CL5" s="950"/>
      <c r="CM5" s="120"/>
      <c r="CN5" s="120"/>
      <c r="CO5" s="120"/>
      <c r="CP5" s="120"/>
      <c r="CQ5" s="120"/>
      <c r="CR5" s="120"/>
      <c r="CS5" s="120"/>
      <c r="CT5" s="120"/>
      <c r="CU5" s="120"/>
      <c r="CV5" s="120"/>
      <c r="CW5" s="120"/>
      <c r="CX5" s="120"/>
      <c r="CY5" s="120"/>
      <c r="CZ5" s="120"/>
      <c r="DA5" s="120"/>
    </row>
    <row r="6" spans="1:106" ht="18.75" outlineLevel="1" x14ac:dyDescent="0.25">
      <c r="B6" s="1120" t="s">
        <v>683</v>
      </c>
      <c r="C6" s="1067"/>
      <c r="D6" s="1067"/>
      <c r="E6" s="1067"/>
      <c r="F6" s="1067"/>
      <c r="G6" s="1067"/>
      <c r="H6" s="1067"/>
      <c r="I6" s="1067"/>
      <c r="J6" s="1067"/>
      <c r="K6" s="1067"/>
      <c r="L6" s="1067"/>
      <c r="M6" s="1067"/>
      <c r="N6" s="1067"/>
      <c r="O6" s="1067"/>
      <c r="P6" s="1067"/>
      <c r="Q6" s="1067"/>
      <c r="R6" s="1067"/>
      <c r="S6" s="1067"/>
      <c r="T6" s="1067"/>
      <c r="U6" s="1067"/>
      <c r="V6" s="1067"/>
      <c r="W6" s="1067"/>
      <c r="X6" s="1067"/>
      <c r="Y6" s="1067"/>
      <c r="Z6" s="1067"/>
      <c r="AA6" s="1067"/>
      <c r="AB6" s="1067"/>
      <c r="AC6" s="1067"/>
      <c r="AD6" s="1067"/>
      <c r="AE6" s="1067"/>
      <c r="AF6" s="1067"/>
      <c r="AG6" s="1067"/>
      <c r="AH6" s="1067"/>
      <c r="AI6" s="1067"/>
      <c r="AJ6" s="1067"/>
      <c r="AK6" s="1067"/>
      <c r="AL6" s="1067"/>
      <c r="AM6" s="1067"/>
      <c r="AN6" s="1067"/>
      <c r="AO6" s="1067"/>
      <c r="AP6" s="1067"/>
      <c r="AQ6" s="1067"/>
      <c r="AR6" s="1067"/>
      <c r="AS6" s="1067"/>
      <c r="AT6" s="1067"/>
      <c r="AU6" s="1067"/>
      <c r="AV6" s="1067"/>
      <c r="AW6" s="1067"/>
      <c r="AX6" s="1067"/>
      <c r="AY6" s="1067"/>
      <c r="AZ6" s="1067"/>
      <c r="BA6" s="1067"/>
      <c r="BB6" s="1067"/>
      <c r="BC6" s="1067"/>
      <c r="BD6" s="1067"/>
      <c r="BE6" s="1067"/>
      <c r="BF6" s="1067"/>
      <c r="BG6" s="1067"/>
      <c r="BH6" s="1067"/>
      <c r="BI6" s="1067"/>
      <c r="BJ6" s="1067"/>
      <c r="BK6" s="1067"/>
      <c r="BL6" s="1067"/>
      <c r="BM6" s="1067"/>
      <c r="BN6" s="1067"/>
      <c r="BO6" s="1067"/>
      <c r="BP6" s="1067"/>
      <c r="BQ6" s="1067"/>
      <c r="BR6" s="1067"/>
      <c r="BS6" s="1067"/>
      <c r="BT6" s="1067"/>
      <c r="BU6" s="1067"/>
      <c r="BV6" s="1067"/>
      <c r="BW6" s="1067"/>
      <c r="BX6" s="1067"/>
      <c r="BY6" s="1067"/>
      <c r="BZ6" s="1067"/>
      <c r="CA6" s="1067"/>
      <c r="CB6" s="1067"/>
      <c r="CC6" s="1067"/>
      <c r="CD6" s="1067"/>
      <c r="CE6" s="1067"/>
      <c r="CF6" s="1067"/>
      <c r="CG6" s="1067"/>
      <c r="CH6" s="1067"/>
      <c r="CI6" s="1067"/>
      <c r="CJ6" s="1067"/>
      <c r="CK6" s="1067"/>
      <c r="CL6" s="1067"/>
      <c r="CM6" s="1067"/>
      <c r="CN6" s="1067"/>
      <c r="CO6" s="1067"/>
      <c r="CP6" s="1067"/>
      <c r="CQ6" s="1067"/>
      <c r="CR6" s="1067"/>
      <c r="CS6" s="1067"/>
      <c r="CT6" s="1067"/>
      <c r="CU6" s="1067"/>
      <c r="CV6" s="1067"/>
      <c r="CW6" s="1067"/>
      <c r="CX6" s="1067"/>
      <c r="CY6" s="1067"/>
      <c r="CZ6" s="1067"/>
      <c r="DA6" s="1067"/>
      <c r="DB6" s="121"/>
    </row>
    <row r="7" spans="1:106" outlineLevel="1" x14ac:dyDescent="0.25">
      <c r="B7" s="1164" t="s">
        <v>4</v>
      </c>
      <c r="C7" s="1164"/>
      <c r="D7" s="1164"/>
      <c r="E7" s="1164"/>
      <c r="F7" s="1164"/>
      <c r="G7" s="1164"/>
      <c r="H7" s="1164"/>
      <c r="I7" s="1164"/>
      <c r="J7" s="1164"/>
      <c r="K7" s="1164"/>
      <c r="L7" s="1164"/>
      <c r="M7" s="1164"/>
      <c r="N7" s="1164"/>
      <c r="O7" s="1164"/>
      <c r="P7" s="1164"/>
      <c r="Q7" s="1164"/>
      <c r="R7" s="1164"/>
      <c r="S7" s="1164"/>
      <c r="T7" s="1164"/>
      <c r="U7" s="1164"/>
      <c r="V7" s="1164"/>
      <c r="W7" s="1164"/>
      <c r="X7" s="1164"/>
      <c r="Y7" s="1164"/>
      <c r="Z7" s="1164"/>
      <c r="AA7" s="1164"/>
      <c r="AB7" s="1164"/>
      <c r="AC7" s="1164"/>
      <c r="AD7" s="1164"/>
      <c r="AE7" s="1164"/>
      <c r="AF7" s="1164"/>
      <c r="AG7" s="1164"/>
      <c r="AH7" s="1164"/>
      <c r="AI7" s="1164"/>
      <c r="AJ7" s="1164"/>
      <c r="AK7" s="1164"/>
      <c r="AL7" s="1164"/>
      <c r="AM7" s="1164"/>
      <c r="AN7" s="1164"/>
      <c r="AO7" s="1164"/>
      <c r="AP7" s="1164"/>
      <c r="AQ7" s="1164"/>
      <c r="AR7" s="1164"/>
      <c r="AS7" s="1164"/>
      <c r="AT7" s="1164"/>
      <c r="AU7" s="1164"/>
      <c r="AV7" s="1164"/>
      <c r="AW7" s="1164"/>
      <c r="AX7" s="1164"/>
      <c r="AY7" s="1164"/>
      <c r="AZ7" s="1164"/>
      <c r="BA7" s="1164"/>
      <c r="BB7" s="1164"/>
      <c r="BC7" s="1164"/>
      <c r="BD7" s="1164"/>
      <c r="BE7" s="1164"/>
      <c r="BF7" s="1164"/>
      <c r="BG7" s="1164"/>
      <c r="BH7" s="1164"/>
      <c r="BI7" s="1164"/>
      <c r="BJ7" s="1164"/>
      <c r="BK7" s="1164"/>
      <c r="BL7" s="1164"/>
      <c r="BM7" s="1164"/>
      <c r="BN7" s="1164"/>
      <c r="BO7" s="1164"/>
      <c r="BP7" s="1164"/>
      <c r="BQ7" s="1164"/>
      <c r="BR7" s="1164"/>
      <c r="BS7" s="1164"/>
      <c r="BT7" s="1164"/>
      <c r="BU7" s="1164"/>
      <c r="BV7" s="1164"/>
      <c r="BW7" s="1164"/>
      <c r="BX7" s="1164"/>
      <c r="BY7" s="1164"/>
      <c r="BZ7" s="1164"/>
      <c r="CA7" s="1164"/>
      <c r="CB7" s="1164"/>
      <c r="CC7" s="1164"/>
      <c r="CD7" s="1164"/>
      <c r="CE7" s="1164"/>
      <c r="CF7" s="1164"/>
      <c r="CG7" s="1164"/>
      <c r="CH7" s="1164"/>
      <c r="CI7" s="1164"/>
      <c r="CJ7" s="1164"/>
      <c r="CK7" s="1164"/>
      <c r="CL7" s="1164"/>
      <c r="CM7" s="1164"/>
      <c r="CN7" s="1164"/>
      <c r="CO7" s="1164"/>
      <c r="CP7" s="1164"/>
      <c r="CQ7" s="1164"/>
      <c r="CR7" s="1164"/>
      <c r="CS7" s="1164"/>
      <c r="CT7" s="1164"/>
      <c r="CU7" s="1164"/>
      <c r="CV7" s="1164"/>
      <c r="CW7" s="1164"/>
      <c r="CX7" s="1164"/>
      <c r="CY7" s="1164"/>
      <c r="CZ7" s="1164"/>
      <c r="DA7" s="1164"/>
    </row>
    <row r="8" spans="1:106" outlineLevel="1" x14ac:dyDescent="0.25">
      <c r="B8" s="1035"/>
      <c r="C8" s="1035"/>
      <c r="D8" s="1035"/>
      <c r="E8" s="1035"/>
      <c r="F8" s="1035"/>
      <c r="G8" s="1035"/>
      <c r="H8" s="1035"/>
      <c r="I8" s="1035"/>
      <c r="J8" s="1035"/>
      <c r="K8" s="1035"/>
      <c r="L8" s="1035"/>
      <c r="M8" s="1035"/>
      <c r="N8" s="1035"/>
      <c r="O8" s="1035"/>
      <c r="P8" s="1035"/>
      <c r="Q8" s="1035"/>
      <c r="R8" s="1035"/>
      <c r="S8" s="1035"/>
      <c r="T8" s="1035"/>
      <c r="U8" s="1035"/>
      <c r="V8" s="1035"/>
      <c r="W8" s="1035"/>
      <c r="X8" s="1035"/>
      <c r="Y8" s="1035"/>
      <c r="Z8" s="1035"/>
      <c r="AA8" s="1035"/>
      <c r="AB8" s="1035"/>
      <c r="AC8" s="1035"/>
      <c r="AD8" s="1035"/>
      <c r="AE8" s="1035"/>
      <c r="AF8" s="1035"/>
      <c r="AG8" s="1035"/>
      <c r="AH8" s="1035"/>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939"/>
      <c r="BL8" s="939"/>
      <c r="BM8" s="939"/>
      <c r="BN8" s="939"/>
      <c r="BO8" s="939"/>
      <c r="BP8" s="939"/>
      <c r="BQ8" s="939"/>
      <c r="BR8" s="939"/>
      <c r="BS8" s="939"/>
      <c r="BT8" s="939"/>
      <c r="BU8" s="939"/>
      <c r="BV8" s="939"/>
      <c r="BW8" s="939"/>
      <c r="BX8" s="939"/>
      <c r="BY8" s="939"/>
      <c r="BZ8" s="939"/>
      <c r="CA8" s="939"/>
      <c r="CB8" s="939"/>
      <c r="CC8" s="939"/>
      <c r="CD8" s="939"/>
      <c r="CE8" s="939"/>
      <c r="CF8" s="939"/>
      <c r="CG8" s="939"/>
      <c r="CH8" s="939"/>
      <c r="CI8" s="939"/>
      <c r="CJ8" s="939"/>
      <c r="CK8" s="939"/>
      <c r="CL8" s="939"/>
      <c r="CM8" s="1"/>
      <c r="CN8" s="1"/>
      <c r="CO8" s="1"/>
      <c r="CP8" s="1"/>
      <c r="CQ8" s="1"/>
      <c r="CR8" s="1"/>
      <c r="CS8" s="1"/>
      <c r="CT8" s="1"/>
      <c r="CU8" s="1"/>
      <c r="CV8" s="1"/>
      <c r="CW8" s="1"/>
      <c r="CX8" s="1"/>
      <c r="CY8" s="1"/>
      <c r="CZ8" s="1"/>
      <c r="DA8" s="1"/>
    </row>
    <row r="9" spans="1:106" ht="18.75" outlineLevel="1" x14ac:dyDescent="0.25">
      <c r="B9" s="1129" t="s">
        <v>1594</v>
      </c>
      <c r="C9" s="1129"/>
      <c r="D9" s="1129"/>
      <c r="E9" s="1129"/>
      <c r="F9" s="1129"/>
      <c r="G9" s="1129"/>
      <c r="H9" s="1129"/>
      <c r="I9" s="1129"/>
      <c r="J9" s="1129"/>
      <c r="K9" s="1129"/>
      <c r="L9" s="1129"/>
      <c r="M9" s="1129"/>
      <c r="N9" s="1129"/>
      <c r="O9" s="1129"/>
      <c r="P9" s="1129"/>
      <c r="Q9" s="1129"/>
      <c r="R9" s="1129"/>
      <c r="S9" s="1129"/>
      <c r="T9" s="1129"/>
      <c r="U9" s="1129"/>
      <c r="V9" s="1129"/>
      <c r="W9" s="1129"/>
      <c r="X9" s="1129"/>
      <c r="Y9" s="1129"/>
      <c r="Z9" s="1129"/>
      <c r="AA9" s="1129"/>
      <c r="AB9" s="1129"/>
      <c r="AC9" s="1129"/>
      <c r="AD9" s="1129"/>
      <c r="AE9" s="1129"/>
      <c r="AF9" s="1129"/>
      <c r="AG9" s="1129"/>
      <c r="AH9" s="1129"/>
      <c r="AI9" s="1129"/>
      <c r="AJ9" s="1129"/>
      <c r="AK9" s="1129"/>
      <c r="AL9" s="1129"/>
      <c r="AM9" s="1129"/>
      <c r="AN9" s="1129"/>
      <c r="AO9" s="1129"/>
      <c r="AP9" s="1129"/>
      <c r="AQ9" s="1129"/>
      <c r="AR9" s="1129"/>
      <c r="AS9" s="1129"/>
      <c r="AT9" s="1129"/>
      <c r="AU9" s="1129"/>
      <c r="AV9" s="1129"/>
      <c r="AW9" s="1129"/>
      <c r="AX9" s="1129"/>
      <c r="AY9" s="1129"/>
      <c r="AZ9" s="1129"/>
      <c r="BA9" s="1129"/>
      <c r="BB9" s="1129"/>
      <c r="BC9" s="1129"/>
      <c r="BD9" s="1129"/>
      <c r="BE9" s="1129"/>
      <c r="BF9" s="1129"/>
      <c r="BG9" s="1129"/>
      <c r="BH9" s="1129"/>
      <c r="BI9" s="1129"/>
      <c r="BJ9" s="1129"/>
      <c r="BK9" s="1129"/>
      <c r="BL9" s="1129"/>
      <c r="BM9" s="1129"/>
      <c r="BN9" s="1129"/>
      <c r="BO9" s="1129"/>
      <c r="BP9" s="1129"/>
      <c r="BQ9" s="1129"/>
      <c r="BR9" s="1129"/>
      <c r="BS9" s="1129"/>
      <c r="BT9" s="1129"/>
      <c r="BU9" s="1129"/>
      <c r="BV9" s="1129"/>
      <c r="BW9" s="1129"/>
      <c r="BX9" s="1129"/>
      <c r="BY9" s="1129"/>
      <c r="BZ9" s="1129"/>
      <c r="CA9" s="1129"/>
      <c r="CB9" s="1129"/>
      <c r="CC9" s="1129"/>
      <c r="CD9" s="1129"/>
      <c r="CE9" s="1129"/>
      <c r="CF9" s="1129"/>
      <c r="CG9" s="1129"/>
      <c r="CH9" s="1129"/>
      <c r="CI9" s="1129"/>
      <c r="CJ9" s="1129"/>
      <c r="CK9" s="1129"/>
      <c r="CL9" s="1129"/>
      <c r="CM9" s="1129"/>
      <c r="CN9" s="1129"/>
      <c r="CO9" s="1129"/>
      <c r="CP9" s="1129"/>
      <c r="CQ9" s="1129"/>
      <c r="CR9" s="1129"/>
      <c r="CS9" s="1129"/>
      <c r="CT9" s="1129"/>
      <c r="CU9" s="1129"/>
      <c r="CV9" s="1129"/>
      <c r="CW9" s="1129"/>
      <c r="CX9" s="1129"/>
      <c r="CY9" s="1129"/>
      <c r="CZ9" s="1129"/>
      <c r="DA9" s="1129"/>
    </row>
    <row r="10" spans="1:106" outlineLevel="1" x14ac:dyDescent="0.25">
      <c r="B10" s="1163"/>
      <c r="C10" s="1163"/>
      <c r="D10" s="1163"/>
      <c r="E10" s="1163"/>
      <c r="F10" s="1163"/>
      <c r="G10" s="1163"/>
      <c r="H10" s="1163"/>
      <c r="I10" s="1163"/>
      <c r="J10" s="1163"/>
      <c r="K10" s="1163"/>
      <c r="L10" s="1163"/>
      <c r="M10" s="1163"/>
      <c r="N10" s="1163"/>
      <c r="O10" s="1163"/>
      <c r="P10" s="1163"/>
      <c r="Q10" s="1163"/>
      <c r="R10" s="1163"/>
      <c r="S10" s="1163"/>
      <c r="T10" s="1163"/>
      <c r="U10" s="1163"/>
      <c r="V10" s="1163"/>
      <c r="W10" s="1163"/>
      <c r="X10" s="1163"/>
      <c r="Y10" s="1163"/>
      <c r="Z10" s="1163"/>
      <c r="AA10" s="1163"/>
      <c r="AB10" s="1163"/>
      <c r="AC10" s="1163"/>
      <c r="AD10" s="1163"/>
      <c r="AE10" s="1163"/>
      <c r="AF10" s="1163"/>
      <c r="AG10" s="1163"/>
      <c r="AH10" s="1163"/>
    </row>
    <row r="11" spans="1:106" ht="18.75" outlineLevel="1" x14ac:dyDescent="0.25">
      <c r="B11" s="1131" t="str">
        <f>'С № 1 (2023)'!B12:AY12</f>
        <v>Утвержденные плановые значения показателей приведены в соответствии с:  "решение об утверждении инвестиционной программы отсутствует"</v>
      </c>
      <c r="C11" s="1131"/>
      <c r="D11" s="1131"/>
      <c r="E11" s="1131"/>
      <c r="F11" s="1131"/>
      <c r="G11" s="1131"/>
      <c r="H11" s="1131"/>
      <c r="I11" s="1131"/>
      <c r="J11" s="1131"/>
      <c r="K11" s="1131"/>
      <c r="L11" s="1131"/>
      <c r="M11" s="1131"/>
      <c r="N11" s="1131"/>
      <c r="O11" s="1131"/>
      <c r="P11" s="1131"/>
      <c r="Q11" s="1131"/>
      <c r="R11" s="1131"/>
      <c r="S11" s="1131"/>
      <c r="T11" s="1131"/>
      <c r="U11" s="1131"/>
      <c r="V11" s="1131"/>
      <c r="W11" s="1131"/>
      <c r="X11" s="1131"/>
      <c r="Y11" s="1131"/>
      <c r="Z11" s="1131"/>
      <c r="AA11" s="1131"/>
      <c r="AB11" s="1131"/>
      <c r="AC11" s="1131"/>
      <c r="AD11" s="1131"/>
      <c r="AE11" s="1131"/>
      <c r="AF11" s="1131"/>
      <c r="AG11" s="1131"/>
      <c r="AH11" s="1131"/>
      <c r="AI11" s="1131"/>
      <c r="AJ11" s="1131"/>
      <c r="AK11" s="1131"/>
      <c r="AL11" s="1131"/>
      <c r="AM11" s="1067"/>
      <c r="AN11" s="1067"/>
      <c r="AO11" s="1067"/>
      <c r="AP11" s="1067"/>
      <c r="AQ11" s="1067"/>
      <c r="AR11" s="1067"/>
      <c r="AS11" s="1067"/>
      <c r="AT11" s="1067"/>
      <c r="AU11" s="1067"/>
      <c r="AV11" s="1067"/>
      <c r="AW11" s="1067"/>
      <c r="AX11" s="1067"/>
      <c r="AY11" s="1067"/>
      <c r="AZ11" s="1067"/>
      <c r="BA11" s="1067"/>
      <c r="BB11" s="1067"/>
      <c r="BC11" s="1067"/>
      <c r="BD11" s="1067"/>
      <c r="BE11" s="1067"/>
      <c r="BF11" s="1067"/>
      <c r="BG11" s="1067"/>
      <c r="BH11" s="1067"/>
      <c r="BI11" s="1067"/>
      <c r="BJ11" s="1067"/>
      <c r="BK11" s="1067"/>
      <c r="BL11" s="1067"/>
      <c r="BM11" s="1067"/>
      <c r="BN11" s="1067"/>
      <c r="BO11" s="1067"/>
      <c r="BP11" s="1067"/>
      <c r="BQ11" s="1067"/>
      <c r="BR11" s="1067"/>
      <c r="BS11" s="1067"/>
      <c r="BT11" s="1067"/>
      <c r="BU11" s="1067"/>
      <c r="BV11" s="1067"/>
      <c r="BW11" s="1067"/>
      <c r="BX11" s="1067"/>
      <c r="BY11" s="1067"/>
      <c r="BZ11" s="1067"/>
      <c r="CA11" s="1067"/>
      <c r="CB11" s="1067"/>
      <c r="CC11" s="1067"/>
      <c r="CD11" s="1067"/>
      <c r="CE11" s="1067"/>
      <c r="CF11" s="1067"/>
      <c r="CG11" s="1067"/>
      <c r="CH11" s="1067"/>
      <c r="CI11" s="1067"/>
      <c r="CJ11" s="1067"/>
      <c r="CK11" s="1067"/>
      <c r="CL11" s="1067"/>
      <c r="CM11" s="1067"/>
      <c r="CN11" s="1067"/>
      <c r="CO11" s="1067"/>
      <c r="CP11" s="1067"/>
      <c r="CQ11" s="1067"/>
      <c r="CR11" s="1067"/>
      <c r="CS11" s="1067"/>
      <c r="CT11" s="1067"/>
      <c r="CU11" s="1067"/>
      <c r="CV11" s="1067"/>
      <c r="CW11" s="1067"/>
      <c r="CX11" s="1067"/>
      <c r="CY11" s="1067"/>
      <c r="CZ11" s="1067"/>
      <c r="DA11" s="1067"/>
    </row>
    <row r="12" spans="1:106" outlineLevel="1" x14ac:dyDescent="0.25">
      <c r="B12" s="1132" t="s">
        <v>6</v>
      </c>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2"/>
      <c r="Y12" s="1132"/>
      <c r="Z12" s="1132"/>
      <c r="AA12" s="1132"/>
      <c r="AB12" s="1132"/>
      <c r="AC12" s="1132"/>
      <c r="AD12" s="1132"/>
      <c r="AE12" s="1132"/>
      <c r="AF12" s="1132"/>
      <c r="AG12" s="1132"/>
      <c r="AH12" s="1132"/>
      <c r="AI12" s="1132"/>
      <c r="AJ12" s="1132"/>
      <c r="AK12" s="1132"/>
      <c r="AL12" s="1132"/>
      <c r="AM12" s="1165"/>
      <c r="AN12" s="1165"/>
      <c r="AO12" s="1165"/>
      <c r="AP12" s="1165"/>
      <c r="AQ12" s="1165"/>
      <c r="AR12" s="1165"/>
      <c r="AS12" s="1165"/>
      <c r="AT12" s="1165"/>
      <c r="AU12" s="1165"/>
      <c r="AV12" s="1165"/>
      <c r="AW12" s="1165"/>
      <c r="AX12" s="1165"/>
      <c r="AY12" s="1165"/>
      <c r="AZ12" s="1165"/>
      <c r="BA12" s="1165"/>
      <c r="BB12" s="1165"/>
      <c r="BC12" s="1165"/>
      <c r="BD12" s="1165"/>
      <c r="BE12" s="1165"/>
      <c r="BF12" s="1165"/>
      <c r="BG12" s="1165"/>
      <c r="BH12" s="1165"/>
      <c r="BI12" s="1165"/>
      <c r="BJ12" s="1165"/>
      <c r="BK12" s="1165"/>
      <c r="BL12" s="1165"/>
      <c r="BM12" s="1165"/>
      <c r="BN12" s="1165"/>
      <c r="BO12" s="1165"/>
      <c r="BP12" s="1165"/>
      <c r="BQ12" s="1165"/>
      <c r="BR12" s="1165"/>
      <c r="BS12" s="1165"/>
      <c r="BT12" s="1165"/>
      <c r="BU12" s="1165"/>
      <c r="BV12" s="1165"/>
      <c r="BW12" s="1165"/>
      <c r="BX12" s="1165"/>
      <c r="BY12" s="1165"/>
      <c r="BZ12" s="1165"/>
      <c r="CA12" s="1165"/>
      <c r="CB12" s="1165"/>
      <c r="CC12" s="1165"/>
      <c r="CD12" s="1165"/>
      <c r="CE12" s="1165"/>
      <c r="CF12" s="1165"/>
      <c r="CG12" s="1165"/>
      <c r="CH12" s="1165"/>
      <c r="CI12" s="1165"/>
      <c r="CJ12" s="1165"/>
      <c r="CK12" s="1165"/>
      <c r="CL12" s="1165"/>
      <c r="CM12" s="1165"/>
      <c r="CN12" s="1165"/>
      <c r="CO12" s="1165"/>
      <c r="CP12" s="1165"/>
      <c r="CQ12" s="1165"/>
      <c r="CR12" s="1165"/>
      <c r="CS12" s="1165"/>
      <c r="CT12" s="1165"/>
      <c r="CU12" s="1165"/>
      <c r="CV12" s="1165"/>
      <c r="CW12" s="1165"/>
      <c r="CX12" s="1165"/>
      <c r="CY12" s="1165"/>
      <c r="CZ12" s="1165"/>
      <c r="DA12" s="1165"/>
    </row>
    <row r="13" spans="1:106" outlineLevel="1" x14ac:dyDescent="0.25">
      <c r="B13" s="1162"/>
      <c r="C13" s="1162"/>
      <c r="D13" s="1162"/>
      <c r="E13" s="1162"/>
      <c r="F13" s="1162"/>
      <c r="G13" s="1162"/>
      <c r="H13" s="1162"/>
      <c r="I13" s="1162"/>
      <c r="J13" s="1162"/>
      <c r="K13" s="1162"/>
      <c r="L13" s="1162"/>
      <c r="M13" s="1162"/>
      <c r="N13" s="1162"/>
      <c r="O13" s="1162"/>
      <c r="P13" s="1162"/>
      <c r="Q13" s="1162"/>
      <c r="R13" s="1162"/>
      <c r="S13" s="1162"/>
      <c r="T13" s="1162"/>
      <c r="U13" s="1162"/>
      <c r="V13" s="1162"/>
      <c r="W13" s="1162"/>
      <c r="X13" s="1162"/>
      <c r="Y13" s="1162"/>
      <c r="Z13" s="1162"/>
      <c r="AA13" s="1162"/>
      <c r="AB13" s="1162"/>
      <c r="AC13" s="1162"/>
      <c r="AD13" s="1162"/>
      <c r="AE13" s="1162"/>
      <c r="AF13" s="1162"/>
      <c r="AG13" s="1162"/>
      <c r="AH13" s="1162"/>
      <c r="AI13" s="1162"/>
      <c r="AJ13" s="1162"/>
      <c r="AK13" s="1162"/>
      <c r="AL13" s="1162"/>
      <c r="AM13" s="1162"/>
      <c r="AN13" s="1162"/>
      <c r="AO13" s="1162"/>
      <c r="AP13" s="1162"/>
      <c r="AQ13" s="1162"/>
      <c r="AR13" s="1162"/>
      <c r="AS13" s="1162"/>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c r="BP13" s="1162"/>
      <c r="BQ13" s="1162"/>
      <c r="BR13" s="1162"/>
      <c r="BS13" s="1162"/>
      <c r="BT13" s="1162"/>
      <c r="BU13" s="1162"/>
      <c r="BV13" s="1162"/>
      <c r="BW13" s="1162"/>
      <c r="BX13" s="1162"/>
      <c r="BY13" s="1162"/>
      <c r="BZ13" s="1162"/>
      <c r="CA13" s="1162"/>
      <c r="CB13" s="1162"/>
      <c r="CC13" s="1162"/>
      <c r="CD13" s="1162"/>
      <c r="CE13" s="1162"/>
      <c r="CF13" s="1162"/>
      <c r="CG13" s="1162"/>
      <c r="CH13" s="1162"/>
      <c r="CI13" s="1162"/>
      <c r="CJ13" s="1162"/>
      <c r="CK13" s="1162"/>
      <c r="CL13" s="1162"/>
      <c r="CM13" s="1162"/>
      <c r="CN13" s="1162"/>
      <c r="CO13" s="1162"/>
      <c r="CP13" s="1162"/>
      <c r="CQ13" s="1162"/>
      <c r="CR13" s="1162"/>
      <c r="CS13" s="1162"/>
      <c r="CT13" s="1162"/>
      <c r="CU13" s="1162"/>
      <c r="CV13" s="1162"/>
      <c r="CW13" s="1162"/>
      <c r="CX13" s="1162"/>
      <c r="CY13" s="1162"/>
      <c r="CZ13" s="122"/>
      <c r="DA13" s="122"/>
    </row>
    <row r="14" spans="1:106" ht="16.5" outlineLevel="1" thickBot="1" x14ac:dyDescent="0.3">
      <c r="B14" s="122"/>
      <c r="C14" s="122"/>
      <c r="D14" s="122"/>
      <c r="E14" s="123"/>
      <c r="F14" s="123"/>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949"/>
      <c r="BL14" s="949"/>
      <c r="BM14" s="949"/>
      <c r="BN14" s="949"/>
      <c r="BO14" s="949"/>
      <c r="BP14" s="949"/>
      <c r="BQ14" s="949"/>
      <c r="BR14" s="949"/>
      <c r="BS14" s="949"/>
      <c r="BT14" s="949"/>
      <c r="BU14" s="949"/>
      <c r="BV14" s="949"/>
      <c r="BW14" s="949"/>
      <c r="BX14" s="949"/>
      <c r="BY14" s="949"/>
      <c r="BZ14" s="949"/>
      <c r="CA14" s="949"/>
      <c r="CB14" s="949"/>
      <c r="CC14" s="949"/>
      <c r="CD14" s="949"/>
      <c r="CE14" s="949"/>
      <c r="CF14" s="949"/>
      <c r="CG14" s="949"/>
      <c r="CH14" s="949"/>
      <c r="CI14" s="949"/>
      <c r="CJ14" s="949"/>
      <c r="CK14" s="949"/>
      <c r="CL14" s="949"/>
      <c r="CM14" s="122"/>
      <c r="CN14" s="124"/>
      <c r="CO14" s="122"/>
      <c r="CP14" s="122"/>
      <c r="CQ14" s="122"/>
      <c r="CR14" s="122"/>
      <c r="CS14" s="122"/>
      <c r="CT14" s="122"/>
      <c r="CU14" s="122"/>
      <c r="CV14" s="122"/>
      <c r="CW14" s="122"/>
      <c r="CX14" s="122"/>
      <c r="CY14" s="122"/>
      <c r="CZ14" s="122"/>
      <c r="DA14" s="122"/>
    </row>
    <row r="15" spans="1:106" ht="31.5" customHeight="1" thickBot="1" x14ac:dyDescent="0.3">
      <c r="A15" s="105"/>
      <c r="B15" s="1166" t="s">
        <v>7</v>
      </c>
      <c r="C15" s="1166" t="s">
        <v>8</v>
      </c>
      <c r="D15" s="1166" t="s">
        <v>9</v>
      </c>
      <c r="E15" s="1169" t="s">
        <v>322</v>
      </c>
      <c r="F15" s="1170"/>
      <c r="G15" s="1175" t="s">
        <v>1718</v>
      </c>
      <c r="H15" s="1176"/>
      <c r="I15" s="1176"/>
      <c r="J15" s="1176"/>
      <c r="K15" s="1176"/>
      <c r="L15" s="1176"/>
      <c r="M15" s="1176"/>
      <c r="N15" s="1176"/>
      <c r="O15" s="1176"/>
      <c r="P15" s="1176"/>
      <c r="Q15" s="1176"/>
      <c r="R15" s="1176"/>
      <c r="S15" s="1176"/>
      <c r="T15" s="1177"/>
      <c r="U15" s="1156" t="s">
        <v>323</v>
      </c>
      <c r="V15" s="1157"/>
      <c r="W15" s="1157"/>
      <c r="X15" s="1157"/>
      <c r="Y15" s="1157"/>
      <c r="Z15" s="1157"/>
      <c r="AA15" s="1157"/>
      <c r="AB15" s="1157"/>
      <c r="AC15" s="1157"/>
      <c r="AD15" s="1157"/>
      <c r="AE15" s="1157"/>
      <c r="AF15" s="1157"/>
      <c r="AG15" s="1157"/>
      <c r="AH15" s="1157"/>
      <c r="AI15" s="1157"/>
      <c r="AJ15" s="1157"/>
      <c r="AK15" s="1157"/>
      <c r="AL15" s="1157"/>
      <c r="AM15" s="1157"/>
      <c r="AN15" s="1157"/>
      <c r="AO15" s="1157"/>
      <c r="AP15" s="1157"/>
      <c r="AQ15" s="1157"/>
      <c r="AR15" s="1157"/>
      <c r="AS15" s="1157"/>
      <c r="AT15" s="1157"/>
      <c r="AU15" s="1157"/>
      <c r="AV15" s="1157"/>
      <c r="AW15" s="1157"/>
      <c r="AX15" s="1157"/>
      <c r="AY15" s="1157"/>
      <c r="AZ15" s="1157"/>
      <c r="BA15" s="1157"/>
      <c r="BB15" s="1157"/>
      <c r="BC15" s="1157"/>
      <c r="BD15" s="1157"/>
      <c r="BE15" s="1157"/>
      <c r="BF15" s="1157"/>
      <c r="BG15" s="1157"/>
      <c r="BH15" s="1157"/>
      <c r="BI15" s="1157"/>
      <c r="BJ15" s="1157"/>
      <c r="BK15" s="1157"/>
      <c r="BL15" s="1157"/>
      <c r="BM15" s="1157"/>
      <c r="BN15" s="1157"/>
      <c r="BO15" s="1157"/>
      <c r="BP15" s="1157"/>
      <c r="BQ15" s="1157"/>
      <c r="BR15" s="1157"/>
      <c r="BS15" s="1157"/>
      <c r="BT15" s="1157"/>
      <c r="BU15" s="1157"/>
      <c r="BV15" s="1157"/>
      <c r="BW15" s="1157"/>
      <c r="BX15" s="1157"/>
      <c r="BY15" s="1157"/>
      <c r="BZ15" s="1157"/>
      <c r="CA15" s="1157"/>
      <c r="CB15" s="1157"/>
      <c r="CC15" s="1157"/>
      <c r="CD15" s="1157"/>
      <c r="CE15" s="1157"/>
      <c r="CF15" s="1157"/>
      <c r="CG15" s="1157"/>
      <c r="CH15" s="1157"/>
      <c r="CI15" s="1157"/>
      <c r="CJ15" s="1157"/>
      <c r="CK15" s="1157"/>
      <c r="CL15" s="1157"/>
      <c r="CM15" s="1157"/>
      <c r="CN15" s="1157"/>
      <c r="CO15" s="1157"/>
      <c r="CP15" s="1157"/>
      <c r="CQ15" s="1157"/>
      <c r="CR15" s="1157"/>
      <c r="CS15" s="1157"/>
      <c r="CT15" s="1157"/>
      <c r="CU15" s="1157"/>
      <c r="CV15" s="1157"/>
      <c r="CW15" s="1157"/>
      <c r="CX15" s="1157"/>
      <c r="CY15" s="1157"/>
      <c r="CZ15" s="1158"/>
      <c r="DA15" s="1166" t="s">
        <v>205</v>
      </c>
    </row>
    <row r="16" spans="1:106" ht="44.25" customHeight="1" thickBot="1" x14ac:dyDescent="0.3">
      <c r="A16" s="105"/>
      <c r="B16" s="1167"/>
      <c r="C16" s="1167"/>
      <c r="D16" s="1167"/>
      <c r="E16" s="1171"/>
      <c r="F16" s="1172"/>
      <c r="G16" s="1178"/>
      <c r="H16" s="1179"/>
      <c r="I16" s="1179"/>
      <c r="J16" s="1179"/>
      <c r="K16" s="1179"/>
      <c r="L16" s="1179"/>
      <c r="M16" s="1179"/>
      <c r="N16" s="1179"/>
      <c r="O16" s="1179"/>
      <c r="P16" s="1179"/>
      <c r="Q16" s="1179"/>
      <c r="R16" s="1179"/>
      <c r="S16" s="1179"/>
      <c r="T16" s="1180"/>
      <c r="U16" s="1181" t="s">
        <v>1719</v>
      </c>
      <c r="V16" s="1182"/>
      <c r="W16" s="1182"/>
      <c r="X16" s="1182"/>
      <c r="Y16" s="1182"/>
      <c r="Z16" s="1182"/>
      <c r="AA16" s="1182"/>
      <c r="AB16" s="1182"/>
      <c r="AC16" s="1182"/>
      <c r="AD16" s="1182"/>
      <c r="AE16" s="1182"/>
      <c r="AF16" s="1182"/>
      <c r="AG16" s="1182"/>
      <c r="AH16" s="1183"/>
      <c r="AI16" s="1181" t="s">
        <v>1720</v>
      </c>
      <c r="AJ16" s="1182"/>
      <c r="AK16" s="1182"/>
      <c r="AL16" s="1182"/>
      <c r="AM16" s="1182"/>
      <c r="AN16" s="1182"/>
      <c r="AO16" s="1182"/>
      <c r="AP16" s="1182"/>
      <c r="AQ16" s="1182"/>
      <c r="AR16" s="1182"/>
      <c r="AS16" s="1182"/>
      <c r="AT16" s="1182"/>
      <c r="AU16" s="1182"/>
      <c r="AV16" s="1183"/>
      <c r="AW16" s="1181" t="s">
        <v>1721</v>
      </c>
      <c r="AX16" s="1182"/>
      <c r="AY16" s="1182"/>
      <c r="AZ16" s="1182"/>
      <c r="BA16" s="1182"/>
      <c r="BB16" s="1182"/>
      <c r="BC16" s="1182"/>
      <c r="BD16" s="1182"/>
      <c r="BE16" s="1182"/>
      <c r="BF16" s="1182"/>
      <c r="BG16" s="1182"/>
      <c r="BH16" s="1182"/>
      <c r="BI16" s="1182"/>
      <c r="BJ16" s="1183"/>
      <c r="BK16" s="1156" t="s">
        <v>1722</v>
      </c>
      <c r="BL16" s="1157"/>
      <c r="BM16" s="1157"/>
      <c r="BN16" s="1157"/>
      <c r="BO16" s="1157"/>
      <c r="BP16" s="1157"/>
      <c r="BQ16" s="1157"/>
      <c r="BR16" s="1157"/>
      <c r="BS16" s="1157"/>
      <c r="BT16" s="1157"/>
      <c r="BU16" s="1157"/>
      <c r="BV16" s="1157"/>
      <c r="BW16" s="1157"/>
      <c r="BX16" s="1158"/>
      <c r="BY16" s="1156" t="s">
        <v>1723</v>
      </c>
      <c r="BZ16" s="1157"/>
      <c r="CA16" s="1157"/>
      <c r="CB16" s="1157"/>
      <c r="CC16" s="1157"/>
      <c r="CD16" s="1157"/>
      <c r="CE16" s="1157"/>
      <c r="CF16" s="1157"/>
      <c r="CG16" s="1157"/>
      <c r="CH16" s="1157"/>
      <c r="CI16" s="1157"/>
      <c r="CJ16" s="1157"/>
      <c r="CK16" s="1157"/>
      <c r="CL16" s="1158"/>
      <c r="CM16" s="1184" t="s">
        <v>324</v>
      </c>
      <c r="CN16" s="1185"/>
      <c r="CO16" s="1185"/>
      <c r="CP16" s="1185"/>
      <c r="CQ16" s="1185"/>
      <c r="CR16" s="1185"/>
      <c r="CS16" s="1185"/>
      <c r="CT16" s="1185"/>
      <c r="CU16" s="1185"/>
      <c r="CV16" s="1185"/>
      <c r="CW16" s="1185"/>
      <c r="CX16" s="1185"/>
      <c r="CY16" s="1185"/>
      <c r="CZ16" s="1186"/>
      <c r="DA16" s="1167"/>
    </row>
    <row r="17" spans="1:106" ht="51" customHeight="1" thickBot="1" x14ac:dyDescent="0.3">
      <c r="A17" s="105"/>
      <c r="B17" s="1167"/>
      <c r="C17" s="1167"/>
      <c r="D17" s="1167"/>
      <c r="E17" s="1173"/>
      <c r="F17" s="1174"/>
      <c r="G17" s="1181" t="s">
        <v>207</v>
      </c>
      <c r="H17" s="1182"/>
      <c r="I17" s="1182"/>
      <c r="J17" s="1182"/>
      <c r="K17" s="1182"/>
      <c r="L17" s="1182"/>
      <c r="M17" s="1190"/>
      <c r="N17" s="1184" t="s">
        <v>208</v>
      </c>
      <c r="O17" s="1185"/>
      <c r="P17" s="1185"/>
      <c r="Q17" s="1185"/>
      <c r="R17" s="1185"/>
      <c r="S17" s="1185"/>
      <c r="T17" s="1189"/>
      <c r="U17" s="1181" t="s">
        <v>211</v>
      </c>
      <c r="V17" s="1187"/>
      <c r="W17" s="1187"/>
      <c r="X17" s="1187"/>
      <c r="Y17" s="1187"/>
      <c r="Z17" s="1187"/>
      <c r="AA17" s="1188"/>
      <c r="AB17" s="1184" t="s">
        <v>43</v>
      </c>
      <c r="AC17" s="1185"/>
      <c r="AD17" s="1185"/>
      <c r="AE17" s="1185"/>
      <c r="AF17" s="1185"/>
      <c r="AG17" s="1185"/>
      <c r="AH17" s="1189"/>
      <c r="AI17" s="1181" t="s">
        <v>206</v>
      </c>
      <c r="AJ17" s="1182"/>
      <c r="AK17" s="1182"/>
      <c r="AL17" s="1182"/>
      <c r="AM17" s="1182"/>
      <c r="AN17" s="1182"/>
      <c r="AO17" s="1190"/>
      <c r="AP17" s="1184" t="s">
        <v>43</v>
      </c>
      <c r="AQ17" s="1185"/>
      <c r="AR17" s="1185"/>
      <c r="AS17" s="1185"/>
      <c r="AT17" s="1185"/>
      <c r="AU17" s="1185"/>
      <c r="AV17" s="1189"/>
      <c r="AW17" s="1181" t="s">
        <v>325</v>
      </c>
      <c r="AX17" s="1182"/>
      <c r="AY17" s="1182"/>
      <c r="AZ17" s="1182"/>
      <c r="BA17" s="1182"/>
      <c r="BB17" s="1182"/>
      <c r="BC17" s="1190"/>
      <c r="BD17" s="1184" t="s">
        <v>43</v>
      </c>
      <c r="BE17" s="1185"/>
      <c r="BF17" s="1185"/>
      <c r="BG17" s="1185"/>
      <c r="BH17" s="1185"/>
      <c r="BI17" s="1185"/>
      <c r="BJ17" s="1189"/>
      <c r="BK17" s="1159" t="s">
        <v>206</v>
      </c>
      <c r="BL17" s="1160"/>
      <c r="BM17" s="1160"/>
      <c r="BN17" s="1160"/>
      <c r="BO17" s="1160"/>
      <c r="BP17" s="1160"/>
      <c r="BQ17" s="1161"/>
      <c r="BR17" s="1159" t="s">
        <v>43</v>
      </c>
      <c r="BS17" s="1160"/>
      <c r="BT17" s="1160"/>
      <c r="BU17" s="1160"/>
      <c r="BV17" s="1160"/>
      <c r="BW17" s="1160"/>
      <c r="BX17" s="1161"/>
      <c r="BY17" s="1159" t="s">
        <v>206</v>
      </c>
      <c r="BZ17" s="1160"/>
      <c r="CA17" s="1160"/>
      <c r="CB17" s="1160"/>
      <c r="CC17" s="1160"/>
      <c r="CD17" s="1160"/>
      <c r="CE17" s="1161"/>
      <c r="CF17" s="1159" t="s">
        <v>43</v>
      </c>
      <c r="CG17" s="1160"/>
      <c r="CH17" s="1160"/>
      <c r="CI17" s="1160"/>
      <c r="CJ17" s="1160"/>
      <c r="CK17" s="1160"/>
      <c r="CL17" s="1161"/>
      <c r="CM17" s="1181" t="s">
        <v>206</v>
      </c>
      <c r="CN17" s="1182"/>
      <c r="CO17" s="1182"/>
      <c r="CP17" s="1182"/>
      <c r="CQ17" s="1182"/>
      <c r="CR17" s="1182"/>
      <c r="CS17" s="1190"/>
      <c r="CT17" s="1184" t="s">
        <v>43</v>
      </c>
      <c r="CU17" s="1185"/>
      <c r="CV17" s="1185"/>
      <c r="CW17" s="1185"/>
      <c r="CX17" s="1185"/>
      <c r="CY17" s="1185"/>
      <c r="CZ17" s="1186"/>
      <c r="DA17" s="1167"/>
    </row>
    <row r="18" spans="1:106" ht="37.5" customHeight="1" thickBot="1" x14ac:dyDescent="0.3">
      <c r="A18" s="105"/>
      <c r="B18" s="1167"/>
      <c r="C18" s="1167"/>
      <c r="D18" s="1167"/>
      <c r="E18" s="1169" t="s">
        <v>325</v>
      </c>
      <c r="F18" s="1170" t="s">
        <v>43</v>
      </c>
      <c r="G18" s="125" t="s">
        <v>326</v>
      </c>
      <c r="H18" s="1181" t="s">
        <v>327</v>
      </c>
      <c r="I18" s="1182"/>
      <c r="J18" s="1182"/>
      <c r="K18" s="1182"/>
      <c r="L18" s="1182"/>
      <c r="M18" s="1190"/>
      <c r="N18" s="125" t="s">
        <v>326</v>
      </c>
      <c r="O18" s="1191" t="s">
        <v>327</v>
      </c>
      <c r="P18" s="1192"/>
      <c r="Q18" s="1192"/>
      <c r="R18" s="1192"/>
      <c r="S18" s="1192"/>
      <c r="T18" s="1193"/>
      <c r="U18" s="126" t="s">
        <v>326</v>
      </c>
      <c r="V18" s="1181" t="s">
        <v>327</v>
      </c>
      <c r="W18" s="1182"/>
      <c r="X18" s="1182"/>
      <c r="Y18" s="1182"/>
      <c r="Z18" s="1182"/>
      <c r="AA18" s="1190"/>
      <c r="AB18" s="126" t="s">
        <v>326</v>
      </c>
      <c r="AC18" s="1181" t="s">
        <v>327</v>
      </c>
      <c r="AD18" s="1182"/>
      <c r="AE18" s="1182"/>
      <c r="AF18" s="1182"/>
      <c r="AG18" s="1182"/>
      <c r="AH18" s="1183"/>
      <c r="AI18" s="126" t="s">
        <v>326</v>
      </c>
      <c r="AJ18" s="1181" t="s">
        <v>327</v>
      </c>
      <c r="AK18" s="1182"/>
      <c r="AL18" s="1182"/>
      <c r="AM18" s="1182"/>
      <c r="AN18" s="1182"/>
      <c r="AO18" s="1190"/>
      <c r="AP18" s="126" t="s">
        <v>326</v>
      </c>
      <c r="AQ18" s="1181" t="s">
        <v>327</v>
      </c>
      <c r="AR18" s="1182"/>
      <c r="AS18" s="1182"/>
      <c r="AT18" s="1182"/>
      <c r="AU18" s="1182"/>
      <c r="AV18" s="1183"/>
      <c r="AW18" s="126" t="s">
        <v>326</v>
      </c>
      <c r="AX18" s="1181" t="s">
        <v>327</v>
      </c>
      <c r="AY18" s="1182"/>
      <c r="AZ18" s="1182"/>
      <c r="BA18" s="1182"/>
      <c r="BB18" s="1182"/>
      <c r="BC18" s="1190"/>
      <c r="BD18" s="126" t="s">
        <v>326</v>
      </c>
      <c r="BE18" s="1181" t="s">
        <v>327</v>
      </c>
      <c r="BF18" s="1182"/>
      <c r="BG18" s="1182"/>
      <c r="BH18" s="1182"/>
      <c r="BI18" s="1182"/>
      <c r="BJ18" s="1183"/>
      <c r="BK18" s="977" t="s">
        <v>326</v>
      </c>
      <c r="BL18" s="1157" t="s">
        <v>327</v>
      </c>
      <c r="BM18" s="1157"/>
      <c r="BN18" s="1157"/>
      <c r="BO18" s="1157"/>
      <c r="BP18" s="1157"/>
      <c r="BQ18" s="1158"/>
      <c r="BR18" s="977" t="s">
        <v>326</v>
      </c>
      <c r="BS18" s="1156" t="s">
        <v>327</v>
      </c>
      <c r="BT18" s="1157"/>
      <c r="BU18" s="1157"/>
      <c r="BV18" s="1157"/>
      <c r="BW18" s="1157"/>
      <c r="BX18" s="1158"/>
      <c r="BY18" s="977" t="s">
        <v>326</v>
      </c>
      <c r="BZ18" s="1156" t="s">
        <v>327</v>
      </c>
      <c r="CA18" s="1157"/>
      <c r="CB18" s="1157"/>
      <c r="CC18" s="1157"/>
      <c r="CD18" s="1157"/>
      <c r="CE18" s="1158"/>
      <c r="CF18" s="977" t="s">
        <v>326</v>
      </c>
      <c r="CG18" s="1156" t="s">
        <v>327</v>
      </c>
      <c r="CH18" s="1157"/>
      <c r="CI18" s="1157"/>
      <c r="CJ18" s="1157"/>
      <c r="CK18" s="1157"/>
      <c r="CL18" s="1158"/>
      <c r="CM18" s="126" t="s">
        <v>326</v>
      </c>
      <c r="CN18" s="1181" t="s">
        <v>327</v>
      </c>
      <c r="CO18" s="1182"/>
      <c r="CP18" s="1182"/>
      <c r="CQ18" s="1182"/>
      <c r="CR18" s="1182"/>
      <c r="CS18" s="1190"/>
      <c r="CT18" s="126" t="s">
        <v>326</v>
      </c>
      <c r="CU18" s="1181" t="s">
        <v>327</v>
      </c>
      <c r="CV18" s="1182"/>
      <c r="CW18" s="1182"/>
      <c r="CX18" s="1182"/>
      <c r="CY18" s="1182"/>
      <c r="CZ18" s="1190"/>
      <c r="DA18" s="1167"/>
    </row>
    <row r="19" spans="1:106" ht="66" customHeight="1" thickBot="1" x14ac:dyDescent="0.3">
      <c r="A19" s="105"/>
      <c r="B19" s="1168"/>
      <c r="C19" s="1168"/>
      <c r="D19" s="1168"/>
      <c r="E19" s="1173"/>
      <c r="F19" s="1174"/>
      <c r="G19" s="127" t="s">
        <v>328</v>
      </c>
      <c r="H19" s="128" t="s">
        <v>328</v>
      </c>
      <c r="I19" s="129" t="s">
        <v>329</v>
      </c>
      <c r="J19" s="130" t="s">
        <v>330</v>
      </c>
      <c r="K19" s="130" t="s">
        <v>331</v>
      </c>
      <c r="L19" s="130" t="s">
        <v>332</v>
      </c>
      <c r="M19" s="131" t="s">
        <v>333</v>
      </c>
      <c r="N19" s="127" t="s">
        <v>334</v>
      </c>
      <c r="O19" s="127" t="s">
        <v>328</v>
      </c>
      <c r="P19" s="132" t="s">
        <v>329</v>
      </c>
      <c r="Q19" s="133" t="s">
        <v>330</v>
      </c>
      <c r="R19" s="133" t="s">
        <v>331</v>
      </c>
      <c r="S19" s="133" t="s">
        <v>332</v>
      </c>
      <c r="T19" s="134" t="s">
        <v>333</v>
      </c>
      <c r="U19" s="127" t="s">
        <v>334</v>
      </c>
      <c r="V19" s="127" t="s">
        <v>328</v>
      </c>
      <c r="W19" s="132" t="s">
        <v>329</v>
      </c>
      <c r="X19" s="133" t="s">
        <v>330</v>
      </c>
      <c r="Y19" s="133" t="s">
        <v>331</v>
      </c>
      <c r="Z19" s="133" t="s">
        <v>332</v>
      </c>
      <c r="AA19" s="135" t="s">
        <v>333</v>
      </c>
      <c r="AB19" s="127" t="s">
        <v>328</v>
      </c>
      <c r="AC19" s="127" t="s">
        <v>328</v>
      </c>
      <c r="AD19" s="132" t="s">
        <v>329</v>
      </c>
      <c r="AE19" s="133" t="s">
        <v>330</v>
      </c>
      <c r="AF19" s="133" t="s">
        <v>331</v>
      </c>
      <c r="AG19" s="133" t="s">
        <v>332</v>
      </c>
      <c r="AH19" s="134" t="s">
        <v>333</v>
      </c>
      <c r="AI19" s="127" t="s">
        <v>328</v>
      </c>
      <c r="AJ19" s="127" t="s">
        <v>328</v>
      </c>
      <c r="AK19" s="132" t="s">
        <v>329</v>
      </c>
      <c r="AL19" s="133" t="s">
        <v>330</v>
      </c>
      <c r="AM19" s="133" t="s">
        <v>331</v>
      </c>
      <c r="AN19" s="133" t="s">
        <v>332</v>
      </c>
      <c r="AO19" s="135" t="s">
        <v>333</v>
      </c>
      <c r="AP19" s="127" t="s">
        <v>328</v>
      </c>
      <c r="AQ19" s="127" t="s">
        <v>328</v>
      </c>
      <c r="AR19" s="132" t="s">
        <v>329</v>
      </c>
      <c r="AS19" s="133" t="s">
        <v>330</v>
      </c>
      <c r="AT19" s="133" t="s">
        <v>331</v>
      </c>
      <c r="AU19" s="133" t="s">
        <v>332</v>
      </c>
      <c r="AV19" s="134" t="s">
        <v>333</v>
      </c>
      <c r="AW19" s="127" t="s">
        <v>328</v>
      </c>
      <c r="AX19" s="127" t="s">
        <v>328</v>
      </c>
      <c r="AY19" s="132" t="s">
        <v>329</v>
      </c>
      <c r="AZ19" s="133" t="s">
        <v>330</v>
      </c>
      <c r="BA19" s="133" t="s">
        <v>331</v>
      </c>
      <c r="BB19" s="133" t="s">
        <v>332</v>
      </c>
      <c r="BC19" s="135" t="s">
        <v>333</v>
      </c>
      <c r="BD19" s="127" t="s">
        <v>328</v>
      </c>
      <c r="BE19" s="127" t="s">
        <v>328</v>
      </c>
      <c r="BF19" s="132" t="s">
        <v>329</v>
      </c>
      <c r="BG19" s="133" t="s">
        <v>330</v>
      </c>
      <c r="BH19" s="133" t="s">
        <v>331</v>
      </c>
      <c r="BI19" s="133" t="s">
        <v>332</v>
      </c>
      <c r="BJ19" s="134" t="s">
        <v>333</v>
      </c>
      <c r="BK19" s="127" t="s">
        <v>328</v>
      </c>
      <c r="BL19" s="127" t="s">
        <v>328</v>
      </c>
      <c r="BM19" s="132" t="s">
        <v>329</v>
      </c>
      <c r="BN19" s="133" t="s">
        <v>330</v>
      </c>
      <c r="BO19" s="133" t="s">
        <v>331</v>
      </c>
      <c r="BP19" s="133" t="s">
        <v>332</v>
      </c>
      <c r="BQ19" s="135" t="s">
        <v>333</v>
      </c>
      <c r="BR19" s="127" t="s">
        <v>328</v>
      </c>
      <c r="BS19" s="127" t="s">
        <v>328</v>
      </c>
      <c r="BT19" s="132" t="s">
        <v>329</v>
      </c>
      <c r="BU19" s="133" t="s">
        <v>330</v>
      </c>
      <c r="BV19" s="133" t="s">
        <v>331</v>
      </c>
      <c r="BW19" s="133" t="s">
        <v>332</v>
      </c>
      <c r="BX19" s="135" t="s">
        <v>333</v>
      </c>
      <c r="BY19" s="127" t="s">
        <v>328</v>
      </c>
      <c r="BZ19" s="127" t="s">
        <v>328</v>
      </c>
      <c r="CA19" s="132" t="s">
        <v>329</v>
      </c>
      <c r="CB19" s="133" t="s">
        <v>330</v>
      </c>
      <c r="CC19" s="133" t="s">
        <v>331</v>
      </c>
      <c r="CD19" s="133" t="s">
        <v>332</v>
      </c>
      <c r="CE19" s="135" t="s">
        <v>333</v>
      </c>
      <c r="CF19" s="127" t="s">
        <v>328</v>
      </c>
      <c r="CG19" s="127" t="s">
        <v>328</v>
      </c>
      <c r="CH19" s="132" t="s">
        <v>329</v>
      </c>
      <c r="CI19" s="133" t="s">
        <v>330</v>
      </c>
      <c r="CJ19" s="133" t="s">
        <v>331</v>
      </c>
      <c r="CK19" s="133" t="s">
        <v>332</v>
      </c>
      <c r="CL19" s="135" t="s">
        <v>333</v>
      </c>
      <c r="CM19" s="127" t="s">
        <v>328</v>
      </c>
      <c r="CN19" s="127" t="s">
        <v>328</v>
      </c>
      <c r="CO19" s="132" t="s">
        <v>329</v>
      </c>
      <c r="CP19" s="133" t="s">
        <v>330</v>
      </c>
      <c r="CQ19" s="133" t="s">
        <v>331</v>
      </c>
      <c r="CR19" s="133" t="s">
        <v>332</v>
      </c>
      <c r="CS19" s="135" t="s">
        <v>333</v>
      </c>
      <c r="CT19" s="127" t="s">
        <v>328</v>
      </c>
      <c r="CU19" s="127" t="s">
        <v>334</v>
      </c>
      <c r="CV19" s="132" t="s">
        <v>329</v>
      </c>
      <c r="CW19" s="133" t="s">
        <v>330</v>
      </c>
      <c r="CX19" s="133" t="s">
        <v>331</v>
      </c>
      <c r="CY19" s="133" t="s">
        <v>332</v>
      </c>
      <c r="CZ19" s="135" t="s">
        <v>333</v>
      </c>
      <c r="DA19" s="1168"/>
    </row>
    <row r="20" spans="1:106" x14ac:dyDescent="0.25">
      <c r="A20" s="105"/>
      <c r="B20" s="207">
        <v>1</v>
      </c>
      <c r="C20" s="207">
        <v>2</v>
      </c>
      <c r="D20" s="207">
        <v>3</v>
      </c>
      <c r="E20" s="136">
        <v>4</v>
      </c>
      <c r="F20" s="137">
        <v>5</v>
      </c>
      <c r="G20" s="138" t="s">
        <v>335</v>
      </c>
      <c r="H20" s="471" t="s">
        <v>336</v>
      </c>
      <c r="I20" s="139" t="s">
        <v>337</v>
      </c>
      <c r="J20" s="140" t="s">
        <v>338</v>
      </c>
      <c r="K20" s="140" t="s">
        <v>339</v>
      </c>
      <c r="L20" s="140" t="s">
        <v>340</v>
      </c>
      <c r="M20" s="141" t="s">
        <v>341</v>
      </c>
      <c r="N20" s="138" t="s">
        <v>342</v>
      </c>
      <c r="O20" s="471" t="s">
        <v>343</v>
      </c>
      <c r="P20" s="139" t="s">
        <v>344</v>
      </c>
      <c r="Q20" s="140" t="s">
        <v>345</v>
      </c>
      <c r="R20" s="140" t="s">
        <v>346</v>
      </c>
      <c r="S20" s="140" t="s">
        <v>347</v>
      </c>
      <c r="T20" s="141" t="s">
        <v>348</v>
      </c>
      <c r="U20" s="142" t="s">
        <v>349</v>
      </c>
      <c r="V20" s="471" t="s">
        <v>350</v>
      </c>
      <c r="W20" s="139" t="s">
        <v>351</v>
      </c>
      <c r="X20" s="140" t="s">
        <v>352</v>
      </c>
      <c r="Y20" s="140" t="s">
        <v>353</v>
      </c>
      <c r="Z20" s="140" t="s">
        <v>354</v>
      </c>
      <c r="AA20" s="141" t="s">
        <v>355</v>
      </c>
      <c r="AB20" s="142" t="s">
        <v>356</v>
      </c>
      <c r="AC20" s="471" t="s">
        <v>357</v>
      </c>
      <c r="AD20" s="139" t="s">
        <v>358</v>
      </c>
      <c r="AE20" s="140" t="s">
        <v>359</v>
      </c>
      <c r="AF20" s="140" t="s">
        <v>360</v>
      </c>
      <c r="AG20" s="140" t="s">
        <v>361</v>
      </c>
      <c r="AH20" s="141" t="s">
        <v>362</v>
      </c>
      <c r="AI20" s="138" t="s">
        <v>363</v>
      </c>
      <c r="AJ20" s="471" t="s">
        <v>364</v>
      </c>
      <c r="AK20" s="139" t="s">
        <v>365</v>
      </c>
      <c r="AL20" s="140" t="s">
        <v>366</v>
      </c>
      <c r="AM20" s="140" t="s">
        <v>367</v>
      </c>
      <c r="AN20" s="140" t="s">
        <v>368</v>
      </c>
      <c r="AO20" s="141" t="s">
        <v>369</v>
      </c>
      <c r="AP20" s="472" t="s">
        <v>370</v>
      </c>
      <c r="AQ20" s="471" t="s">
        <v>371</v>
      </c>
      <c r="AR20" s="139" t="s">
        <v>372</v>
      </c>
      <c r="AS20" s="140" t="s">
        <v>373</v>
      </c>
      <c r="AT20" s="140" t="s">
        <v>374</v>
      </c>
      <c r="AU20" s="140" t="s">
        <v>375</v>
      </c>
      <c r="AV20" s="141" t="s">
        <v>376</v>
      </c>
      <c r="AW20" s="138" t="s">
        <v>377</v>
      </c>
      <c r="AX20" s="471" t="s">
        <v>378</v>
      </c>
      <c r="AY20" s="139" t="s">
        <v>379</v>
      </c>
      <c r="AZ20" s="140" t="s">
        <v>380</v>
      </c>
      <c r="BA20" s="140" t="s">
        <v>381</v>
      </c>
      <c r="BB20" s="140" t="s">
        <v>382</v>
      </c>
      <c r="BC20" s="473" t="s">
        <v>383</v>
      </c>
      <c r="BD20" s="471" t="s">
        <v>384</v>
      </c>
      <c r="BE20" s="471" t="s">
        <v>385</v>
      </c>
      <c r="BF20" s="139" t="s">
        <v>386</v>
      </c>
      <c r="BG20" s="140" t="s">
        <v>387</v>
      </c>
      <c r="BH20" s="140" t="s">
        <v>388</v>
      </c>
      <c r="BI20" s="140" t="s">
        <v>389</v>
      </c>
      <c r="BJ20" s="141" t="s">
        <v>390</v>
      </c>
      <c r="BK20" s="143"/>
      <c r="BL20" s="143"/>
      <c r="BM20" s="143"/>
      <c r="BN20" s="143"/>
      <c r="BO20" s="143"/>
      <c r="BP20" s="143"/>
      <c r="BQ20" s="143"/>
      <c r="BR20" s="143"/>
      <c r="BS20" s="143"/>
      <c r="BT20" s="143"/>
      <c r="BU20" s="143"/>
      <c r="BV20" s="143"/>
      <c r="BW20" s="143"/>
      <c r="BX20" s="143"/>
      <c r="BY20" s="143"/>
      <c r="BZ20" s="143"/>
      <c r="CA20" s="143"/>
      <c r="CB20" s="143"/>
      <c r="CC20" s="143"/>
      <c r="CD20" s="143"/>
      <c r="CE20" s="143"/>
      <c r="CF20" s="143"/>
      <c r="CG20" s="143"/>
      <c r="CH20" s="143"/>
      <c r="CI20" s="143"/>
      <c r="CJ20" s="143"/>
      <c r="CK20" s="143"/>
      <c r="CL20" s="143"/>
      <c r="CM20" s="143" t="s">
        <v>391</v>
      </c>
      <c r="CN20" s="471" t="s">
        <v>392</v>
      </c>
      <c r="CO20" s="144" t="s">
        <v>393</v>
      </c>
      <c r="CP20" s="145" t="s">
        <v>394</v>
      </c>
      <c r="CQ20" s="145" t="s">
        <v>395</v>
      </c>
      <c r="CR20" s="145" t="s">
        <v>396</v>
      </c>
      <c r="CS20" s="143" t="s">
        <v>397</v>
      </c>
      <c r="CT20" s="471" t="s">
        <v>398</v>
      </c>
      <c r="CU20" s="471" t="s">
        <v>399</v>
      </c>
      <c r="CV20" s="144" t="s">
        <v>400</v>
      </c>
      <c r="CW20" s="145" t="s">
        <v>401</v>
      </c>
      <c r="CX20" s="145" t="s">
        <v>402</v>
      </c>
      <c r="CY20" s="145" t="s">
        <v>403</v>
      </c>
      <c r="CZ20" s="143" t="s">
        <v>404</v>
      </c>
      <c r="DA20" s="471" t="s">
        <v>405</v>
      </c>
    </row>
    <row r="21" spans="1:106" ht="48" customHeight="1" x14ac:dyDescent="0.25">
      <c r="A21" s="105"/>
      <c r="B21" s="427">
        <v>0</v>
      </c>
      <c r="C21" s="485" t="s">
        <v>92</v>
      </c>
      <c r="D21" s="428" t="s">
        <v>93</v>
      </c>
      <c r="E21" s="427">
        <f>SUM(E22:E27)</f>
        <v>282.02916666666664</v>
      </c>
      <c r="F21" s="427">
        <f>SUM(F22:F27)</f>
        <v>0</v>
      </c>
      <c r="G21" s="427">
        <f t="shared" ref="G21:T21" si="0">SUM(G22:G27)</f>
        <v>0</v>
      </c>
      <c r="H21" s="427">
        <f t="shared" si="0"/>
        <v>11.991666666666669</v>
      </c>
      <c r="I21" s="427">
        <f t="shared" si="0"/>
        <v>0</v>
      </c>
      <c r="J21" s="427">
        <f t="shared" si="0"/>
        <v>0</v>
      </c>
      <c r="K21" s="427">
        <f t="shared" si="0"/>
        <v>0</v>
      </c>
      <c r="L21" s="427">
        <f t="shared" si="0"/>
        <v>0</v>
      </c>
      <c r="M21" s="427">
        <f t="shared" si="0"/>
        <v>0</v>
      </c>
      <c r="N21" s="427">
        <f t="shared" si="0"/>
        <v>0</v>
      </c>
      <c r="O21" s="427">
        <f t="shared" si="0"/>
        <v>0</v>
      </c>
      <c r="P21" s="427">
        <f t="shared" si="0"/>
        <v>0</v>
      </c>
      <c r="Q21" s="427">
        <f t="shared" si="0"/>
        <v>0</v>
      </c>
      <c r="R21" s="427">
        <f t="shared" si="0"/>
        <v>0</v>
      </c>
      <c r="S21" s="427">
        <f t="shared" si="0"/>
        <v>0</v>
      </c>
      <c r="T21" s="427">
        <f t="shared" si="0"/>
        <v>0</v>
      </c>
      <c r="U21" s="427">
        <f>SUM(U22:U27)</f>
        <v>0</v>
      </c>
      <c r="V21" s="427">
        <f t="shared" ref="V21:CS21" si="1">SUM(V22:V27)</f>
        <v>11.991666666666669</v>
      </c>
      <c r="W21" s="427">
        <f t="shared" si="1"/>
        <v>0</v>
      </c>
      <c r="X21" s="427">
        <f t="shared" si="1"/>
        <v>0</v>
      </c>
      <c r="Y21" s="427">
        <f t="shared" si="1"/>
        <v>0</v>
      </c>
      <c r="Z21" s="427">
        <f t="shared" si="1"/>
        <v>0</v>
      </c>
      <c r="AA21" s="427">
        <f t="shared" si="1"/>
        <v>0</v>
      </c>
      <c r="AB21" s="427">
        <f t="shared" si="1"/>
        <v>0</v>
      </c>
      <c r="AC21" s="427">
        <f t="shared" si="1"/>
        <v>0</v>
      </c>
      <c r="AD21" s="427">
        <f t="shared" si="1"/>
        <v>0</v>
      </c>
      <c r="AE21" s="427">
        <f t="shared" si="1"/>
        <v>0</v>
      </c>
      <c r="AF21" s="427">
        <f t="shared" si="1"/>
        <v>0</v>
      </c>
      <c r="AG21" s="427">
        <f t="shared" si="1"/>
        <v>0</v>
      </c>
      <c r="AH21" s="427">
        <f t="shared" si="1"/>
        <v>0</v>
      </c>
      <c r="AI21" s="427">
        <f t="shared" si="1"/>
        <v>0</v>
      </c>
      <c r="AJ21" s="427">
        <f t="shared" si="1"/>
        <v>86.014166666666668</v>
      </c>
      <c r="AK21" s="427">
        <f t="shared" si="1"/>
        <v>0</v>
      </c>
      <c r="AL21" s="427">
        <f t="shared" si="1"/>
        <v>0</v>
      </c>
      <c r="AM21" s="427">
        <f t="shared" si="1"/>
        <v>0</v>
      </c>
      <c r="AN21" s="427">
        <f t="shared" si="1"/>
        <v>0</v>
      </c>
      <c r="AO21" s="427">
        <f t="shared" si="1"/>
        <v>0</v>
      </c>
      <c r="AP21" s="427">
        <f t="shared" si="1"/>
        <v>0</v>
      </c>
      <c r="AQ21" s="427">
        <f t="shared" si="1"/>
        <v>0</v>
      </c>
      <c r="AR21" s="427">
        <f t="shared" si="1"/>
        <v>0</v>
      </c>
      <c r="AS21" s="427">
        <f t="shared" si="1"/>
        <v>0</v>
      </c>
      <c r="AT21" s="427">
        <f t="shared" si="1"/>
        <v>0</v>
      </c>
      <c r="AU21" s="427">
        <f t="shared" si="1"/>
        <v>0</v>
      </c>
      <c r="AV21" s="427">
        <f t="shared" si="1"/>
        <v>0</v>
      </c>
      <c r="AW21" s="427">
        <f t="shared" si="1"/>
        <v>0</v>
      </c>
      <c r="AX21" s="427">
        <f t="shared" si="1"/>
        <v>27.416666666666668</v>
      </c>
      <c r="AY21" s="427">
        <f t="shared" si="1"/>
        <v>0</v>
      </c>
      <c r="AZ21" s="427">
        <f t="shared" si="1"/>
        <v>0</v>
      </c>
      <c r="BA21" s="427">
        <f t="shared" si="1"/>
        <v>0</v>
      </c>
      <c r="BB21" s="427">
        <f t="shared" si="1"/>
        <v>0</v>
      </c>
      <c r="BC21" s="427">
        <f t="shared" si="1"/>
        <v>0</v>
      </c>
      <c r="BD21" s="427">
        <f t="shared" si="1"/>
        <v>0</v>
      </c>
      <c r="BE21" s="427">
        <f t="shared" si="1"/>
        <v>0</v>
      </c>
      <c r="BF21" s="427">
        <f t="shared" si="1"/>
        <v>0</v>
      </c>
      <c r="BG21" s="427">
        <f t="shared" si="1"/>
        <v>0</v>
      </c>
      <c r="BH21" s="427">
        <f t="shared" si="1"/>
        <v>0</v>
      </c>
      <c r="BI21" s="427">
        <f t="shared" si="1"/>
        <v>0</v>
      </c>
      <c r="BJ21" s="427">
        <f t="shared" si="1"/>
        <v>0</v>
      </c>
      <c r="BK21" s="427"/>
      <c r="BL21" s="427">
        <f t="shared" si="1"/>
        <v>40.976666666666667</v>
      </c>
      <c r="BM21" s="427"/>
      <c r="BN21" s="427"/>
      <c r="BO21" s="427"/>
      <c r="BP21" s="427"/>
      <c r="BQ21" s="427"/>
      <c r="BR21" s="427"/>
      <c r="BS21" s="427"/>
      <c r="BT21" s="427"/>
      <c r="BU21" s="427"/>
      <c r="BV21" s="427"/>
      <c r="BW21" s="427"/>
      <c r="BX21" s="427"/>
      <c r="BY21" s="427"/>
      <c r="BZ21" s="427"/>
      <c r="CA21" s="427"/>
      <c r="CB21" s="427"/>
      <c r="CC21" s="427"/>
      <c r="CD21" s="427"/>
      <c r="CE21" s="427"/>
      <c r="CF21" s="427"/>
      <c r="CG21" s="427"/>
      <c r="CH21" s="427"/>
      <c r="CI21" s="427"/>
      <c r="CJ21" s="427"/>
      <c r="CK21" s="427"/>
      <c r="CL21" s="427"/>
      <c r="CM21" s="427">
        <f t="shared" si="1"/>
        <v>0</v>
      </c>
      <c r="CN21" s="427">
        <f t="shared" si="1"/>
        <v>137.41416666666666</v>
      </c>
      <c r="CO21" s="427">
        <f t="shared" si="1"/>
        <v>0</v>
      </c>
      <c r="CP21" s="427">
        <f t="shared" si="1"/>
        <v>0</v>
      </c>
      <c r="CQ21" s="427">
        <f t="shared" si="1"/>
        <v>0</v>
      </c>
      <c r="CR21" s="427">
        <f t="shared" si="1"/>
        <v>0</v>
      </c>
      <c r="CS21" s="427">
        <f t="shared" si="1"/>
        <v>0</v>
      </c>
      <c r="CT21" s="427">
        <v>0</v>
      </c>
      <c r="CU21" s="427">
        <f t="shared" ref="CU21:CZ21" si="2">SUM(CU22:CU27)</f>
        <v>0</v>
      </c>
      <c r="CV21" s="427">
        <f t="shared" si="2"/>
        <v>0</v>
      </c>
      <c r="CW21" s="427">
        <f t="shared" si="2"/>
        <v>0</v>
      </c>
      <c r="CX21" s="427">
        <f t="shared" si="2"/>
        <v>0</v>
      </c>
      <c r="CY21" s="427">
        <f t="shared" si="2"/>
        <v>0</v>
      </c>
      <c r="CZ21" s="427">
        <f t="shared" si="2"/>
        <v>0</v>
      </c>
      <c r="DA21" s="427" t="s">
        <v>190</v>
      </c>
      <c r="DB21" s="146"/>
    </row>
    <row r="22" spans="1:106" ht="42" customHeight="1" x14ac:dyDescent="0.25">
      <c r="A22" s="105"/>
      <c r="B22" s="430" t="s">
        <v>94</v>
      </c>
      <c r="C22" s="438" t="s">
        <v>95</v>
      </c>
      <c r="D22" s="431" t="s">
        <v>93</v>
      </c>
      <c r="E22" s="72">
        <f>E29</f>
        <v>0</v>
      </c>
      <c r="F22" s="72">
        <f>F29</f>
        <v>0</v>
      </c>
      <c r="G22" s="72">
        <f t="shared" ref="G22:T22" si="3">G30</f>
        <v>0</v>
      </c>
      <c r="H22" s="72">
        <f t="shared" si="3"/>
        <v>0</v>
      </c>
      <c r="I22" s="72">
        <f t="shared" si="3"/>
        <v>0</v>
      </c>
      <c r="J22" s="72">
        <f t="shared" si="3"/>
        <v>0</v>
      </c>
      <c r="K22" s="72">
        <f t="shared" si="3"/>
        <v>0</v>
      </c>
      <c r="L22" s="72">
        <f t="shared" si="3"/>
        <v>0</v>
      </c>
      <c r="M22" s="72">
        <f t="shared" si="3"/>
        <v>0</v>
      </c>
      <c r="N22" s="72">
        <f t="shared" si="3"/>
        <v>0</v>
      </c>
      <c r="O22" s="72">
        <f t="shared" si="3"/>
        <v>0</v>
      </c>
      <c r="P22" s="72">
        <f t="shared" si="3"/>
        <v>0</v>
      </c>
      <c r="Q22" s="72">
        <f t="shared" si="3"/>
        <v>0</v>
      </c>
      <c r="R22" s="72">
        <f t="shared" si="3"/>
        <v>0</v>
      </c>
      <c r="S22" s="72">
        <f t="shared" si="3"/>
        <v>0</v>
      </c>
      <c r="T22" s="72">
        <f t="shared" si="3"/>
        <v>0</v>
      </c>
      <c r="U22" s="72">
        <f>U29</f>
        <v>0</v>
      </c>
      <c r="V22" s="72">
        <f>V30</f>
        <v>0</v>
      </c>
      <c r="W22" s="72">
        <f>W29</f>
        <v>0</v>
      </c>
      <c r="X22" s="72">
        <f t="shared" ref="X22:BJ22" si="4">X29</f>
        <v>0</v>
      </c>
      <c r="Y22" s="72">
        <f t="shared" si="4"/>
        <v>0</v>
      </c>
      <c r="Z22" s="72">
        <f t="shared" si="4"/>
        <v>0</v>
      </c>
      <c r="AA22" s="72">
        <f t="shared" si="4"/>
        <v>0</v>
      </c>
      <c r="AB22" s="72">
        <f t="shared" si="4"/>
        <v>0</v>
      </c>
      <c r="AC22" s="72">
        <f>AC29</f>
        <v>0</v>
      </c>
      <c r="AD22" s="72">
        <f t="shared" si="4"/>
        <v>0</v>
      </c>
      <c r="AE22" s="72">
        <f t="shared" si="4"/>
        <v>0</v>
      </c>
      <c r="AF22" s="72">
        <f t="shared" si="4"/>
        <v>0</v>
      </c>
      <c r="AG22" s="72">
        <f t="shared" si="4"/>
        <v>0</v>
      </c>
      <c r="AH22" s="72">
        <f t="shared" si="4"/>
        <v>0</v>
      </c>
      <c r="AI22" s="72">
        <f t="shared" si="4"/>
        <v>0</v>
      </c>
      <c r="AJ22" s="72">
        <f>AJ29</f>
        <v>0</v>
      </c>
      <c r="AK22" s="72">
        <f t="shared" si="4"/>
        <v>0</v>
      </c>
      <c r="AL22" s="72">
        <f t="shared" si="4"/>
        <v>0</v>
      </c>
      <c r="AM22" s="72">
        <f t="shared" si="4"/>
        <v>0</v>
      </c>
      <c r="AN22" s="72">
        <f t="shared" si="4"/>
        <v>0</v>
      </c>
      <c r="AO22" s="72">
        <f t="shared" si="4"/>
        <v>0</v>
      </c>
      <c r="AP22" s="72">
        <f t="shared" si="4"/>
        <v>0</v>
      </c>
      <c r="AQ22" s="72">
        <f t="shared" si="4"/>
        <v>0</v>
      </c>
      <c r="AR22" s="72">
        <f t="shared" si="4"/>
        <v>0</v>
      </c>
      <c r="AS22" s="72">
        <f t="shared" si="4"/>
        <v>0</v>
      </c>
      <c r="AT22" s="72">
        <f t="shared" si="4"/>
        <v>0</v>
      </c>
      <c r="AU22" s="72">
        <f t="shared" si="4"/>
        <v>0</v>
      </c>
      <c r="AV22" s="72">
        <f t="shared" si="4"/>
        <v>0</v>
      </c>
      <c r="AW22" s="72">
        <f t="shared" si="4"/>
        <v>0</v>
      </c>
      <c r="AX22" s="72">
        <f t="shared" si="4"/>
        <v>0</v>
      </c>
      <c r="AY22" s="72">
        <f t="shared" si="4"/>
        <v>0</v>
      </c>
      <c r="AZ22" s="72">
        <f t="shared" si="4"/>
        <v>0</v>
      </c>
      <c r="BA22" s="72">
        <f t="shared" si="4"/>
        <v>0</v>
      </c>
      <c r="BB22" s="72">
        <f t="shared" si="4"/>
        <v>0</v>
      </c>
      <c r="BC22" s="72">
        <f t="shared" si="4"/>
        <v>0</v>
      </c>
      <c r="BD22" s="72">
        <f t="shared" si="4"/>
        <v>0</v>
      </c>
      <c r="BE22" s="72">
        <f>BE29</f>
        <v>0</v>
      </c>
      <c r="BF22" s="72">
        <f t="shared" si="4"/>
        <v>0</v>
      </c>
      <c r="BG22" s="72">
        <f t="shared" si="4"/>
        <v>0</v>
      </c>
      <c r="BH22" s="72">
        <f t="shared" si="4"/>
        <v>0</v>
      </c>
      <c r="BI22" s="72">
        <f t="shared" si="4"/>
        <v>0</v>
      </c>
      <c r="BJ22" s="72">
        <f t="shared" si="4"/>
        <v>0</v>
      </c>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v>0</v>
      </c>
      <c r="CN22" s="72">
        <f t="shared" ref="CN22:CN27" si="5">H22+V22+AJ22+AX22</f>
        <v>0</v>
      </c>
      <c r="CO22" s="72">
        <f t="shared" ref="CO22:CS27" si="6">I22+W22+AK22+AY22</f>
        <v>0</v>
      </c>
      <c r="CP22" s="72">
        <f t="shared" si="6"/>
        <v>0</v>
      </c>
      <c r="CQ22" s="72">
        <f t="shared" si="6"/>
        <v>0</v>
      </c>
      <c r="CR22" s="72">
        <f t="shared" si="6"/>
        <v>0</v>
      </c>
      <c r="CS22" s="72">
        <f t="shared" si="6"/>
        <v>0</v>
      </c>
      <c r="CT22" s="72">
        <v>0</v>
      </c>
      <c r="CU22" s="72">
        <f>O22+AC22+AQ22+BE22</f>
        <v>0</v>
      </c>
      <c r="CV22" s="72">
        <f>P22+AD22+AR22+BF22</f>
        <v>0</v>
      </c>
      <c r="CW22" s="72">
        <f>Q22+AE22+AS22+BG22</f>
        <v>0</v>
      </c>
      <c r="CX22" s="72">
        <f>R22+AT22+BH22</f>
        <v>0</v>
      </c>
      <c r="CY22" s="72">
        <f t="shared" ref="CY22:CZ27" si="7">S22+AG22+AU22+BI22</f>
        <v>0</v>
      </c>
      <c r="CZ22" s="72">
        <f t="shared" si="7"/>
        <v>0</v>
      </c>
      <c r="DA22" s="72" t="s">
        <v>190</v>
      </c>
      <c r="DB22" s="146"/>
    </row>
    <row r="23" spans="1:106" ht="42" customHeight="1" x14ac:dyDescent="0.25">
      <c r="A23" s="105"/>
      <c r="B23" s="430" t="s">
        <v>96</v>
      </c>
      <c r="C23" s="438" t="s">
        <v>97</v>
      </c>
      <c r="D23" s="431" t="s">
        <v>93</v>
      </c>
      <c r="E23" s="72">
        <f>E42</f>
        <v>93.214166666666671</v>
      </c>
      <c r="F23" s="72">
        <f>F42</f>
        <v>0</v>
      </c>
      <c r="G23" s="72">
        <f t="shared" ref="G23:T23" si="8">G44</f>
        <v>0</v>
      </c>
      <c r="H23" s="72">
        <f>H42</f>
        <v>9.1666666666666679</v>
      </c>
      <c r="I23" s="72">
        <f t="shared" si="8"/>
        <v>0</v>
      </c>
      <c r="J23" s="72">
        <f t="shared" si="8"/>
        <v>0</v>
      </c>
      <c r="K23" s="72">
        <f>K42</f>
        <v>0</v>
      </c>
      <c r="L23" s="72">
        <f t="shared" si="8"/>
        <v>0</v>
      </c>
      <c r="M23" s="72">
        <f t="shared" si="8"/>
        <v>0</v>
      </c>
      <c r="N23" s="72">
        <f t="shared" si="8"/>
        <v>0</v>
      </c>
      <c r="O23" s="72">
        <f>O42</f>
        <v>0</v>
      </c>
      <c r="P23" s="72">
        <f t="shared" si="8"/>
        <v>0</v>
      </c>
      <c r="Q23" s="72">
        <f t="shared" si="8"/>
        <v>0</v>
      </c>
      <c r="R23" s="72">
        <f>R42</f>
        <v>0</v>
      </c>
      <c r="S23" s="72">
        <f t="shared" si="8"/>
        <v>0</v>
      </c>
      <c r="T23" s="72">
        <f t="shared" si="8"/>
        <v>0</v>
      </c>
      <c r="U23" s="72">
        <f>U42</f>
        <v>0</v>
      </c>
      <c r="V23" s="72">
        <f>V42</f>
        <v>9.1666666666666679</v>
      </c>
      <c r="W23" s="72">
        <f>W42</f>
        <v>0</v>
      </c>
      <c r="X23" s="72">
        <f>X42</f>
        <v>0</v>
      </c>
      <c r="Y23" s="72">
        <f>Y42</f>
        <v>0</v>
      </c>
      <c r="Z23" s="72">
        <f t="shared" ref="Z23:AO23" si="9">Z42</f>
        <v>0</v>
      </c>
      <c r="AA23" s="72">
        <f t="shared" si="9"/>
        <v>0</v>
      </c>
      <c r="AB23" s="72">
        <v>0</v>
      </c>
      <c r="AC23" s="72">
        <f t="shared" si="9"/>
        <v>0</v>
      </c>
      <c r="AD23" s="72">
        <f t="shared" si="9"/>
        <v>0</v>
      </c>
      <c r="AE23" s="72">
        <f t="shared" si="9"/>
        <v>0</v>
      </c>
      <c r="AF23" s="72">
        <f t="shared" si="9"/>
        <v>0</v>
      </c>
      <c r="AG23" s="72">
        <f t="shared" si="9"/>
        <v>0</v>
      </c>
      <c r="AH23" s="72">
        <f t="shared" si="9"/>
        <v>0</v>
      </c>
      <c r="AI23" s="72">
        <f t="shared" si="9"/>
        <v>0</v>
      </c>
      <c r="AJ23" s="72">
        <f t="shared" si="9"/>
        <v>47.172499999999999</v>
      </c>
      <c r="AK23" s="72">
        <f t="shared" si="9"/>
        <v>0</v>
      </c>
      <c r="AL23" s="72">
        <f t="shared" si="9"/>
        <v>0</v>
      </c>
      <c r="AM23" s="72">
        <f t="shared" si="9"/>
        <v>0</v>
      </c>
      <c r="AN23" s="72">
        <f t="shared" si="9"/>
        <v>0</v>
      </c>
      <c r="AO23" s="72">
        <f t="shared" si="9"/>
        <v>0</v>
      </c>
      <c r="AP23" s="72">
        <v>0</v>
      </c>
      <c r="AQ23" s="72">
        <f t="shared" ref="AQ23:BL23" si="10">AQ42</f>
        <v>0</v>
      </c>
      <c r="AR23" s="72">
        <f t="shared" si="10"/>
        <v>0</v>
      </c>
      <c r="AS23" s="72">
        <f t="shared" si="10"/>
        <v>0</v>
      </c>
      <c r="AT23" s="72">
        <f t="shared" si="10"/>
        <v>0</v>
      </c>
      <c r="AU23" s="72">
        <f t="shared" si="10"/>
        <v>0</v>
      </c>
      <c r="AV23" s="72">
        <f t="shared" si="10"/>
        <v>0</v>
      </c>
      <c r="AW23" s="72">
        <f t="shared" si="10"/>
        <v>0</v>
      </c>
      <c r="AX23" s="72">
        <f t="shared" si="10"/>
        <v>14.75</v>
      </c>
      <c r="AY23" s="72">
        <f t="shared" si="10"/>
        <v>0</v>
      </c>
      <c r="AZ23" s="72">
        <f t="shared" si="10"/>
        <v>0</v>
      </c>
      <c r="BA23" s="72">
        <f t="shared" si="10"/>
        <v>0</v>
      </c>
      <c r="BB23" s="72">
        <f t="shared" si="10"/>
        <v>0</v>
      </c>
      <c r="BC23" s="72">
        <f t="shared" si="10"/>
        <v>0</v>
      </c>
      <c r="BD23" s="72">
        <f t="shared" si="10"/>
        <v>0</v>
      </c>
      <c r="BE23" s="72">
        <f t="shared" si="10"/>
        <v>0</v>
      </c>
      <c r="BF23" s="72">
        <f t="shared" si="10"/>
        <v>0</v>
      </c>
      <c r="BG23" s="72">
        <f t="shared" si="10"/>
        <v>0</v>
      </c>
      <c r="BH23" s="72">
        <f t="shared" si="10"/>
        <v>0</v>
      </c>
      <c r="BI23" s="72">
        <f t="shared" si="10"/>
        <v>0</v>
      </c>
      <c r="BJ23" s="72">
        <f t="shared" si="10"/>
        <v>0</v>
      </c>
      <c r="BK23" s="72"/>
      <c r="BL23" s="72">
        <f t="shared" si="10"/>
        <v>14.75</v>
      </c>
      <c r="BM23" s="72"/>
      <c r="BN23" s="72"/>
      <c r="BO23" s="72"/>
      <c r="BP23" s="72"/>
      <c r="BQ23" s="72"/>
      <c r="BR23" s="72"/>
      <c r="BS23" s="72"/>
      <c r="BT23" s="72"/>
      <c r="BU23" s="72"/>
      <c r="BV23" s="72"/>
      <c r="BW23" s="72"/>
      <c r="BX23" s="72"/>
      <c r="BY23" s="72"/>
      <c r="BZ23" s="72">
        <f t="shared" ref="BZ23" si="11">BZ42</f>
        <v>7.375</v>
      </c>
      <c r="CA23" s="72"/>
      <c r="CB23" s="72"/>
      <c r="CC23" s="72"/>
      <c r="CD23" s="72"/>
      <c r="CE23" s="72"/>
      <c r="CF23" s="72"/>
      <c r="CG23" s="72"/>
      <c r="CH23" s="72"/>
      <c r="CI23" s="72"/>
      <c r="CJ23" s="72"/>
      <c r="CK23" s="72"/>
      <c r="CL23" s="72"/>
      <c r="CM23" s="72">
        <v>0</v>
      </c>
      <c r="CN23" s="72">
        <f t="shared" si="5"/>
        <v>80.255833333333328</v>
      </c>
      <c r="CO23" s="72">
        <f t="shared" si="6"/>
        <v>0</v>
      </c>
      <c r="CP23" s="72">
        <f t="shared" si="6"/>
        <v>0</v>
      </c>
      <c r="CQ23" s="72">
        <f t="shared" si="6"/>
        <v>0</v>
      </c>
      <c r="CR23" s="72">
        <f t="shared" si="6"/>
        <v>0</v>
      </c>
      <c r="CS23" s="72">
        <f t="shared" si="6"/>
        <v>0</v>
      </c>
      <c r="CT23" s="72">
        <v>0</v>
      </c>
      <c r="CU23" s="72">
        <f>O23+AQ23+BE23</f>
        <v>0</v>
      </c>
      <c r="CV23" s="72">
        <f t="shared" ref="CV23:CX24" si="12">P23+AD23+AR23+BF23</f>
        <v>0</v>
      </c>
      <c r="CW23" s="72">
        <f t="shared" si="12"/>
        <v>0</v>
      </c>
      <c r="CX23" s="72">
        <f t="shared" si="12"/>
        <v>0</v>
      </c>
      <c r="CY23" s="72">
        <f t="shared" si="7"/>
        <v>0</v>
      </c>
      <c r="CZ23" s="72">
        <f t="shared" si="7"/>
        <v>0</v>
      </c>
      <c r="DA23" s="72" t="s">
        <v>190</v>
      </c>
      <c r="DB23" s="146"/>
    </row>
    <row r="24" spans="1:106" ht="42" customHeight="1" x14ac:dyDescent="0.25">
      <c r="A24" s="105"/>
      <c r="B24" s="430" t="s">
        <v>98</v>
      </c>
      <c r="C24" s="438" t="s">
        <v>99</v>
      </c>
      <c r="D24" s="431" t="s">
        <v>93</v>
      </c>
      <c r="E24" s="72">
        <f>E73</f>
        <v>77.166666666666671</v>
      </c>
      <c r="F24" s="72">
        <f>F73</f>
        <v>0</v>
      </c>
      <c r="G24" s="72">
        <f t="shared" ref="G24:AW24" si="13">G73</f>
        <v>0</v>
      </c>
      <c r="H24" s="72">
        <f>H73</f>
        <v>0</v>
      </c>
      <c r="I24" s="72">
        <f t="shared" si="13"/>
        <v>0</v>
      </c>
      <c r="J24" s="72">
        <f t="shared" si="13"/>
        <v>0</v>
      </c>
      <c r="K24" s="72">
        <f t="shared" si="13"/>
        <v>0</v>
      </c>
      <c r="L24" s="72">
        <f t="shared" si="13"/>
        <v>0</v>
      </c>
      <c r="M24" s="72">
        <f t="shared" si="13"/>
        <v>0</v>
      </c>
      <c r="N24" s="72">
        <f t="shared" si="13"/>
        <v>0</v>
      </c>
      <c r="O24" s="72">
        <f>O73</f>
        <v>0</v>
      </c>
      <c r="P24" s="72">
        <f t="shared" si="13"/>
        <v>0</v>
      </c>
      <c r="Q24" s="72">
        <f t="shared" si="13"/>
        <v>0</v>
      </c>
      <c r="R24" s="72">
        <f t="shared" si="13"/>
        <v>0</v>
      </c>
      <c r="S24" s="72">
        <f t="shared" si="13"/>
        <v>0</v>
      </c>
      <c r="T24" s="72">
        <f t="shared" si="13"/>
        <v>0</v>
      </c>
      <c r="U24" s="72">
        <f t="shared" si="13"/>
        <v>0</v>
      </c>
      <c r="V24" s="72">
        <f>V73</f>
        <v>0</v>
      </c>
      <c r="W24" s="72">
        <f t="shared" si="13"/>
        <v>0</v>
      </c>
      <c r="X24" s="72">
        <f t="shared" si="13"/>
        <v>0</v>
      </c>
      <c r="Y24" s="72">
        <f t="shared" si="13"/>
        <v>0</v>
      </c>
      <c r="Z24" s="72">
        <f t="shared" si="13"/>
        <v>0</v>
      </c>
      <c r="AA24" s="72">
        <f t="shared" si="13"/>
        <v>0</v>
      </c>
      <c r="AB24" s="72">
        <f t="shared" si="13"/>
        <v>0</v>
      </c>
      <c r="AC24" s="72">
        <f t="shared" si="13"/>
        <v>0</v>
      </c>
      <c r="AD24" s="72">
        <f t="shared" si="13"/>
        <v>0</v>
      </c>
      <c r="AE24" s="72">
        <f t="shared" si="13"/>
        <v>0</v>
      </c>
      <c r="AF24" s="72">
        <f t="shared" si="13"/>
        <v>0</v>
      </c>
      <c r="AG24" s="72">
        <f t="shared" si="13"/>
        <v>0</v>
      </c>
      <c r="AH24" s="72">
        <f t="shared" si="13"/>
        <v>0</v>
      </c>
      <c r="AI24" s="72">
        <f t="shared" si="13"/>
        <v>0</v>
      </c>
      <c r="AJ24" s="72">
        <f t="shared" si="13"/>
        <v>38.583333333333336</v>
      </c>
      <c r="AK24" s="72">
        <f t="shared" si="13"/>
        <v>0</v>
      </c>
      <c r="AL24" s="72">
        <f t="shared" si="13"/>
        <v>0</v>
      </c>
      <c r="AM24" s="72">
        <f t="shared" si="13"/>
        <v>0</v>
      </c>
      <c r="AN24" s="72">
        <f t="shared" si="13"/>
        <v>0</v>
      </c>
      <c r="AO24" s="72">
        <f t="shared" si="13"/>
        <v>0</v>
      </c>
      <c r="AP24" s="72">
        <f t="shared" si="13"/>
        <v>0</v>
      </c>
      <c r="AQ24" s="72">
        <f t="shared" si="13"/>
        <v>0</v>
      </c>
      <c r="AR24" s="72">
        <f t="shared" si="13"/>
        <v>0</v>
      </c>
      <c r="AS24" s="72">
        <f t="shared" si="13"/>
        <v>0</v>
      </c>
      <c r="AT24" s="72">
        <f t="shared" si="13"/>
        <v>0</v>
      </c>
      <c r="AU24" s="72">
        <f t="shared" si="13"/>
        <v>0</v>
      </c>
      <c r="AV24" s="72">
        <f t="shared" si="13"/>
        <v>0</v>
      </c>
      <c r="AW24" s="72">
        <f t="shared" si="13"/>
        <v>0</v>
      </c>
      <c r="AX24" s="72">
        <f>AX73</f>
        <v>0</v>
      </c>
      <c r="AY24" s="72">
        <f t="shared" ref="AY24:BJ24" si="14">AY73</f>
        <v>0</v>
      </c>
      <c r="AZ24" s="72">
        <f t="shared" si="14"/>
        <v>0</v>
      </c>
      <c r="BA24" s="72">
        <f t="shared" si="14"/>
        <v>0</v>
      </c>
      <c r="BB24" s="72">
        <f t="shared" si="14"/>
        <v>0</v>
      </c>
      <c r="BC24" s="72">
        <f t="shared" si="14"/>
        <v>0</v>
      </c>
      <c r="BD24" s="72">
        <f t="shared" si="14"/>
        <v>0</v>
      </c>
      <c r="BE24" s="72">
        <f t="shared" si="14"/>
        <v>0</v>
      </c>
      <c r="BF24" s="72">
        <f t="shared" si="14"/>
        <v>0</v>
      </c>
      <c r="BG24" s="72">
        <f t="shared" si="14"/>
        <v>0</v>
      </c>
      <c r="BH24" s="72">
        <f t="shared" si="14"/>
        <v>0</v>
      </c>
      <c r="BI24" s="72">
        <f t="shared" si="14"/>
        <v>0</v>
      </c>
      <c r="BJ24" s="72">
        <f t="shared" si="14"/>
        <v>0</v>
      </c>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v>0</v>
      </c>
      <c r="CN24" s="72">
        <f t="shared" si="5"/>
        <v>38.583333333333336</v>
      </c>
      <c r="CO24" s="72">
        <f t="shared" si="6"/>
        <v>0</v>
      </c>
      <c r="CP24" s="72">
        <f t="shared" si="6"/>
        <v>0</v>
      </c>
      <c r="CQ24" s="72">
        <f t="shared" si="6"/>
        <v>0</v>
      </c>
      <c r="CR24" s="72">
        <f t="shared" si="6"/>
        <v>0</v>
      </c>
      <c r="CS24" s="72">
        <f t="shared" si="6"/>
        <v>0</v>
      </c>
      <c r="CT24" s="72">
        <v>0</v>
      </c>
      <c r="CU24" s="72">
        <f>O24+AC24+AQ24+BE24</f>
        <v>0</v>
      </c>
      <c r="CV24" s="72">
        <f t="shared" si="12"/>
        <v>0</v>
      </c>
      <c r="CW24" s="72">
        <f t="shared" si="12"/>
        <v>0</v>
      </c>
      <c r="CX24" s="72">
        <f t="shared" si="12"/>
        <v>0</v>
      </c>
      <c r="CY24" s="72">
        <f t="shared" si="7"/>
        <v>0</v>
      </c>
      <c r="CZ24" s="72">
        <f t="shared" si="7"/>
        <v>0</v>
      </c>
      <c r="DA24" s="72" t="s">
        <v>190</v>
      </c>
      <c r="DB24" s="146"/>
    </row>
    <row r="25" spans="1:106" ht="42" customHeight="1" x14ac:dyDescent="0.25">
      <c r="A25" s="105"/>
      <c r="B25" s="430" t="s">
        <v>100</v>
      </c>
      <c r="C25" s="438" t="s">
        <v>101</v>
      </c>
      <c r="D25" s="431" t="s">
        <v>93</v>
      </c>
      <c r="E25" s="72">
        <f>E77</f>
        <v>94.748333333333335</v>
      </c>
      <c r="F25" s="72">
        <f>F77</f>
        <v>0</v>
      </c>
      <c r="G25" s="72">
        <f>G77</f>
        <v>0</v>
      </c>
      <c r="H25" s="72">
        <f>H77</f>
        <v>2.0833333333333335</v>
      </c>
      <c r="I25" s="72">
        <f t="shared" ref="I25:AW25" si="15">I77</f>
        <v>0</v>
      </c>
      <c r="J25" s="72">
        <f t="shared" si="15"/>
        <v>0</v>
      </c>
      <c r="K25" s="72">
        <f t="shared" si="15"/>
        <v>0</v>
      </c>
      <c r="L25" s="72">
        <f t="shared" si="15"/>
        <v>0</v>
      </c>
      <c r="M25" s="72">
        <f t="shared" si="15"/>
        <v>0</v>
      </c>
      <c r="N25" s="72">
        <f t="shared" si="15"/>
        <v>0</v>
      </c>
      <c r="O25" s="72">
        <f>O77</f>
        <v>0</v>
      </c>
      <c r="P25" s="72">
        <f t="shared" si="15"/>
        <v>0</v>
      </c>
      <c r="Q25" s="72">
        <f t="shared" si="15"/>
        <v>0</v>
      </c>
      <c r="R25" s="72">
        <f t="shared" si="15"/>
        <v>0</v>
      </c>
      <c r="S25" s="72">
        <f t="shared" si="15"/>
        <v>0</v>
      </c>
      <c r="T25" s="72">
        <f t="shared" si="15"/>
        <v>0</v>
      </c>
      <c r="U25" s="72">
        <f t="shared" si="15"/>
        <v>0</v>
      </c>
      <c r="V25" s="72">
        <f t="shared" si="15"/>
        <v>2.0833333333333335</v>
      </c>
      <c r="W25" s="72">
        <f t="shared" si="15"/>
        <v>0</v>
      </c>
      <c r="X25" s="72">
        <f t="shared" si="15"/>
        <v>0</v>
      </c>
      <c r="Y25" s="72">
        <f t="shared" si="15"/>
        <v>0</v>
      </c>
      <c r="Z25" s="72">
        <f t="shared" si="15"/>
        <v>0</v>
      </c>
      <c r="AA25" s="72">
        <f t="shared" si="15"/>
        <v>0</v>
      </c>
      <c r="AB25" s="72">
        <f t="shared" si="15"/>
        <v>0</v>
      </c>
      <c r="AC25" s="72">
        <f t="shared" si="15"/>
        <v>0</v>
      </c>
      <c r="AD25" s="72">
        <f t="shared" si="15"/>
        <v>0</v>
      </c>
      <c r="AE25" s="72">
        <f t="shared" si="15"/>
        <v>0</v>
      </c>
      <c r="AF25" s="72">
        <f t="shared" si="15"/>
        <v>0</v>
      </c>
      <c r="AG25" s="72">
        <f t="shared" si="15"/>
        <v>0</v>
      </c>
      <c r="AH25" s="72">
        <f t="shared" si="15"/>
        <v>0</v>
      </c>
      <c r="AI25" s="72">
        <f t="shared" si="15"/>
        <v>0</v>
      </c>
      <c r="AJ25" s="72">
        <f t="shared" si="15"/>
        <v>0</v>
      </c>
      <c r="AK25" s="72">
        <f t="shared" si="15"/>
        <v>0</v>
      </c>
      <c r="AL25" s="72">
        <f t="shared" si="15"/>
        <v>0</v>
      </c>
      <c r="AM25" s="72">
        <f t="shared" si="15"/>
        <v>0</v>
      </c>
      <c r="AN25" s="72">
        <f t="shared" si="15"/>
        <v>0</v>
      </c>
      <c r="AO25" s="72">
        <f t="shared" si="15"/>
        <v>0</v>
      </c>
      <c r="AP25" s="72">
        <f t="shared" si="15"/>
        <v>0</v>
      </c>
      <c r="AQ25" s="72">
        <f t="shared" si="15"/>
        <v>0</v>
      </c>
      <c r="AR25" s="72">
        <f t="shared" si="15"/>
        <v>0</v>
      </c>
      <c r="AS25" s="72">
        <f t="shared" si="15"/>
        <v>0</v>
      </c>
      <c r="AT25" s="72">
        <f t="shared" si="15"/>
        <v>0</v>
      </c>
      <c r="AU25" s="72">
        <f t="shared" si="15"/>
        <v>0</v>
      </c>
      <c r="AV25" s="72">
        <f t="shared" si="15"/>
        <v>0</v>
      </c>
      <c r="AW25" s="72">
        <f t="shared" si="15"/>
        <v>0</v>
      </c>
      <c r="AX25" s="72">
        <f>AX77</f>
        <v>12.5</v>
      </c>
      <c r="AY25" s="72">
        <f t="shared" ref="AY25:BJ25" si="16">AY77</f>
        <v>0</v>
      </c>
      <c r="AZ25" s="72">
        <f t="shared" si="16"/>
        <v>0</v>
      </c>
      <c r="BA25" s="72">
        <f t="shared" si="16"/>
        <v>0</v>
      </c>
      <c r="BB25" s="72">
        <f t="shared" si="16"/>
        <v>0</v>
      </c>
      <c r="BC25" s="72">
        <f t="shared" si="16"/>
        <v>0</v>
      </c>
      <c r="BD25" s="72">
        <f t="shared" si="16"/>
        <v>0</v>
      </c>
      <c r="BE25" s="72">
        <f t="shared" si="16"/>
        <v>0</v>
      </c>
      <c r="BF25" s="72">
        <f t="shared" si="16"/>
        <v>0</v>
      </c>
      <c r="BG25" s="72">
        <f t="shared" si="16"/>
        <v>0</v>
      </c>
      <c r="BH25" s="72">
        <f t="shared" si="16"/>
        <v>0</v>
      </c>
      <c r="BI25" s="72">
        <f t="shared" si="16"/>
        <v>0</v>
      </c>
      <c r="BJ25" s="72">
        <f t="shared" si="16"/>
        <v>0</v>
      </c>
      <c r="BK25" s="72"/>
      <c r="BL25" s="72">
        <f>BL77</f>
        <v>26.060000000000002</v>
      </c>
      <c r="BM25" s="72"/>
      <c r="BN25" s="72"/>
      <c r="BO25" s="72"/>
      <c r="BP25" s="72"/>
      <c r="BQ25" s="72"/>
      <c r="BR25" s="72"/>
      <c r="BS25" s="72"/>
      <c r="BT25" s="72"/>
      <c r="BU25" s="72"/>
      <c r="BV25" s="72"/>
      <c r="BW25" s="72"/>
      <c r="BX25" s="72"/>
      <c r="BY25" s="72"/>
      <c r="BZ25" s="72">
        <f>BZ77</f>
        <v>54.105000000000011</v>
      </c>
      <c r="CA25" s="72"/>
      <c r="CB25" s="72"/>
      <c r="CC25" s="72"/>
      <c r="CD25" s="72"/>
      <c r="CE25" s="72"/>
      <c r="CF25" s="72"/>
      <c r="CG25" s="72"/>
      <c r="CH25" s="72"/>
      <c r="CI25" s="72"/>
      <c r="CJ25" s="72"/>
      <c r="CK25" s="72"/>
      <c r="CL25" s="72"/>
      <c r="CM25" s="72">
        <v>0</v>
      </c>
      <c r="CN25" s="72">
        <f t="shared" si="5"/>
        <v>16.666666666666668</v>
      </c>
      <c r="CO25" s="72">
        <f t="shared" si="6"/>
        <v>0</v>
      </c>
      <c r="CP25" s="72">
        <f t="shared" si="6"/>
        <v>0</v>
      </c>
      <c r="CQ25" s="72">
        <f t="shared" si="6"/>
        <v>0</v>
      </c>
      <c r="CR25" s="72">
        <f t="shared" si="6"/>
        <v>0</v>
      </c>
      <c r="CS25" s="72">
        <f t="shared" si="6"/>
        <v>0</v>
      </c>
      <c r="CT25" s="72">
        <v>0</v>
      </c>
      <c r="CU25" s="72">
        <f>O25+AQ25+BE25</f>
        <v>0</v>
      </c>
      <c r="CV25" s="72">
        <f>P25+AR25+BF25</f>
        <v>0</v>
      </c>
      <c r="CW25" s="72">
        <f>Q25+AE25+AS25+BG25</f>
        <v>0</v>
      </c>
      <c r="CX25" s="72">
        <f>R25+AT25+BH25</f>
        <v>0</v>
      </c>
      <c r="CY25" s="72">
        <f t="shared" si="7"/>
        <v>0</v>
      </c>
      <c r="CZ25" s="72">
        <f t="shared" si="7"/>
        <v>0</v>
      </c>
      <c r="DA25" s="72" t="s">
        <v>190</v>
      </c>
      <c r="DB25" s="146"/>
    </row>
    <row r="26" spans="1:106" ht="42" customHeight="1" x14ac:dyDescent="0.25">
      <c r="A26" s="105"/>
      <c r="B26" s="430" t="s">
        <v>102</v>
      </c>
      <c r="C26" s="438" t="s">
        <v>103</v>
      </c>
      <c r="D26" s="431" t="s">
        <v>93</v>
      </c>
      <c r="E26" s="72">
        <f>E86</f>
        <v>0</v>
      </c>
      <c r="F26" s="72">
        <f>F86</f>
        <v>0</v>
      </c>
      <c r="G26" s="72">
        <v>0</v>
      </c>
      <c r="H26" s="72">
        <f t="shared" ref="H26:AW26" si="17">H86</f>
        <v>0</v>
      </c>
      <c r="I26" s="72">
        <f t="shared" si="17"/>
        <v>0</v>
      </c>
      <c r="J26" s="72">
        <f t="shared" si="17"/>
        <v>0</v>
      </c>
      <c r="K26" s="72">
        <f t="shared" si="17"/>
        <v>0</v>
      </c>
      <c r="L26" s="72">
        <f t="shared" si="17"/>
        <v>0</v>
      </c>
      <c r="M26" s="72">
        <f t="shared" si="17"/>
        <v>0</v>
      </c>
      <c r="N26" s="72">
        <f t="shared" si="17"/>
        <v>0</v>
      </c>
      <c r="O26" s="72">
        <f t="shared" si="17"/>
        <v>0</v>
      </c>
      <c r="P26" s="72">
        <f t="shared" si="17"/>
        <v>0</v>
      </c>
      <c r="Q26" s="72">
        <f t="shared" si="17"/>
        <v>0</v>
      </c>
      <c r="R26" s="72">
        <f t="shared" si="17"/>
        <v>0</v>
      </c>
      <c r="S26" s="72">
        <f t="shared" si="17"/>
        <v>0</v>
      </c>
      <c r="T26" s="72">
        <f t="shared" si="17"/>
        <v>0</v>
      </c>
      <c r="U26" s="72">
        <f t="shared" si="17"/>
        <v>0</v>
      </c>
      <c r="V26" s="72">
        <f t="shared" si="17"/>
        <v>0</v>
      </c>
      <c r="W26" s="72">
        <f t="shared" si="17"/>
        <v>0</v>
      </c>
      <c r="X26" s="72">
        <f t="shared" si="17"/>
        <v>0</v>
      </c>
      <c r="Y26" s="72">
        <f t="shared" si="17"/>
        <v>0</v>
      </c>
      <c r="Z26" s="72">
        <f t="shared" si="17"/>
        <v>0</v>
      </c>
      <c r="AA26" s="72">
        <f t="shared" si="17"/>
        <v>0</v>
      </c>
      <c r="AB26" s="72">
        <f t="shared" si="17"/>
        <v>0</v>
      </c>
      <c r="AC26" s="72">
        <f t="shared" si="17"/>
        <v>0</v>
      </c>
      <c r="AD26" s="72">
        <f t="shared" si="17"/>
        <v>0</v>
      </c>
      <c r="AE26" s="72">
        <f t="shared" si="17"/>
        <v>0</v>
      </c>
      <c r="AF26" s="72">
        <f t="shared" si="17"/>
        <v>0</v>
      </c>
      <c r="AG26" s="72">
        <f t="shared" si="17"/>
        <v>0</v>
      </c>
      <c r="AH26" s="72">
        <f t="shared" si="17"/>
        <v>0</v>
      </c>
      <c r="AI26" s="72">
        <f t="shared" si="17"/>
        <v>0</v>
      </c>
      <c r="AJ26" s="72">
        <f t="shared" si="17"/>
        <v>0</v>
      </c>
      <c r="AK26" s="72">
        <f t="shared" si="17"/>
        <v>0</v>
      </c>
      <c r="AL26" s="72">
        <f t="shared" si="17"/>
        <v>0</v>
      </c>
      <c r="AM26" s="72">
        <f t="shared" si="17"/>
        <v>0</v>
      </c>
      <c r="AN26" s="72">
        <f t="shared" si="17"/>
        <v>0</v>
      </c>
      <c r="AO26" s="72">
        <f t="shared" si="17"/>
        <v>0</v>
      </c>
      <c r="AP26" s="72">
        <f t="shared" si="17"/>
        <v>0</v>
      </c>
      <c r="AQ26" s="72">
        <f t="shared" si="17"/>
        <v>0</v>
      </c>
      <c r="AR26" s="72">
        <f t="shared" si="17"/>
        <v>0</v>
      </c>
      <c r="AS26" s="72">
        <f t="shared" si="17"/>
        <v>0</v>
      </c>
      <c r="AT26" s="72">
        <f t="shared" si="17"/>
        <v>0</v>
      </c>
      <c r="AU26" s="72">
        <f t="shared" si="17"/>
        <v>0</v>
      </c>
      <c r="AV26" s="72">
        <f t="shared" si="17"/>
        <v>0</v>
      </c>
      <c r="AW26" s="72">
        <f t="shared" si="17"/>
        <v>0</v>
      </c>
      <c r="AX26" s="72">
        <f>AX86</f>
        <v>0</v>
      </c>
      <c r="AY26" s="72">
        <f t="shared" ref="AY26:BJ26" si="18">AY86</f>
        <v>0</v>
      </c>
      <c r="AZ26" s="72">
        <f t="shared" si="18"/>
        <v>0</v>
      </c>
      <c r="BA26" s="72">
        <f t="shared" si="18"/>
        <v>0</v>
      </c>
      <c r="BB26" s="72">
        <f t="shared" si="18"/>
        <v>0</v>
      </c>
      <c r="BC26" s="72">
        <f t="shared" si="18"/>
        <v>0</v>
      </c>
      <c r="BD26" s="72">
        <f t="shared" si="18"/>
        <v>0</v>
      </c>
      <c r="BE26" s="72">
        <f t="shared" si="18"/>
        <v>0</v>
      </c>
      <c r="BF26" s="72">
        <f t="shared" si="18"/>
        <v>0</v>
      </c>
      <c r="BG26" s="72">
        <f t="shared" si="18"/>
        <v>0</v>
      </c>
      <c r="BH26" s="72">
        <f t="shared" si="18"/>
        <v>0</v>
      </c>
      <c r="BI26" s="72">
        <f t="shared" si="18"/>
        <v>0</v>
      </c>
      <c r="BJ26" s="72">
        <f t="shared" si="18"/>
        <v>0</v>
      </c>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v>0</v>
      </c>
      <c r="CN26" s="72">
        <f t="shared" si="5"/>
        <v>0</v>
      </c>
      <c r="CO26" s="72">
        <f t="shared" si="6"/>
        <v>0</v>
      </c>
      <c r="CP26" s="72">
        <f t="shared" si="6"/>
        <v>0</v>
      </c>
      <c r="CQ26" s="72">
        <f t="shared" si="6"/>
        <v>0</v>
      </c>
      <c r="CR26" s="72">
        <f t="shared" si="6"/>
        <v>0</v>
      </c>
      <c r="CS26" s="72">
        <f t="shared" si="6"/>
        <v>0</v>
      </c>
      <c r="CT26" s="72">
        <v>0</v>
      </c>
      <c r="CU26" s="72">
        <f>O26+AC26+AQ26+BE26</f>
        <v>0</v>
      </c>
      <c r="CV26" s="72">
        <f>P26+AD26+AR26+BF26</f>
        <v>0</v>
      </c>
      <c r="CW26" s="72">
        <f>Q26+AE26+AS26+BG26</f>
        <v>0</v>
      </c>
      <c r="CX26" s="72">
        <f>R26+AF26+AT26+BH26</f>
        <v>0</v>
      </c>
      <c r="CY26" s="72">
        <f t="shared" si="7"/>
        <v>0</v>
      </c>
      <c r="CZ26" s="72">
        <f t="shared" si="7"/>
        <v>0</v>
      </c>
      <c r="DA26" s="72" t="s">
        <v>190</v>
      </c>
      <c r="DB26" s="146"/>
    </row>
    <row r="27" spans="1:106" ht="42" customHeight="1" x14ac:dyDescent="0.25">
      <c r="A27" s="105"/>
      <c r="B27" s="430" t="s">
        <v>104</v>
      </c>
      <c r="C27" s="438" t="s">
        <v>105</v>
      </c>
      <c r="D27" s="431" t="s">
        <v>93</v>
      </c>
      <c r="E27" s="72">
        <f>E87</f>
        <v>16.900000000000002</v>
      </c>
      <c r="F27" s="72">
        <f>F87</f>
        <v>0</v>
      </c>
      <c r="G27" s="72">
        <f t="shared" ref="G27:T27" si="19">G59</f>
        <v>0</v>
      </c>
      <c r="H27" s="72">
        <f>H87</f>
        <v>0.7416666666666667</v>
      </c>
      <c r="I27" s="72">
        <f t="shared" si="19"/>
        <v>0</v>
      </c>
      <c r="J27" s="72">
        <f t="shared" si="19"/>
        <v>0</v>
      </c>
      <c r="K27" s="72">
        <f t="shared" si="19"/>
        <v>0</v>
      </c>
      <c r="L27" s="72">
        <f t="shared" si="19"/>
        <v>0</v>
      </c>
      <c r="M27" s="72">
        <f t="shared" si="19"/>
        <v>0</v>
      </c>
      <c r="N27" s="72">
        <f t="shared" si="19"/>
        <v>0</v>
      </c>
      <c r="O27" s="72">
        <f>O87</f>
        <v>0</v>
      </c>
      <c r="P27" s="72">
        <f t="shared" si="19"/>
        <v>0</v>
      </c>
      <c r="Q27" s="72">
        <f t="shared" si="19"/>
        <v>0</v>
      </c>
      <c r="R27" s="72">
        <f t="shared" si="19"/>
        <v>0</v>
      </c>
      <c r="S27" s="72">
        <f t="shared" si="19"/>
        <v>0</v>
      </c>
      <c r="T27" s="72">
        <f t="shared" si="19"/>
        <v>0</v>
      </c>
      <c r="U27" s="72">
        <f t="shared" ref="U27:AW27" si="20">U87</f>
        <v>0</v>
      </c>
      <c r="V27" s="72">
        <f t="shared" si="20"/>
        <v>0.7416666666666667</v>
      </c>
      <c r="W27" s="72">
        <f t="shared" si="20"/>
        <v>0</v>
      </c>
      <c r="X27" s="72">
        <f t="shared" si="20"/>
        <v>0</v>
      </c>
      <c r="Y27" s="72">
        <f t="shared" si="20"/>
        <v>0</v>
      </c>
      <c r="Z27" s="72">
        <f t="shared" si="20"/>
        <v>0</v>
      </c>
      <c r="AA27" s="72">
        <f t="shared" si="20"/>
        <v>0</v>
      </c>
      <c r="AB27" s="72">
        <f t="shared" si="20"/>
        <v>0</v>
      </c>
      <c r="AC27" s="72">
        <f t="shared" si="20"/>
        <v>0</v>
      </c>
      <c r="AD27" s="72">
        <f t="shared" si="20"/>
        <v>0</v>
      </c>
      <c r="AE27" s="72">
        <f t="shared" si="20"/>
        <v>0</v>
      </c>
      <c r="AF27" s="72">
        <f t="shared" si="20"/>
        <v>0</v>
      </c>
      <c r="AG27" s="72">
        <f t="shared" si="20"/>
        <v>0</v>
      </c>
      <c r="AH27" s="72">
        <f t="shared" si="20"/>
        <v>0</v>
      </c>
      <c r="AI27" s="72">
        <f t="shared" si="20"/>
        <v>0</v>
      </c>
      <c r="AJ27" s="72">
        <f t="shared" si="20"/>
        <v>0.2583333333333333</v>
      </c>
      <c r="AK27" s="72">
        <f t="shared" si="20"/>
        <v>0</v>
      </c>
      <c r="AL27" s="72">
        <f t="shared" si="20"/>
        <v>0</v>
      </c>
      <c r="AM27" s="72">
        <f t="shared" si="20"/>
        <v>0</v>
      </c>
      <c r="AN27" s="72">
        <f t="shared" si="20"/>
        <v>0</v>
      </c>
      <c r="AO27" s="72">
        <f t="shared" si="20"/>
        <v>0</v>
      </c>
      <c r="AP27" s="72">
        <f t="shared" si="20"/>
        <v>0</v>
      </c>
      <c r="AQ27" s="72">
        <f t="shared" si="20"/>
        <v>0</v>
      </c>
      <c r="AR27" s="72">
        <f t="shared" si="20"/>
        <v>0</v>
      </c>
      <c r="AS27" s="72">
        <f t="shared" si="20"/>
        <v>0</v>
      </c>
      <c r="AT27" s="72">
        <f t="shared" si="20"/>
        <v>0</v>
      </c>
      <c r="AU27" s="72">
        <f t="shared" si="20"/>
        <v>0</v>
      </c>
      <c r="AV27" s="72">
        <f t="shared" si="20"/>
        <v>0</v>
      </c>
      <c r="AW27" s="72">
        <f t="shared" si="20"/>
        <v>0</v>
      </c>
      <c r="AX27" s="72">
        <f>AX87</f>
        <v>0.16666666666666669</v>
      </c>
      <c r="AY27" s="72">
        <f t="shared" ref="AY27:BJ27" si="21">AY87</f>
        <v>0</v>
      </c>
      <c r="AZ27" s="72">
        <f t="shared" si="21"/>
        <v>0</v>
      </c>
      <c r="BA27" s="72">
        <f t="shared" si="21"/>
        <v>0</v>
      </c>
      <c r="BB27" s="72">
        <f t="shared" si="21"/>
        <v>0</v>
      </c>
      <c r="BC27" s="72">
        <f t="shared" si="21"/>
        <v>0</v>
      </c>
      <c r="BD27" s="72">
        <f t="shared" si="21"/>
        <v>0</v>
      </c>
      <c r="BE27" s="72">
        <f t="shared" si="21"/>
        <v>0</v>
      </c>
      <c r="BF27" s="72">
        <f t="shared" si="21"/>
        <v>0</v>
      </c>
      <c r="BG27" s="72">
        <f t="shared" si="21"/>
        <v>0</v>
      </c>
      <c r="BH27" s="72">
        <f t="shared" si="21"/>
        <v>0</v>
      </c>
      <c r="BI27" s="72">
        <f t="shared" si="21"/>
        <v>0</v>
      </c>
      <c r="BJ27" s="72">
        <f t="shared" si="21"/>
        <v>0</v>
      </c>
      <c r="BK27" s="72"/>
      <c r="BL27" s="72">
        <f>BL87</f>
        <v>0.16666666666666669</v>
      </c>
      <c r="BM27" s="72"/>
      <c r="BN27" s="72"/>
      <c r="BO27" s="72"/>
      <c r="BP27" s="72"/>
      <c r="BQ27" s="72"/>
      <c r="BR27" s="72"/>
      <c r="BS27" s="72"/>
      <c r="BT27" s="72"/>
      <c r="BU27" s="72"/>
      <c r="BV27" s="72"/>
      <c r="BW27" s="72"/>
      <c r="BX27" s="72"/>
      <c r="BY27" s="72"/>
      <c r="BZ27" s="72">
        <f>BZ87</f>
        <v>15.566666666666668</v>
      </c>
      <c r="CA27" s="72"/>
      <c r="CB27" s="72"/>
      <c r="CC27" s="72"/>
      <c r="CD27" s="72"/>
      <c r="CE27" s="72"/>
      <c r="CF27" s="72"/>
      <c r="CG27" s="72"/>
      <c r="CH27" s="72"/>
      <c r="CI27" s="72"/>
      <c r="CJ27" s="72"/>
      <c r="CK27" s="72"/>
      <c r="CL27" s="72"/>
      <c r="CM27" s="72">
        <v>0</v>
      </c>
      <c r="CN27" s="72">
        <f t="shared" si="5"/>
        <v>1.9083333333333334</v>
      </c>
      <c r="CO27" s="72">
        <f t="shared" si="6"/>
        <v>0</v>
      </c>
      <c r="CP27" s="72">
        <f t="shared" si="6"/>
        <v>0</v>
      </c>
      <c r="CQ27" s="72">
        <f t="shared" si="6"/>
        <v>0</v>
      </c>
      <c r="CR27" s="72">
        <f t="shared" si="6"/>
        <v>0</v>
      </c>
      <c r="CS27" s="72">
        <f t="shared" si="6"/>
        <v>0</v>
      </c>
      <c r="CT27" s="72">
        <v>0</v>
      </c>
      <c r="CU27" s="72">
        <f>O27+AQ27+BE27</f>
        <v>0</v>
      </c>
      <c r="CV27" s="72">
        <f>P27+AD27+AR27+BF27</f>
        <v>0</v>
      </c>
      <c r="CW27" s="72">
        <f>Q27+AE27+AS27+BG27</f>
        <v>0</v>
      </c>
      <c r="CX27" s="72">
        <f>R27+AF27+AT27+BH27</f>
        <v>0</v>
      </c>
      <c r="CY27" s="72">
        <f t="shared" si="7"/>
        <v>0</v>
      </c>
      <c r="CZ27" s="72">
        <f t="shared" si="7"/>
        <v>0</v>
      </c>
      <c r="DA27" s="72" t="s">
        <v>190</v>
      </c>
      <c r="DB27" s="146"/>
    </row>
    <row r="28" spans="1:106" ht="48" customHeight="1" x14ac:dyDescent="0.25">
      <c r="A28" s="105"/>
      <c r="B28" s="427" t="s">
        <v>106</v>
      </c>
      <c r="C28" s="486" t="s">
        <v>107</v>
      </c>
      <c r="D28" s="428" t="s">
        <v>93</v>
      </c>
      <c r="E28" s="427">
        <f t="shared" ref="E28:AA28" si="22">E29+E42+E73+E77+E86+E87</f>
        <v>282.02916666666664</v>
      </c>
      <c r="F28" s="427">
        <f t="shared" si="22"/>
        <v>0</v>
      </c>
      <c r="G28" s="427">
        <f t="shared" si="22"/>
        <v>0</v>
      </c>
      <c r="H28" s="427">
        <f t="shared" si="22"/>
        <v>11.991666666666669</v>
      </c>
      <c r="I28" s="427">
        <f t="shared" si="22"/>
        <v>0</v>
      </c>
      <c r="J28" s="427">
        <f t="shared" si="22"/>
        <v>0</v>
      </c>
      <c r="K28" s="427">
        <f t="shared" si="22"/>
        <v>0</v>
      </c>
      <c r="L28" s="427">
        <f t="shared" si="22"/>
        <v>0</v>
      </c>
      <c r="M28" s="427">
        <f t="shared" si="22"/>
        <v>0</v>
      </c>
      <c r="N28" s="427">
        <f t="shared" si="22"/>
        <v>0</v>
      </c>
      <c r="O28" s="427">
        <f t="shared" si="22"/>
        <v>0</v>
      </c>
      <c r="P28" s="427">
        <f t="shared" si="22"/>
        <v>0</v>
      </c>
      <c r="Q28" s="427">
        <f t="shared" si="22"/>
        <v>0</v>
      </c>
      <c r="R28" s="427">
        <f t="shared" si="22"/>
        <v>0</v>
      </c>
      <c r="S28" s="427">
        <f t="shared" si="22"/>
        <v>0</v>
      </c>
      <c r="T28" s="427">
        <f t="shared" si="22"/>
        <v>0</v>
      </c>
      <c r="U28" s="427">
        <f t="shared" si="22"/>
        <v>0</v>
      </c>
      <c r="V28" s="427">
        <f t="shared" si="22"/>
        <v>11.991666666666669</v>
      </c>
      <c r="W28" s="427">
        <f t="shared" si="22"/>
        <v>0</v>
      </c>
      <c r="X28" s="427">
        <f t="shared" si="22"/>
        <v>0</v>
      </c>
      <c r="Y28" s="427">
        <f t="shared" si="22"/>
        <v>0</v>
      </c>
      <c r="Z28" s="427">
        <f t="shared" si="22"/>
        <v>0</v>
      </c>
      <c r="AA28" s="427">
        <f t="shared" si="22"/>
        <v>0</v>
      </c>
      <c r="AB28" s="427">
        <v>0</v>
      </c>
      <c r="AC28" s="427">
        <f t="shared" ref="AC28:AO28" si="23">AC29+AC42+AC73+AC77+AC86+AC87</f>
        <v>0</v>
      </c>
      <c r="AD28" s="427">
        <f t="shared" si="23"/>
        <v>0</v>
      </c>
      <c r="AE28" s="427">
        <f t="shared" si="23"/>
        <v>0</v>
      </c>
      <c r="AF28" s="427">
        <f t="shared" si="23"/>
        <v>0</v>
      </c>
      <c r="AG28" s="427">
        <f t="shared" si="23"/>
        <v>0</v>
      </c>
      <c r="AH28" s="427">
        <f t="shared" si="23"/>
        <v>0</v>
      </c>
      <c r="AI28" s="427">
        <f t="shared" si="23"/>
        <v>0</v>
      </c>
      <c r="AJ28" s="427">
        <f t="shared" si="23"/>
        <v>86.014166666666668</v>
      </c>
      <c r="AK28" s="427">
        <f t="shared" si="23"/>
        <v>0</v>
      </c>
      <c r="AL28" s="427">
        <f t="shared" si="23"/>
        <v>0</v>
      </c>
      <c r="AM28" s="427">
        <f t="shared" si="23"/>
        <v>0</v>
      </c>
      <c r="AN28" s="427">
        <f t="shared" si="23"/>
        <v>0</v>
      </c>
      <c r="AO28" s="427">
        <f t="shared" si="23"/>
        <v>0</v>
      </c>
      <c r="AP28" s="427">
        <v>0</v>
      </c>
      <c r="AQ28" s="427">
        <f t="shared" ref="AQ28:BJ28" si="24">AQ29+AQ42+AQ73+AQ77+AQ86+AQ87</f>
        <v>0</v>
      </c>
      <c r="AR28" s="427">
        <f t="shared" si="24"/>
        <v>0</v>
      </c>
      <c r="AS28" s="427">
        <f t="shared" si="24"/>
        <v>0</v>
      </c>
      <c r="AT28" s="427">
        <f t="shared" si="24"/>
        <v>0</v>
      </c>
      <c r="AU28" s="427">
        <f t="shared" si="24"/>
        <v>0</v>
      </c>
      <c r="AV28" s="427">
        <f t="shared" si="24"/>
        <v>0</v>
      </c>
      <c r="AW28" s="427">
        <f t="shared" si="24"/>
        <v>0</v>
      </c>
      <c r="AX28" s="427">
        <f t="shared" si="24"/>
        <v>27.416666666666668</v>
      </c>
      <c r="AY28" s="427">
        <f t="shared" si="24"/>
        <v>0</v>
      </c>
      <c r="AZ28" s="427">
        <f t="shared" si="24"/>
        <v>0</v>
      </c>
      <c r="BA28" s="427">
        <f t="shared" si="24"/>
        <v>0</v>
      </c>
      <c r="BB28" s="427">
        <f t="shared" si="24"/>
        <v>0</v>
      </c>
      <c r="BC28" s="427">
        <f t="shared" si="24"/>
        <v>0</v>
      </c>
      <c r="BD28" s="427">
        <f t="shared" si="24"/>
        <v>0</v>
      </c>
      <c r="BE28" s="427">
        <f t="shared" si="24"/>
        <v>0</v>
      </c>
      <c r="BF28" s="427">
        <f t="shared" si="24"/>
        <v>0</v>
      </c>
      <c r="BG28" s="427">
        <f t="shared" si="24"/>
        <v>0</v>
      </c>
      <c r="BH28" s="427">
        <f t="shared" si="24"/>
        <v>0</v>
      </c>
      <c r="BI28" s="427">
        <f t="shared" si="24"/>
        <v>0</v>
      </c>
      <c r="BJ28" s="427">
        <f t="shared" si="24"/>
        <v>0</v>
      </c>
      <c r="BK28" s="427"/>
      <c r="BL28" s="427">
        <f>BL29+BL42+BL73+BL77+BL86+BL87</f>
        <v>40.976666666666667</v>
      </c>
      <c r="BM28" s="427"/>
      <c r="BN28" s="427"/>
      <c r="BO28" s="427"/>
      <c r="BP28" s="427"/>
      <c r="BQ28" s="427"/>
      <c r="BR28" s="427"/>
      <c r="BS28" s="427"/>
      <c r="BT28" s="427"/>
      <c r="BU28" s="427"/>
      <c r="BV28" s="427"/>
      <c r="BW28" s="427"/>
      <c r="BX28" s="427"/>
      <c r="BY28" s="427"/>
      <c r="BZ28" s="427">
        <f>BZ29+BZ42+BZ73+BZ77+BZ86+BZ87</f>
        <v>77.046666666666681</v>
      </c>
      <c r="CA28" s="427"/>
      <c r="CB28" s="427"/>
      <c r="CC28" s="427"/>
      <c r="CD28" s="427"/>
      <c r="CE28" s="427"/>
      <c r="CF28" s="427"/>
      <c r="CG28" s="427"/>
      <c r="CH28" s="427"/>
      <c r="CI28" s="427"/>
      <c r="CJ28" s="427"/>
      <c r="CK28" s="427"/>
      <c r="CL28" s="427"/>
      <c r="CM28" s="427">
        <f t="shared" ref="CM28:CZ28" si="25">CM29+CM42+CM73+CM77+CM86+CM87</f>
        <v>0</v>
      </c>
      <c r="CN28" s="427">
        <f t="shared" si="25"/>
        <v>243.44583333333335</v>
      </c>
      <c r="CO28" s="427">
        <f t="shared" si="25"/>
        <v>0</v>
      </c>
      <c r="CP28" s="427">
        <f t="shared" si="25"/>
        <v>0</v>
      </c>
      <c r="CQ28" s="427">
        <f t="shared" si="25"/>
        <v>0</v>
      </c>
      <c r="CR28" s="427">
        <f t="shared" si="25"/>
        <v>0</v>
      </c>
      <c r="CS28" s="427">
        <f t="shared" si="25"/>
        <v>0</v>
      </c>
      <c r="CT28" s="427">
        <f t="shared" si="25"/>
        <v>0</v>
      </c>
      <c r="CU28" s="427">
        <f t="shared" si="25"/>
        <v>0</v>
      </c>
      <c r="CV28" s="427">
        <f t="shared" si="25"/>
        <v>0</v>
      </c>
      <c r="CW28" s="427">
        <f t="shared" si="25"/>
        <v>0</v>
      </c>
      <c r="CX28" s="427">
        <f t="shared" si="25"/>
        <v>0</v>
      </c>
      <c r="CY28" s="427">
        <f t="shared" si="25"/>
        <v>0</v>
      </c>
      <c r="CZ28" s="427">
        <f t="shared" si="25"/>
        <v>0</v>
      </c>
      <c r="DA28" s="427" t="s">
        <v>190</v>
      </c>
      <c r="DB28" s="146"/>
    </row>
    <row r="29" spans="1:106" ht="48" customHeight="1" x14ac:dyDescent="0.25">
      <c r="A29" s="105"/>
      <c r="B29" s="427" t="s">
        <v>108</v>
      </c>
      <c r="C29" s="486" t="s">
        <v>109</v>
      </c>
      <c r="D29" s="428" t="s">
        <v>93</v>
      </c>
      <c r="E29" s="427">
        <f t="shared" ref="E29:CR29" si="26">E30+E35+E38+E39</f>
        <v>0</v>
      </c>
      <c r="F29" s="427">
        <f t="shared" si="26"/>
        <v>0</v>
      </c>
      <c r="G29" s="427">
        <f t="shared" si="26"/>
        <v>0</v>
      </c>
      <c r="H29" s="427">
        <f t="shared" si="26"/>
        <v>0</v>
      </c>
      <c r="I29" s="427">
        <f t="shared" si="26"/>
        <v>0</v>
      </c>
      <c r="J29" s="427">
        <f t="shared" si="26"/>
        <v>0</v>
      </c>
      <c r="K29" s="427">
        <f t="shared" si="26"/>
        <v>0</v>
      </c>
      <c r="L29" s="427">
        <f t="shared" si="26"/>
        <v>0</v>
      </c>
      <c r="M29" s="427">
        <f t="shared" si="26"/>
        <v>0</v>
      </c>
      <c r="N29" s="427">
        <f t="shared" si="26"/>
        <v>0</v>
      </c>
      <c r="O29" s="427">
        <f t="shared" si="26"/>
        <v>0</v>
      </c>
      <c r="P29" s="427">
        <f t="shared" si="26"/>
        <v>0</v>
      </c>
      <c r="Q29" s="427">
        <f t="shared" si="26"/>
        <v>0</v>
      </c>
      <c r="R29" s="427">
        <f t="shared" si="26"/>
        <v>0</v>
      </c>
      <c r="S29" s="427">
        <f t="shared" si="26"/>
        <v>0</v>
      </c>
      <c r="T29" s="427">
        <f t="shared" si="26"/>
        <v>0</v>
      </c>
      <c r="U29" s="427">
        <f t="shared" si="26"/>
        <v>0</v>
      </c>
      <c r="V29" s="427">
        <f t="shared" si="26"/>
        <v>0</v>
      </c>
      <c r="W29" s="427">
        <f t="shared" si="26"/>
        <v>0</v>
      </c>
      <c r="X29" s="427">
        <f t="shared" si="26"/>
        <v>0</v>
      </c>
      <c r="Y29" s="427">
        <f t="shared" si="26"/>
        <v>0</v>
      </c>
      <c r="Z29" s="427">
        <f t="shared" si="26"/>
        <v>0</v>
      </c>
      <c r="AA29" s="427">
        <f t="shared" si="26"/>
        <v>0</v>
      </c>
      <c r="AB29" s="427">
        <f t="shared" si="26"/>
        <v>0</v>
      </c>
      <c r="AC29" s="427">
        <f t="shared" si="26"/>
        <v>0</v>
      </c>
      <c r="AD29" s="427">
        <f t="shared" si="26"/>
        <v>0</v>
      </c>
      <c r="AE29" s="427">
        <f t="shared" si="26"/>
        <v>0</v>
      </c>
      <c r="AF29" s="427">
        <f t="shared" si="26"/>
        <v>0</v>
      </c>
      <c r="AG29" s="427">
        <f t="shared" si="26"/>
        <v>0</v>
      </c>
      <c r="AH29" s="427">
        <f t="shared" si="26"/>
        <v>0</v>
      </c>
      <c r="AI29" s="427">
        <f t="shared" si="26"/>
        <v>0</v>
      </c>
      <c r="AJ29" s="427">
        <f t="shared" si="26"/>
        <v>0</v>
      </c>
      <c r="AK29" s="427">
        <f t="shared" si="26"/>
        <v>0</v>
      </c>
      <c r="AL29" s="427">
        <f t="shared" si="26"/>
        <v>0</v>
      </c>
      <c r="AM29" s="427">
        <f t="shared" si="26"/>
        <v>0</v>
      </c>
      <c r="AN29" s="427">
        <f t="shared" si="26"/>
        <v>0</v>
      </c>
      <c r="AO29" s="427">
        <f t="shared" si="26"/>
        <v>0</v>
      </c>
      <c r="AP29" s="427">
        <f t="shared" si="26"/>
        <v>0</v>
      </c>
      <c r="AQ29" s="427">
        <f t="shared" si="26"/>
        <v>0</v>
      </c>
      <c r="AR29" s="427">
        <f t="shared" si="26"/>
        <v>0</v>
      </c>
      <c r="AS29" s="427">
        <f t="shared" si="26"/>
        <v>0</v>
      </c>
      <c r="AT29" s="427">
        <f t="shared" si="26"/>
        <v>0</v>
      </c>
      <c r="AU29" s="427">
        <f t="shared" si="26"/>
        <v>0</v>
      </c>
      <c r="AV29" s="427">
        <f t="shared" si="26"/>
        <v>0</v>
      </c>
      <c r="AW29" s="427">
        <f t="shared" si="26"/>
        <v>0</v>
      </c>
      <c r="AX29" s="427">
        <f t="shared" si="26"/>
        <v>0</v>
      </c>
      <c r="AY29" s="427">
        <f t="shared" si="26"/>
        <v>0</v>
      </c>
      <c r="AZ29" s="427">
        <f t="shared" si="26"/>
        <v>0</v>
      </c>
      <c r="BA29" s="427">
        <f t="shared" si="26"/>
        <v>0</v>
      </c>
      <c r="BB29" s="427">
        <f t="shared" si="26"/>
        <v>0</v>
      </c>
      <c r="BC29" s="427">
        <f t="shared" si="26"/>
        <v>0</v>
      </c>
      <c r="BD29" s="427">
        <f t="shared" si="26"/>
        <v>0</v>
      </c>
      <c r="BE29" s="427">
        <f t="shared" si="26"/>
        <v>0</v>
      </c>
      <c r="BF29" s="427">
        <f t="shared" si="26"/>
        <v>0</v>
      </c>
      <c r="BG29" s="427">
        <f t="shared" si="26"/>
        <v>0</v>
      </c>
      <c r="BH29" s="427">
        <f t="shared" si="26"/>
        <v>0</v>
      </c>
      <c r="BI29" s="427">
        <f t="shared" si="26"/>
        <v>0</v>
      </c>
      <c r="BJ29" s="427">
        <f t="shared" si="26"/>
        <v>0</v>
      </c>
      <c r="BK29" s="427"/>
      <c r="BL29" s="427"/>
      <c r="BM29" s="427"/>
      <c r="BN29" s="427"/>
      <c r="BO29" s="427"/>
      <c r="BP29" s="427"/>
      <c r="BQ29" s="427"/>
      <c r="BR29" s="427"/>
      <c r="BS29" s="427"/>
      <c r="BT29" s="427"/>
      <c r="BU29" s="427"/>
      <c r="BV29" s="427"/>
      <c r="BW29" s="427"/>
      <c r="BX29" s="427"/>
      <c r="BY29" s="427"/>
      <c r="BZ29" s="427"/>
      <c r="CA29" s="427"/>
      <c r="CB29" s="427"/>
      <c r="CC29" s="427"/>
      <c r="CD29" s="427"/>
      <c r="CE29" s="427"/>
      <c r="CF29" s="427"/>
      <c r="CG29" s="427"/>
      <c r="CH29" s="427"/>
      <c r="CI29" s="427"/>
      <c r="CJ29" s="427"/>
      <c r="CK29" s="427"/>
      <c r="CL29" s="427"/>
      <c r="CM29" s="427">
        <f t="shared" si="26"/>
        <v>0</v>
      </c>
      <c r="CN29" s="427">
        <f t="shared" si="26"/>
        <v>0</v>
      </c>
      <c r="CO29" s="427">
        <f t="shared" si="26"/>
        <v>0</v>
      </c>
      <c r="CP29" s="427">
        <f t="shared" si="26"/>
        <v>0</v>
      </c>
      <c r="CQ29" s="427">
        <f t="shared" si="26"/>
        <v>0</v>
      </c>
      <c r="CR29" s="427">
        <f t="shared" si="26"/>
        <v>0</v>
      </c>
      <c r="CS29" s="427">
        <f t="shared" ref="CS29:CZ29" si="27">CS30+CS35+CS38+CS39</f>
        <v>0</v>
      </c>
      <c r="CT29" s="427">
        <f t="shared" si="27"/>
        <v>0</v>
      </c>
      <c r="CU29" s="427">
        <f>CU30+CU35+CU38+CU39</f>
        <v>0</v>
      </c>
      <c r="CV29" s="427">
        <f>CV30+CV35+CV38+CV39</f>
        <v>0</v>
      </c>
      <c r="CW29" s="427">
        <f t="shared" si="27"/>
        <v>0</v>
      </c>
      <c r="CX29" s="427">
        <f>CX30+CX35+CX38+CX39</f>
        <v>0</v>
      </c>
      <c r="CY29" s="427">
        <f t="shared" si="27"/>
        <v>0</v>
      </c>
      <c r="CZ29" s="427">
        <f t="shared" si="27"/>
        <v>0</v>
      </c>
      <c r="DA29" s="427" t="s">
        <v>190</v>
      </c>
      <c r="DB29" s="146"/>
    </row>
    <row r="30" spans="1:106" ht="48" customHeight="1" x14ac:dyDescent="0.25">
      <c r="A30" s="105"/>
      <c r="B30" s="432" t="s">
        <v>110</v>
      </c>
      <c r="C30" s="486" t="s">
        <v>111</v>
      </c>
      <c r="D30" s="428" t="s">
        <v>93</v>
      </c>
      <c r="E30" s="427">
        <f>E31+E32+E33</f>
        <v>0</v>
      </c>
      <c r="F30" s="427">
        <f>F31+F32+F33</f>
        <v>0</v>
      </c>
      <c r="G30" s="427">
        <v>0</v>
      </c>
      <c r="H30" s="427">
        <f t="shared" ref="H30:CU30" si="28">H31+H32+H33</f>
        <v>0</v>
      </c>
      <c r="I30" s="427">
        <f t="shared" si="28"/>
        <v>0</v>
      </c>
      <c r="J30" s="427">
        <f t="shared" si="28"/>
        <v>0</v>
      </c>
      <c r="K30" s="427">
        <f t="shared" si="28"/>
        <v>0</v>
      </c>
      <c r="L30" s="427">
        <f t="shared" si="28"/>
        <v>0</v>
      </c>
      <c r="M30" s="427">
        <f t="shared" si="28"/>
        <v>0</v>
      </c>
      <c r="N30" s="427">
        <f t="shared" si="28"/>
        <v>0</v>
      </c>
      <c r="O30" s="427">
        <f t="shared" si="28"/>
        <v>0</v>
      </c>
      <c r="P30" s="427">
        <f t="shared" si="28"/>
        <v>0</v>
      </c>
      <c r="Q30" s="427">
        <f t="shared" si="28"/>
        <v>0</v>
      </c>
      <c r="R30" s="427">
        <f t="shared" si="28"/>
        <v>0</v>
      </c>
      <c r="S30" s="427">
        <f t="shared" si="28"/>
        <v>0</v>
      </c>
      <c r="T30" s="427">
        <f t="shared" si="28"/>
        <v>0</v>
      </c>
      <c r="U30" s="427">
        <f t="shared" si="28"/>
        <v>0</v>
      </c>
      <c r="V30" s="427">
        <f t="shared" si="28"/>
        <v>0</v>
      </c>
      <c r="W30" s="427">
        <f t="shared" si="28"/>
        <v>0</v>
      </c>
      <c r="X30" s="427">
        <f t="shared" si="28"/>
        <v>0</v>
      </c>
      <c r="Y30" s="427">
        <f t="shared" si="28"/>
        <v>0</v>
      </c>
      <c r="Z30" s="427">
        <f t="shared" si="28"/>
        <v>0</v>
      </c>
      <c r="AA30" s="427">
        <f t="shared" si="28"/>
        <v>0</v>
      </c>
      <c r="AB30" s="427">
        <f t="shared" si="28"/>
        <v>0</v>
      </c>
      <c r="AC30" s="427">
        <f t="shared" si="28"/>
        <v>0</v>
      </c>
      <c r="AD30" s="427">
        <f t="shared" si="28"/>
        <v>0</v>
      </c>
      <c r="AE30" s="427">
        <f t="shared" si="28"/>
        <v>0</v>
      </c>
      <c r="AF30" s="427">
        <f t="shared" si="28"/>
        <v>0</v>
      </c>
      <c r="AG30" s="427">
        <f t="shared" si="28"/>
        <v>0</v>
      </c>
      <c r="AH30" s="427">
        <f t="shared" si="28"/>
        <v>0</v>
      </c>
      <c r="AI30" s="427">
        <f t="shared" si="28"/>
        <v>0</v>
      </c>
      <c r="AJ30" s="427">
        <f t="shared" si="28"/>
        <v>0</v>
      </c>
      <c r="AK30" s="427">
        <f t="shared" si="28"/>
        <v>0</v>
      </c>
      <c r="AL30" s="427">
        <f t="shared" si="28"/>
        <v>0</v>
      </c>
      <c r="AM30" s="427">
        <f t="shared" si="28"/>
        <v>0</v>
      </c>
      <c r="AN30" s="427">
        <f t="shared" si="28"/>
        <v>0</v>
      </c>
      <c r="AO30" s="427">
        <f t="shared" si="28"/>
        <v>0</v>
      </c>
      <c r="AP30" s="427">
        <f t="shared" si="28"/>
        <v>0</v>
      </c>
      <c r="AQ30" s="427">
        <f t="shared" si="28"/>
        <v>0</v>
      </c>
      <c r="AR30" s="427">
        <f t="shared" si="28"/>
        <v>0</v>
      </c>
      <c r="AS30" s="427">
        <f t="shared" si="28"/>
        <v>0</v>
      </c>
      <c r="AT30" s="427">
        <f t="shared" si="28"/>
        <v>0</v>
      </c>
      <c r="AU30" s="427">
        <f t="shared" si="28"/>
        <v>0</v>
      </c>
      <c r="AV30" s="427">
        <f t="shared" si="28"/>
        <v>0</v>
      </c>
      <c r="AW30" s="427">
        <f t="shared" si="28"/>
        <v>0</v>
      </c>
      <c r="AX30" s="427">
        <f t="shared" si="28"/>
        <v>0</v>
      </c>
      <c r="AY30" s="427">
        <f t="shared" si="28"/>
        <v>0</v>
      </c>
      <c r="AZ30" s="427">
        <f t="shared" si="28"/>
        <v>0</v>
      </c>
      <c r="BA30" s="427">
        <f t="shared" si="28"/>
        <v>0</v>
      </c>
      <c r="BB30" s="427">
        <f t="shared" si="28"/>
        <v>0</v>
      </c>
      <c r="BC30" s="427">
        <f t="shared" si="28"/>
        <v>0</v>
      </c>
      <c r="BD30" s="427">
        <f t="shared" si="28"/>
        <v>0</v>
      </c>
      <c r="BE30" s="427">
        <f t="shared" si="28"/>
        <v>0</v>
      </c>
      <c r="BF30" s="427">
        <f t="shared" si="28"/>
        <v>0</v>
      </c>
      <c r="BG30" s="427">
        <f t="shared" si="28"/>
        <v>0</v>
      </c>
      <c r="BH30" s="427">
        <f t="shared" si="28"/>
        <v>0</v>
      </c>
      <c r="BI30" s="427">
        <f t="shared" si="28"/>
        <v>0</v>
      </c>
      <c r="BJ30" s="427">
        <f t="shared" si="28"/>
        <v>0</v>
      </c>
      <c r="BK30" s="427"/>
      <c r="BL30" s="427"/>
      <c r="BM30" s="427"/>
      <c r="BN30" s="427"/>
      <c r="BO30" s="427"/>
      <c r="BP30" s="427"/>
      <c r="BQ30" s="427"/>
      <c r="BR30" s="427"/>
      <c r="BS30" s="427"/>
      <c r="BT30" s="427"/>
      <c r="BU30" s="427"/>
      <c r="BV30" s="427"/>
      <c r="BW30" s="427"/>
      <c r="BX30" s="427"/>
      <c r="BY30" s="427"/>
      <c r="BZ30" s="427"/>
      <c r="CA30" s="427"/>
      <c r="CB30" s="427"/>
      <c r="CC30" s="427"/>
      <c r="CD30" s="427"/>
      <c r="CE30" s="427"/>
      <c r="CF30" s="427"/>
      <c r="CG30" s="427"/>
      <c r="CH30" s="427"/>
      <c r="CI30" s="427"/>
      <c r="CJ30" s="427"/>
      <c r="CK30" s="427"/>
      <c r="CL30" s="427"/>
      <c r="CM30" s="427">
        <f t="shared" si="28"/>
        <v>0</v>
      </c>
      <c r="CN30" s="427">
        <f t="shared" si="28"/>
        <v>0</v>
      </c>
      <c r="CO30" s="427">
        <f t="shared" si="28"/>
        <v>0</v>
      </c>
      <c r="CP30" s="427">
        <f t="shared" si="28"/>
        <v>0</v>
      </c>
      <c r="CQ30" s="427">
        <f t="shared" si="28"/>
        <v>0</v>
      </c>
      <c r="CR30" s="427">
        <f t="shared" si="28"/>
        <v>0</v>
      </c>
      <c r="CS30" s="427">
        <f t="shared" si="28"/>
        <v>0</v>
      </c>
      <c r="CT30" s="427">
        <f t="shared" si="28"/>
        <v>0</v>
      </c>
      <c r="CU30" s="427">
        <f t="shared" si="28"/>
        <v>0</v>
      </c>
      <c r="CV30" s="427">
        <f>CV31+CV32+CV33</f>
        <v>0</v>
      </c>
      <c r="CW30" s="427">
        <f>CW31+CW32+CW33</f>
        <v>0</v>
      </c>
      <c r="CX30" s="427">
        <f>CX31+CX32+CX33</f>
        <v>0</v>
      </c>
      <c r="CY30" s="467">
        <f>CY31+CY32+CY33</f>
        <v>0</v>
      </c>
      <c r="CZ30" s="467">
        <f>CZ31+CZ32+CZ33</f>
        <v>0</v>
      </c>
      <c r="DA30" s="427" t="s">
        <v>190</v>
      </c>
      <c r="DB30" s="146"/>
    </row>
    <row r="31" spans="1:106" ht="42" customHeight="1" outlineLevel="1" x14ac:dyDescent="0.25">
      <c r="A31" s="105"/>
      <c r="B31" s="433" t="s">
        <v>112</v>
      </c>
      <c r="C31" s="487" t="s">
        <v>113</v>
      </c>
      <c r="D31" s="72" t="s">
        <v>93</v>
      </c>
      <c r="E31" s="72">
        <v>0</v>
      </c>
      <c r="F31" s="72">
        <v>0</v>
      </c>
      <c r="G31" s="72">
        <v>0</v>
      </c>
      <c r="H31" s="326">
        <v>0</v>
      </c>
      <c r="I31" s="326">
        <v>0</v>
      </c>
      <c r="J31" s="326">
        <v>0</v>
      </c>
      <c r="K31" s="326">
        <v>0</v>
      </c>
      <c r="L31" s="326">
        <v>0</v>
      </c>
      <c r="M31" s="326">
        <v>0</v>
      </c>
      <c r="N31" s="326">
        <v>0</v>
      </c>
      <c r="O31" s="326">
        <v>0</v>
      </c>
      <c r="P31" s="326">
        <v>0</v>
      </c>
      <c r="Q31" s="326">
        <v>0</v>
      </c>
      <c r="R31" s="326">
        <v>0</v>
      </c>
      <c r="S31" s="326">
        <v>0</v>
      </c>
      <c r="T31" s="326">
        <v>0</v>
      </c>
      <c r="U31" s="326">
        <v>0</v>
      </c>
      <c r="V31" s="326">
        <v>0</v>
      </c>
      <c r="W31" s="326">
        <v>0</v>
      </c>
      <c r="X31" s="326">
        <v>0</v>
      </c>
      <c r="Y31" s="326">
        <v>0</v>
      </c>
      <c r="Z31" s="326">
        <v>0</v>
      </c>
      <c r="AA31" s="326">
        <v>0</v>
      </c>
      <c r="AB31" s="326">
        <v>0</v>
      </c>
      <c r="AC31" s="326">
        <v>0</v>
      </c>
      <c r="AD31" s="326">
        <v>0</v>
      </c>
      <c r="AE31" s="326">
        <v>0</v>
      </c>
      <c r="AF31" s="326">
        <v>0</v>
      </c>
      <c r="AG31" s="326">
        <v>0</v>
      </c>
      <c r="AH31" s="326">
        <v>0</v>
      </c>
      <c r="AI31" s="326">
        <v>0</v>
      </c>
      <c r="AJ31" s="326">
        <v>0</v>
      </c>
      <c r="AK31" s="326">
        <v>0</v>
      </c>
      <c r="AL31" s="326">
        <v>0</v>
      </c>
      <c r="AM31" s="326">
        <v>0</v>
      </c>
      <c r="AN31" s="326">
        <v>0</v>
      </c>
      <c r="AO31" s="326">
        <v>0</v>
      </c>
      <c r="AP31" s="326">
        <v>0</v>
      </c>
      <c r="AQ31" s="326">
        <v>0</v>
      </c>
      <c r="AR31" s="326">
        <v>0</v>
      </c>
      <c r="AS31" s="326">
        <v>0</v>
      </c>
      <c r="AT31" s="326">
        <v>0</v>
      </c>
      <c r="AU31" s="326">
        <v>0</v>
      </c>
      <c r="AV31" s="326">
        <v>0</v>
      </c>
      <c r="AW31" s="72">
        <v>0</v>
      </c>
      <c r="AX31" s="326">
        <v>0</v>
      </c>
      <c r="AY31" s="326">
        <v>0</v>
      </c>
      <c r="AZ31" s="326">
        <v>0</v>
      </c>
      <c r="BA31" s="326">
        <v>0</v>
      </c>
      <c r="BB31" s="326">
        <v>0</v>
      </c>
      <c r="BC31" s="326">
        <v>0</v>
      </c>
      <c r="BD31" s="326">
        <v>0</v>
      </c>
      <c r="BE31" s="326">
        <v>0</v>
      </c>
      <c r="BF31" s="326">
        <v>0</v>
      </c>
      <c r="BG31" s="326">
        <v>0</v>
      </c>
      <c r="BH31" s="326">
        <v>0</v>
      </c>
      <c r="BI31" s="326">
        <v>0</v>
      </c>
      <c r="BJ31" s="326">
        <v>0</v>
      </c>
      <c r="BK31" s="326"/>
      <c r="BL31" s="326"/>
      <c r="BM31" s="326"/>
      <c r="BN31" s="326"/>
      <c r="BO31" s="326"/>
      <c r="BP31" s="326"/>
      <c r="BQ31" s="326"/>
      <c r="BR31" s="326"/>
      <c r="BS31" s="326"/>
      <c r="BT31" s="326"/>
      <c r="BU31" s="326"/>
      <c r="BV31" s="326"/>
      <c r="BW31" s="326"/>
      <c r="BX31" s="326"/>
      <c r="BY31" s="326"/>
      <c r="BZ31" s="326"/>
      <c r="CA31" s="326"/>
      <c r="CB31" s="326"/>
      <c r="CC31" s="326"/>
      <c r="CD31" s="326"/>
      <c r="CE31" s="326"/>
      <c r="CF31" s="326"/>
      <c r="CG31" s="326"/>
      <c r="CH31" s="326"/>
      <c r="CI31" s="326"/>
      <c r="CJ31" s="326"/>
      <c r="CK31" s="326"/>
      <c r="CL31" s="326"/>
      <c r="CM31" s="326">
        <v>0</v>
      </c>
      <c r="CN31" s="326">
        <v>0</v>
      </c>
      <c r="CO31" s="326">
        <v>0</v>
      </c>
      <c r="CP31" s="326">
        <v>0</v>
      </c>
      <c r="CQ31" s="326">
        <v>0</v>
      </c>
      <c r="CR31" s="326">
        <v>0</v>
      </c>
      <c r="CS31" s="326">
        <v>0</v>
      </c>
      <c r="CT31" s="326">
        <v>0</v>
      </c>
      <c r="CU31" s="326">
        <v>0</v>
      </c>
      <c r="CV31" s="326">
        <v>0</v>
      </c>
      <c r="CW31" s="326">
        <v>0</v>
      </c>
      <c r="CX31" s="326">
        <v>0</v>
      </c>
      <c r="CY31" s="326">
        <v>0</v>
      </c>
      <c r="CZ31" s="326">
        <v>0</v>
      </c>
      <c r="DA31" s="72" t="s">
        <v>190</v>
      </c>
      <c r="DB31" s="146"/>
    </row>
    <row r="32" spans="1:106" ht="42" customHeight="1" outlineLevel="1" x14ac:dyDescent="0.25">
      <c r="A32" s="105"/>
      <c r="B32" s="433" t="s">
        <v>114</v>
      </c>
      <c r="C32" s="487" t="s">
        <v>115</v>
      </c>
      <c r="D32" s="72" t="s">
        <v>93</v>
      </c>
      <c r="E32" s="326">
        <v>0</v>
      </c>
      <c r="F32" s="326">
        <v>0</v>
      </c>
      <c r="G32" s="326">
        <v>0</v>
      </c>
      <c r="H32" s="326">
        <v>0</v>
      </c>
      <c r="I32" s="326">
        <v>0</v>
      </c>
      <c r="J32" s="326">
        <v>0</v>
      </c>
      <c r="K32" s="326">
        <v>0</v>
      </c>
      <c r="L32" s="326">
        <v>0</v>
      </c>
      <c r="M32" s="326">
        <v>0</v>
      </c>
      <c r="N32" s="326">
        <v>0</v>
      </c>
      <c r="O32" s="326">
        <v>0</v>
      </c>
      <c r="P32" s="326">
        <v>0</v>
      </c>
      <c r="Q32" s="326">
        <v>0</v>
      </c>
      <c r="R32" s="326">
        <v>0</v>
      </c>
      <c r="S32" s="326">
        <v>0</v>
      </c>
      <c r="T32" s="326">
        <v>0</v>
      </c>
      <c r="U32" s="326">
        <v>0</v>
      </c>
      <c r="V32" s="326">
        <v>0</v>
      </c>
      <c r="W32" s="326">
        <v>0</v>
      </c>
      <c r="X32" s="326">
        <v>0</v>
      </c>
      <c r="Y32" s="326">
        <v>0</v>
      </c>
      <c r="Z32" s="326">
        <v>0</v>
      </c>
      <c r="AA32" s="326">
        <v>0</v>
      </c>
      <c r="AB32" s="326">
        <v>0</v>
      </c>
      <c r="AC32" s="326">
        <v>0</v>
      </c>
      <c r="AD32" s="326">
        <v>0</v>
      </c>
      <c r="AE32" s="326">
        <v>0</v>
      </c>
      <c r="AF32" s="326">
        <v>0</v>
      </c>
      <c r="AG32" s="326">
        <v>0</v>
      </c>
      <c r="AH32" s="326">
        <v>0</v>
      </c>
      <c r="AI32" s="326">
        <v>0</v>
      </c>
      <c r="AJ32" s="326">
        <v>0</v>
      </c>
      <c r="AK32" s="326">
        <v>0</v>
      </c>
      <c r="AL32" s="326">
        <v>0</v>
      </c>
      <c r="AM32" s="326">
        <v>0</v>
      </c>
      <c r="AN32" s="326">
        <v>0</v>
      </c>
      <c r="AO32" s="326">
        <v>0</v>
      </c>
      <c r="AP32" s="326">
        <v>0</v>
      </c>
      <c r="AQ32" s="326">
        <v>0</v>
      </c>
      <c r="AR32" s="326">
        <v>0</v>
      </c>
      <c r="AS32" s="326">
        <v>0</v>
      </c>
      <c r="AT32" s="326">
        <v>0</v>
      </c>
      <c r="AU32" s="326">
        <v>0</v>
      </c>
      <c r="AV32" s="326">
        <v>0</v>
      </c>
      <c r="AW32" s="326">
        <v>0</v>
      </c>
      <c r="AX32" s="326">
        <v>0</v>
      </c>
      <c r="AY32" s="326">
        <v>0</v>
      </c>
      <c r="AZ32" s="326">
        <v>0</v>
      </c>
      <c r="BA32" s="326">
        <v>0</v>
      </c>
      <c r="BB32" s="326">
        <v>0</v>
      </c>
      <c r="BC32" s="326">
        <v>0</v>
      </c>
      <c r="BD32" s="326">
        <v>0</v>
      </c>
      <c r="BE32" s="326">
        <v>0</v>
      </c>
      <c r="BF32" s="326">
        <v>0</v>
      </c>
      <c r="BG32" s="326">
        <v>0</v>
      </c>
      <c r="BH32" s="326">
        <v>0</v>
      </c>
      <c r="BI32" s="326">
        <v>0</v>
      </c>
      <c r="BJ32" s="326">
        <v>0</v>
      </c>
      <c r="BK32" s="326"/>
      <c r="BL32" s="326"/>
      <c r="BM32" s="326"/>
      <c r="BN32" s="326"/>
      <c r="BO32" s="326"/>
      <c r="BP32" s="326"/>
      <c r="BQ32" s="326"/>
      <c r="BR32" s="326"/>
      <c r="BS32" s="326"/>
      <c r="BT32" s="326"/>
      <c r="BU32" s="326"/>
      <c r="BV32" s="326"/>
      <c r="BW32" s="326"/>
      <c r="BX32" s="326"/>
      <c r="BY32" s="326"/>
      <c r="BZ32" s="326"/>
      <c r="CA32" s="326"/>
      <c r="CB32" s="326"/>
      <c r="CC32" s="326"/>
      <c r="CD32" s="326"/>
      <c r="CE32" s="326"/>
      <c r="CF32" s="326"/>
      <c r="CG32" s="326"/>
      <c r="CH32" s="326"/>
      <c r="CI32" s="326"/>
      <c r="CJ32" s="326"/>
      <c r="CK32" s="326"/>
      <c r="CL32" s="326"/>
      <c r="CM32" s="326">
        <v>0</v>
      </c>
      <c r="CN32" s="326">
        <v>0</v>
      </c>
      <c r="CO32" s="326">
        <v>0</v>
      </c>
      <c r="CP32" s="326">
        <v>0</v>
      </c>
      <c r="CQ32" s="326">
        <v>0</v>
      </c>
      <c r="CR32" s="326">
        <v>0</v>
      </c>
      <c r="CS32" s="326">
        <v>0</v>
      </c>
      <c r="CT32" s="326">
        <v>0</v>
      </c>
      <c r="CU32" s="326">
        <v>0</v>
      </c>
      <c r="CV32" s="326">
        <v>0</v>
      </c>
      <c r="CW32" s="326">
        <v>0</v>
      </c>
      <c r="CX32" s="326">
        <v>0</v>
      </c>
      <c r="CY32" s="326">
        <v>0</v>
      </c>
      <c r="CZ32" s="326">
        <v>0</v>
      </c>
      <c r="DA32" s="72" t="s">
        <v>190</v>
      </c>
      <c r="DB32" s="146"/>
    </row>
    <row r="33" spans="1:128" s="117" customFormat="1" ht="42" customHeight="1" outlineLevel="1" x14ac:dyDescent="0.25">
      <c r="A33" s="105"/>
      <c r="B33" s="433" t="s">
        <v>116</v>
      </c>
      <c r="C33" s="487" t="s">
        <v>117</v>
      </c>
      <c r="D33" s="72" t="s">
        <v>93</v>
      </c>
      <c r="E33" s="326">
        <v>0</v>
      </c>
      <c r="F33" s="326">
        <f>SUBTOTAL(9,F34)</f>
        <v>0</v>
      </c>
      <c r="G33" s="326">
        <v>0</v>
      </c>
      <c r="H33" s="326">
        <v>0</v>
      </c>
      <c r="I33" s="326">
        <v>0</v>
      </c>
      <c r="J33" s="326">
        <v>0</v>
      </c>
      <c r="K33" s="326">
        <v>0</v>
      </c>
      <c r="L33" s="326">
        <v>0</v>
      </c>
      <c r="M33" s="326">
        <v>0</v>
      </c>
      <c r="N33" s="326">
        <v>0</v>
      </c>
      <c r="O33" s="326">
        <v>0</v>
      </c>
      <c r="P33" s="326">
        <v>0</v>
      </c>
      <c r="Q33" s="326">
        <v>0</v>
      </c>
      <c r="R33" s="326">
        <v>0</v>
      </c>
      <c r="S33" s="326">
        <v>0</v>
      </c>
      <c r="T33" s="326">
        <v>0</v>
      </c>
      <c r="U33" s="326">
        <v>0</v>
      </c>
      <c r="V33" s="326">
        <v>0</v>
      </c>
      <c r="W33" s="326">
        <v>0</v>
      </c>
      <c r="X33" s="326">
        <v>0</v>
      </c>
      <c r="Y33" s="326">
        <v>0</v>
      </c>
      <c r="Z33" s="326">
        <v>0</v>
      </c>
      <c r="AA33" s="326">
        <v>0</v>
      </c>
      <c r="AB33" s="326">
        <v>0</v>
      </c>
      <c r="AC33" s="326">
        <v>0</v>
      </c>
      <c r="AD33" s="326">
        <v>0</v>
      </c>
      <c r="AE33" s="326">
        <v>0</v>
      </c>
      <c r="AF33" s="326">
        <v>0</v>
      </c>
      <c r="AG33" s="326">
        <v>0</v>
      </c>
      <c r="AH33" s="326">
        <v>0</v>
      </c>
      <c r="AI33" s="326">
        <f t="shared" ref="AI33:CT33" si="29">SUBTOTAL(9,AI34)</f>
        <v>0</v>
      </c>
      <c r="AJ33" s="326">
        <f t="shared" si="29"/>
        <v>0</v>
      </c>
      <c r="AK33" s="326">
        <f t="shared" si="29"/>
        <v>0</v>
      </c>
      <c r="AL33" s="326">
        <f t="shared" si="29"/>
        <v>0</v>
      </c>
      <c r="AM33" s="326">
        <f t="shared" si="29"/>
        <v>0</v>
      </c>
      <c r="AN33" s="326">
        <f t="shared" si="29"/>
        <v>0</v>
      </c>
      <c r="AO33" s="326">
        <f t="shared" si="29"/>
        <v>0</v>
      </c>
      <c r="AP33" s="326">
        <f t="shared" si="29"/>
        <v>0</v>
      </c>
      <c r="AQ33" s="326">
        <f t="shared" si="29"/>
        <v>0</v>
      </c>
      <c r="AR33" s="326">
        <f t="shared" si="29"/>
        <v>0</v>
      </c>
      <c r="AS33" s="326">
        <f t="shared" si="29"/>
        <v>0</v>
      </c>
      <c r="AT33" s="326">
        <f t="shared" si="29"/>
        <v>0</v>
      </c>
      <c r="AU33" s="326">
        <f t="shared" si="29"/>
        <v>0</v>
      </c>
      <c r="AV33" s="326">
        <f t="shared" si="29"/>
        <v>0</v>
      </c>
      <c r="AW33" s="326">
        <f t="shared" si="29"/>
        <v>0</v>
      </c>
      <c r="AX33" s="326">
        <f t="shared" si="29"/>
        <v>0</v>
      </c>
      <c r="AY33" s="326">
        <f t="shared" si="29"/>
        <v>0</v>
      </c>
      <c r="AZ33" s="326">
        <f t="shared" si="29"/>
        <v>0</v>
      </c>
      <c r="BA33" s="326">
        <f t="shared" si="29"/>
        <v>0</v>
      </c>
      <c r="BB33" s="326">
        <f t="shared" si="29"/>
        <v>0</v>
      </c>
      <c r="BC33" s="326">
        <f t="shared" si="29"/>
        <v>0</v>
      </c>
      <c r="BD33" s="326">
        <f t="shared" si="29"/>
        <v>0</v>
      </c>
      <c r="BE33" s="326">
        <f t="shared" si="29"/>
        <v>0</v>
      </c>
      <c r="BF33" s="326">
        <f t="shared" si="29"/>
        <v>0</v>
      </c>
      <c r="BG33" s="326">
        <f t="shared" si="29"/>
        <v>0</v>
      </c>
      <c r="BH33" s="326">
        <f t="shared" si="29"/>
        <v>0</v>
      </c>
      <c r="BI33" s="326">
        <f t="shared" si="29"/>
        <v>0</v>
      </c>
      <c r="BJ33" s="326">
        <f t="shared" si="29"/>
        <v>0</v>
      </c>
      <c r="BK33" s="326"/>
      <c r="BL33" s="326"/>
      <c r="BM33" s="326"/>
      <c r="BN33" s="326"/>
      <c r="BO33" s="326"/>
      <c r="BP33" s="326"/>
      <c r="BQ33" s="326"/>
      <c r="BR33" s="326"/>
      <c r="BS33" s="326"/>
      <c r="BT33" s="326"/>
      <c r="BU33" s="326"/>
      <c r="BV33" s="326"/>
      <c r="BW33" s="326"/>
      <c r="BX33" s="326"/>
      <c r="BY33" s="326"/>
      <c r="BZ33" s="326"/>
      <c r="CA33" s="326"/>
      <c r="CB33" s="326"/>
      <c r="CC33" s="326"/>
      <c r="CD33" s="326"/>
      <c r="CE33" s="326"/>
      <c r="CF33" s="326"/>
      <c r="CG33" s="326"/>
      <c r="CH33" s="326"/>
      <c r="CI33" s="326"/>
      <c r="CJ33" s="326"/>
      <c r="CK33" s="326"/>
      <c r="CL33" s="326"/>
      <c r="CM33" s="326">
        <f t="shared" si="29"/>
        <v>0</v>
      </c>
      <c r="CN33" s="326">
        <f t="shared" si="29"/>
        <v>0</v>
      </c>
      <c r="CO33" s="326">
        <f t="shared" si="29"/>
        <v>0</v>
      </c>
      <c r="CP33" s="326">
        <f t="shared" si="29"/>
        <v>0</v>
      </c>
      <c r="CQ33" s="326">
        <f t="shared" si="29"/>
        <v>0</v>
      </c>
      <c r="CR33" s="326">
        <f t="shared" si="29"/>
        <v>0</v>
      </c>
      <c r="CS33" s="326">
        <f t="shared" si="29"/>
        <v>0</v>
      </c>
      <c r="CT33" s="326">
        <f t="shared" si="29"/>
        <v>0</v>
      </c>
      <c r="CU33" s="326">
        <f>SUBTOTAL(9,CU34)</f>
        <v>0</v>
      </c>
      <c r="CV33" s="326">
        <f>SUBTOTAL(9,CV34)</f>
        <v>0</v>
      </c>
      <c r="CW33" s="326">
        <f>SUBTOTAL(9,CW34)</f>
        <v>0</v>
      </c>
      <c r="CX33" s="326">
        <f>SUBTOTAL(9,CX34)</f>
        <v>0</v>
      </c>
      <c r="CY33" s="326">
        <v>0</v>
      </c>
      <c r="CZ33" s="326">
        <v>0</v>
      </c>
      <c r="DA33" s="72" t="s">
        <v>190</v>
      </c>
      <c r="DB33" s="146"/>
      <c r="DC33" s="105"/>
      <c r="DD33" s="105"/>
      <c r="DE33" s="105"/>
      <c r="DF33" s="105"/>
      <c r="DG33" s="105"/>
      <c r="DH33" s="105"/>
      <c r="DI33" s="105"/>
      <c r="DJ33" s="105"/>
      <c r="DK33" s="105"/>
      <c r="DL33" s="105"/>
      <c r="DM33" s="105"/>
      <c r="DN33" s="105"/>
      <c r="DO33" s="105"/>
      <c r="DP33" s="105"/>
      <c r="DQ33" s="105"/>
      <c r="DR33" s="105"/>
      <c r="DS33" s="105"/>
      <c r="DT33" s="105"/>
      <c r="DU33" s="105"/>
      <c r="DV33" s="105"/>
      <c r="DW33" s="105"/>
      <c r="DX33" s="105"/>
    </row>
    <row r="34" spans="1:128" s="922" customFormat="1" ht="33" hidden="1" customHeight="1" outlineLevel="1" x14ac:dyDescent="0.25">
      <c r="B34" s="914"/>
      <c r="C34" s="387"/>
      <c r="D34" s="76"/>
      <c r="E34" s="77">
        <v>0</v>
      </c>
      <c r="F34" s="77">
        <f>'С № 3'!AG34</f>
        <v>0</v>
      </c>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f>F34</f>
        <v>0</v>
      </c>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77"/>
      <c r="CE34" s="77"/>
      <c r="CF34" s="77"/>
      <c r="CG34" s="77"/>
      <c r="CH34" s="77"/>
      <c r="CI34" s="77"/>
      <c r="CJ34" s="77"/>
      <c r="CK34" s="77"/>
      <c r="CL34" s="77"/>
      <c r="CM34" s="77"/>
      <c r="CN34" s="77">
        <f>H34+V34+AJ34+AX34</f>
        <v>0</v>
      </c>
      <c r="CO34" s="77"/>
      <c r="CP34" s="77"/>
      <c r="CQ34" s="77"/>
      <c r="CR34" s="77"/>
      <c r="CS34" s="77"/>
      <c r="CT34" s="77"/>
      <c r="CU34" s="77">
        <f>O34+AC34+AQ34+BE34</f>
        <v>0</v>
      </c>
      <c r="CV34" s="77"/>
      <c r="CW34" s="77"/>
      <c r="CX34" s="77">
        <f>R34+AF34+AT34+BH34</f>
        <v>0</v>
      </c>
      <c r="CY34" s="77"/>
      <c r="CZ34" s="77"/>
      <c r="DA34" s="77"/>
      <c r="DB34" s="112"/>
    </row>
    <row r="35" spans="1:128" s="117" customFormat="1" ht="48" customHeight="1" outlineLevel="1" x14ac:dyDescent="0.25">
      <c r="A35" s="105"/>
      <c r="B35" s="427" t="s">
        <v>118</v>
      </c>
      <c r="C35" s="486" t="s">
        <v>119</v>
      </c>
      <c r="D35" s="427" t="s">
        <v>93</v>
      </c>
      <c r="E35" s="386">
        <f>E36+E37</f>
        <v>0</v>
      </c>
      <c r="F35" s="386">
        <f>F36+F37</f>
        <v>0</v>
      </c>
      <c r="G35" s="386">
        <f t="shared" ref="G35:CT35" si="30">G36+G37</f>
        <v>0</v>
      </c>
      <c r="H35" s="386">
        <f t="shared" si="30"/>
        <v>0</v>
      </c>
      <c r="I35" s="386">
        <f t="shared" si="30"/>
        <v>0</v>
      </c>
      <c r="J35" s="386">
        <f t="shared" si="30"/>
        <v>0</v>
      </c>
      <c r="K35" s="386">
        <f t="shared" si="30"/>
        <v>0</v>
      </c>
      <c r="L35" s="386">
        <f t="shared" si="30"/>
        <v>0</v>
      </c>
      <c r="M35" s="386">
        <f t="shared" si="30"/>
        <v>0</v>
      </c>
      <c r="N35" s="386">
        <f t="shared" si="30"/>
        <v>0</v>
      </c>
      <c r="O35" s="386">
        <f t="shared" si="30"/>
        <v>0</v>
      </c>
      <c r="P35" s="386">
        <f t="shared" si="30"/>
        <v>0</v>
      </c>
      <c r="Q35" s="386">
        <f t="shared" si="30"/>
        <v>0</v>
      </c>
      <c r="R35" s="386">
        <f t="shared" si="30"/>
        <v>0</v>
      </c>
      <c r="S35" s="386">
        <f t="shared" si="30"/>
        <v>0</v>
      </c>
      <c r="T35" s="386">
        <f t="shared" si="30"/>
        <v>0</v>
      </c>
      <c r="U35" s="386">
        <f t="shared" si="30"/>
        <v>0</v>
      </c>
      <c r="V35" s="386">
        <f t="shared" si="30"/>
        <v>0</v>
      </c>
      <c r="W35" s="386">
        <f t="shared" si="30"/>
        <v>0</v>
      </c>
      <c r="X35" s="386">
        <f t="shared" si="30"/>
        <v>0</v>
      </c>
      <c r="Y35" s="386">
        <f t="shared" si="30"/>
        <v>0</v>
      </c>
      <c r="Z35" s="386">
        <f t="shared" si="30"/>
        <v>0</v>
      </c>
      <c r="AA35" s="386">
        <f t="shared" si="30"/>
        <v>0</v>
      </c>
      <c r="AB35" s="386">
        <f t="shared" si="30"/>
        <v>0</v>
      </c>
      <c r="AC35" s="386">
        <f t="shared" si="30"/>
        <v>0</v>
      </c>
      <c r="AD35" s="386">
        <f t="shared" si="30"/>
        <v>0</v>
      </c>
      <c r="AE35" s="386">
        <f t="shared" si="30"/>
        <v>0</v>
      </c>
      <c r="AF35" s="386">
        <f t="shared" si="30"/>
        <v>0</v>
      </c>
      <c r="AG35" s="386">
        <f t="shared" si="30"/>
        <v>0</v>
      </c>
      <c r="AH35" s="386">
        <f t="shared" si="30"/>
        <v>0</v>
      </c>
      <c r="AI35" s="386">
        <f t="shared" si="30"/>
        <v>0</v>
      </c>
      <c r="AJ35" s="386">
        <f t="shared" si="30"/>
        <v>0</v>
      </c>
      <c r="AK35" s="386">
        <f t="shared" si="30"/>
        <v>0</v>
      </c>
      <c r="AL35" s="386">
        <f t="shared" si="30"/>
        <v>0</v>
      </c>
      <c r="AM35" s="386">
        <f t="shared" si="30"/>
        <v>0</v>
      </c>
      <c r="AN35" s="386">
        <f t="shared" si="30"/>
        <v>0</v>
      </c>
      <c r="AO35" s="386">
        <f t="shared" si="30"/>
        <v>0</v>
      </c>
      <c r="AP35" s="386">
        <f t="shared" si="30"/>
        <v>0</v>
      </c>
      <c r="AQ35" s="386">
        <f t="shared" si="30"/>
        <v>0</v>
      </c>
      <c r="AR35" s="386">
        <f t="shared" si="30"/>
        <v>0</v>
      </c>
      <c r="AS35" s="386">
        <f t="shared" si="30"/>
        <v>0</v>
      </c>
      <c r="AT35" s="386">
        <f t="shared" si="30"/>
        <v>0</v>
      </c>
      <c r="AU35" s="386">
        <f t="shared" si="30"/>
        <v>0</v>
      </c>
      <c r="AV35" s="386">
        <f t="shared" si="30"/>
        <v>0</v>
      </c>
      <c r="AW35" s="386">
        <f t="shared" si="30"/>
        <v>0</v>
      </c>
      <c r="AX35" s="386">
        <f t="shared" si="30"/>
        <v>0</v>
      </c>
      <c r="AY35" s="386">
        <f t="shared" si="30"/>
        <v>0</v>
      </c>
      <c r="AZ35" s="386">
        <f t="shared" si="30"/>
        <v>0</v>
      </c>
      <c r="BA35" s="386">
        <f t="shared" si="30"/>
        <v>0</v>
      </c>
      <c r="BB35" s="386">
        <f t="shared" si="30"/>
        <v>0</v>
      </c>
      <c r="BC35" s="386">
        <f t="shared" si="30"/>
        <v>0</v>
      </c>
      <c r="BD35" s="386">
        <f t="shared" si="30"/>
        <v>0</v>
      </c>
      <c r="BE35" s="386">
        <f>BE36+BE37</f>
        <v>0</v>
      </c>
      <c r="BF35" s="386">
        <f t="shared" si="30"/>
        <v>0</v>
      </c>
      <c r="BG35" s="386">
        <f t="shared" si="30"/>
        <v>0</v>
      </c>
      <c r="BH35" s="386">
        <f t="shared" si="30"/>
        <v>0</v>
      </c>
      <c r="BI35" s="386">
        <f t="shared" si="30"/>
        <v>0</v>
      </c>
      <c r="BJ35" s="386">
        <f t="shared" si="30"/>
        <v>0</v>
      </c>
      <c r="BK35" s="386"/>
      <c r="BL35" s="386"/>
      <c r="BM35" s="386"/>
      <c r="BN35" s="386"/>
      <c r="BO35" s="386"/>
      <c r="BP35" s="386"/>
      <c r="BQ35" s="386"/>
      <c r="BR35" s="386"/>
      <c r="BS35" s="386"/>
      <c r="BT35" s="386"/>
      <c r="BU35" s="386"/>
      <c r="BV35" s="386"/>
      <c r="BW35" s="386"/>
      <c r="BX35" s="386"/>
      <c r="BY35" s="386"/>
      <c r="BZ35" s="386"/>
      <c r="CA35" s="386"/>
      <c r="CB35" s="386"/>
      <c r="CC35" s="386"/>
      <c r="CD35" s="386"/>
      <c r="CE35" s="386"/>
      <c r="CF35" s="386"/>
      <c r="CG35" s="386"/>
      <c r="CH35" s="386"/>
      <c r="CI35" s="386"/>
      <c r="CJ35" s="386"/>
      <c r="CK35" s="386"/>
      <c r="CL35" s="386"/>
      <c r="CM35" s="386">
        <f t="shared" si="30"/>
        <v>0</v>
      </c>
      <c r="CN35" s="386">
        <f t="shared" si="30"/>
        <v>0</v>
      </c>
      <c r="CO35" s="386">
        <f t="shared" si="30"/>
        <v>0</v>
      </c>
      <c r="CP35" s="386">
        <f t="shared" si="30"/>
        <v>0</v>
      </c>
      <c r="CQ35" s="386">
        <f t="shared" si="30"/>
        <v>0</v>
      </c>
      <c r="CR35" s="386">
        <f t="shared" si="30"/>
        <v>0</v>
      </c>
      <c r="CS35" s="386">
        <f t="shared" si="30"/>
        <v>0</v>
      </c>
      <c r="CT35" s="386">
        <f t="shared" si="30"/>
        <v>0</v>
      </c>
      <c r="CU35" s="386">
        <f t="shared" ref="CU35:CZ35" si="31">CU36+CU37</f>
        <v>0</v>
      </c>
      <c r="CV35" s="386">
        <f t="shared" si="31"/>
        <v>0</v>
      </c>
      <c r="CW35" s="386">
        <f t="shared" si="31"/>
        <v>0</v>
      </c>
      <c r="CX35" s="386">
        <f t="shared" si="31"/>
        <v>0</v>
      </c>
      <c r="CY35" s="386">
        <f t="shared" si="31"/>
        <v>0</v>
      </c>
      <c r="CZ35" s="386">
        <f t="shared" si="31"/>
        <v>0</v>
      </c>
      <c r="DA35" s="386" t="s">
        <v>190</v>
      </c>
      <c r="DB35" s="146"/>
      <c r="DC35" s="105"/>
      <c r="DD35" s="105"/>
      <c r="DE35" s="105"/>
      <c r="DF35" s="105"/>
      <c r="DG35" s="105"/>
      <c r="DH35" s="105"/>
      <c r="DI35" s="105"/>
      <c r="DJ35" s="105"/>
      <c r="DK35" s="105"/>
      <c r="DL35" s="105"/>
      <c r="DM35" s="105"/>
      <c r="DN35" s="105"/>
      <c r="DO35" s="105"/>
      <c r="DP35" s="105"/>
      <c r="DQ35" s="105"/>
      <c r="DR35" s="105"/>
      <c r="DS35" s="105"/>
      <c r="DT35" s="105"/>
      <c r="DU35" s="105"/>
      <c r="DV35" s="105"/>
      <c r="DW35" s="105"/>
      <c r="DX35" s="105"/>
    </row>
    <row r="36" spans="1:128" ht="42" customHeight="1" outlineLevel="1" x14ac:dyDescent="0.25">
      <c r="A36" s="105"/>
      <c r="B36" s="434" t="s">
        <v>120</v>
      </c>
      <c r="C36" s="487" t="s">
        <v>121</v>
      </c>
      <c r="D36" s="72" t="s">
        <v>93</v>
      </c>
      <c r="E36" s="326">
        <v>0</v>
      </c>
      <c r="F36" s="326">
        <v>0</v>
      </c>
      <c r="G36" s="326">
        <v>0</v>
      </c>
      <c r="H36" s="326">
        <v>0</v>
      </c>
      <c r="I36" s="326">
        <v>0</v>
      </c>
      <c r="J36" s="326">
        <v>0</v>
      </c>
      <c r="K36" s="326">
        <v>0</v>
      </c>
      <c r="L36" s="326">
        <v>0</v>
      </c>
      <c r="M36" s="326">
        <v>0</v>
      </c>
      <c r="N36" s="326">
        <v>0</v>
      </c>
      <c r="O36" s="326">
        <v>0</v>
      </c>
      <c r="P36" s="326">
        <v>0</v>
      </c>
      <c r="Q36" s="326">
        <v>0</v>
      </c>
      <c r="R36" s="326">
        <v>0</v>
      </c>
      <c r="S36" s="326">
        <v>0</v>
      </c>
      <c r="T36" s="326">
        <v>0</v>
      </c>
      <c r="U36" s="326">
        <v>0</v>
      </c>
      <c r="V36" s="326">
        <v>0</v>
      </c>
      <c r="W36" s="326">
        <v>0</v>
      </c>
      <c r="X36" s="326">
        <v>0</v>
      </c>
      <c r="Y36" s="326">
        <v>0</v>
      </c>
      <c r="Z36" s="326">
        <v>0</v>
      </c>
      <c r="AA36" s="326">
        <v>0</v>
      </c>
      <c r="AB36" s="326">
        <v>0</v>
      </c>
      <c r="AC36" s="326">
        <v>0</v>
      </c>
      <c r="AD36" s="326">
        <v>0</v>
      </c>
      <c r="AE36" s="326">
        <v>0</v>
      </c>
      <c r="AF36" s="326">
        <v>0</v>
      </c>
      <c r="AG36" s="326">
        <v>0</v>
      </c>
      <c r="AH36" s="326">
        <v>0</v>
      </c>
      <c r="AI36" s="326">
        <v>0</v>
      </c>
      <c r="AJ36" s="326">
        <v>0</v>
      </c>
      <c r="AK36" s="326">
        <v>0</v>
      </c>
      <c r="AL36" s="326">
        <v>0</v>
      </c>
      <c r="AM36" s="326">
        <v>0</v>
      </c>
      <c r="AN36" s="326">
        <v>0</v>
      </c>
      <c r="AO36" s="326">
        <v>0</v>
      </c>
      <c r="AP36" s="326">
        <v>0</v>
      </c>
      <c r="AQ36" s="326">
        <v>0</v>
      </c>
      <c r="AR36" s="326">
        <v>0</v>
      </c>
      <c r="AS36" s="326">
        <v>0</v>
      </c>
      <c r="AT36" s="326">
        <v>0</v>
      </c>
      <c r="AU36" s="326">
        <v>0</v>
      </c>
      <c r="AV36" s="326">
        <v>0</v>
      </c>
      <c r="AW36" s="326">
        <v>0</v>
      </c>
      <c r="AX36" s="326">
        <v>0</v>
      </c>
      <c r="AY36" s="326">
        <v>0</v>
      </c>
      <c r="AZ36" s="326">
        <v>0</v>
      </c>
      <c r="BA36" s="326">
        <v>0</v>
      </c>
      <c r="BB36" s="326">
        <v>0</v>
      </c>
      <c r="BC36" s="326">
        <v>0</v>
      </c>
      <c r="BD36" s="326">
        <v>0</v>
      </c>
      <c r="BE36" s="326">
        <v>0</v>
      </c>
      <c r="BF36" s="326">
        <v>0</v>
      </c>
      <c r="BG36" s="326">
        <v>0</v>
      </c>
      <c r="BH36" s="326">
        <v>0</v>
      </c>
      <c r="BI36" s="326">
        <v>0</v>
      </c>
      <c r="BJ36" s="326">
        <v>0</v>
      </c>
      <c r="BK36" s="326"/>
      <c r="BL36" s="326"/>
      <c r="BM36" s="326"/>
      <c r="BN36" s="326"/>
      <c r="BO36" s="326"/>
      <c r="BP36" s="326"/>
      <c r="BQ36" s="326"/>
      <c r="BR36" s="326"/>
      <c r="BS36" s="326"/>
      <c r="BT36" s="326"/>
      <c r="BU36" s="326"/>
      <c r="BV36" s="326"/>
      <c r="BW36" s="326"/>
      <c r="BX36" s="326"/>
      <c r="BY36" s="326"/>
      <c r="BZ36" s="326"/>
      <c r="CA36" s="326"/>
      <c r="CB36" s="326"/>
      <c r="CC36" s="326"/>
      <c r="CD36" s="326"/>
      <c r="CE36" s="326"/>
      <c r="CF36" s="326"/>
      <c r="CG36" s="326"/>
      <c r="CH36" s="326"/>
      <c r="CI36" s="326"/>
      <c r="CJ36" s="326"/>
      <c r="CK36" s="326"/>
      <c r="CL36" s="326"/>
      <c r="CM36" s="326">
        <v>0</v>
      </c>
      <c r="CN36" s="326">
        <v>0</v>
      </c>
      <c r="CO36" s="326">
        <v>0</v>
      </c>
      <c r="CP36" s="326">
        <v>0</v>
      </c>
      <c r="CQ36" s="326">
        <v>0</v>
      </c>
      <c r="CR36" s="326">
        <v>0</v>
      </c>
      <c r="CS36" s="326">
        <v>0</v>
      </c>
      <c r="CT36" s="326">
        <v>0</v>
      </c>
      <c r="CU36" s="326">
        <v>0</v>
      </c>
      <c r="CV36" s="326">
        <v>0</v>
      </c>
      <c r="CW36" s="326">
        <v>0</v>
      </c>
      <c r="CX36" s="326">
        <v>0</v>
      </c>
      <c r="CY36" s="326">
        <v>0</v>
      </c>
      <c r="CZ36" s="326">
        <v>0</v>
      </c>
      <c r="DA36" s="326" t="s">
        <v>190</v>
      </c>
      <c r="DB36" s="146"/>
    </row>
    <row r="37" spans="1:128" ht="42" customHeight="1" outlineLevel="1" x14ac:dyDescent="0.25">
      <c r="A37" s="105"/>
      <c r="B37" s="433" t="s">
        <v>122</v>
      </c>
      <c r="C37" s="487" t="s">
        <v>123</v>
      </c>
      <c r="D37" s="72" t="s">
        <v>93</v>
      </c>
      <c r="E37" s="326">
        <v>0</v>
      </c>
      <c r="F37" s="326">
        <v>0</v>
      </c>
      <c r="G37" s="326">
        <v>0</v>
      </c>
      <c r="H37" s="326">
        <v>0</v>
      </c>
      <c r="I37" s="326">
        <v>0</v>
      </c>
      <c r="J37" s="326">
        <v>0</v>
      </c>
      <c r="K37" s="326">
        <v>0</v>
      </c>
      <c r="L37" s="326">
        <v>0</v>
      </c>
      <c r="M37" s="326">
        <v>0</v>
      </c>
      <c r="N37" s="326">
        <v>0</v>
      </c>
      <c r="O37" s="326">
        <v>0</v>
      </c>
      <c r="P37" s="326">
        <v>0</v>
      </c>
      <c r="Q37" s="326">
        <v>0</v>
      </c>
      <c r="R37" s="326">
        <v>0</v>
      </c>
      <c r="S37" s="326">
        <v>0</v>
      </c>
      <c r="T37" s="326">
        <v>0</v>
      </c>
      <c r="U37" s="326">
        <v>0</v>
      </c>
      <c r="V37" s="326">
        <v>0</v>
      </c>
      <c r="W37" s="326">
        <v>0</v>
      </c>
      <c r="X37" s="326">
        <v>0</v>
      </c>
      <c r="Y37" s="326">
        <v>0</v>
      </c>
      <c r="Z37" s="326">
        <v>0</v>
      </c>
      <c r="AA37" s="326">
        <v>0</v>
      </c>
      <c r="AB37" s="326">
        <v>0</v>
      </c>
      <c r="AC37" s="326">
        <v>0</v>
      </c>
      <c r="AD37" s="326">
        <v>0</v>
      </c>
      <c r="AE37" s="326">
        <v>0</v>
      </c>
      <c r="AF37" s="326">
        <v>0</v>
      </c>
      <c r="AG37" s="326">
        <v>0</v>
      </c>
      <c r="AH37" s="326">
        <v>0</v>
      </c>
      <c r="AI37" s="326">
        <v>0</v>
      </c>
      <c r="AJ37" s="326">
        <v>0</v>
      </c>
      <c r="AK37" s="326">
        <v>0</v>
      </c>
      <c r="AL37" s="326">
        <v>0</v>
      </c>
      <c r="AM37" s="326">
        <v>0</v>
      </c>
      <c r="AN37" s="326">
        <v>0</v>
      </c>
      <c r="AO37" s="326">
        <v>0</v>
      </c>
      <c r="AP37" s="326">
        <v>0</v>
      </c>
      <c r="AQ37" s="326">
        <v>0</v>
      </c>
      <c r="AR37" s="326">
        <v>0</v>
      </c>
      <c r="AS37" s="326">
        <v>0</v>
      </c>
      <c r="AT37" s="326">
        <v>0</v>
      </c>
      <c r="AU37" s="326">
        <v>0</v>
      </c>
      <c r="AV37" s="326">
        <v>0</v>
      </c>
      <c r="AW37" s="326">
        <v>0</v>
      </c>
      <c r="AX37" s="326">
        <v>0</v>
      </c>
      <c r="AY37" s="326">
        <v>0</v>
      </c>
      <c r="AZ37" s="326">
        <v>0</v>
      </c>
      <c r="BA37" s="326">
        <v>0</v>
      </c>
      <c r="BB37" s="326">
        <v>0</v>
      </c>
      <c r="BC37" s="326">
        <v>0</v>
      </c>
      <c r="BD37" s="326">
        <v>0</v>
      </c>
      <c r="BE37" s="326">
        <v>0</v>
      </c>
      <c r="BF37" s="326">
        <v>0</v>
      </c>
      <c r="BG37" s="326">
        <v>0</v>
      </c>
      <c r="BH37" s="326">
        <v>0</v>
      </c>
      <c r="BI37" s="326">
        <v>0</v>
      </c>
      <c r="BJ37" s="326">
        <v>0</v>
      </c>
      <c r="BK37" s="326"/>
      <c r="BL37" s="326"/>
      <c r="BM37" s="326"/>
      <c r="BN37" s="326"/>
      <c r="BO37" s="326"/>
      <c r="BP37" s="326"/>
      <c r="BQ37" s="326"/>
      <c r="BR37" s="326"/>
      <c r="BS37" s="326"/>
      <c r="BT37" s="326"/>
      <c r="BU37" s="326"/>
      <c r="BV37" s="326"/>
      <c r="BW37" s="326"/>
      <c r="BX37" s="326"/>
      <c r="BY37" s="326"/>
      <c r="BZ37" s="326"/>
      <c r="CA37" s="326"/>
      <c r="CB37" s="326"/>
      <c r="CC37" s="326"/>
      <c r="CD37" s="326"/>
      <c r="CE37" s="326"/>
      <c r="CF37" s="326"/>
      <c r="CG37" s="326"/>
      <c r="CH37" s="326"/>
      <c r="CI37" s="326"/>
      <c r="CJ37" s="326"/>
      <c r="CK37" s="326"/>
      <c r="CL37" s="326"/>
      <c r="CM37" s="326">
        <v>0</v>
      </c>
      <c r="CN37" s="326">
        <v>0</v>
      </c>
      <c r="CO37" s="326">
        <v>0</v>
      </c>
      <c r="CP37" s="326">
        <v>0</v>
      </c>
      <c r="CQ37" s="326">
        <v>0</v>
      </c>
      <c r="CR37" s="326">
        <v>0</v>
      </c>
      <c r="CS37" s="326">
        <v>0</v>
      </c>
      <c r="CT37" s="326">
        <v>0</v>
      </c>
      <c r="CU37" s="326">
        <v>0</v>
      </c>
      <c r="CV37" s="326">
        <v>0</v>
      </c>
      <c r="CW37" s="326">
        <v>0</v>
      </c>
      <c r="CX37" s="326">
        <v>0</v>
      </c>
      <c r="CY37" s="326">
        <v>0</v>
      </c>
      <c r="CZ37" s="326">
        <v>0</v>
      </c>
      <c r="DA37" s="326" t="s">
        <v>190</v>
      </c>
      <c r="DB37" s="146"/>
    </row>
    <row r="38" spans="1:128" ht="48" customHeight="1" outlineLevel="1" x14ac:dyDescent="0.25">
      <c r="A38" s="105"/>
      <c r="B38" s="427" t="s">
        <v>124</v>
      </c>
      <c r="C38" s="485" t="s">
        <v>125</v>
      </c>
      <c r="D38" s="427" t="s">
        <v>93</v>
      </c>
      <c r="E38" s="384">
        <v>0</v>
      </c>
      <c r="F38" s="384">
        <v>0</v>
      </c>
      <c r="G38" s="384">
        <v>0</v>
      </c>
      <c r="H38" s="384">
        <v>0</v>
      </c>
      <c r="I38" s="384">
        <v>0</v>
      </c>
      <c r="J38" s="384">
        <v>0</v>
      </c>
      <c r="K38" s="384">
        <v>0</v>
      </c>
      <c r="L38" s="384">
        <v>0</v>
      </c>
      <c r="M38" s="384">
        <v>0</v>
      </c>
      <c r="N38" s="384">
        <v>0</v>
      </c>
      <c r="O38" s="384">
        <v>0</v>
      </c>
      <c r="P38" s="384">
        <v>0</v>
      </c>
      <c r="Q38" s="384">
        <v>0</v>
      </c>
      <c r="R38" s="384">
        <v>0</v>
      </c>
      <c r="S38" s="384">
        <v>0</v>
      </c>
      <c r="T38" s="384">
        <v>0</v>
      </c>
      <c r="U38" s="384">
        <v>0</v>
      </c>
      <c r="V38" s="384">
        <v>0</v>
      </c>
      <c r="W38" s="384">
        <v>0</v>
      </c>
      <c r="X38" s="384">
        <v>0</v>
      </c>
      <c r="Y38" s="384">
        <v>0</v>
      </c>
      <c r="Z38" s="384">
        <v>0</v>
      </c>
      <c r="AA38" s="384">
        <v>0</v>
      </c>
      <c r="AB38" s="384">
        <v>0</v>
      </c>
      <c r="AC38" s="384">
        <v>0</v>
      </c>
      <c r="AD38" s="384">
        <v>0</v>
      </c>
      <c r="AE38" s="384">
        <v>0</v>
      </c>
      <c r="AF38" s="384">
        <v>0</v>
      </c>
      <c r="AG38" s="384">
        <v>0</v>
      </c>
      <c r="AH38" s="384">
        <v>0</v>
      </c>
      <c r="AI38" s="384">
        <v>0</v>
      </c>
      <c r="AJ38" s="384">
        <v>0</v>
      </c>
      <c r="AK38" s="384">
        <v>0</v>
      </c>
      <c r="AL38" s="384">
        <v>0</v>
      </c>
      <c r="AM38" s="384">
        <v>0</v>
      </c>
      <c r="AN38" s="384">
        <v>0</v>
      </c>
      <c r="AO38" s="384">
        <v>0</v>
      </c>
      <c r="AP38" s="384">
        <v>0</v>
      </c>
      <c r="AQ38" s="384">
        <v>0</v>
      </c>
      <c r="AR38" s="384">
        <v>0</v>
      </c>
      <c r="AS38" s="384">
        <v>0</v>
      </c>
      <c r="AT38" s="384">
        <v>0</v>
      </c>
      <c r="AU38" s="384">
        <v>0</v>
      </c>
      <c r="AV38" s="384">
        <v>0</v>
      </c>
      <c r="AW38" s="384">
        <v>0</v>
      </c>
      <c r="AX38" s="384">
        <v>0</v>
      </c>
      <c r="AY38" s="384">
        <v>0</v>
      </c>
      <c r="AZ38" s="384">
        <v>0</v>
      </c>
      <c r="BA38" s="384">
        <v>0</v>
      </c>
      <c r="BB38" s="384">
        <v>0</v>
      </c>
      <c r="BC38" s="384">
        <v>0</v>
      </c>
      <c r="BD38" s="384">
        <v>0</v>
      </c>
      <c r="BE38" s="384">
        <v>0</v>
      </c>
      <c r="BF38" s="384">
        <v>0</v>
      </c>
      <c r="BG38" s="384">
        <v>0</v>
      </c>
      <c r="BH38" s="384">
        <v>0</v>
      </c>
      <c r="BI38" s="384">
        <v>0</v>
      </c>
      <c r="BJ38" s="384">
        <v>0</v>
      </c>
      <c r="BK38" s="384"/>
      <c r="BL38" s="384"/>
      <c r="BM38" s="384"/>
      <c r="BN38" s="384"/>
      <c r="BO38" s="384"/>
      <c r="BP38" s="384"/>
      <c r="BQ38" s="384"/>
      <c r="BR38" s="384"/>
      <c r="BS38" s="384"/>
      <c r="BT38" s="384"/>
      <c r="BU38" s="384"/>
      <c r="BV38" s="384"/>
      <c r="BW38" s="384"/>
      <c r="BX38" s="384"/>
      <c r="BY38" s="384"/>
      <c r="BZ38" s="384"/>
      <c r="CA38" s="384"/>
      <c r="CB38" s="384"/>
      <c r="CC38" s="384"/>
      <c r="CD38" s="384"/>
      <c r="CE38" s="384"/>
      <c r="CF38" s="384"/>
      <c r="CG38" s="384"/>
      <c r="CH38" s="384"/>
      <c r="CI38" s="384"/>
      <c r="CJ38" s="384"/>
      <c r="CK38" s="384"/>
      <c r="CL38" s="384"/>
      <c r="CM38" s="384"/>
      <c r="CN38" s="384"/>
      <c r="CO38" s="384"/>
      <c r="CP38" s="384"/>
      <c r="CQ38" s="384"/>
      <c r="CR38" s="384"/>
      <c r="CS38" s="384"/>
      <c r="CT38" s="384"/>
      <c r="CU38" s="384"/>
      <c r="CV38" s="384"/>
      <c r="CW38" s="384"/>
      <c r="CX38" s="384"/>
      <c r="CY38" s="384"/>
      <c r="CZ38" s="384"/>
      <c r="DA38" s="384" t="s">
        <v>190</v>
      </c>
      <c r="DB38" s="146"/>
    </row>
    <row r="39" spans="1:128" ht="48" customHeight="1" outlineLevel="1" x14ac:dyDescent="0.25">
      <c r="A39" s="105"/>
      <c r="B39" s="396" t="s">
        <v>126</v>
      </c>
      <c r="C39" s="485" t="s">
        <v>127</v>
      </c>
      <c r="D39" s="427" t="s">
        <v>93</v>
      </c>
      <c r="E39" s="384">
        <f t="shared" ref="E39:AJ39" si="32">E40+E41</f>
        <v>0</v>
      </c>
      <c r="F39" s="384">
        <f t="shared" si="32"/>
        <v>0</v>
      </c>
      <c r="G39" s="384">
        <f t="shared" si="32"/>
        <v>0</v>
      </c>
      <c r="H39" s="384">
        <f t="shared" si="32"/>
        <v>0</v>
      </c>
      <c r="I39" s="384">
        <f t="shared" si="32"/>
        <v>0</v>
      </c>
      <c r="J39" s="384">
        <f t="shared" si="32"/>
        <v>0</v>
      </c>
      <c r="K39" s="384">
        <f t="shared" si="32"/>
        <v>0</v>
      </c>
      <c r="L39" s="384">
        <f t="shared" si="32"/>
        <v>0</v>
      </c>
      <c r="M39" s="384">
        <f t="shared" si="32"/>
        <v>0</v>
      </c>
      <c r="N39" s="384">
        <f t="shared" si="32"/>
        <v>0</v>
      </c>
      <c r="O39" s="384">
        <f t="shared" si="32"/>
        <v>0</v>
      </c>
      <c r="P39" s="384">
        <f t="shared" si="32"/>
        <v>0</v>
      </c>
      <c r="Q39" s="384">
        <f t="shared" si="32"/>
        <v>0</v>
      </c>
      <c r="R39" s="384">
        <f t="shared" si="32"/>
        <v>0</v>
      </c>
      <c r="S39" s="384">
        <f t="shared" si="32"/>
        <v>0</v>
      </c>
      <c r="T39" s="384">
        <f t="shared" si="32"/>
        <v>0</v>
      </c>
      <c r="U39" s="384">
        <f t="shared" si="32"/>
        <v>0</v>
      </c>
      <c r="V39" s="384">
        <f t="shared" si="32"/>
        <v>0</v>
      </c>
      <c r="W39" s="384">
        <f t="shared" si="32"/>
        <v>0</v>
      </c>
      <c r="X39" s="384">
        <f t="shared" si="32"/>
        <v>0</v>
      </c>
      <c r="Y39" s="384">
        <f t="shared" si="32"/>
        <v>0</v>
      </c>
      <c r="Z39" s="384">
        <f t="shared" si="32"/>
        <v>0</v>
      </c>
      <c r="AA39" s="384">
        <f t="shared" si="32"/>
        <v>0</v>
      </c>
      <c r="AB39" s="384">
        <f t="shared" si="32"/>
        <v>0</v>
      </c>
      <c r="AC39" s="384">
        <f t="shared" si="32"/>
        <v>0</v>
      </c>
      <c r="AD39" s="384">
        <f t="shared" si="32"/>
        <v>0</v>
      </c>
      <c r="AE39" s="384">
        <f t="shared" si="32"/>
        <v>0</v>
      </c>
      <c r="AF39" s="384">
        <f t="shared" si="32"/>
        <v>0</v>
      </c>
      <c r="AG39" s="384">
        <f t="shared" si="32"/>
        <v>0</v>
      </c>
      <c r="AH39" s="384">
        <f t="shared" si="32"/>
        <v>0</v>
      </c>
      <c r="AI39" s="384">
        <f t="shared" si="32"/>
        <v>0</v>
      </c>
      <c r="AJ39" s="384">
        <f t="shared" si="32"/>
        <v>0</v>
      </c>
      <c r="AK39" s="384">
        <f t="shared" ref="AK39:CR39" si="33">AK40+AK41</f>
        <v>0</v>
      </c>
      <c r="AL39" s="384">
        <f t="shared" si="33"/>
        <v>0</v>
      </c>
      <c r="AM39" s="384">
        <f t="shared" si="33"/>
        <v>0</v>
      </c>
      <c r="AN39" s="384">
        <f t="shared" si="33"/>
        <v>0</v>
      </c>
      <c r="AO39" s="384">
        <f t="shared" si="33"/>
        <v>0</v>
      </c>
      <c r="AP39" s="384">
        <f t="shared" si="33"/>
        <v>0</v>
      </c>
      <c r="AQ39" s="384">
        <f t="shared" si="33"/>
        <v>0</v>
      </c>
      <c r="AR39" s="384">
        <f t="shared" si="33"/>
        <v>0</v>
      </c>
      <c r="AS39" s="384">
        <f t="shared" si="33"/>
        <v>0</v>
      </c>
      <c r="AT39" s="384">
        <f t="shared" si="33"/>
        <v>0</v>
      </c>
      <c r="AU39" s="384">
        <f t="shared" si="33"/>
        <v>0</v>
      </c>
      <c r="AV39" s="384">
        <f t="shared" si="33"/>
        <v>0</v>
      </c>
      <c r="AW39" s="384">
        <f t="shared" si="33"/>
        <v>0</v>
      </c>
      <c r="AX39" s="384">
        <f t="shared" si="33"/>
        <v>0</v>
      </c>
      <c r="AY39" s="384">
        <f t="shared" si="33"/>
        <v>0</v>
      </c>
      <c r="AZ39" s="384">
        <f t="shared" si="33"/>
        <v>0</v>
      </c>
      <c r="BA39" s="384">
        <f t="shared" si="33"/>
        <v>0</v>
      </c>
      <c r="BB39" s="384">
        <f t="shared" si="33"/>
        <v>0</v>
      </c>
      <c r="BC39" s="384">
        <f t="shared" si="33"/>
        <v>0</v>
      </c>
      <c r="BD39" s="384">
        <f t="shared" si="33"/>
        <v>0</v>
      </c>
      <c r="BE39" s="384">
        <f t="shared" si="33"/>
        <v>0</v>
      </c>
      <c r="BF39" s="384">
        <f t="shared" si="33"/>
        <v>0</v>
      </c>
      <c r="BG39" s="384">
        <f t="shared" si="33"/>
        <v>0</v>
      </c>
      <c r="BH39" s="384">
        <f t="shared" si="33"/>
        <v>0</v>
      </c>
      <c r="BI39" s="384">
        <f t="shared" si="33"/>
        <v>0</v>
      </c>
      <c r="BJ39" s="384">
        <f t="shared" si="33"/>
        <v>0</v>
      </c>
      <c r="BK39" s="384"/>
      <c r="BL39" s="384"/>
      <c r="BM39" s="384"/>
      <c r="BN39" s="384"/>
      <c r="BO39" s="384"/>
      <c r="BP39" s="384"/>
      <c r="BQ39" s="384"/>
      <c r="BR39" s="384"/>
      <c r="BS39" s="384"/>
      <c r="BT39" s="384"/>
      <c r="BU39" s="384"/>
      <c r="BV39" s="384"/>
      <c r="BW39" s="384"/>
      <c r="BX39" s="384"/>
      <c r="BY39" s="384"/>
      <c r="BZ39" s="384"/>
      <c r="CA39" s="384"/>
      <c r="CB39" s="384"/>
      <c r="CC39" s="384"/>
      <c r="CD39" s="384"/>
      <c r="CE39" s="384"/>
      <c r="CF39" s="384"/>
      <c r="CG39" s="384"/>
      <c r="CH39" s="384"/>
      <c r="CI39" s="384"/>
      <c r="CJ39" s="384"/>
      <c r="CK39" s="384"/>
      <c r="CL39" s="384"/>
      <c r="CM39" s="384">
        <f t="shared" si="33"/>
        <v>0</v>
      </c>
      <c r="CN39" s="384">
        <f t="shared" si="33"/>
        <v>0</v>
      </c>
      <c r="CO39" s="384">
        <f t="shared" si="33"/>
        <v>0</v>
      </c>
      <c r="CP39" s="384">
        <f t="shared" si="33"/>
        <v>0</v>
      </c>
      <c r="CQ39" s="384">
        <f t="shared" si="33"/>
        <v>0</v>
      </c>
      <c r="CR39" s="384">
        <f t="shared" si="33"/>
        <v>0</v>
      </c>
      <c r="CS39" s="384">
        <f t="shared" ref="CS39:CZ39" si="34">CS40+CS41</f>
        <v>0</v>
      </c>
      <c r="CT39" s="384">
        <f t="shared" si="34"/>
        <v>0</v>
      </c>
      <c r="CU39" s="384">
        <f t="shared" si="34"/>
        <v>0</v>
      </c>
      <c r="CV39" s="384">
        <f t="shared" si="34"/>
        <v>0</v>
      </c>
      <c r="CW39" s="384">
        <f t="shared" si="34"/>
        <v>0</v>
      </c>
      <c r="CX39" s="384">
        <f t="shared" si="34"/>
        <v>0</v>
      </c>
      <c r="CY39" s="384">
        <f t="shared" si="34"/>
        <v>0</v>
      </c>
      <c r="CZ39" s="384">
        <f t="shared" si="34"/>
        <v>0</v>
      </c>
      <c r="DA39" s="384" t="s">
        <v>190</v>
      </c>
      <c r="DB39" s="146"/>
    </row>
    <row r="40" spans="1:128" ht="42" customHeight="1" outlineLevel="1" x14ac:dyDescent="0.25">
      <c r="A40" s="105"/>
      <c r="B40" s="437" t="s">
        <v>277</v>
      </c>
      <c r="C40" s="438" t="s">
        <v>278</v>
      </c>
      <c r="D40" s="72" t="s">
        <v>93</v>
      </c>
      <c r="E40" s="73">
        <v>0</v>
      </c>
      <c r="F40" s="73">
        <v>0</v>
      </c>
      <c r="G40" s="73">
        <v>0</v>
      </c>
      <c r="H40" s="73">
        <v>0</v>
      </c>
      <c r="I40" s="73">
        <v>0</v>
      </c>
      <c r="J40" s="73">
        <v>0</v>
      </c>
      <c r="K40" s="73">
        <v>0</v>
      </c>
      <c r="L40" s="73">
        <v>0</v>
      </c>
      <c r="M40" s="73">
        <v>0</v>
      </c>
      <c r="N40" s="73">
        <v>0</v>
      </c>
      <c r="O40" s="73">
        <v>0</v>
      </c>
      <c r="P40" s="73">
        <v>0</v>
      </c>
      <c r="Q40" s="73">
        <v>0</v>
      </c>
      <c r="R40" s="73">
        <v>0</v>
      </c>
      <c r="S40" s="73">
        <v>0</v>
      </c>
      <c r="T40" s="73">
        <v>0</v>
      </c>
      <c r="U40" s="73">
        <v>0</v>
      </c>
      <c r="V40" s="73">
        <v>0</v>
      </c>
      <c r="W40" s="73">
        <v>0</v>
      </c>
      <c r="X40" s="73">
        <v>0</v>
      </c>
      <c r="Y40" s="73">
        <v>0</v>
      </c>
      <c r="Z40" s="73">
        <v>0</v>
      </c>
      <c r="AA40" s="73">
        <v>0</v>
      </c>
      <c r="AB40" s="73">
        <v>0</v>
      </c>
      <c r="AC40" s="73">
        <v>0</v>
      </c>
      <c r="AD40" s="73">
        <v>0</v>
      </c>
      <c r="AE40" s="73">
        <v>0</v>
      </c>
      <c r="AF40" s="73">
        <v>0</v>
      </c>
      <c r="AG40" s="73">
        <v>0</v>
      </c>
      <c r="AH40" s="73">
        <v>0</v>
      </c>
      <c r="AI40" s="73">
        <v>0</v>
      </c>
      <c r="AJ40" s="73">
        <v>0</v>
      </c>
      <c r="AK40" s="73">
        <v>0</v>
      </c>
      <c r="AL40" s="73">
        <v>0</v>
      </c>
      <c r="AM40" s="73">
        <v>0</v>
      </c>
      <c r="AN40" s="73">
        <v>0</v>
      </c>
      <c r="AO40" s="73">
        <v>0</v>
      </c>
      <c r="AP40" s="73">
        <v>0</v>
      </c>
      <c r="AQ40" s="73">
        <v>0</v>
      </c>
      <c r="AR40" s="73">
        <v>0</v>
      </c>
      <c r="AS40" s="73">
        <v>0</v>
      </c>
      <c r="AT40" s="73">
        <v>0</v>
      </c>
      <c r="AU40" s="73">
        <v>0</v>
      </c>
      <c r="AV40" s="73">
        <v>0</v>
      </c>
      <c r="AW40" s="73">
        <v>0</v>
      </c>
      <c r="AX40" s="73">
        <v>0</v>
      </c>
      <c r="AY40" s="73">
        <v>0</v>
      </c>
      <c r="AZ40" s="73">
        <v>0</v>
      </c>
      <c r="BA40" s="73">
        <v>0</v>
      </c>
      <c r="BB40" s="73">
        <v>0</v>
      </c>
      <c r="BC40" s="73">
        <v>0</v>
      </c>
      <c r="BD40" s="73">
        <v>0</v>
      </c>
      <c r="BE40" s="73">
        <v>0</v>
      </c>
      <c r="BF40" s="73">
        <v>0</v>
      </c>
      <c r="BG40" s="73">
        <v>0</v>
      </c>
      <c r="BH40" s="73">
        <v>0</v>
      </c>
      <c r="BI40" s="73">
        <v>0</v>
      </c>
      <c r="BJ40" s="73">
        <v>0</v>
      </c>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v>0</v>
      </c>
      <c r="CN40" s="73">
        <v>0</v>
      </c>
      <c r="CO40" s="73">
        <v>0</v>
      </c>
      <c r="CP40" s="73">
        <v>0</v>
      </c>
      <c r="CQ40" s="73">
        <v>0</v>
      </c>
      <c r="CR40" s="73">
        <v>0</v>
      </c>
      <c r="CS40" s="73">
        <v>0</v>
      </c>
      <c r="CT40" s="73">
        <v>0</v>
      </c>
      <c r="CU40" s="73">
        <v>0</v>
      </c>
      <c r="CV40" s="73">
        <v>0</v>
      </c>
      <c r="CW40" s="73">
        <v>0</v>
      </c>
      <c r="CX40" s="73">
        <v>0</v>
      </c>
      <c r="CY40" s="73">
        <v>0</v>
      </c>
      <c r="CZ40" s="73">
        <v>0</v>
      </c>
      <c r="DA40" s="73" t="s">
        <v>190</v>
      </c>
      <c r="DB40" s="146"/>
    </row>
    <row r="41" spans="1:128" ht="42" customHeight="1" outlineLevel="1" x14ac:dyDescent="0.25">
      <c r="A41" s="105"/>
      <c r="B41" s="408" t="s">
        <v>128</v>
      </c>
      <c r="C41" s="409" t="s">
        <v>129</v>
      </c>
      <c r="D41" s="431" t="s">
        <v>93</v>
      </c>
      <c r="E41" s="326">
        <v>0</v>
      </c>
      <c r="F41" s="326">
        <v>0</v>
      </c>
      <c r="G41" s="326">
        <v>0</v>
      </c>
      <c r="H41" s="326">
        <v>0</v>
      </c>
      <c r="I41" s="326">
        <v>0</v>
      </c>
      <c r="J41" s="326">
        <v>0</v>
      </c>
      <c r="K41" s="326">
        <v>0</v>
      </c>
      <c r="L41" s="326">
        <v>0</v>
      </c>
      <c r="M41" s="326">
        <v>0</v>
      </c>
      <c r="N41" s="326">
        <v>0</v>
      </c>
      <c r="O41" s="326">
        <v>0</v>
      </c>
      <c r="P41" s="326">
        <v>0</v>
      </c>
      <c r="Q41" s="326">
        <v>0</v>
      </c>
      <c r="R41" s="326">
        <v>0</v>
      </c>
      <c r="S41" s="326">
        <v>0</v>
      </c>
      <c r="T41" s="326">
        <v>0</v>
      </c>
      <c r="U41" s="326">
        <v>0</v>
      </c>
      <c r="V41" s="326">
        <v>0</v>
      </c>
      <c r="W41" s="326">
        <v>0</v>
      </c>
      <c r="X41" s="326">
        <v>0</v>
      </c>
      <c r="Y41" s="326">
        <v>0</v>
      </c>
      <c r="Z41" s="326">
        <v>0</v>
      </c>
      <c r="AA41" s="326">
        <v>0</v>
      </c>
      <c r="AB41" s="326">
        <v>0</v>
      </c>
      <c r="AC41" s="326">
        <v>0</v>
      </c>
      <c r="AD41" s="326">
        <v>0</v>
      </c>
      <c r="AE41" s="326">
        <v>0</v>
      </c>
      <c r="AF41" s="326">
        <v>0</v>
      </c>
      <c r="AG41" s="326">
        <v>0</v>
      </c>
      <c r="AH41" s="326">
        <v>0</v>
      </c>
      <c r="AI41" s="326">
        <v>0</v>
      </c>
      <c r="AJ41" s="326">
        <v>0</v>
      </c>
      <c r="AK41" s="326">
        <v>0</v>
      </c>
      <c r="AL41" s="326">
        <v>0</v>
      </c>
      <c r="AM41" s="326">
        <v>0</v>
      </c>
      <c r="AN41" s="326">
        <v>0</v>
      </c>
      <c r="AO41" s="326">
        <v>0</v>
      </c>
      <c r="AP41" s="326">
        <v>0</v>
      </c>
      <c r="AQ41" s="326">
        <v>0</v>
      </c>
      <c r="AR41" s="326">
        <v>0</v>
      </c>
      <c r="AS41" s="326">
        <v>0</v>
      </c>
      <c r="AT41" s="326">
        <v>0</v>
      </c>
      <c r="AU41" s="326">
        <v>0</v>
      </c>
      <c r="AV41" s="326">
        <v>0</v>
      </c>
      <c r="AW41" s="326">
        <v>0</v>
      </c>
      <c r="AX41" s="326">
        <v>0</v>
      </c>
      <c r="AY41" s="326">
        <v>0</v>
      </c>
      <c r="AZ41" s="326">
        <v>0</v>
      </c>
      <c r="BA41" s="326">
        <v>0</v>
      </c>
      <c r="BB41" s="326">
        <v>0</v>
      </c>
      <c r="BC41" s="326">
        <v>0</v>
      </c>
      <c r="BD41" s="326">
        <v>0</v>
      </c>
      <c r="BE41" s="326">
        <v>0</v>
      </c>
      <c r="BF41" s="326">
        <v>0</v>
      </c>
      <c r="BG41" s="326">
        <v>0</v>
      </c>
      <c r="BH41" s="326">
        <v>0</v>
      </c>
      <c r="BI41" s="326">
        <v>0</v>
      </c>
      <c r="BJ41" s="326">
        <v>0</v>
      </c>
      <c r="BK41" s="326"/>
      <c r="BL41" s="326"/>
      <c r="BM41" s="326"/>
      <c r="BN41" s="326"/>
      <c r="BO41" s="326"/>
      <c r="BP41" s="326"/>
      <c r="BQ41" s="326"/>
      <c r="BR41" s="326"/>
      <c r="BS41" s="326"/>
      <c r="BT41" s="326"/>
      <c r="BU41" s="326"/>
      <c r="BV41" s="326"/>
      <c r="BW41" s="326"/>
      <c r="BX41" s="326"/>
      <c r="BY41" s="326"/>
      <c r="BZ41" s="326"/>
      <c r="CA41" s="326"/>
      <c r="CB41" s="326"/>
      <c r="CC41" s="326"/>
      <c r="CD41" s="326"/>
      <c r="CE41" s="326"/>
      <c r="CF41" s="326"/>
      <c r="CG41" s="326"/>
      <c r="CH41" s="326"/>
      <c r="CI41" s="326"/>
      <c r="CJ41" s="326"/>
      <c r="CK41" s="326"/>
      <c r="CL41" s="326"/>
      <c r="CM41" s="326">
        <v>0</v>
      </c>
      <c r="CN41" s="326">
        <v>0</v>
      </c>
      <c r="CO41" s="326">
        <v>0</v>
      </c>
      <c r="CP41" s="326">
        <v>0</v>
      </c>
      <c r="CQ41" s="326">
        <v>0</v>
      </c>
      <c r="CR41" s="326">
        <v>0</v>
      </c>
      <c r="CS41" s="326">
        <v>0</v>
      </c>
      <c r="CT41" s="326">
        <v>0</v>
      </c>
      <c r="CU41" s="326">
        <v>0</v>
      </c>
      <c r="CV41" s="326">
        <v>0</v>
      </c>
      <c r="CW41" s="326">
        <v>0</v>
      </c>
      <c r="CX41" s="326">
        <v>0</v>
      </c>
      <c r="CY41" s="326">
        <v>0</v>
      </c>
      <c r="CZ41" s="326">
        <v>0</v>
      </c>
      <c r="DA41" s="326" t="s">
        <v>190</v>
      </c>
      <c r="DB41" s="146"/>
    </row>
    <row r="42" spans="1:128" ht="48" customHeight="1" outlineLevel="1" x14ac:dyDescent="0.25">
      <c r="A42" s="105"/>
      <c r="B42" s="382" t="s">
        <v>130</v>
      </c>
      <c r="C42" s="383" t="s">
        <v>131</v>
      </c>
      <c r="D42" s="428" t="s">
        <v>93</v>
      </c>
      <c r="E42" s="384">
        <f t="shared" ref="E42:AA42" si="35">E43+E57+E60+E70</f>
        <v>93.214166666666671</v>
      </c>
      <c r="F42" s="384">
        <f t="shared" si="35"/>
        <v>0</v>
      </c>
      <c r="G42" s="384">
        <f t="shared" si="35"/>
        <v>0</v>
      </c>
      <c r="H42" s="384">
        <f t="shared" si="35"/>
        <v>9.1666666666666679</v>
      </c>
      <c r="I42" s="384">
        <f t="shared" si="35"/>
        <v>0</v>
      </c>
      <c r="J42" s="384">
        <f t="shared" si="35"/>
        <v>0</v>
      </c>
      <c r="K42" s="384">
        <f t="shared" si="35"/>
        <v>0</v>
      </c>
      <c r="L42" s="384">
        <f t="shared" si="35"/>
        <v>0</v>
      </c>
      <c r="M42" s="384">
        <f t="shared" si="35"/>
        <v>0</v>
      </c>
      <c r="N42" s="384">
        <f t="shared" si="35"/>
        <v>0</v>
      </c>
      <c r="O42" s="384">
        <f t="shared" si="35"/>
        <v>0</v>
      </c>
      <c r="P42" s="384">
        <f t="shared" si="35"/>
        <v>0</v>
      </c>
      <c r="Q42" s="384">
        <f t="shared" si="35"/>
        <v>0</v>
      </c>
      <c r="R42" s="384">
        <f t="shared" si="35"/>
        <v>0</v>
      </c>
      <c r="S42" s="384">
        <f t="shared" si="35"/>
        <v>0</v>
      </c>
      <c r="T42" s="384">
        <f t="shared" si="35"/>
        <v>0</v>
      </c>
      <c r="U42" s="384">
        <f t="shared" si="35"/>
        <v>0</v>
      </c>
      <c r="V42" s="384">
        <f t="shared" si="35"/>
        <v>9.1666666666666679</v>
      </c>
      <c r="W42" s="384">
        <f t="shared" si="35"/>
        <v>0</v>
      </c>
      <c r="X42" s="384">
        <f t="shared" si="35"/>
        <v>0</v>
      </c>
      <c r="Y42" s="384">
        <f t="shared" si="35"/>
        <v>0</v>
      </c>
      <c r="Z42" s="384">
        <f t="shared" si="35"/>
        <v>0</v>
      </c>
      <c r="AA42" s="384">
        <f t="shared" si="35"/>
        <v>0</v>
      </c>
      <c r="AB42" s="384">
        <v>0</v>
      </c>
      <c r="AC42" s="384">
        <f t="shared" ref="AC42:AH42" si="36">AC43+AC57+AC60+AC70</f>
        <v>0</v>
      </c>
      <c r="AD42" s="384">
        <f t="shared" si="36"/>
        <v>0</v>
      </c>
      <c r="AE42" s="384">
        <f t="shared" si="36"/>
        <v>0</v>
      </c>
      <c r="AF42" s="384">
        <f t="shared" si="36"/>
        <v>0</v>
      </c>
      <c r="AG42" s="384">
        <f t="shared" si="36"/>
        <v>0</v>
      </c>
      <c r="AH42" s="384">
        <f t="shared" si="36"/>
        <v>0</v>
      </c>
      <c r="AI42" s="384">
        <v>0</v>
      </c>
      <c r="AJ42" s="384">
        <f t="shared" ref="AJ42:AO42" si="37">AJ43+AJ57+AJ60+AJ70</f>
        <v>47.172499999999999</v>
      </c>
      <c r="AK42" s="384">
        <f t="shared" si="37"/>
        <v>0</v>
      </c>
      <c r="AL42" s="384">
        <f t="shared" si="37"/>
        <v>0</v>
      </c>
      <c r="AM42" s="384">
        <f t="shared" si="37"/>
        <v>0</v>
      </c>
      <c r="AN42" s="384">
        <f t="shared" si="37"/>
        <v>0</v>
      </c>
      <c r="AO42" s="384">
        <f t="shared" si="37"/>
        <v>0</v>
      </c>
      <c r="AP42" s="384">
        <v>0</v>
      </c>
      <c r="AQ42" s="384">
        <f t="shared" ref="AQ42:CZ42" si="38">AQ43+AQ57+AQ60+AQ70</f>
        <v>0</v>
      </c>
      <c r="AR42" s="384">
        <f t="shared" si="38"/>
        <v>0</v>
      </c>
      <c r="AS42" s="384">
        <f t="shared" si="38"/>
        <v>0</v>
      </c>
      <c r="AT42" s="384">
        <f t="shared" si="38"/>
        <v>0</v>
      </c>
      <c r="AU42" s="384">
        <f t="shared" si="38"/>
        <v>0</v>
      </c>
      <c r="AV42" s="384">
        <f t="shared" si="38"/>
        <v>0</v>
      </c>
      <c r="AW42" s="384">
        <f t="shared" si="38"/>
        <v>0</v>
      </c>
      <c r="AX42" s="384">
        <f t="shared" si="38"/>
        <v>14.75</v>
      </c>
      <c r="AY42" s="384">
        <f t="shared" si="38"/>
        <v>0</v>
      </c>
      <c r="AZ42" s="384">
        <f t="shared" si="38"/>
        <v>0</v>
      </c>
      <c r="BA42" s="384">
        <f t="shared" si="38"/>
        <v>0</v>
      </c>
      <c r="BB42" s="384">
        <f t="shared" si="38"/>
        <v>0</v>
      </c>
      <c r="BC42" s="384">
        <f t="shared" si="38"/>
        <v>0</v>
      </c>
      <c r="BD42" s="384">
        <f t="shared" si="38"/>
        <v>0</v>
      </c>
      <c r="BE42" s="384">
        <f t="shared" si="38"/>
        <v>0</v>
      </c>
      <c r="BF42" s="384">
        <f t="shared" si="38"/>
        <v>0</v>
      </c>
      <c r="BG42" s="384">
        <f t="shared" si="38"/>
        <v>0</v>
      </c>
      <c r="BH42" s="384">
        <f t="shared" si="38"/>
        <v>0</v>
      </c>
      <c r="BI42" s="384">
        <f t="shared" si="38"/>
        <v>0</v>
      </c>
      <c r="BJ42" s="384">
        <f t="shared" si="38"/>
        <v>0</v>
      </c>
      <c r="BK42" s="384"/>
      <c r="BL42" s="384">
        <f t="shared" si="38"/>
        <v>14.75</v>
      </c>
      <c r="BM42" s="384"/>
      <c r="BN42" s="384"/>
      <c r="BO42" s="384"/>
      <c r="BP42" s="384"/>
      <c r="BQ42" s="384"/>
      <c r="BR42" s="384"/>
      <c r="BS42" s="384"/>
      <c r="BT42" s="384"/>
      <c r="BU42" s="384"/>
      <c r="BV42" s="384"/>
      <c r="BW42" s="384"/>
      <c r="BX42" s="384"/>
      <c r="BY42" s="384"/>
      <c r="BZ42" s="384">
        <f t="shared" si="38"/>
        <v>7.375</v>
      </c>
      <c r="CA42" s="384"/>
      <c r="CB42" s="384"/>
      <c r="CC42" s="384"/>
      <c r="CD42" s="384"/>
      <c r="CE42" s="384"/>
      <c r="CF42" s="384"/>
      <c r="CG42" s="384"/>
      <c r="CH42" s="384"/>
      <c r="CI42" s="384"/>
      <c r="CJ42" s="384"/>
      <c r="CK42" s="384"/>
      <c r="CL42" s="384"/>
      <c r="CM42" s="384">
        <f t="shared" si="38"/>
        <v>0</v>
      </c>
      <c r="CN42" s="384">
        <f t="shared" si="38"/>
        <v>93.214166666666671</v>
      </c>
      <c r="CO42" s="384">
        <f t="shared" si="38"/>
        <v>0</v>
      </c>
      <c r="CP42" s="384">
        <f t="shared" si="38"/>
        <v>0</v>
      </c>
      <c r="CQ42" s="384">
        <f t="shared" si="38"/>
        <v>0</v>
      </c>
      <c r="CR42" s="384">
        <f t="shared" si="38"/>
        <v>0</v>
      </c>
      <c r="CS42" s="384">
        <f t="shared" si="38"/>
        <v>0</v>
      </c>
      <c r="CT42" s="384">
        <f t="shared" si="38"/>
        <v>0</v>
      </c>
      <c r="CU42" s="384">
        <f t="shared" si="38"/>
        <v>0</v>
      </c>
      <c r="CV42" s="384">
        <f t="shared" si="38"/>
        <v>0</v>
      </c>
      <c r="CW42" s="384">
        <f t="shared" si="38"/>
        <v>0</v>
      </c>
      <c r="CX42" s="384">
        <f t="shared" si="38"/>
        <v>0</v>
      </c>
      <c r="CY42" s="384">
        <f t="shared" si="38"/>
        <v>0</v>
      </c>
      <c r="CZ42" s="384">
        <f t="shared" si="38"/>
        <v>0</v>
      </c>
      <c r="DA42" s="384" t="s">
        <v>190</v>
      </c>
      <c r="DB42" s="146"/>
    </row>
    <row r="43" spans="1:128" ht="48" customHeight="1" outlineLevel="1" x14ac:dyDescent="0.25">
      <c r="A43" s="105"/>
      <c r="B43" s="382" t="s">
        <v>132</v>
      </c>
      <c r="C43" s="383" t="s">
        <v>133</v>
      </c>
      <c r="D43" s="382" t="s">
        <v>93</v>
      </c>
      <c r="E43" s="384">
        <f t="shared" ref="E43:AA43" si="39">E44+E45</f>
        <v>93.214166666666671</v>
      </c>
      <c r="F43" s="384">
        <f t="shared" si="39"/>
        <v>0</v>
      </c>
      <c r="G43" s="384">
        <f t="shared" si="39"/>
        <v>0</v>
      </c>
      <c r="H43" s="384">
        <f t="shared" si="39"/>
        <v>9.1666666666666679</v>
      </c>
      <c r="I43" s="384">
        <f t="shared" si="39"/>
        <v>0</v>
      </c>
      <c r="J43" s="384">
        <f t="shared" si="39"/>
        <v>0</v>
      </c>
      <c r="K43" s="384">
        <f t="shared" si="39"/>
        <v>0</v>
      </c>
      <c r="L43" s="384">
        <f t="shared" si="39"/>
        <v>0</v>
      </c>
      <c r="M43" s="384">
        <f t="shared" si="39"/>
        <v>0</v>
      </c>
      <c r="N43" s="384">
        <f t="shared" si="39"/>
        <v>0</v>
      </c>
      <c r="O43" s="384">
        <f t="shared" si="39"/>
        <v>0</v>
      </c>
      <c r="P43" s="384">
        <f t="shared" si="39"/>
        <v>0</v>
      </c>
      <c r="Q43" s="384">
        <f t="shared" si="39"/>
        <v>0</v>
      </c>
      <c r="R43" s="384">
        <f t="shared" si="39"/>
        <v>0</v>
      </c>
      <c r="S43" s="384">
        <f t="shared" si="39"/>
        <v>0</v>
      </c>
      <c r="T43" s="384">
        <f t="shared" si="39"/>
        <v>0</v>
      </c>
      <c r="U43" s="384">
        <f t="shared" si="39"/>
        <v>0</v>
      </c>
      <c r="V43" s="384">
        <f t="shared" si="39"/>
        <v>9.1666666666666679</v>
      </c>
      <c r="W43" s="384">
        <f t="shared" si="39"/>
        <v>0</v>
      </c>
      <c r="X43" s="384">
        <f t="shared" si="39"/>
        <v>0</v>
      </c>
      <c r="Y43" s="384">
        <f t="shared" si="39"/>
        <v>0</v>
      </c>
      <c r="Z43" s="384">
        <f t="shared" si="39"/>
        <v>0</v>
      </c>
      <c r="AA43" s="384">
        <f t="shared" si="39"/>
        <v>0</v>
      </c>
      <c r="AB43" s="384">
        <v>0</v>
      </c>
      <c r="AC43" s="384">
        <f t="shared" ref="AC43:AO43" si="40">AC44+AC45</f>
        <v>0</v>
      </c>
      <c r="AD43" s="384">
        <f t="shared" si="40"/>
        <v>0</v>
      </c>
      <c r="AE43" s="384">
        <f t="shared" si="40"/>
        <v>0</v>
      </c>
      <c r="AF43" s="384">
        <f t="shared" si="40"/>
        <v>0</v>
      </c>
      <c r="AG43" s="384">
        <f t="shared" si="40"/>
        <v>0</v>
      </c>
      <c r="AH43" s="384">
        <f t="shared" si="40"/>
        <v>0</v>
      </c>
      <c r="AI43" s="384">
        <f t="shared" si="40"/>
        <v>0</v>
      </c>
      <c r="AJ43" s="384">
        <f t="shared" si="40"/>
        <v>47.172499999999999</v>
      </c>
      <c r="AK43" s="384">
        <f t="shared" si="40"/>
        <v>0</v>
      </c>
      <c r="AL43" s="384">
        <f t="shared" si="40"/>
        <v>0</v>
      </c>
      <c r="AM43" s="384">
        <f t="shared" si="40"/>
        <v>0</v>
      </c>
      <c r="AN43" s="384">
        <f t="shared" si="40"/>
        <v>0</v>
      </c>
      <c r="AO43" s="384">
        <f t="shared" si="40"/>
        <v>0</v>
      </c>
      <c r="AP43" s="384">
        <v>0</v>
      </c>
      <c r="AQ43" s="384">
        <f t="shared" ref="AQ43:CZ43" si="41">AQ44+AQ45</f>
        <v>0</v>
      </c>
      <c r="AR43" s="384">
        <f t="shared" si="41"/>
        <v>0</v>
      </c>
      <c r="AS43" s="384">
        <f t="shared" si="41"/>
        <v>0</v>
      </c>
      <c r="AT43" s="384">
        <f t="shared" si="41"/>
        <v>0</v>
      </c>
      <c r="AU43" s="384">
        <f t="shared" si="41"/>
        <v>0</v>
      </c>
      <c r="AV43" s="384">
        <f t="shared" si="41"/>
        <v>0</v>
      </c>
      <c r="AW43" s="384">
        <f t="shared" si="41"/>
        <v>0</v>
      </c>
      <c r="AX43" s="384">
        <f t="shared" si="41"/>
        <v>14.75</v>
      </c>
      <c r="AY43" s="384">
        <f t="shared" si="41"/>
        <v>0</v>
      </c>
      <c r="AZ43" s="384">
        <f t="shared" si="41"/>
        <v>0</v>
      </c>
      <c r="BA43" s="384">
        <f t="shared" si="41"/>
        <v>0</v>
      </c>
      <c r="BB43" s="384">
        <f t="shared" si="41"/>
        <v>0</v>
      </c>
      <c r="BC43" s="384">
        <f t="shared" si="41"/>
        <v>0</v>
      </c>
      <c r="BD43" s="384">
        <f t="shared" si="41"/>
        <v>0</v>
      </c>
      <c r="BE43" s="384">
        <f t="shared" si="41"/>
        <v>0</v>
      </c>
      <c r="BF43" s="384">
        <f t="shared" si="41"/>
        <v>0</v>
      </c>
      <c r="BG43" s="384">
        <f t="shared" si="41"/>
        <v>0</v>
      </c>
      <c r="BH43" s="384">
        <f t="shared" si="41"/>
        <v>0</v>
      </c>
      <c r="BI43" s="384">
        <f t="shared" si="41"/>
        <v>0</v>
      </c>
      <c r="BJ43" s="384">
        <f t="shared" si="41"/>
        <v>0</v>
      </c>
      <c r="BK43" s="384"/>
      <c r="BL43" s="384">
        <f t="shared" si="41"/>
        <v>14.75</v>
      </c>
      <c r="BM43" s="384"/>
      <c r="BN43" s="384"/>
      <c r="BO43" s="384"/>
      <c r="BP43" s="384"/>
      <c r="BQ43" s="384"/>
      <c r="BR43" s="384"/>
      <c r="BS43" s="384"/>
      <c r="BT43" s="384"/>
      <c r="BU43" s="384"/>
      <c r="BV43" s="384"/>
      <c r="BW43" s="384"/>
      <c r="BX43" s="384"/>
      <c r="BY43" s="384"/>
      <c r="BZ43" s="384">
        <f t="shared" si="41"/>
        <v>7.375</v>
      </c>
      <c r="CA43" s="384"/>
      <c r="CB43" s="384"/>
      <c r="CC43" s="384"/>
      <c r="CD43" s="384"/>
      <c r="CE43" s="384"/>
      <c r="CF43" s="384"/>
      <c r="CG43" s="384"/>
      <c r="CH43" s="384"/>
      <c r="CI43" s="384"/>
      <c r="CJ43" s="384"/>
      <c r="CK43" s="384"/>
      <c r="CL43" s="384"/>
      <c r="CM43" s="384">
        <f t="shared" si="41"/>
        <v>0</v>
      </c>
      <c r="CN43" s="384">
        <f t="shared" si="41"/>
        <v>93.214166666666671</v>
      </c>
      <c r="CO43" s="384">
        <f t="shared" si="41"/>
        <v>0</v>
      </c>
      <c r="CP43" s="384">
        <f t="shared" si="41"/>
        <v>0</v>
      </c>
      <c r="CQ43" s="384">
        <f t="shared" si="41"/>
        <v>0</v>
      </c>
      <c r="CR43" s="384">
        <f t="shared" si="41"/>
        <v>0</v>
      </c>
      <c r="CS43" s="384">
        <f t="shared" si="41"/>
        <v>0</v>
      </c>
      <c r="CT43" s="384">
        <f t="shared" si="41"/>
        <v>0</v>
      </c>
      <c r="CU43" s="384">
        <f t="shared" si="41"/>
        <v>0</v>
      </c>
      <c r="CV43" s="384">
        <f t="shared" si="41"/>
        <v>0</v>
      </c>
      <c r="CW43" s="384">
        <f t="shared" si="41"/>
        <v>0</v>
      </c>
      <c r="CX43" s="384">
        <f t="shared" si="41"/>
        <v>0</v>
      </c>
      <c r="CY43" s="384">
        <f t="shared" si="41"/>
        <v>0</v>
      </c>
      <c r="CZ43" s="384">
        <f t="shared" si="41"/>
        <v>0</v>
      </c>
      <c r="DA43" s="384" t="s">
        <v>190</v>
      </c>
      <c r="DB43" s="146"/>
    </row>
    <row r="44" spans="1:128" ht="42" customHeight="1" x14ac:dyDescent="0.25">
      <c r="A44" s="105"/>
      <c r="B44" s="411" t="s">
        <v>134</v>
      </c>
      <c r="C44" s="412" t="s">
        <v>135</v>
      </c>
      <c r="D44" s="411" t="s">
        <v>93</v>
      </c>
      <c r="E44" s="413">
        <v>0</v>
      </c>
      <c r="F44" s="413">
        <v>0</v>
      </c>
      <c r="G44" s="413">
        <v>0</v>
      </c>
      <c r="H44" s="413">
        <v>0</v>
      </c>
      <c r="I44" s="413">
        <v>0</v>
      </c>
      <c r="J44" s="413">
        <v>0</v>
      </c>
      <c r="K44" s="413">
        <v>0</v>
      </c>
      <c r="L44" s="413">
        <v>0</v>
      </c>
      <c r="M44" s="413">
        <v>0</v>
      </c>
      <c r="N44" s="413">
        <v>0</v>
      </c>
      <c r="O44" s="413">
        <v>0</v>
      </c>
      <c r="P44" s="413">
        <v>0</v>
      </c>
      <c r="Q44" s="413">
        <v>0</v>
      </c>
      <c r="R44" s="413">
        <v>0</v>
      </c>
      <c r="S44" s="413">
        <v>0</v>
      </c>
      <c r="T44" s="413">
        <v>0</v>
      </c>
      <c r="U44" s="413">
        <v>0</v>
      </c>
      <c r="V44" s="413">
        <v>0</v>
      </c>
      <c r="W44" s="413">
        <v>0</v>
      </c>
      <c r="X44" s="413">
        <v>0</v>
      </c>
      <c r="Y44" s="413">
        <v>0</v>
      </c>
      <c r="Z44" s="413">
        <v>0</v>
      </c>
      <c r="AA44" s="413">
        <v>0</v>
      </c>
      <c r="AB44" s="413">
        <v>0</v>
      </c>
      <c r="AC44" s="413">
        <v>0</v>
      </c>
      <c r="AD44" s="413">
        <v>0</v>
      </c>
      <c r="AE44" s="413">
        <v>0</v>
      </c>
      <c r="AF44" s="413">
        <v>0</v>
      </c>
      <c r="AG44" s="413">
        <v>0</v>
      </c>
      <c r="AH44" s="413">
        <v>0</v>
      </c>
      <c r="AI44" s="413">
        <v>0</v>
      </c>
      <c r="AJ44" s="413">
        <v>0</v>
      </c>
      <c r="AK44" s="413">
        <v>0</v>
      </c>
      <c r="AL44" s="413">
        <v>0</v>
      </c>
      <c r="AM44" s="413">
        <v>0</v>
      </c>
      <c r="AN44" s="413">
        <v>0</v>
      </c>
      <c r="AO44" s="413">
        <v>0</v>
      </c>
      <c r="AP44" s="413">
        <v>0</v>
      </c>
      <c r="AQ44" s="413">
        <v>0</v>
      </c>
      <c r="AR44" s="413">
        <v>0</v>
      </c>
      <c r="AS44" s="413">
        <v>0</v>
      </c>
      <c r="AT44" s="413">
        <v>0</v>
      </c>
      <c r="AU44" s="413">
        <v>0</v>
      </c>
      <c r="AV44" s="413">
        <v>0</v>
      </c>
      <c r="AW44" s="413">
        <v>0</v>
      </c>
      <c r="AX44" s="413">
        <v>0</v>
      </c>
      <c r="AY44" s="413">
        <v>0</v>
      </c>
      <c r="AZ44" s="413">
        <v>0</v>
      </c>
      <c r="BA44" s="413">
        <v>0</v>
      </c>
      <c r="BB44" s="413">
        <v>0</v>
      </c>
      <c r="BC44" s="413">
        <v>0</v>
      </c>
      <c r="BD44" s="413">
        <v>0</v>
      </c>
      <c r="BE44" s="413">
        <v>0</v>
      </c>
      <c r="BF44" s="413">
        <v>0</v>
      </c>
      <c r="BG44" s="413">
        <v>0</v>
      </c>
      <c r="BH44" s="413">
        <v>0</v>
      </c>
      <c r="BI44" s="413">
        <v>0</v>
      </c>
      <c r="BJ44" s="413">
        <v>0</v>
      </c>
      <c r="BK44" s="413"/>
      <c r="BL44" s="413">
        <v>0</v>
      </c>
      <c r="BM44" s="413"/>
      <c r="BN44" s="413"/>
      <c r="BO44" s="413"/>
      <c r="BP44" s="413"/>
      <c r="BQ44" s="413"/>
      <c r="BR44" s="413"/>
      <c r="BS44" s="413"/>
      <c r="BT44" s="413"/>
      <c r="BU44" s="413"/>
      <c r="BV44" s="413"/>
      <c r="BW44" s="413"/>
      <c r="BX44" s="413"/>
      <c r="BY44" s="413"/>
      <c r="BZ44" s="413"/>
      <c r="CA44" s="413"/>
      <c r="CB44" s="413"/>
      <c r="CC44" s="413"/>
      <c r="CD44" s="413"/>
      <c r="CE44" s="413"/>
      <c r="CF44" s="413"/>
      <c r="CG44" s="413"/>
      <c r="CH44" s="413"/>
      <c r="CI44" s="413"/>
      <c r="CJ44" s="413"/>
      <c r="CK44" s="413"/>
      <c r="CL44" s="413"/>
      <c r="CM44" s="413">
        <v>0</v>
      </c>
      <c r="CN44" s="413">
        <v>0</v>
      </c>
      <c r="CO44" s="413">
        <v>0</v>
      </c>
      <c r="CP44" s="413">
        <v>0</v>
      </c>
      <c r="CQ44" s="413">
        <v>0</v>
      </c>
      <c r="CR44" s="413">
        <v>0</v>
      </c>
      <c r="CS44" s="413">
        <v>0</v>
      </c>
      <c r="CT44" s="413">
        <v>0</v>
      </c>
      <c r="CU44" s="413">
        <v>0</v>
      </c>
      <c r="CV44" s="413">
        <v>0</v>
      </c>
      <c r="CW44" s="413">
        <v>0</v>
      </c>
      <c r="CX44" s="413">
        <v>0</v>
      </c>
      <c r="CY44" s="413">
        <v>0</v>
      </c>
      <c r="CZ44" s="413">
        <v>0</v>
      </c>
      <c r="DA44" s="413" t="s">
        <v>190</v>
      </c>
      <c r="DB44" s="146"/>
    </row>
    <row r="45" spans="1:128" ht="42" customHeight="1" outlineLevel="1" x14ac:dyDescent="0.25">
      <c r="A45" s="105"/>
      <c r="B45" s="411" t="s">
        <v>139</v>
      </c>
      <c r="C45" s="412" t="s">
        <v>140</v>
      </c>
      <c r="D45" s="411" t="s">
        <v>93</v>
      </c>
      <c r="E45" s="413">
        <f>SUBTOTAL(9,E46:E56)</f>
        <v>93.214166666666671</v>
      </c>
      <c r="F45" s="413">
        <f t="shared" ref="F45:CS45" si="42">SUBTOTAL(9,F46:F56)</f>
        <v>0</v>
      </c>
      <c r="G45" s="413">
        <f t="shared" si="42"/>
        <v>0</v>
      </c>
      <c r="H45" s="413">
        <f t="shared" si="42"/>
        <v>9.1666666666666679</v>
      </c>
      <c r="I45" s="413">
        <f t="shared" si="42"/>
        <v>0</v>
      </c>
      <c r="J45" s="413">
        <f t="shared" si="42"/>
        <v>0</v>
      </c>
      <c r="K45" s="413">
        <f t="shared" si="42"/>
        <v>0</v>
      </c>
      <c r="L45" s="413">
        <f t="shared" si="42"/>
        <v>0</v>
      </c>
      <c r="M45" s="413">
        <f t="shared" si="42"/>
        <v>0</v>
      </c>
      <c r="N45" s="413">
        <f t="shared" si="42"/>
        <v>0</v>
      </c>
      <c r="O45" s="413">
        <f t="shared" si="42"/>
        <v>0</v>
      </c>
      <c r="P45" s="413">
        <f t="shared" si="42"/>
        <v>0</v>
      </c>
      <c r="Q45" s="413">
        <f t="shared" si="42"/>
        <v>0</v>
      </c>
      <c r="R45" s="413">
        <f t="shared" si="42"/>
        <v>0</v>
      </c>
      <c r="S45" s="413">
        <f t="shared" si="42"/>
        <v>0</v>
      </c>
      <c r="T45" s="413">
        <f t="shared" si="42"/>
        <v>0</v>
      </c>
      <c r="U45" s="413">
        <f t="shared" si="42"/>
        <v>0</v>
      </c>
      <c r="V45" s="413">
        <f t="shared" si="42"/>
        <v>9.1666666666666679</v>
      </c>
      <c r="W45" s="413">
        <f t="shared" si="42"/>
        <v>0</v>
      </c>
      <c r="X45" s="413">
        <f t="shared" si="42"/>
        <v>0</v>
      </c>
      <c r="Y45" s="413">
        <f t="shared" si="42"/>
        <v>0</v>
      </c>
      <c r="Z45" s="413">
        <f t="shared" si="42"/>
        <v>0</v>
      </c>
      <c r="AA45" s="413">
        <f t="shared" si="42"/>
        <v>0</v>
      </c>
      <c r="AB45" s="413">
        <f t="shared" si="42"/>
        <v>0</v>
      </c>
      <c r="AC45" s="413">
        <f t="shared" si="42"/>
        <v>0</v>
      </c>
      <c r="AD45" s="413">
        <f t="shared" si="42"/>
        <v>0</v>
      </c>
      <c r="AE45" s="413">
        <f t="shared" si="42"/>
        <v>0</v>
      </c>
      <c r="AF45" s="413">
        <f t="shared" si="42"/>
        <v>0</v>
      </c>
      <c r="AG45" s="413">
        <f t="shared" si="42"/>
        <v>0</v>
      </c>
      <c r="AH45" s="413">
        <f t="shared" si="42"/>
        <v>0</v>
      </c>
      <c r="AI45" s="413">
        <f t="shared" si="42"/>
        <v>0</v>
      </c>
      <c r="AJ45" s="413">
        <f t="shared" si="42"/>
        <v>47.172499999999999</v>
      </c>
      <c r="AK45" s="413">
        <f t="shared" si="42"/>
        <v>0</v>
      </c>
      <c r="AL45" s="413">
        <f t="shared" si="42"/>
        <v>0</v>
      </c>
      <c r="AM45" s="413">
        <f t="shared" si="42"/>
        <v>0</v>
      </c>
      <c r="AN45" s="413">
        <f t="shared" si="42"/>
        <v>0</v>
      </c>
      <c r="AO45" s="413">
        <f t="shared" si="42"/>
        <v>0</v>
      </c>
      <c r="AP45" s="413">
        <f t="shared" si="42"/>
        <v>0</v>
      </c>
      <c r="AQ45" s="413">
        <f t="shared" si="42"/>
        <v>0</v>
      </c>
      <c r="AR45" s="413">
        <f t="shared" si="42"/>
        <v>0</v>
      </c>
      <c r="AS45" s="413">
        <f t="shared" si="42"/>
        <v>0</v>
      </c>
      <c r="AT45" s="413">
        <f t="shared" si="42"/>
        <v>0</v>
      </c>
      <c r="AU45" s="413">
        <f t="shared" si="42"/>
        <v>0</v>
      </c>
      <c r="AV45" s="413">
        <f t="shared" si="42"/>
        <v>0</v>
      </c>
      <c r="AW45" s="413">
        <f t="shared" si="42"/>
        <v>0</v>
      </c>
      <c r="AX45" s="413">
        <f t="shared" si="42"/>
        <v>14.75</v>
      </c>
      <c r="AY45" s="413">
        <f t="shared" si="42"/>
        <v>0</v>
      </c>
      <c r="AZ45" s="413">
        <f t="shared" si="42"/>
        <v>0</v>
      </c>
      <c r="BA45" s="413">
        <f t="shared" si="42"/>
        <v>0</v>
      </c>
      <c r="BB45" s="413">
        <f t="shared" si="42"/>
        <v>0</v>
      </c>
      <c r="BC45" s="413">
        <f t="shared" si="42"/>
        <v>0</v>
      </c>
      <c r="BD45" s="413">
        <f t="shared" si="42"/>
        <v>0</v>
      </c>
      <c r="BE45" s="413">
        <f t="shared" si="42"/>
        <v>0</v>
      </c>
      <c r="BF45" s="413">
        <f t="shared" si="42"/>
        <v>0</v>
      </c>
      <c r="BG45" s="413">
        <f t="shared" si="42"/>
        <v>0</v>
      </c>
      <c r="BH45" s="413">
        <f t="shared" si="42"/>
        <v>0</v>
      </c>
      <c r="BI45" s="413">
        <f t="shared" si="42"/>
        <v>0</v>
      </c>
      <c r="BJ45" s="413">
        <f t="shared" si="42"/>
        <v>0</v>
      </c>
      <c r="BK45" s="413">
        <f t="shared" si="42"/>
        <v>0</v>
      </c>
      <c r="BL45" s="413">
        <f t="shared" si="42"/>
        <v>14.75</v>
      </c>
      <c r="BM45" s="413">
        <f t="shared" si="42"/>
        <v>0</v>
      </c>
      <c r="BN45" s="413">
        <f t="shared" si="42"/>
        <v>0</v>
      </c>
      <c r="BO45" s="413">
        <f t="shared" si="42"/>
        <v>0</v>
      </c>
      <c r="BP45" s="413">
        <f t="shared" si="42"/>
        <v>0</v>
      </c>
      <c r="BQ45" s="413">
        <f t="shared" si="42"/>
        <v>0</v>
      </c>
      <c r="BR45" s="413">
        <f t="shared" si="42"/>
        <v>0</v>
      </c>
      <c r="BS45" s="413">
        <f t="shared" si="42"/>
        <v>0</v>
      </c>
      <c r="BT45" s="413">
        <f t="shared" si="42"/>
        <v>0</v>
      </c>
      <c r="BU45" s="413">
        <f t="shared" si="42"/>
        <v>0</v>
      </c>
      <c r="BV45" s="413">
        <f t="shared" si="42"/>
        <v>0</v>
      </c>
      <c r="BW45" s="413">
        <f t="shared" si="42"/>
        <v>0</v>
      </c>
      <c r="BX45" s="413">
        <f t="shared" si="42"/>
        <v>0</v>
      </c>
      <c r="BY45" s="413">
        <f t="shared" si="42"/>
        <v>0</v>
      </c>
      <c r="BZ45" s="413">
        <f t="shared" si="42"/>
        <v>7.375</v>
      </c>
      <c r="CA45" s="413">
        <f t="shared" si="42"/>
        <v>0</v>
      </c>
      <c r="CB45" s="413">
        <f t="shared" si="42"/>
        <v>0</v>
      </c>
      <c r="CC45" s="413">
        <f t="shared" si="42"/>
        <v>0</v>
      </c>
      <c r="CD45" s="413">
        <f t="shared" si="42"/>
        <v>0</v>
      </c>
      <c r="CE45" s="413">
        <f t="shared" si="42"/>
        <v>0</v>
      </c>
      <c r="CF45" s="413">
        <f t="shared" si="42"/>
        <v>0</v>
      </c>
      <c r="CG45" s="413">
        <f t="shared" si="42"/>
        <v>0</v>
      </c>
      <c r="CH45" s="413">
        <f t="shared" si="42"/>
        <v>0</v>
      </c>
      <c r="CI45" s="413">
        <f t="shared" si="42"/>
        <v>0</v>
      </c>
      <c r="CJ45" s="413">
        <f t="shared" si="42"/>
        <v>0</v>
      </c>
      <c r="CK45" s="413">
        <f t="shared" si="42"/>
        <v>0</v>
      </c>
      <c r="CL45" s="413">
        <f t="shared" si="42"/>
        <v>0</v>
      </c>
      <c r="CM45" s="413">
        <f t="shared" si="42"/>
        <v>0</v>
      </c>
      <c r="CN45" s="413">
        <f t="shared" si="42"/>
        <v>93.214166666666671</v>
      </c>
      <c r="CO45" s="413">
        <f t="shared" si="42"/>
        <v>0</v>
      </c>
      <c r="CP45" s="413">
        <f t="shared" si="42"/>
        <v>0</v>
      </c>
      <c r="CQ45" s="413">
        <f t="shared" si="42"/>
        <v>0</v>
      </c>
      <c r="CR45" s="413">
        <f t="shared" si="42"/>
        <v>0</v>
      </c>
      <c r="CS45" s="413">
        <f t="shared" si="42"/>
        <v>0</v>
      </c>
      <c r="CT45" s="413">
        <f t="shared" ref="CT45:CZ45" si="43">SUBTOTAL(9,CT46:CT56)</f>
        <v>0</v>
      </c>
      <c r="CU45" s="413">
        <f t="shared" si="43"/>
        <v>0</v>
      </c>
      <c r="CV45" s="413">
        <f t="shared" si="43"/>
        <v>0</v>
      </c>
      <c r="CW45" s="413">
        <f t="shared" si="43"/>
        <v>0</v>
      </c>
      <c r="CX45" s="413">
        <f t="shared" si="43"/>
        <v>0</v>
      </c>
      <c r="CY45" s="413">
        <f t="shared" si="43"/>
        <v>0</v>
      </c>
      <c r="CZ45" s="413">
        <f t="shared" si="43"/>
        <v>0</v>
      </c>
      <c r="DA45" s="413" t="s">
        <v>190</v>
      </c>
      <c r="DB45" s="146"/>
    </row>
    <row r="46" spans="1:128" s="452" customFormat="1" ht="33" customHeight="1" outlineLevel="1" x14ac:dyDescent="0.25">
      <c r="B46" s="76" t="s">
        <v>139</v>
      </c>
      <c r="C46" s="387" t="s">
        <v>1551</v>
      </c>
      <c r="D46" s="76" t="s">
        <v>1658</v>
      </c>
      <c r="E46" s="77">
        <f>'С № 3'!L48</f>
        <v>30</v>
      </c>
      <c r="F46" s="77">
        <f>'С № 3'!AO48</f>
        <v>0</v>
      </c>
      <c r="G46" s="373"/>
      <c r="H46" s="77"/>
      <c r="I46" s="373"/>
      <c r="J46" s="373"/>
      <c r="K46" s="373"/>
      <c r="L46" s="373"/>
      <c r="M46" s="373"/>
      <c r="N46" s="373"/>
      <c r="O46" s="373"/>
      <c r="P46" s="373"/>
      <c r="Q46" s="373"/>
      <c r="R46" s="373"/>
      <c r="S46" s="373"/>
      <c r="T46" s="373"/>
      <c r="U46" s="373"/>
      <c r="V46" s="77"/>
      <c r="W46" s="373"/>
      <c r="X46" s="373"/>
      <c r="Y46" s="373"/>
      <c r="Z46" s="373"/>
      <c r="AA46" s="373"/>
      <c r="AB46" s="373"/>
      <c r="AC46" s="77">
        <f>'С № 3'!AE48</f>
        <v>0</v>
      </c>
      <c r="AD46" s="373"/>
      <c r="AE46" s="373"/>
      <c r="AF46" s="373"/>
      <c r="AG46" s="373"/>
      <c r="AH46" s="373"/>
      <c r="AI46" s="77"/>
      <c r="AJ46" s="77">
        <f>'С № 3'!AN48</f>
        <v>30</v>
      </c>
      <c r="AK46" s="77"/>
      <c r="AL46" s="77"/>
      <c r="AM46" s="77"/>
      <c r="AN46" s="77"/>
      <c r="AO46" s="77"/>
      <c r="AP46" s="373"/>
      <c r="AQ46" s="77">
        <f>'С № 3'!AG48</f>
        <v>0</v>
      </c>
      <c r="AR46" s="373"/>
      <c r="AS46" s="373"/>
      <c r="AT46" s="373"/>
      <c r="AU46" s="373"/>
      <c r="AV46" s="373"/>
      <c r="AW46" s="77"/>
      <c r="AX46" s="77"/>
      <c r="AY46" s="77"/>
      <c r="AZ46" s="77"/>
      <c r="BA46" s="77"/>
      <c r="BB46" s="77"/>
      <c r="BC46" s="77"/>
      <c r="BD46" s="373"/>
      <c r="BE46" s="373"/>
      <c r="BF46" s="373"/>
      <c r="BG46" s="373"/>
      <c r="BH46" s="373"/>
      <c r="BI46" s="373"/>
      <c r="BJ46" s="373"/>
      <c r="BK46" s="373"/>
      <c r="BL46" s="373"/>
      <c r="BM46" s="373"/>
      <c r="BN46" s="373"/>
      <c r="BO46" s="373"/>
      <c r="BP46" s="373"/>
      <c r="BQ46" s="373"/>
      <c r="BR46" s="373"/>
      <c r="BS46" s="373"/>
      <c r="BT46" s="373"/>
      <c r="BU46" s="373"/>
      <c r="BV46" s="373"/>
      <c r="BW46" s="373"/>
      <c r="BX46" s="373"/>
      <c r="BY46" s="373"/>
      <c r="BZ46" s="373"/>
      <c r="CA46" s="373"/>
      <c r="CB46" s="373"/>
      <c r="CC46" s="373"/>
      <c r="CD46" s="373"/>
      <c r="CE46" s="373"/>
      <c r="CF46" s="373"/>
      <c r="CG46" s="373"/>
      <c r="CH46" s="373"/>
      <c r="CI46" s="373"/>
      <c r="CJ46" s="373"/>
      <c r="CK46" s="373"/>
      <c r="CL46" s="373"/>
      <c r="CM46" s="77"/>
      <c r="CN46" s="77">
        <f>V46+AJ46+AX46+BL46+BZ46</f>
        <v>30</v>
      </c>
      <c r="CO46" s="77">
        <f>I46+W46+AK46+AY46</f>
        <v>0</v>
      </c>
      <c r="CP46" s="77">
        <f>J46+X46+AL46+AZ46</f>
        <v>0</v>
      </c>
      <c r="CQ46" s="77">
        <f>K46+Y46+AM46+BA46</f>
        <v>0</v>
      </c>
      <c r="CR46" s="77">
        <f>L46+Z46+AN46+BB46</f>
        <v>0</v>
      </c>
      <c r="CS46" s="77">
        <f>M46+AA46+AO46+BC46</f>
        <v>0</v>
      </c>
      <c r="CT46" s="373"/>
      <c r="CU46" s="77">
        <f>AQ46+BE46</f>
        <v>0</v>
      </c>
      <c r="CV46" s="373"/>
      <c r="CW46" s="373"/>
      <c r="CX46" s="373"/>
      <c r="CY46" s="373"/>
      <c r="CZ46" s="373"/>
      <c r="DA46" s="77"/>
      <c r="DB46" s="112"/>
    </row>
    <row r="47" spans="1:128" s="941" customFormat="1" ht="33" customHeight="1" outlineLevel="1" x14ac:dyDescent="0.25">
      <c r="B47" s="76" t="s">
        <v>139</v>
      </c>
      <c r="C47" s="387" t="s">
        <v>692</v>
      </c>
      <c r="D47" s="76" t="s">
        <v>1616</v>
      </c>
      <c r="E47" s="77">
        <f>'С № 3'!L49</f>
        <v>2.4225000000000003</v>
      </c>
      <c r="F47" s="77"/>
      <c r="G47" s="373"/>
      <c r="H47" s="77"/>
      <c r="I47" s="373"/>
      <c r="J47" s="373"/>
      <c r="K47" s="373"/>
      <c r="L47" s="373"/>
      <c r="M47" s="373"/>
      <c r="N47" s="373"/>
      <c r="O47" s="373"/>
      <c r="P47" s="373"/>
      <c r="Q47" s="373"/>
      <c r="R47" s="373"/>
      <c r="S47" s="373"/>
      <c r="T47" s="373"/>
      <c r="U47" s="373"/>
      <c r="V47" s="77"/>
      <c r="W47" s="373"/>
      <c r="X47" s="373"/>
      <c r="Y47" s="373"/>
      <c r="Z47" s="373"/>
      <c r="AA47" s="373"/>
      <c r="AB47" s="373"/>
      <c r="AC47" s="77"/>
      <c r="AD47" s="373"/>
      <c r="AE47" s="373"/>
      <c r="AF47" s="373"/>
      <c r="AG47" s="373"/>
      <c r="AH47" s="373"/>
      <c r="AI47" s="77"/>
      <c r="AJ47" s="77">
        <f>'С № 3'!AN49</f>
        <v>2.4225000000000003</v>
      </c>
      <c r="AK47" s="77"/>
      <c r="AL47" s="77"/>
      <c r="AM47" s="77"/>
      <c r="AN47" s="77"/>
      <c r="AO47" s="77"/>
      <c r="AP47" s="373"/>
      <c r="AQ47" s="77"/>
      <c r="AR47" s="373"/>
      <c r="AS47" s="373"/>
      <c r="AT47" s="373"/>
      <c r="AU47" s="373"/>
      <c r="AV47" s="373"/>
      <c r="AW47" s="77"/>
      <c r="AX47" s="77"/>
      <c r="AY47" s="77"/>
      <c r="AZ47" s="77"/>
      <c r="BA47" s="77"/>
      <c r="BB47" s="77"/>
      <c r="BC47" s="77"/>
      <c r="BD47" s="373"/>
      <c r="BE47" s="373"/>
      <c r="BF47" s="373"/>
      <c r="BG47" s="373"/>
      <c r="BH47" s="373"/>
      <c r="BI47" s="373"/>
      <c r="BJ47" s="373"/>
      <c r="BK47" s="373"/>
      <c r="BL47" s="373"/>
      <c r="BM47" s="373"/>
      <c r="BN47" s="373"/>
      <c r="BO47" s="373"/>
      <c r="BP47" s="373"/>
      <c r="BQ47" s="373"/>
      <c r="BR47" s="373"/>
      <c r="BS47" s="373"/>
      <c r="BT47" s="373"/>
      <c r="BU47" s="373"/>
      <c r="BV47" s="373"/>
      <c r="BW47" s="373"/>
      <c r="BX47" s="373"/>
      <c r="BY47" s="373"/>
      <c r="BZ47" s="373"/>
      <c r="CA47" s="373"/>
      <c r="CB47" s="373"/>
      <c r="CC47" s="373"/>
      <c r="CD47" s="373"/>
      <c r="CE47" s="373"/>
      <c r="CF47" s="373"/>
      <c r="CG47" s="373"/>
      <c r="CH47" s="373"/>
      <c r="CI47" s="373"/>
      <c r="CJ47" s="373"/>
      <c r="CK47" s="373"/>
      <c r="CL47" s="373"/>
      <c r="CM47" s="77"/>
      <c r="CN47" s="77">
        <f t="shared" ref="CN47:CN56" si="44">V47+AJ47+AX47+BL47+BZ47</f>
        <v>2.4225000000000003</v>
      </c>
      <c r="CO47" s="77">
        <f t="shared" ref="CO47:CO56" si="45">I47+W47+AK47+AY47</f>
        <v>0</v>
      </c>
      <c r="CP47" s="77">
        <f t="shared" ref="CP47:CP56" si="46">J47+X47+AL47+AZ47</f>
        <v>0</v>
      </c>
      <c r="CQ47" s="77">
        <f t="shared" ref="CQ47:CQ56" si="47">K47+Y47+AM47+BA47</f>
        <v>0</v>
      </c>
      <c r="CR47" s="77">
        <f t="shared" ref="CR47:CR56" si="48">L47+Z47+AN47+BB47</f>
        <v>0</v>
      </c>
      <c r="CS47" s="77">
        <f t="shared" ref="CS47:CS56" si="49">M47+AA47+AO47+BC47</f>
        <v>0</v>
      </c>
      <c r="CT47" s="373"/>
      <c r="CU47" s="77"/>
      <c r="CV47" s="373"/>
      <c r="CW47" s="373"/>
      <c r="CX47" s="373"/>
      <c r="CY47" s="373"/>
      <c r="CZ47" s="373"/>
      <c r="DA47" s="77"/>
      <c r="DB47" s="112"/>
    </row>
    <row r="48" spans="1:128" s="941" customFormat="1" ht="33" customHeight="1" outlineLevel="1" x14ac:dyDescent="0.25">
      <c r="B48" s="76" t="s">
        <v>139</v>
      </c>
      <c r="C48" s="387" t="s">
        <v>1527</v>
      </c>
      <c r="D48" s="76" t="s">
        <v>1603</v>
      </c>
      <c r="E48" s="77">
        <f>'С № 3'!L50</f>
        <v>6.666666666666667</v>
      </c>
      <c r="F48" s="77"/>
      <c r="G48" s="373"/>
      <c r="H48" s="77">
        <f>'С № 3'!AN50</f>
        <v>6.666666666666667</v>
      </c>
      <c r="I48" s="373"/>
      <c r="J48" s="373"/>
      <c r="K48" s="373"/>
      <c r="L48" s="373"/>
      <c r="M48" s="373"/>
      <c r="N48" s="373"/>
      <c r="O48" s="373"/>
      <c r="P48" s="373"/>
      <c r="Q48" s="373"/>
      <c r="R48" s="373"/>
      <c r="S48" s="373"/>
      <c r="T48" s="373"/>
      <c r="U48" s="373"/>
      <c r="V48" s="77">
        <f>'С № 3'!AN50</f>
        <v>6.666666666666667</v>
      </c>
      <c r="W48" s="373"/>
      <c r="X48" s="373"/>
      <c r="Y48" s="373"/>
      <c r="Z48" s="373"/>
      <c r="AA48" s="373"/>
      <c r="AB48" s="373"/>
      <c r="AC48" s="77"/>
      <c r="AD48" s="373"/>
      <c r="AE48" s="373"/>
      <c r="AF48" s="373"/>
      <c r="AG48" s="373"/>
      <c r="AH48" s="373"/>
      <c r="AI48" s="77"/>
      <c r="AJ48" s="77"/>
      <c r="AK48" s="77"/>
      <c r="AL48" s="77"/>
      <c r="AM48" s="77"/>
      <c r="AN48" s="77"/>
      <c r="AO48" s="77"/>
      <c r="AP48" s="373"/>
      <c r="AQ48" s="77"/>
      <c r="AR48" s="373"/>
      <c r="AS48" s="373"/>
      <c r="AT48" s="373"/>
      <c r="AU48" s="373"/>
      <c r="AV48" s="373"/>
      <c r="AW48" s="77"/>
      <c r="AX48" s="77"/>
      <c r="AY48" s="77"/>
      <c r="AZ48" s="77"/>
      <c r="BA48" s="77"/>
      <c r="BB48" s="77"/>
      <c r="BC48" s="77"/>
      <c r="BD48" s="373"/>
      <c r="BE48" s="373"/>
      <c r="BF48" s="373"/>
      <c r="BG48" s="373"/>
      <c r="BH48" s="373"/>
      <c r="BI48" s="373"/>
      <c r="BJ48" s="373"/>
      <c r="BK48" s="373"/>
      <c r="BL48" s="373"/>
      <c r="BM48" s="373"/>
      <c r="BN48" s="373"/>
      <c r="BO48" s="373"/>
      <c r="BP48" s="373"/>
      <c r="BQ48" s="373"/>
      <c r="BR48" s="373"/>
      <c r="BS48" s="373"/>
      <c r="BT48" s="373"/>
      <c r="BU48" s="373"/>
      <c r="BV48" s="373"/>
      <c r="BW48" s="373"/>
      <c r="BX48" s="373"/>
      <c r="BY48" s="373"/>
      <c r="BZ48" s="373"/>
      <c r="CA48" s="373"/>
      <c r="CB48" s="373"/>
      <c r="CC48" s="373"/>
      <c r="CD48" s="373"/>
      <c r="CE48" s="373"/>
      <c r="CF48" s="373"/>
      <c r="CG48" s="373"/>
      <c r="CH48" s="373"/>
      <c r="CI48" s="373"/>
      <c r="CJ48" s="373"/>
      <c r="CK48" s="373"/>
      <c r="CL48" s="373"/>
      <c r="CM48" s="77"/>
      <c r="CN48" s="77">
        <f t="shared" si="44"/>
        <v>6.666666666666667</v>
      </c>
      <c r="CO48" s="77">
        <f t="shared" si="45"/>
        <v>0</v>
      </c>
      <c r="CP48" s="77">
        <f t="shared" si="46"/>
        <v>0</v>
      </c>
      <c r="CQ48" s="77">
        <f t="shared" si="47"/>
        <v>0</v>
      </c>
      <c r="CR48" s="77">
        <f t="shared" si="48"/>
        <v>0</v>
      </c>
      <c r="CS48" s="77">
        <f t="shared" si="49"/>
        <v>0</v>
      </c>
      <c r="CT48" s="373"/>
      <c r="CU48" s="77"/>
      <c r="CV48" s="373"/>
      <c r="CW48" s="373"/>
      <c r="CX48" s="373"/>
      <c r="CY48" s="373"/>
      <c r="CZ48" s="373"/>
      <c r="DA48" s="77"/>
      <c r="DB48" s="112"/>
    </row>
    <row r="49" spans="1:128" s="941" customFormat="1" ht="33" customHeight="1" outlineLevel="1" x14ac:dyDescent="0.25">
      <c r="B49" s="76" t="s">
        <v>139</v>
      </c>
      <c r="C49" s="387" t="s">
        <v>1552</v>
      </c>
      <c r="D49" s="76" t="s">
        <v>1604</v>
      </c>
      <c r="E49" s="77">
        <f>'С № 3'!L51</f>
        <v>2.5</v>
      </c>
      <c r="F49" s="77"/>
      <c r="G49" s="373"/>
      <c r="H49" s="77">
        <f>'С № 3'!AN51</f>
        <v>2.5</v>
      </c>
      <c r="I49" s="373"/>
      <c r="J49" s="373"/>
      <c r="K49" s="373"/>
      <c r="L49" s="373"/>
      <c r="M49" s="373"/>
      <c r="N49" s="373"/>
      <c r="O49" s="373"/>
      <c r="P49" s="373"/>
      <c r="Q49" s="373"/>
      <c r="R49" s="373"/>
      <c r="S49" s="373"/>
      <c r="T49" s="373"/>
      <c r="U49" s="373"/>
      <c r="V49" s="77">
        <f>'С № 3'!AN51</f>
        <v>2.5</v>
      </c>
      <c r="W49" s="373"/>
      <c r="X49" s="373"/>
      <c r="Y49" s="373"/>
      <c r="Z49" s="373"/>
      <c r="AA49" s="373"/>
      <c r="AB49" s="373"/>
      <c r="AC49" s="77"/>
      <c r="AD49" s="373"/>
      <c r="AE49" s="373"/>
      <c r="AF49" s="373"/>
      <c r="AG49" s="373"/>
      <c r="AH49" s="373"/>
      <c r="AI49" s="77"/>
      <c r="AJ49" s="77"/>
      <c r="AK49" s="77"/>
      <c r="AL49" s="77"/>
      <c r="AM49" s="77"/>
      <c r="AN49" s="77"/>
      <c r="AO49" s="77"/>
      <c r="AP49" s="373"/>
      <c r="AQ49" s="77"/>
      <c r="AR49" s="373"/>
      <c r="AS49" s="373"/>
      <c r="AT49" s="373"/>
      <c r="AU49" s="373"/>
      <c r="AV49" s="373"/>
      <c r="AW49" s="77"/>
      <c r="AX49" s="77"/>
      <c r="AY49" s="77"/>
      <c r="AZ49" s="77"/>
      <c r="BA49" s="77"/>
      <c r="BB49" s="77"/>
      <c r="BC49" s="77"/>
      <c r="BD49" s="373"/>
      <c r="BE49" s="373"/>
      <c r="BF49" s="373"/>
      <c r="BG49" s="373"/>
      <c r="BH49" s="373"/>
      <c r="BI49" s="373"/>
      <c r="BJ49" s="373"/>
      <c r="BK49" s="373"/>
      <c r="BL49" s="373"/>
      <c r="BM49" s="373"/>
      <c r="BN49" s="373"/>
      <c r="BO49" s="373"/>
      <c r="BP49" s="373"/>
      <c r="BQ49" s="373"/>
      <c r="BR49" s="373"/>
      <c r="BS49" s="373"/>
      <c r="BT49" s="373"/>
      <c r="BU49" s="373"/>
      <c r="BV49" s="373"/>
      <c r="BW49" s="373"/>
      <c r="BX49" s="373"/>
      <c r="BY49" s="373"/>
      <c r="BZ49" s="373"/>
      <c r="CA49" s="373"/>
      <c r="CB49" s="373"/>
      <c r="CC49" s="373"/>
      <c r="CD49" s="373"/>
      <c r="CE49" s="373"/>
      <c r="CF49" s="373"/>
      <c r="CG49" s="373"/>
      <c r="CH49" s="373"/>
      <c r="CI49" s="373"/>
      <c r="CJ49" s="373"/>
      <c r="CK49" s="373"/>
      <c r="CL49" s="373"/>
      <c r="CM49" s="77"/>
      <c r="CN49" s="77">
        <f t="shared" si="44"/>
        <v>2.5</v>
      </c>
      <c r="CO49" s="77">
        <f t="shared" si="45"/>
        <v>0</v>
      </c>
      <c r="CP49" s="77">
        <f t="shared" si="46"/>
        <v>0</v>
      </c>
      <c r="CQ49" s="77">
        <f t="shared" si="47"/>
        <v>0</v>
      </c>
      <c r="CR49" s="77">
        <f t="shared" si="48"/>
        <v>0</v>
      </c>
      <c r="CS49" s="77">
        <f t="shared" si="49"/>
        <v>0</v>
      </c>
      <c r="CT49" s="373"/>
      <c r="CU49" s="77"/>
      <c r="CV49" s="373"/>
      <c r="CW49" s="373"/>
      <c r="CX49" s="373"/>
      <c r="CY49" s="373"/>
      <c r="CZ49" s="373"/>
      <c r="DA49" s="77"/>
      <c r="DB49" s="112"/>
    </row>
    <row r="50" spans="1:128" s="941" customFormat="1" ht="33" customHeight="1" outlineLevel="1" x14ac:dyDescent="0.25">
      <c r="B50" s="76" t="s">
        <v>139</v>
      </c>
      <c r="C50" s="387" t="s">
        <v>1553</v>
      </c>
      <c r="D50" s="76" t="s">
        <v>1660</v>
      </c>
      <c r="E50" s="77">
        <f>'С № 3'!L52</f>
        <v>7.375</v>
      </c>
      <c r="F50" s="77"/>
      <c r="G50" s="373"/>
      <c r="H50" s="77"/>
      <c r="I50" s="373"/>
      <c r="J50" s="373"/>
      <c r="K50" s="373"/>
      <c r="L50" s="373"/>
      <c r="M50" s="373"/>
      <c r="N50" s="373"/>
      <c r="O50" s="373"/>
      <c r="P50" s="373"/>
      <c r="Q50" s="373"/>
      <c r="R50" s="373"/>
      <c r="S50" s="373"/>
      <c r="T50" s="373"/>
      <c r="U50" s="373"/>
      <c r="V50" s="77"/>
      <c r="W50" s="373"/>
      <c r="X50" s="373"/>
      <c r="Y50" s="373"/>
      <c r="Z50" s="373"/>
      <c r="AA50" s="373"/>
      <c r="AB50" s="373"/>
      <c r="AC50" s="77"/>
      <c r="AD50" s="373"/>
      <c r="AE50" s="373"/>
      <c r="AF50" s="373"/>
      <c r="AG50" s="373"/>
      <c r="AH50" s="373"/>
      <c r="AI50" s="77"/>
      <c r="AJ50" s="77">
        <f>'С № 3'!AN52</f>
        <v>7.375</v>
      </c>
      <c r="AK50" s="77"/>
      <c r="AL50" s="77"/>
      <c r="AM50" s="77"/>
      <c r="AN50" s="77"/>
      <c r="AO50" s="77"/>
      <c r="AP50" s="373"/>
      <c r="AQ50" s="77"/>
      <c r="AR50" s="373"/>
      <c r="AS50" s="373"/>
      <c r="AT50" s="373"/>
      <c r="AU50" s="373"/>
      <c r="AV50" s="373"/>
      <c r="AW50" s="77"/>
      <c r="AX50" s="77"/>
      <c r="AY50" s="77"/>
      <c r="AZ50" s="77"/>
      <c r="BA50" s="77"/>
      <c r="BB50" s="77"/>
      <c r="BC50" s="77"/>
      <c r="BD50" s="373"/>
      <c r="BE50" s="373"/>
      <c r="BF50" s="373"/>
      <c r="BG50" s="373"/>
      <c r="BH50" s="373"/>
      <c r="BI50" s="373"/>
      <c r="BJ50" s="373"/>
      <c r="BK50" s="373"/>
      <c r="BL50" s="373"/>
      <c r="BM50" s="373"/>
      <c r="BN50" s="373"/>
      <c r="BO50" s="373"/>
      <c r="BP50" s="373"/>
      <c r="BQ50" s="373"/>
      <c r="BR50" s="373"/>
      <c r="BS50" s="373"/>
      <c r="BT50" s="373"/>
      <c r="BU50" s="373"/>
      <c r="BV50" s="373"/>
      <c r="BW50" s="373"/>
      <c r="BX50" s="373"/>
      <c r="BY50" s="373"/>
      <c r="BZ50" s="373"/>
      <c r="CA50" s="373"/>
      <c r="CB50" s="373"/>
      <c r="CC50" s="373"/>
      <c r="CD50" s="373"/>
      <c r="CE50" s="373"/>
      <c r="CF50" s="373"/>
      <c r="CG50" s="373"/>
      <c r="CH50" s="373"/>
      <c r="CI50" s="373"/>
      <c r="CJ50" s="373"/>
      <c r="CK50" s="373"/>
      <c r="CL50" s="373"/>
      <c r="CM50" s="77"/>
      <c r="CN50" s="77">
        <f t="shared" si="44"/>
        <v>7.375</v>
      </c>
      <c r="CO50" s="77">
        <f t="shared" si="45"/>
        <v>0</v>
      </c>
      <c r="CP50" s="77">
        <f t="shared" si="46"/>
        <v>0</v>
      </c>
      <c r="CQ50" s="77">
        <f t="shared" si="47"/>
        <v>0</v>
      </c>
      <c r="CR50" s="77">
        <f t="shared" si="48"/>
        <v>0</v>
      </c>
      <c r="CS50" s="77">
        <f t="shared" si="49"/>
        <v>0</v>
      </c>
      <c r="CT50" s="373"/>
      <c r="CU50" s="77"/>
      <c r="CV50" s="373"/>
      <c r="CW50" s="373"/>
      <c r="CX50" s="373"/>
      <c r="CY50" s="373"/>
      <c r="CZ50" s="373"/>
      <c r="DA50" s="77"/>
      <c r="DB50" s="112"/>
    </row>
    <row r="51" spans="1:128" s="452" customFormat="1" ht="33" customHeight="1" outlineLevel="1" x14ac:dyDescent="0.25">
      <c r="B51" s="76" t="s">
        <v>139</v>
      </c>
      <c r="C51" s="387" t="s">
        <v>1554</v>
      </c>
      <c r="D51" s="76" t="s">
        <v>1659</v>
      </c>
      <c r="E51" s="77">
        <f>'С № 3'!L53</f>
        <v>7.375</v>
      </c>
      <c r="F51" s="77">
        <f>'С № 3'!AO49</f>
        <v>0</v>
      </c>
      <c r="G51" s="373"/>
      <c r="H51" s="77"/>
      <c r="I51" s="373"/>
      <c r="J51" s="373"/>
      <c r="K51" s="373"/>
      <c r="L51" s="373"/>
      <c r="M51" s="373"/>
      <c r="N51" s="373"/>
      <c r="O51" s="373"/>
      <c r="P51" s="373"/>
      <c r="Q51" s="373"/>
      <c r="R51" s="373"/>
      <c r="S51" s="373"/>
      <c r="T51" s="373"/>
      <c r="U51" s="373"/>
      <c r="V51" s="77">
        <f>'С № 3'!AD49</f>
        <v>0</v>
      </c>
      <c r="W51" s="373"/>
      <c r="X51" s="373"/>
      <c r="Y51" s="373"/>
      <c r="Z51" s="373"/>
      <c r="AA51" s="373"/>
      <c r="AB51" s="373"/>
      <c r="AC51" s="77">
        <f>'С № 3'!AE49</f>
        <v>0</v>
      </c>
      <c r="AD51" s="373"/>
      <c r="AE51" s="373"/>
      <c r="AF51" s="373"/>
      <c r="AG51" s="373"/>
      <c r="AH51" s="373"/>
      <c r="AI51" s="77"/>
      <c r="AJ51" s="77">
        <f>'С № 3'!AN53</f>
        <v>7.375</v>
      </c>
      <c r="AK51" s="77"/>
      <c r="AL51" s="77"/>
      <c r="AM51" s="77"/>
      <c r="AN51" s="77"/>
      <c r="AO51" s="77"/>
      <c r="AP51" s="373"/>
      <c r="AQ51" s="373"/>
      <c r="AR51" s="373"/>
      <c r="AS51" s="373"/>
      <c r="AT51" s="373"/>
      <c r="AU51" s="373"/>
      <c r="AV51" s="373"/>
      <c r="AW51" s="77"/>
      <c r="AX51" s="77">
        <f>'С № 3'!AH49</f>
        <v>0</v>
      </c>
      <c r="AY51" s="77"/>
      <c r="AZ51" s="77"/>
      <c r="BA51" s="77"/>
      <c r="BB51" s="77"/>
      <c r="BC51" s="77"/>
      <c r="BD51" s="373"/>
      <c r="BE51" s="77">
        <f>'С № 3'!AI49</f>
        <v>0</v>
      </c>
      <c r="BF51" s="373"/>
      <c r="BG51" s="373"/>
      <c r="BH51" s="373"/>
      <c r="BI51" s="373"/>
      <c r="BJ51" s="373"/>
      <c r="BK51" s="373"/>
      <c r="BL51" s="373"/>
      <c r="BM51" s="373"/>
      <c r="BN51" s="373"/>
      <c r="BO51" s="373"/>
      <c r="BP51" s="373"/>
      <c r="BQ51" s="373"/>
      <c r="BR51" s="373"/>
      <c r="BS51" s="373"/>
      <c r="BT51" s="373"/>
      <c r="BU51" s="373"/>
      <c r="BV51" s="373"/>
      <c r="BW51" s="373"/>
      <c r="BX51" s="373"/>
      <c r="BY51" s="373"/>
      <c r="BZ51" s="373"/>
      <c r="CA51" s="373"/>
      <c r="CB51" s="373"/>
      <c r="CC51" s="373"/>
      <c r="CD51" s="373"/>
      <c r="CE51" s="373"/>
      <c r="CF51" s="373"/>
      <c r="CG51" s="373"/>
      <c r="CH51" s="373"/>
      <c r="CI51" s="373"/>
      <c r="CJ51" s="373"/>
      <c r="CK51" s="373"/>
      <c r="CL51" s="373"/>
      <c r="CM51" s="77"/>
      <c r="CN51" s="77">
        <f t="shared" si="44"/>
        <v>7.375</v>
      </c>
      <c r="CO51" s="77">
        <f t="shared" si="45"/>
        <v>0</v>
      </c>
      <c r="CP51" s="77">
        <f t="shared" si="46"/>
        <v>0</v>
      </c>
      <c r="CQ51" s="77">
        <f t="shared" si="47"/>
        <v>0</v>
      </c>
      <c r="CR51" s="77">
        <f t="shared" si="48"/>
        <v>0</v>
      </c>
      <c r="CS51" s="77">
        <f t="shared" si="49"/>
        <v>0</v>
      </c>
      <c r="CT51" s="373"/>
      <c r="CU51" s="77">
        <f>AQ51+BE51</f>
        <v>0</v>
      </c>
      <c r="CV51" s="373"/>
      <c r="CW51" s="373"/>
      <c r="CX51" s="373"/>
      <c r="CY51" s="373"/>
      <c r="CZ51" s="373"/>
      <c r="DA51" s="77"/>
      <c r="DB51" s="112"/>
    </row>
    <row r="52" spans="1:128" s="452" customFormat="1" ht="33" customHeight="1" outlineLevel="1" x14ac:dyDescent="0.25">
      <c r="B52" s="76" t="s">
        <v>139</v>
      </c>
      <c r="C52" s="387" t="s">
        <v>1555</v>
      </c>
      <c r="D52" s="76" t="s">
        <v>1661</v>
      </c>
      <c r="E52" s="77">
        <f>'С № 3'!L54</f>
        <v>7.375</v>
      </c>
      <c r="F52" s="77">
        <v>0</v>
      </c>
      <c r="G52" s="373"/>
      <c r="H52" s="77"/>
      <c r="I52" s="373"/>
      <c r="J52" s="373"/>
      <c r="K52" s="373"/>
      <c r="L52" s="373"/>
      <c r="M52" s="373"/>
      <c r="N52" s="373"/>
      <c r="O52" s="373"/>
      <c r="P52" s="373"/>
      <c r="Q52" s="373"/>
      <c r="R52" s="373"/>
      <c r="S52" s="373"/>
      <c r="T52" s="373"/>
      <c r="U52" s="373"/>
      <c r="V52" s="77">
        <f>'С № 3'!AD54</f>
        <v>0</v>
      </c>
      <c r="W52" s="373"/>
      <c r="X52" s="373"/>
      <c r="Y52" s="373"/>
      <c r="Z52" s="373"/>
      <c r="AA52" s="373"/>
      <c r="AB52" s="373"/>
      <c r="AC52" s="77">
        <f>'С № 3'!AE54</f>
        <v>0</v>
      </c>
      <c r="AD52" s="373"/>
      <c r="AE52" s="373"/>
      <c r="AF52" s="373"/>
      <c r="AG52" s="373"/>
      <c r="AH52" s="373"/>
      <c r="AI52" s="77"/>
      <c r="AJ52" s="77"/>
      <c r="AK52" s="77"/>
      <c r="AL52" s="77"/>
      <c r="AM52" s="77"/>
      <c r="AN52" s="77"/>
      <c r="AO52" s="77"/>
      <c r="AP52" s="373"/>
      <c r="AQ52" s="373"/>
      <c r="AR52" s="373"/>
      <c r="AS52" s="373"/>
      <c r="AT52" s="373"/>
      <c r="AU52" s="373"/>
      <c r="AV52" s="373"/>
      <c r="AW52" s="77"/>
      <c r="AX52" s="77">
        <f>'С № 3'!AN54</f>
        <v>7.375</v>
      </c>
      <c r="AY52" s="77"/>
      <c r="AZ52" s="77"/>
      <c r="BA52" s="77"/>
      <c r="BB52" s="77"/>
      <c r="BC52" s="77"/>
      <c r="BD52" s="373"/>
      <c r="BE52" s="77">
        <f>'С № 3'!AI54</f>
        <v>0</v>
      </c>
      <c r="BF52" s="373"/>
      <c r="BG52" s="373"/>
      <c r="BH52" s="373"/>
      <c r="BI52" s="373"/>
      <c r="BJ52" s="373"/>
      <c r="BK52" s="373"/>
      <c r="BL52" s="373"/>
      <c r="BM52" s="373"/>
      <c r="BN52" s="373"/>
      <c r="BO52" s="373"/>
      <c r="BP52" s="373"/>
      <c r="BQ52" s="373"/>
      <c r="BR52" s="373"/>
      <c r="BS52" s="373"/>
      <c r="BT52" s="373"/>
      <c r="BU52" s="373"/>
      <c r="BV52" s="373"/>
      <c r="BW52" s="373"/>
      <c r="BX52" s="373"/>
      <c r="BY52" s="373"/>
      <c r="BZ52" s="373"/>
      <c r="CA52" s="373"/>
      <c r="CB52" s="373"/>
      <c r="CC52" s="373"/>
      <c r="CD52" s="373"/>
      <c r="CE52" s="373"/>
      <c r="CF52" s="373"/>
      <c r="CG52" s="373"/>
      <c r="CH52" s="373"/>
      <c r="CI52" s="373"/>
      <c r="CJ52" s="373"/>
      <c r="CK52" s="373"/>
      <c r="CL52" s="373"/>
      <c r="CM52" s="77"/>
      <c r="CN52" s="77">
        <f t="shared" si="44"/>
        <v>7.375</v>
      </c>
      <c r="CO52" s="77">
        <f t="shared" si="45"/>
        <v>0</v>
      </c>
      <c r="CP52" s="77">
        <f t="shared" si="46"/>
        <v>0</v>
      </c>
      <c r="CQ52" s="77">
        <f t="shared" si="47"/>
        <v>0</v>
      </c>
      <c r="CR52" s="77">
        <f t="shared" si="48"/>
        <v>0</v>
      </c>
      <c r="CS52" s="77">
        <f t="shared" si="49"/>
        <v>0</v>
      </c>
      <c r="CT52" s="373"/>
      <c r="CU52" s="77">
        <f>AQ52+BE52</f>
        <v>0</v>
      </c>
      <c r="CV52" s="373"/>
      <c r="CW52" s="373"/>
      <c r="CX52" s="373"/>
      <c r="CY52" s="373"/>
      <c r="CZ52" s="373"/>
      <c r="DA52" s="77"/>
      <c r="DB52" s="112"/>
    </row>
    <row r="53" spans="1:128" s="452" customFormat="1" ht="33" customHeight="1" outlineLevel="1" x14ac:dyDescent="0.25">
      <c r="B53" s="76" t="s">
        <v>139</v>
      </c>
      <c r="C53" s="387" t="s">
        <v>1556</v>
      </c>
      <c r="D53" s="76" t="s">
        <v>1662</v>
      </c>
      <c r="E53" s="77">
        <f>'С № 3'!L55</f>
        <v>7.375</v>
      </c>
      <c r="F53" s="77">
        <f>'С № 3'!AO55</f>
        <v>0</v>
      </c>
      <c r="G53" s="373"/>
      <c r="H53" s="77"/>
      <c r="I53" s="373"/>
      <c r="J53" s="373"/>
      <c r="K53" s="373"/>
      <c r="L53" s="373"/>
      <c r="M53" s="373"/>
      <c r="N53" s="373"/>
      <c r="O53" s="373"/>
      <c r="P53" s="373"/>
      <c r="Q53" s="373"/>
      <c r="R53" s="373"/>
      <c r="S53" s="373"/>
      <c r="T53" s="373"/>
      <c r="U53" s="373"/>
      <c r="V53" s="77">
        <f>'С № 3'!AD55</f>
        <v>0</v>
      </c>
      <c r="W53" s="373"/>
      <c r="X53" s="373"/>
      <c r="Y53" s="373"/>
      <c r="Z53" s="373"/>
      <c r="AA53" s="373"/>
      <c r="AB53" s="373"/>
      <c r="AC53" s="77">
        <f>'С № 3'!AE55</f>
        <v>0</v>
      </c>
      <c r="AD53" s="373"/>
      <c r="AE53" s="373"/>
      <c r="AF53" s="373"/>
      <c r="AG53" s="373"/>
      <c r="AH53" s="373"/>
      <c r="AI53" s="77"/>
      <c r="AJ53" s="77"/>
      <c r="AK53" s="77"/>
      <c r="AL53" s="77"/>
      <c r="AM53" s="77"/>
      <c r="AN53" s="77"/>
      <c r="AO53" s="77"/>
      <c r="AP53" s="373"/>
      <c r="AQ53" s="373"/>
      <c r="AR53" s="373"/>
      <c r="AS53" s="373"/>
      <c r="AT53" s="373"/>
      <c r="AU53" s="373"/>
      <c r="AV53" s="373"/>
      <c r="AW53" s="77"/>
      <c r="AX53" s="77">
        <f>'С № 3'!AN55</f>
        <v>7.375</v>
      </c>
      <c r="AY53" s="77"/>
      <c r="AZ53" s="77"/>
      <c r="BA53" s="77"/>
      <c r="BB53" s="77"/>
      <c r="BC53" s="77"/>
      <c r="BD53" s="373"/>
      <c r="BE53" s="77">
        <f>'С № 3'!AI55</f>
        <v>0</v>
      </c>
      <c r="BF53" s="373"/>
      <c r="BG53" s="373"/>
      <c r="BH53" s="373"/>
      <c r="BI53" s="373"/>
      <c r="BJ53" s="373"/>
      <c r="BK53" s="373"/>
      <c r="BL53" s="373"/>
      <c r="BM53" s="373"/>
      <c r="BN53" s="373"/>
      <c r="BO53" s="373"/>
      <c r="BP53" s="373"/>
      <c r="BQ53" s="373"/>
      <c r="BR53" s="373"/>
      <c r="BS53" s="373"/>
      <c r="BT53" s="373"/>
      <c r="BU53" s="373"/>
      <c r="BV53" s="373"/>
      <c r="BW53" s="373"/>
      <c r="BX53" s="373"/>
      <c r="BY53" s="373"/>
      <c r="BZ53" s="373"/>
      <c r="CA53" s="373"/>
      <c r="CB53" s="373"/>
      <c r="CC53" s="373"/>
      <c r="CD53" s="373"/>
      <c r="CE53" s="373"/>
      <c r="CF53" s="373"/>
      <c r="CG53" s="373"/>
      <c r="CH53" s="373"/>
      <c r="CI53" s="373"/>
      <c r="CJ53" s="373"/>
      <c r="CK53" s="373"/>
      <c r="CL53" s="373"/>
      <c r="CM53" s="77"/>
      <c r="CN53" s="77">
        <f t="shared" si="44"/>
        <v>7.375</v>
      </c>
      <c r="CO53" s="77">
        <f t="shared" si="45"/>
        <v>0</v>
      </c>
      <c r="CP53" s="77">
        <f t="shared" si="46"/>
        <v>0</v>
      </c>
      <c r="CQ53" s="77">
        <f t="shared" si="47"/>
        <v>0</v>
      </c>
      <c r="CR53" s="77">
        <f t="shared" si="48"/>
        <v>0</v>
      </c>
      <c r="CS53" s="77">
        <f t="shared" si="49"/>
        <v>0</v>
      </c>
      <c r="CT53" s="373"/>
      <c r="CU53" s="77">
        <f>AQ53+BE53</f>
        <v>0</v>
      </c>
      <c r="CV53" s="373"/>
      <c r="CW53" s="373"/>
      <c r="CX53" s="373"/>
      <c r="CY53" s="373"/>
      <c r="CZ53" s="373"/>
      <c r="DA53" s="77"/>
      <c r="DB53" s="112"/>
    </row>
    <row r="54" spans="1:128" s="452" customFormat="1" ht="33" customHeight="1" outlineLevel="1" x14ac:dyDescent="0.25">
      <c r="B54" s="76" t="s">
        <v>139</v>
      </c>
      <c r="C54" s="387" t="s">
        <v>1557</v>
      </c>
      <c r="D54" s="76" t="s">
        <v>1663</v>
      </c>
      <c r="E54" s="77">
        <f>'С № 3'!L56</f>
        <v>7.375</v>
      </c>
      <c r="F54" s="77">
        <f>'С № 3'!AO56</f>
        <v>0</v>
      </c>
      <c r="G54" s="373"/>
      <c r="H54" s="77"/>
      <c r="I54" s="373"/>
      <c r="J54" s="373"/>
      <c r="K54" s="373"/>
      <c r="L54" s="373"/>
      <c r="M54" s="373"/>
      <c r="N54" s="373"/>
      <c r="O54" s="373"/>
      <c r="P54" s="373"/>
      <c r="Q54" s="373"/>
      <c r="R54" s="373"/>
      <c r="S54" s="373"/>
      <c r="T54" s="373"/>
      <c r="U54" s="373"/>
      <c r="V54" s="77">
        <f>'С № 3'!AD56</f>
        <v>0</v>
      </c>
      <c r="W54" s="373"/>
      <c r="X54" s="373"/>
      <c r="Y54" s="373"/>
      <c r="Z54" s="373"/>
      <c r="AA54" s="373"/>
      <c r="AB54" s="373"/>
      <c r="AC54" s="77">
        <f>'С № 3'!AE56</f>
        <v>0</v>
      </c>
      <c r="AD54" s="373"/>
      <c r="AE54" s="373"/>
      <c r="AF54" s="373"/>
      <c r="AG54" s="373"/>
      <c r="AH54" s="373"/>
      <c r="AI54" s="77"/>
      <c r="AJ54" s="77"/>
      <c r="AK54" s="77"/>
      <c r="AL54" s="77"/>
      <c r="AM54" s="77"/>
      <c r="AN54" s="77"/>
      <c r="AO54" s="77"/>
      <c r="AP54" s="373"/>
      <c r="AQ54" s="77">
        <f>'С № 3'!AG56</f>
        <v>0</v>
      </c>
      <c r="AR54" s="373"/>
      <c r="AS54" s="373"/>
      <c r="AT54" s="373"/>
      <c r="AU54" s="373"/>
      <c r="AV54" s="373"/>
      <c r="AW54" s="77"/>
      <c r="AX54" s="77"/>
      <c r="AY54" s="77"/>
      <c r="AZ54" s="77"/>
      <c r="BA54" s="77"/>
      <c r="BB54" s="77"/>
      <c r="BC54" s="77"/>
      <c r="BD54" s="373"/>
      <c r="BE54" s="77">
        <f>'С № 3'!AI56</f>
        <v>0</v>
      </c>
      <c r="BF54" s="373"/>
      <c r="BG54" s="373"/>
      <c r="BH54" s="373"/>
      <c r="BI54" s="373"/>
      <c r="BJ54" s="373"/>
      <c r="BK54" s="373"/>
      <c r="BL54" s="77">
        <f>'С № 3'!AN56</f>
        <v>7.375</v>
      </c>
      <c r="BM54" s="373"/>
      <c r="BN54" s="373"/>
      <c r="BO54" s="373"/>
      <c r="BP54" s="373"/>
      <c r="BQ54" s="373"/>
      <c r="BR54" s="373"/>
      <c r="BS54" s="373"/>
      <c r="BT54" s="373"/>
      <c r="BU54" s="373"/>
      <c r="BV54" s="373"/>
      <c r="BW54" s="373"/>
      <c r="BX54" s="373"/>
      <c r="BY54" s="373"/>
      <c r="BZ54" s="373"/>
      <c r="CA54" s="373"/>
      <c r="CB54" s="373"/>
      <c r="CC54" s="373"/>
      <c r="CD54" s="373"/>
      <c r="CE54" s="373"/>
      <c r="CF54" s="373"/>
      <c r="CG54" s="373"/>
      <c r="CH54" s="373"/>
      <c r="CI54" s="373"/>
      <c r="CJ54" s="373"/>
      <c r="CK54" s="373"/>
      <c r="CL54" s="373"/>
      <c r="CM54" s="77"/>
      <c r="CN54" s="77">
        <f t="shared" si="44"/>
        <v>7.375</v>
      </c>
      <c r="CO54" s="77">
        <f t="shared" si="45"/>
        <v>0</v>
      </c>
      <c r="CP54" s="77">
        <f t="shared" si="46"/>
        <v>0</v>
      </c>
      <c r="CQ54" s="77">
        <f t="shared" si="47"/>
        <v>0</v>
      </c>
      <c r="CR54" s="77">
        <f t="shared" si="48"/>
        <v>0</v>
      </c>
      <c r="CS54" s="77">
        <f t="shared" si="49"/>
        <v>0</v>
      </c>
      <c r="CT54" s="373"/>
      <c r="CU54" s="77">
        <f>AQ54+BE54</f>
        <v>0</v>
      </c>
      <c r="CV54" s="373"/>
      <c r="CW54" s="373"/>
      <c r="CX54" s="373"/>
      <c r="CY54" s="373"/>
      <c r="CZ54" s="373"/>
      <c r="DA54" s="77"/>
      <c r="DB54" s="112"/>
    </row>
    <row r="55" spans="1:128" s="894" customFormat="1" ht="33" customHeight="1" outlineLevel="1" x14ac:dyDescent="0.25">
      <c r="B55" s="76" t="s">
        <v>139</v>
      </c>
      <c r="C55" s="387" t="s">
        <v>1558</v>
      </c>
      <c r="D55" s="76" t="s">
        <v>1664</v>
      </c>
      <c r="E55" s="77">
        <f>'С № 3'!L57</f>
        <v>7.375</v>
      </c>
      <c r="F55" s="77">
        <v>0</v>
      </c>
      <c r="G55" s="373"/>
      <c r="H55" s="77"/>
      <c r="I55" s="373"/>
      <c r="J55" s="373"/>
      <c r="K55" s="373"/>
      <c r="L55" s="373"/>
      <c r="M55" s="373"/>
      <c r="N55" s="373"/>
      <c r="O55" s="373"/>
      <c r="P55" s="373"/>
      <c r="Q55" s="373"/>
      <c r="R55" s="373"/>
      <c r="S55" s="373"/>
      <c r="T55" s="373"/>
      <c r="U55" s="373"/>
      <c r="V55" s="77"/>
      <c r="W55" s="373"/>
      <c r="X55" s="373"/>
      <c r="Y55" s="373"/>
      <c r="Z55" s="373"/>
      <c r="AA55" s="373"/>
      <c r="AB55" s="373"/>
      <c r="AC55" s="77"/>
      <c r="AD55" s="373"/>
      <c r="AE55" s="373"/>
      <c r="AF55" s="373"/>
      <c r="AG55" s="373"/>
      <c r="AH55" s="373"/>
      <c r="AI55" s="77"/>
      <c r="AJ55" s="77"/>
      <c r="AK55" s="77"/>
      <c r="AL55" s="77"/>
      <c r="AM55" s="77"/>
      <c r="AN55" s="77"/>
      <c r="AO55" s="77"/>
      <c r="AP55" s="373"/>
      <c r="AQ55" s="77"/>
      <c r="AR55" s="373"/>
      <c r="AS55" s="373"/>
      <c r="AT55" s="373"/>
      <c r="AU55" s="373"/>
      <c r="AV55" s="373"/>
      <c r="AW55" s="77"/>
      <c r="AX55" s="77"/>
      <c r="AY55" s="77"/>
      <c r="AZ55" s="77"/>
      <c r="BA55" s="77"/>
      <c r="BB55" s="77"/>
      <c r="BC55" s="77"/>
      <c r="BD55" s="373"/>
      <c r="BE55" s="77">
        <v>0</v>
      </c>
      <c r="BF55" s="373"/>
      <c r="BG55" s="373"/>
      <c r="BH55" s="373"/>
      <c r="BI55" s="373"/>
      <c r="BJ55" s="373"/>
      <c r="BK55" s="373"/>
      <c r="BL55" s="77">
        <f>'С № 3'!AN57</f>
        <v>7.375</v>
      </c>
      <c r="BM55" s="373"/>
      <c r="BN55" s="373"/>
      <c r="BO55" s="373"/>
      <c r="BP55" s="373"/>
      <c r="BQ55" s="373"/>
      <c r="BR55" s="373"/>
      <c r="BS55" s="373"/>
      <c r="BT55" s="373"/>
      <c r="BU55" s="373"/>
      <c r="BV55" s="373"/>
      <c r="BW55" s="373"/>
      <c r="BX55" s="373"/>
      <c r="BY55" s="373"/>
      <c r="BZ55" s="373"/>
      <c r="CA55" s="373"/>
      <c r="CB55" s="373"/>
      <c r="CC55" s="373"/>
      <c r="CD55" s="373"/>
      <c r="CE55" s="373"/>
      <c r="CF55" s="373"/>
      <c r="CG55" s="373"/>
      <c r="CH55" s="373"/>
      <c r="CI55" s="373"/>
      <c r="CJ55" s="373"/>
      <c r="CK55" s="373"/>
      <c r="CL55" s="373"/>
      <c r="CM55" s="77"/>
      <c r="CN55" s="77">
        <f t="shared" si="44"/>
        <v>7.375</v>
      </c>
      <c r="CO55" s="77">
        <f t="shared" si="45"/>
        <v>0</v>
      </c>
      <c r="CP55" s="77">
        <f t="shared" si="46"/>
        <v>0</v>
      </c>
      <c r="CQ55" s="77">
        <f t="shared" si="47"/>
        <v>0</v>
      </c>
      <c r="CR55" s="77">
        <f t="shared" si="48"/>
        <v>0</v>
      </c>
      <c r="CS55" s="77">
        <f t="shared" si="49"/>
        <v>0</v>
      </c>
      <c r="CT55" s="373"/>
      <c r="CU55" s="77">
        <f>O55+AC55+AQ55+BE55</f>
        <v>0</v>
      </c>
      <c r="CV55" s="373"/>
      <c r="CW55" s="373"/>
      <c r="CX55" s="373"/>
      <c r="CY55" s="373"/>
      <c r="CZ55" s="373"/>
      <c r="DA55" s="373"/>
      <c r="DB55" s="112"/>
    </row>
    <row r="56" spans="1:128" s="894" customFormat="1" ht="33" customHeight="1" outlineLevel="1" x14ac:dyDescent="0.25">
      <c r="B56" s="76" t="s">
        <v>139</v>
      </c>
      <c r="C56" s="387" t="s">
        <v>1559</v>
      </c>
      <c r="D56" s="76" t="s">
        <v>1665</v>
      </c>
      <c r="E56" s="77">
        <f>'С № 3'!L58</f>
        <v>7.375</v>
      </c>
      <c r="F56" s="77">
        <v>0</v>
      </c>
      <c r="G56" s="373"/>
      <c r="H56" s="77"/>
      <c r="I56" s="373"/>
      <c r="J56" s="373"/>
      <c r="K56" s="373"/>
      <c r="L56" s="373"/>
      <c r="M56" s="373"/>
      <c r="N56" s="373"/>
      <c r="O56" s="373"/>
      <c r="P56" s="373"/>
      <c r="Q56" s="373"/>
      <c r="R56" s="373"/>
      <c r="S56" s="373"/>
      <c r="T56" s="373"/>
      <c r="U56" s="373"/>
      <c r="V56" s="77"/>
      <c r="W56" s="373"/>
      <c r="X56" s="373"/>
      <c r="Y56" s="373"/>
      <c r="Z56" s="373"/>
      <c r="AA56" s="373"/>
      <c r="AB56" s="373"/>
      <c r="AC56" s="77"/>
      <c r="AD56" s="373"/>
      <c r="AE56" s="373"/>
      <c r="AF56" s="373"/>
      <c r="AG56" s="373"/>
      <c r="AH56" s="373"/>
      <c r="AI56" s="77"/>
      <c r="AJ56" s="77"/>
      <c r="AK56" s="77"/>
      <c r="AL56" s="77"/>
      <c r="AM56" s="77"/>
      <c r="AN56" s="77"/>
      <c r="AO56" s="77"/>
      <c r="AP56" s="373"/>
      <c r="AQ56" s="77"/>
      <c r="AR56" s="373"/>
      <c r="AS56" s="373"/>
      <c r="AT56" s="373"/>
      <c r="AU56" s="373"/>
      <c r="AV56" s="373"/>
      <c r="AW56" s="77"/>
      <c r="AX56" s="77"/>
      <c r="AY56" s="77"/>
      <c r="AZ56" s="77"/>
      <c r="BA56" s="77"/>
      <c r="BB56" s="77"/>
      <c r="BC56" s="77"/>
      <c r="BD56" s="373"/>
      <c r="BE56" s="77">
        <v>0</v>
      </c>
      <c r="BF56" s="373"/>
      <c r="BG56" s="373"/>
      <c r="BH56" s="373"/>
      <c r="BI56" s="373"/>
      <c r="BJ56" s="373"/>
      <c r="BK56" s="373"/>
      <c r="BL56" s="373"/>
      <c r="BM56" s="373"/>
      <c r="BN56" s="373"/>
      <c r="BO56" s="373"/>
      <c r="BP56" s="373"/>
      <c r="BQ56" s="373"/>
      <c r="BR56" s="373"/>
      <c r="BS56" s="373"/>
      <c r="BT56" s="373"/>
      <c r="BU56" s="373"/>
      <c r="BV56" s="373"/>
      <c r="BW56" s="373"/>
      <c r="BX56" s="373"/>
      <c r="BY56" s="373"/>
      <c r="BZ56" s="77">
        <f>'С № 3'!AN58</f>
        <v>7.375</v>
      </c>
      <c r="CA56" s="373"/>
      <c r="CB56" s="373"/>
      <c r="CC56" s="373"/>
      <c r="CD56" s="373"/>
      <c r="CE56" s="373"/>
      <c r="CF56" s="373"/>
      <c r="CG56" s="373"/>
      <c r="CH56" s="373"/>
      <c r="CI56" s="373"/>
      <c r="CJ56" s="373"/>
      <c r="CK56" s="373"/>
      <c r="CL56" s="373"/>
      <c r="CM56" s="77"/>
      <c r="CN56" s="77">
        <f t="shared" si="44"/>
        <v>7.375</v>
      </c>
      <c r="CO56" s="77">
        <f t="shared" si="45"/>
        <v>0</v>
      </c>
      <c r="CP56" s="77">
        <f t="shared" si="46"/>
        <v>0</v>
      </c>
      <c r="CQ56" s="77">
        <f t="shared" si="47"/>
        <v>0</v>
      </c>
      <c r="CR56" s="77">
        <f t="shared" si="48"/>
        <v>0</v>
      </c>
      <c r="CS56" s="77">
        <f t="shared" si="49"/>
        <v>0</v>
      </c>
      <c r="CT56" s="373"/>
      <c r="CU56" s="77">
        <f>O56+AC56+AQ56+BE56</f>
        <v>0</v>
      </c>
      <c r="CV56" s="373"/>
      <c r="CW56" s="373"/>
      <c r="CX56" s="373"/>
      <c r="CY56" s="373"/>
      <c r="CZ56" s="373"/>
      <c r="DA56" s="373"/>
      <c r="DB56" s="112"/>
    </row>
    <row r="57" spans="1:128" ht="48" customHeight="1" outlineLevel="1" x14ac:dyDescent="0.25">
      <c r="A57" s="105"/>
      <c r="B57" s="382" t="s">
        <v>141</v>
      </c>
      <c r="C57" s="383" t="s">
        <v>142</v>
      </c>
      <c r="D57" s="382" t="s">
        <v>93</v>
      </c>
      <c r="E57" s="384">
        <f t="shared" ref="E57:AJ57" si="50">E58+E59</f>
        <v>0</v>
      </c>
      <c r="F57" s="384">
        <f t="shared" si="50"/>
        <v>0</v>
      </c>
      <c r="G57" s="384">
        <f t="shared" si="50"/>
        <v>0</v>
      </c>
      <c r="H57" s="384">
        <f t="shared" si="50"/>
        <v>0</v>
      </c>
      <c r="I57" s="384">
        <f t="shared" si="50"/>
        <v>0</v>
      </c>
      <c r="J57" s="384">
        <f t="shared" si="50"/>
        <v>0</v>
      </c>
      <c r="K57" s="384">
        <f t="shared" si="50"/>
        <v>0</v>
      </c>
      <c r="L57" s="384">
        <f t="shared" si="50"/>
        <v>0</v>
      </c>
      <c r="M57" s="384">
        <f t="shared" si="50"/>
        <v>0</v>
      </c>
      <c r="N57" s="384">
        <f t="shared" si="50"/>
        <v>0</v>
      </c>
      <c r="O57" s="384">
        <f t="shared" si="50"/>
        <v>0</v>
      </c>
      <c r="P57" s="384">
        <f t="shared" si="50"/>
        <v>0</v>
      </c>
      <c r="Q57" s="384">
        <f t="shared" si="50"/>
        <v>0</v>
      </c>
      <c r="R57" s="384">
        <f t="shared" si="50"/>
        <v>0</v>
      </c>
      <c r="S57" s="384">
        <f t="shared" si="50"/>
        <v>0</v>
      </c>
      <c r="T57" s="384">
        <f t="shared" si="50"/>
        <v>0</v>
      </c>
      <c r="U57" s="384">
        <f t="shared" si="50"/>
        <v>0</v>
      </c>
      <c r="V57" s="384">
        <f t="shared" si="50"/>
        <v>0</v>
      </c>
      <c r="W57" s="384">
        <f t="shared" si="50"/>
        <v>0</v>
      </c>
      <c r="X57" s="384">
        <f t="shared" si="50"/>
        <v>0</v>
      </c>
      <c r="Y57" s="384">
        <f t="shared" si="50"/>
        <v>0</v>
      </c>
      <c r="Z57" s="384">
        <f t="shared" si="50"/>
        <v>0</v>
      </c>
      <c r="AA57" s="384">
        <f t="shared" si="50"/>
        <v>0</v>
      </c>
      <c r="AB57" s="384">
        <f t="shared" si="50"/>
        <v>0</v>
      </c>
      <c r="AC57" s="384">
        <f t="shared" si="50"/>
        <v>0</v>
      </c>
      <c r="AD57" s="384">
        <f t="shared" si="50"/>
        <v>0</v>
      </c>
      <c r="AE57" s="384">
        <f t="shared" si="50"/>
        <v>0</v>
      </c>
      <c r="AF57" s="384">
        <f t="shared" si="50"/>
        <v>0</v>
      </c>
      <c r="AG57" s="384">
        <f t="shared" si="50"/>
        <v>0</v>
      </c>
      <c r="AH57" s="384">
        <f t="shared" si="50"/>
        <v>0</v>
      </c>
      <c r="AI57" s="384">
        <f t="shared" si="50"/>
        <v>0</v>
      </c>
      <c r="AJ57" s="384">
        <f t="shared" si="50"/>
        <v>0</v>
      </c>
      <c r="AK57" s="384">
        <f t="shared" ref="AK57:CR57" si="51">AK58+AK59</f>
        <v>0</v>
      </c>
      <c r="AL57" s="384">
        <f t="shared" si="51"/>
        <v>0</v>
      </c>
      <c r="AM57" s="384">
        <f t="shared" si="51"/>
        <v>0</v>
      </c>
      <c r="AN57" s="384">
        <f t="shared" si="51"/>
        <v>0</v>
      </c>
      <c r="AO57" s="384">
        <f t="shared" si="51"/>
        <v>0</v>
      </c>
      <c r="AP57" s="384">
        <f t="shared" si="51"/>
        <v>0</v>
      </c>
      <c r="AQ57" s="384">
        <f t="shared" si="51"/>
        <v>0</v>
      </c>
      <c r="AR57" s="384">
        <f t="shared" si="51"/>
        <v>0</v>
      </c>
      <c r="AS57" s="384">
        <f t="shared" si="51"/>
        <v>0</v>
      </c>
      <c r="AT57" s="384">
        <f t="shared" si="51"/>
        <v>0</v>
      </c>
      <c r="AU57" s="384">
        <f t="shared" si="51"/>
        <v>0</v>
      </c>
      <c r="AV57" s="384">
        <f t="shared" si="51"/>
        <v>0</v>
      </c>
      <c r="AW57" s="384">
        <f t="shared" si="51"/>
        <v>0</v>
      </c>
      <c r="AX57" s="384">
        <f t="shared" si="51"/>
        <v>0</v>
      </c>
      <c r="AY57" s="384">
        <f t="shared" si="51"/>
        <v>0</v>
      </c>
      <c r="AZ57" s="384">
        <f t="shared" si="51"/>
        <v>0</v>
      </c>
      <c r="BA57" s="384">
        <f t="shared" si="51"/>
        <v>0</v>
      </c>
      <c r="BB57" s="384">
        <f t="shared" si="51"/>
        <v>0</v>
      </c>
      <c r="BC57" s="384">
        <f t="shared" si="51"/>
        <v>0</v>
      </c>
      <c r="BD57" s="384">
        <f t="shared" si="51"/>
        <v>0</v>
      </c>
      <c r="BE57" s="384">
        <f t="shared" si="51"/>
        <v>0</v>
      </c>
      <c r="BF57" s="384">
        <f t="shared" si="51"/>
        <v>0</v>
      </c>
      <c r="BG57" s="384">
        <f t="shared" si="51"/>
        <v>0</v>
      </c>
      <c r="BH57" s="384">
        <f t="shared" si="51"/>
        <v>0</v>
      </c>
      <c r="BI57" s="384">
        <f t="shared" si="51"/>
        <v>0</v>
      </c>
      <c r="BJ57" s="384">
        <f t="shared" si="51"/>
        <v>0</v>
      </c>
      <c r="BK57" s="384"/>
      <c r="BL57" s="384"/>
      <c r="BM57" s="384"/>
      <c r="BN57" s="384"/>
      <c r="BO57" s="384"/>
      <c r="BP57" s="384"/>
      <c r="BQ57" s="384"/>
      <c r="BR57" s="384"/>
      <c r="BS57" s="384"/>
      <c r="BT57" s="384"/>
      <c r="BU57" s="384"/>
      <c r="BV57" s="384"/>
      <c r="BW57" s="384"/>
      <c r="BX57" s="384"/>
      <c r="BY57" s="384"/>
      <c r="BZ57" s="384"/>
      <c r="CA57" s="384"/>
      <c r="CB57" s="384"/>
      <c r="CC57" s="384"/>
      <c r="CD57" s="384"/>
      <c r="CE57" s="384"/>
      <c r="CF57" s="384"/>
      <c r="CG57" s="384"/>
      <c r="CH57" s="384"/>
      <c r="CI57" s="384"/>
      <c r="CJ57" s="384"/>
      <c r="CK57" s="384"/>
      <c r="CL57" s="384"/>
      <c r="CM57" s="384">
        <f t="shared" si="51"/>
        <v>0</v>
      </c>
      <c r="CN57" s="384">
        <f t="shared" si="51"/>
        <v>0</v>
      </c>
      <c r="CO57" s="384">
        <f t="shared" si="51"/>
        <v>0</v>
      </c>
      <c r="CP57" s="384">
        <f t="shared" si="51"/>
        <v>0</v>
      </c>
      <c r="CQ57" s="384">
        <f t="shared" si="51"/>
        <v>0</v>
      </c>
      <c r="CR57" s="384">
        <f t="shared" si="51"/>
        <v>0</v>
      </c>
      <c r="CS57" s="384">
        <f t="shared" ref="CS57:CZ57" si="52">CS58+CS59</f>
        <v>0</v>
      </c>
      <c r="CT57" s="384">
        <f t="shared" si="52"/>
        <v>0</v>
      </c>
      <c r="CU57" s="384">
        <f t="shared" si="52"/>
        <v>0</v>
      </c>
      <c r="CV57" s="384">
        <f t="shared" si="52"/>
        <v>0</v>
      </c>
      <c r="CW57" s="384">
        <f t="shared" si="52"/>
        <v>0</v>
      </c>
      <c r="CX57" s="384">
        <f t="shared" si="52"/>
        <v>0</v>
      </c>
      <c r="CY57" s="384">
        <f t="shared" si="52"/>
        <v>0</v>
      </c>
      <c r="CZ57" s="384">
        <f t="shared" si="52"/>
        <v>0</v>
      </c>
      <c r="DA57" s="384" t="s">
        <v>190</v>
      </c>
      <c r="DB57" s="146"/>
    </row>
    <row r="58" spans="1:128" ht="42" customHeight="1" outlineLevel="1" x14ac:dyDescent="0.25">
      <c r="A58" s="105"/>
      <c r="B58" s="411" t="s">
        <v>143</v>
      </c>
      <c r="C58" s="412" t="s">
        <v>144</v>
      </c>
      <c r="D58" s="411" t="s">
        <v>93</v>
      </c>
      <c r="E58" s="413">
        <v>0</v>
      </c>
      <c r="F58" s="413">
        <v>0</v>
      </c>
      <c r="G58" s="413">
        <v>0</v>
      </c>
      <c r="H58" s="413">
        <v>0</v>
      </c>
      <c r="I58" s="413">
        <v>0</v>
      </c>
      <c r="J58" s="413">
        <v>0</v>
      </c>
      <c r="K58" s="413">
        <v>0</v>
      </c>
      <c r="L58" s="413">
        <v>0</v>
      </c>
      <c r="M58" s="413">
        <v>0</v>
      </c>
      <c r="N58" s="413">
        <v>0</v>
      </c>
      <c r="O58" s="413">
        <v>0</v>
      </c>
      <c r="P58" s="413">
        <v>0</v>
      </c>
      <c r="Q58" s="413">
        <v>0</v>
      </c>
      <c r="R58" s="413">
        <v>0</v>
      </c>
      <c r="S58" s="413">
        <v>0</v>
      </c>
      <c r="T58" s="413">
        <v>0</v>
      </c>
      <c r="U58" s="413">
        <v>0</v>
      </c>
      <c r="V58" s="413">
        <v>0</v>
      </c>
      <c r="W58" s="413">
        <v>0</v>
      </c>
      <c r="X58" s="413">
        <v>0</v>
      </c>
      <c r="Y58" s="413">
        <v>0</v>
      </c>
      <c r="Z58" s="413">
        <v>0</v>
      </c>
      <c r="AA58" s="413">
        <v>0</v>
      </c>
      <c r="AB58" s="413">
        <v>0</v>
      </c>
      <c r="AC58" s="413">
        <v>0</v>
      </c>
      <c r="AD58" s="413">
        <v>0</v>
      </c>
      <c r="AE58" s="413">
        <v>0</v>
      </c>
      <c r="AF58" s="413">
        <v>0</v>
      </c>
      <c r="AG58" s="413">
        <v>0</v>
      </c>
      <c r="AH58" s="413">
        <v>0</v>
      </c>
      <c r="AI58" s="413">
        <v>0</v>
      </c>
      <c r="AJ58" s="413">
        <v>0</v>
      </c>
      <c r="AK58" s="413">
        <v>0</v>
      </c>
      <c r="AL58" s="413">
        <v>0</v>
      </c>
      <c r="AM58" s="413">
        <v>0</v>
      </c>
      <c r="AN58" s="413">
        <v>0</v>
      </c>
      <c r="AO58" s="413">
        <v>0</v>
      </c>
      <c r="AP58" s="413">
        <v>0</v>
      </c>
      <c r="AQ58" s="413">
        <v>0</v>
      </c>
      <c r="AR58" s="413">
        <v>0</v>
      </c>
      <c r="AS58" s="413">
        <v>0</v>
      </c>
      <c r="AT58" s="413">
        <v>0</v>
      </c>
      <c r="AU58" s="413">
        <v>0</v>
      </c>
      <c r="AV58" s="413">
        <v>0</v>
      </c>
      <c r="AW58" s="413">
        <v>0</v>
      </c>
      <c r="AX58" s="413">
        <v>0</v>
      </c>
      <c r="AY58" s="413">
        <v>0</v>
      </c>
      <c r="AZ58" s="413">
        <v>0</v>
      </c>
      <c r="BA58" s="413">
        <v>0</v>
      </c>
      <c r="BB58" s="413">
        <v>0</v>
      </c>
      <c r="BC58" s="413">
        <v>0</v>
      </c>
      <c r="BD58" s="413">
        <v>0</v>
      </c>
      <c r="BE58" s="413">
        <v>0</v>
      </c>
      <c r="BF58" s="413">
        <v>0</v>
      </c>
      <c r="BG58" s="413">
        <v>0</v>
      </c>
      <c r="BH58" s="413">
        <v>0</v>
      </c>
      <c r="BI58" s="413">
        <v>0</v>
      </c>
      <c r="BJ58" s="413">
        <v>0</v>
      </c>
      <c r="BK58" s="413"/>
      <c r="BL58" s="413"/>
      <c r="BM58" s="413"/>
      <c r="BN58" s="413"/>
      <c r="BO58" s="413"/>
      <c r="BP58" s="413"/>
      <c r="BQ58" s="413"/>
      <c r="BR58" s="413"/>
      <c r="BS58" s="413"/>
      <c r="BT58" s="413"/>
      <c r="BU58" s="413"/>
      <c r="BV58" s="413"/>
      <c r="BW58" s="413"/>
      <c r="BX58" s="413"/>
      <c r="BY58" s="413"/>
      <c r="BZ58" s="413"/>
      <c r="CA58" s="413"/>
      <c r="CB58" s="413"/>
      <c r="CC58" s="413"/>
      <c r="CD58" s="413"/>
      <c r="CE58" s="413"/>
      <c r="CF58" s="413"/>
      <c r="CG58" s="413"/>
      <c r="CH58" s="413"/>
      <c r="CI58" s="413"/>
      <c r="CJ58" s="413"/>
      <c r="CK58" s="413"/>
      <c r="CL58" s="413"/>
      <c r="CM58" s="413">
        <v>0</v>
      </c>
      <c r="CN58" s="413">
        <v>0</v>
      </c>
      <c r="CO58" s="413">
        <v>0</v>
      </c>
      <c r="CP58" s="413">
        <v>0</v>
      </c>
      <c r="CQ58" s="413">
        <v>0</v>
      </c>
      <c r="CR58" s="413">
        <v>0</v>
      </c>
      <c r="CS58" s="413">
        <v>0</v>
      </c>
      <c r="CT58" s="413">
        <v>0</v>
      </c>
      <c r="CU58" s="413">
        <v>0</v>
      </c>
      <c r="CV58" s="413">
        <v>0</v>
      </c>
      <c r="CW58" s="413">
        <v>0</v>
      </c>
      <c r="CX58" s="413">
        <v>0</v>
      </c>
      <c r="CY58" s="413">
        <v>0</v>
      </c>
      <c r="CZ58" s="413">
        <v>0</v>
      </c>
      <c r="DA58" s="413" t="s">
        <v>190</v>
      </c>
      <c r="DB58" s="146"/>
    </row>
    <row r="59" spans="1:128" ht="42" customHeight="1" x14ac:dyDescent="0.25">
      <c r="A59" s="105"/>
      <c r="B59" s="411" t="s">
        <v>148</v>
      </c>
      <c r="C59" s="412" t="s">
        <v>149</v>
      </c>
      <c r="D59" s="411" t="s">
        <v>93</v>
      </c>
      <c r="E59" s="413">
        <v>0</v>
      </c>
      <c r="F59" s="413">
        <v>0</v>
      </c>
      <c r="G59" s="413">
        <v>0</v>
      </c>
      <c r="H59" s="413">
        <v>0</v>
      </c>
      <c r="I59" s="413">
        <v>0</v>
      </c>
      <c r="J59" s="413">
        <v>0</v>
      </c>
      <c r="K59" s="413">
        <v>0</v>
      </c>
      <c r="L59" s="413">
        <v>0</v>
      </c>
      <c r="M59" s="413">
        <v>0</v>
      </c>
      <c r="N59" s="413">
        <v>0</v>
      </c>
      <c r="O59" s="413">
        <v>0</v>
      </c>
      <c r="P59" s="413">
        <v>0</v>
      </c>
      <c r="Q59" s="413">
        <v>0</v>
      </c>
      <c r="R59" s="413">
        <v>0</v>
      </c>
      <c r="S59" s="413">
        <v>0</v>
      </c>
      <c r="T59" s="413">
        <v>0</v>
      </c>
      <c r="U59" s="413">
        <v>0</v>
      </c>
      <c r="V59" s="413">
        <v>0</v>
      </c>
      <c r="W59" s="413">
        <v>0</v>
      </c>
      <c r="X59" s="413">
        <v>0</v>
      </c>
      <c r="Y59" s="413">
        <v>0</v>
      </c>
      <c r="Z59" s="413">
        <v>0</v>
      </c>
      <c r="AA59" s="413">
        <v>0</v>
      </c>
      <c r="AB59" s="413">
        <v>0</v>
      </c>
      <c r="AC59" s="413">
        <v>0</v>
      </c>
      <c r="AD59" s="413">
        <v>0</v>
      </c>
      <c r="AE59" s="413">
        <v>0</v>
      </c>
      <c r="AF59" s="413">
        <v>0</v>
      </c>
      <c r="AG59" s="413">
        <v>0</v>
      </c>
      <c r="AH59" s="413">
        <v>0</v>
      </c>
      <c r="AI59" s="413">
        <v>0</v>
      </c>
      <c r="AJ59" s="413">
        <v>0</v>
      </c>
      <c r="AK59" s="413">
        <v>0</v>
      </c>
      <c r="AL59" s="413">
        <v>0</v>
      </c>
      <c r="AM59" s="413">
        <v>0</v>
      </c>
      <c r="AN59" s="413">
        <v>0</v>
      </c>
      <c r="AO59" s="413">
        <v>0</v>
      </c>
      <c r="AP59" s="413">
        <v>0</v>
      </c>
      <c r="AQ59" s="413">
        <v>0</v>
      </c>
      <c r="AR59" s="413">
        <v>0</v>
      </c>
      <c r="AS59" s="413">
        <v>0</v>
      </c>
      <c r="AT59" s="413">
        <v>0</v>
      </c>
      <c r="AU59" s="413">
        <v>0</v>
      </c>
      <c r="AV59" s="413">
        <v>0</v>
      </c>
      <c r="AW59" s="413">
        <v>0</v>
      </c>
      <c r="AX59" s="413">
        <v>0</v>
      </c>
      <c r="AY59" s="413">
        <v>0</v>
      </c>
      <c r="AZ59" s="413">
        <v>0</v>
      </c>
      <c r="BA59" s="413">
        <v>0</v>
      </c>
      <c r="BB59" s="413">
        <v>0</v>
      </c>
      <c r="BC59" s="413">
        <v>0</v>
      </c>
      <c r="BD59" s="413">
        <v>0</v>
      </c>
      <c r="BE59" s="413">
        <v>0</v>
      </c>
      <c r="BF59" s="413">
        <v>0</v>
      </c>
      <c r="BG59" s="413">
        <v>0</v>
      </c>
      <c r="BH59" s="413">
        <v>0</v>
      </c>
      <c r="BI59" s="413">
        <v>0</v>
      </c>
      <c r="BJ59" s="413">
        <v>0</v>
      </c>
      <c r="BK59" s="413"/>
      <c r="BL59" s="413"/>
      <c r="BM59" s="413"/>
      <c r="BN59" s="413"/>
      <c r="BO59" s="413"/>
      <c r="BP59" s="413"/>
      <c r="BQ59" s="413"/>
      <c r="BR59" s="413"/>
      <c r="BS59" s="413"/>
      <c r="BT59" s="413"/>
      <c r="BU59" s="413"/>
      <c r="BV59" s="413"/>
      <c r="BW59" s="413"/>
      <c r="BX59" s="413"/>
      <c r="BY59" s="413"/>
      <c r="BZ59" s="413"/>
      <c r="CA59" s="413"/>
      <c r="CB59" s="413"/>
      <c r="CC59" s="413"/>
      <c r="CD59" s="413"/>
      <c r="CE59" s="413"/>
      <c r="CF59" s="413"/>
      <c r="CG59" s="413"/>
      <c r="CH59" s="413"/>
      <c r="CI59" s="413"/>
      <c r="CJ59" s="413"/>
      <c r="CK59" s="413"/>
      <c r="CL59" s="413"/>
      <c r="CM59" s="413">
        <v>0</v>
      </c>
      <c r="CN59" s="413">
        <v>0</v>
      </c>
      <c r="CO59" s="413">
        <v>0</v>
      </c>
      <c r="CP59" s="413">
        <v>0</v>
      </c>
      <c r="CQ59" s="413">
        <v>0</v>
      </c>
      <c r="CR59" s="413">
        <v>0</v>
      </c>
      <c r="CS59" s="413">
        <v>0</v>
      </c>
      <c r="CT59" s="413">
        <v>0</v>
      </c>
      <c r="CU59" s="413">
        <v>0</v>
      </c>
      <c r="CV59" s="413">
        <v>0</v>
      </c>
      <c r="CW59" s="413">
        <v>0</v>
      </c>
      <c r="CX59" s="413">
        <v>0</v>
      </c>
      <c r="CY59" s="413">
        <v>0</v>
      </c>
      <c r="CZ59" s="413">
        <v>0</v>
      </c>
      <c r="DA59" s="413" t="s">
        <v>190</v>
      </c>
      <c r="DB59" s="146"/>
    </row>
    <row r="60" spans="1:128" s="117" customFormat="1" ht="48" customHeight="1" outlineLevel="1" x14ac:dyDescent="0.25">
      <c r="A60" s="105"/>
      <c r="B60" s="382" t="s">
        <v>150</v>
      </c>
      <c r="C60" s="383" t="s">
        <v>151</v>
      </c>
      <c r="D60" s="382" t="s">
        <v>93</v>
      </c>
      <c r="E60" s="384">
        <f t="shared" ref="E60:AJ60" si="53">E61+E62+E64+E65+E66+E67+E68+E69</f>
        <v>0</v>
      </c>
      <c r="F60" s="384">
        <f t="shared" si="53"/>
        <v>0</v>
      </c>
      <c r="G60" s="384">
        <f t="shared" si="53"/>
        <v>0</v>
      </c>
      <c r="H60" s="384">
        <f t="shared" si="53"/>
        <v>0</v>
      </c>
      <c r="I60" s="384">
        <f t="shared" si="53"/>
        <v>0</v>
      </c>
      <c r="J60" s="384">
        <f t="shared" si="53"/>
        <v>0</v>
      </c>
      <c r="K60" s="384">
        <f t="shared" si="53"/>
        <v>0</v>
      </c>
      <c r="L60" s="384">
        <f t="shared" si="53"/>
        <v>0</v>
      </c>
      <c r="M60" s="384">
        <f t="shared" si="53"/>
        <v>0</v>
      </c>
      <c r="N60" s="384">
        <f t="shared" si="53"/>
        <v>0</v>
      </c>
      <c r="O60" s="384">
        <f t="shared" si="53"/>
        <v>0</v>
      </c>
      <c r="P60" s="384">
        <f t="shared" si="53"/>
        <v>0</v>
      </c>
      <c r="Q60" s="384">
        <f t="shared" si="53"/>
        <v>0</v>
      </c>
      <c r="R60" s="384">
        <f t="shared" si="53"/>
        <v>0</v>
      </c>
      <c r="S60" s="384">
        <f t="shared" si="53"/>
        <v>0</v>
      </c>
      <c r="T60" s="384">
        <f t="shared" si="53"/>
        <v>0</v>
      </c>
      <c r="U60" s="384">
        <f t="shared" si="53"/>
        <v>0</v>
      </c>
      <c r="V60" s="384">
        <f t="shared" si="53"/>
        <v>0</v>
      </c>
      <c r="W60" s="384">
        <f t="shared" si="53"/>
        <v>0</v>
      </c>
      <c r="X60" s="384">
        <f t="shared" si="53"/>
        <v>0</v>
      </c>
      <c r="Y60" s="384">
        <f t="shared" si="53"/>
        <v>0</v>
      </c>
      <c r="Z60" s="384">
        <f t="shared" si="53"/>
        <v>0</v>
      </c>
      <c r="AA60" s="384">
        <f t="shared" si="53"/>
        <v>0</v>
      </c>
      <c r="AB60" s="384">
        <f t="shared" si="53"/>
        <v>0</v>
      </c>
      <c r="AC60" s="384">
        <f t="shared" si="53"/>
        <v>0</v>
      </c>
      <c r="AD60" s="384">
        <f t="shared" si="53"/>
        <v>0</v>
      </c>
      <c r="AE60" s="384">
        <f t="shared" si="53"/>
        <v>0</v>
      </c>
      <c r="AF60" s="384">
        <f t="shared" si="53"/>
        <v>0</v>
      </c>
      <c r="AG60" s="384">
        <f t="shared" si="53"/>
        <v>0</v>
      </c>
      <c r="AH60" s="384">
        <f t="shared" si="53"/>
        <v>0</v>
      </c>
      <c r="AI60" s="384">
        <f t="shared" si="53"/>
        <v>0</v>
      </c>
      <c r="AJ60" s="384">
        <f t="shared" si="53"/>
        <v>0</v>
      </c>
      <c r="AK60" s="384">
        <f t="shared" ref="AK60:CR60" si="54">AK61+AK62+AK64+AK65+AK66+AK67+AK68+AK69</f>
        <v>0</v>
      </c>
      <c r="AL60" s="384">
        <f t="shared" si="54"/>
        <v>0</v>
      </c>
      <c r="AM60" s="384">
        <f t="shared" si="54"/>
        <v>0</v>
      </c>
      <c r="AN60" s="384">
        <f t="shared" si="54"/>
        <v>0</v>
      </c>
      <c r="AO60" s="384">
        <f t="shared" si="54"/>
        <v>0</v>
      </c>
      <c r="AP60" s="384">
        <f t="shared" si="54"/>
        <v>0</v>
      </c>
      <c r="AQ60" s="384">
        <f t="shared" si="54"/>
        <v>0</v>
      </c>
      <c r="AR60" s="384">
        <f t="shared" si="54"/>
        <v>0</v>
      </c>
      <c r="AS60" s="384">
        <f t="shared" si="54"/>
        <v>0</v>
      </c>
      <c r="AT60" s="384">
        <f t="shared" si="54"/>
        <v>0</v>
      </c>
      <c r="AU60" s="384">
        <f t="shared" si="54"/>
        <v>0</v>
      </c>
      <c r="AV60" s="384">
        <f t="shared" si="54"/>
        <v>0</v>
      </c>
      <c r="AW60" s="384">
        <f t="shared" si="54"/>
        <v>0</v>
      </c>
      <c r="AX60" s="384">
        <f t="shared" si="54"/>
        <v>0</v>
      </c>
      <c r="AY60" s="384">
        <f t="shared" si="54"/>
        <v>0</v>
      </c>
      <c r="AZ60" s="384">
        <f t="shared" si="54"/>
        <v>0</v>
      </c>
      <c r="BA60" s="384">
        <f t="shared" si="54"/>
        <v>0</v>
      </c>
      <c r="BB60" s="384">
        <f t="shared" si="54"/>
        <v>0</v>
      </c>
      <c r="BC60" s="384">
        <f t="shared" si="54"/>
        <v>0</v>
      </c>
      <c r="BD60" s="384">
        <f t="shared" si="54"/>
        <v>0</v>
      </c>
      <c r="BE60" s="384">
        <f t="shared" si="54"/>
        <v>0</v>
      </c>
      <c r="BF60" s="384">
        <f t="shared" si="54"/>
        <v>0</v>
      </c>
      <c r="BG60" s="384">
        <f t="shared" si="54"/>
        <v>0</v>
      </c>
      <c r="BH60" s="384">
        <f t="shared" si="54"/>
        <v>0</v>
      </c>
      <c r="BI60" s="384">
        <f t="shared" si="54"/>
        <v>0</v>
      </c>
      <c r="BJ60" s="384">
        <f t="shared" si="54"/>
        <v>0</v>
      </c>
      <c r="BK60" s="384"/>
      <c r="BL60" s="384"/>
      <c r="BM60" s="384"/>
      <c r="BN60" s="384"/>
      <c r="BO60" s="384"/>
      <c r="BP60" s="384"/>
      <c r="BQ60" s="384"/>
      <c r="BR60" s="384"/>
      <c r="BS60" s="384"/>
      <c r="BT60" s="384"/>
      <c r="BU60" s="384"/>
      <c r="BV60" s="384"/>
      <c r="BW60" s="384"/>
      <c r="BX60" s="384"/>
      <c r="BY60" s="384"/>
      <c r="BZ60" s="384"/>
      <c r="CA60" s="384"/>
      <c r="CB60" s="384"/>
      <c r="CC60" s="384"/>
      <c r="CD60" s="384"/>
      <c r="CE60" s="384"/>
      <c r="CF60" s="384"/>
      <c r="CG60" s="384"/>
      <c r="CH60" s="384"/>
      <c r="CI60" s="384"/>
      <c r="CJ60" s="384"/>
      <c r="CK60" s="384"/>
      <c r="CL60" s="384"/>
      <c r="CM60" s="384">
        <f t="shared" si="54"/>
        <v>0</v>
      </c>
      <c r="CN60" s="384">
        <f t="shared" si="54"/>
        <v>0</v>
      </c>
      <c r="CO60" s="384">
        <f t="shared" si="54"/>
        <v>0</v>
      </c>
      <c r="CP60" s="384">
        <f t="shared" si="54"/>
        <v>0</v>
      </c>
      <c r="CQ60" s="384">
        <f t="shared" si="54"/>
        <v>0</v>
      </c>
      <c r="CR60" s="384">
        <f t="shared" si="54"/>
        <v>0</v>
      </c>
      <c r="CS60" s="384">
        <f>CS61+CS62+CS64+CS65+CS66+CS67+CS68+CS69</f>
        <v>0</v>
      </c>
      <c r="CT60" s="384">
        <v>0</v>
      </c>
      <c r="CU60" s="384">
        <f>CU61+CU62+CU64+CU65+CU66+CU67+CU68+CU69</f>
        <v>0</v>
      </c>
      <c r="CV60" s="384">
        <v>0</v>
      </c>
      <c r="CW60" s="384">
        <v>0</v>
      </c>
      <c r="CX60" s="384">
        <v>0</v>
      </c>
      <c r="CY60" s="384">
        <v>0</v>
      </c>
      <c r="CZ60" s="384">
        <v>0</v>
      </c>
      <c r="DA60" s="384" t="s">
        <v>190</v>
      </c>
      <c r="DB60" s="146"/>
      <c r="DC60" s="105"/>
      <c r="DD60" s="105"/>
      <c r="DE60" s="105"/>
      <c r="DF60" s="105"/>
      <c r="DG60" s="105"/>
      <c r="DH60" s="105"/>
      <c r="DI60" s="105"/>
      <c r="DJ60" s="105"/>
      <c r="DK60" s="105"/>
      <c r="DL60" s="105"/>
      <c r="DM60" s="105"/>
      <c r="DN60" s="105"/>
      <c r="DO60" s="105"/>
      <c r="DP60" s="105"/>
      <c r="DQ60" s="105"/>
      <c r="DR60" s="105"/>
      <c r="DS60" s="105"/>
      <c r="DT60" s="105"/>
      <c r="DU60" s="105"/>
      <c r="DV60" s="105"/>
      <c r="DW60" s="105"/>
      <c r="DX60" s="105"/>
    </row>
    <row r="61" spans="1:128" ht="42" customHeight="1" x14ac:dyDescent="0.25">
      <c r="A61" s="105"/>
      <c r="B61" s="437" t="s">
        <v>152</v>
      </c>
      <c r="C61" s="438" t="s">
        <v>153</v>
      </c>
      <c r="D61" s="408" t="s">
        <v>93</v>
      </c>
      <c r="E61" s="326">
        <v>0</v>
      </c>
      <c r="F61" s="326">
        <v>0</v>
      </c>
      <c r="G61" s="326">
        <v>0</v>
      </c>
      <c r="H61" s="326">
        <v>0</v>
      </c>
      <c r="I61" s="326">
        <v>0</v>
      </c>
      <c r="J61" s="326">
        <v>0</v>
      </c>
      <c r="K61" s="326">
        <v>0</v>
      </c>
      <c r="L61" s="326">
        <v>0</v>
      </c>
      <c r="M61" s="326">
        <v>0</v>
      </c>
      <c r="N61" s="326">
        <v>0</v>
      </c>
      <c r="O61" s="326">
        <v>0</v>
      </c>
      <c r="P61" s="326">
        <v>0</v>
      </c>
      <c r="Q61" s="326">
        <v>0</v>
      </c>
      <c r="R61" s="326">
        <v>0</v>
      </c>
      <c r="S61" s="326">
        <v>0</v>
      </c>
      <c r="T61" s="326">
        <v>0</v>
      </c>
      <c r="U61" s="326">
        <v>0</v>
      </c>
      <c r="V61" s="326">
        <v>0</v>
      </c>
      <c r="W61" s="326">
        <v>0</v>
      </c>
      <c r="X61" s="326">
        <v>0</v>
      </c>
      <c r="Y61" s="326">
        <v>0</v>
      </c>
      <c r="Z61" s="326">
        <v>0</v>
      </c>
      <c r="AA61" s="326">
        <v>0</v>
      </c>
      <c r="AB61" s="326">
        <v>0</v>
      </c>
      <c r="AC61" s="326">
        <v>0</v>
      </c>
      <c r="AD61" s="326">
        <v>0</v>
      </c>
      <c r="AE61" s="326">
        <v>0</v>
      </c>
      <c r="AF61" s="326">
        <v>0</v>
      </c>
      <c r="AG61" s="326">
        <v>0</v>
      </c>
      <c r="AH61" s="326">
        <v>0</v>
      </c>
      <c r="AI61" s="326">
        <v>0</v>
      </c>
      <c r="AJ61" s="326">
        <v>0</v>
      </c>
      <c r="AK61" s="326">
        <v>0</v>
      </c>
      <c r="AL61" s="326">
        <v>0</v>
      </c>
      <c r="AM61" s="326">
        <v>0</v>
      </c>
      <c r="AN61" s="326">
        <v>0</v>
      </c>
      <c r="AO61" s="326">
        <v>0</v>
      </c>
      <c r="AP61" s="326">
        <v>0</v>
      </c>
      <c r="AQ61" s="326">
        <v>0</v>
      </c>
      <c r="AR61" s="326">
        <v>0</v>
      </c>
      <c r="AS61" s="326">
        <v>0</v>
      </c>
      <c r="AT61" s="326">
        <v>0</v>
      </c>
      <c r="AU61" s="326">
        <v>0</v>
      </c>
      <c r="AV61" s="326">
        <v>0</v>
      </c>
      <c r="AW61" s="326">
        <v>0</v>
      </c>
      <c r="AX61" s="326">
        <v>0</v>
      </c>
      <c r="AY61" s="326">
        <v>0</v>
      </c>
      <c r="AZ61" s="326">
        <v>0</v>
      </c>
      <c r="BA61" s="326">
        <v>0</v>
      </c>
      <c r="BB61" s="326">
        <v>0</v>
      </c>
      <c r="BC61" s="326">
        <v>0</v>
      </c>
      <c r="BD61" s="326">
        <v>0</v>
      </c>
      <c r="BE61" s="326">
        <v>0</v>
      </c>
      <c r="BF61" s="326">
        <v>0</v>
      </c>
      <c r="BG61" s="326">
        <v>0</v>
      </c>
      <c r="BH61" s="326">
        <v>0</v>
      </c>
      <c r="BI61" s="326">
        <v>0</v>
      </c>
      <c r="BJ61" s="326">
        <v>0</v>
      </c>
      <c r="BK61" s="326"/>
      <c r="BL61" s="326"/>
      <c r="BM61" s="326"/>
      <c r="BN61" s="326"/>
      <c r="BO61" s="326"/>
      <c r="BP61" s="326"/>
      <c r="BQ61" s="326"/>
      <c r="BR61" s="326"/>
      <c r="BS61" s="326"/>
      <c r="BT61" s="326"/>
      <c r="BU61" s="326"/>
      <c r="BV61" s="326"/>
      <c r="BW61" s="326"/>
      <c r="BX61" s="326"/>
      <c r="BY61" s="326"/>
      <c r="BZ61" s="326"/>
      <c r="CA61" s="326"/>
      <c r="CB61" s="326"/>
      <c r="CC61" s="326"/>
      <c r="CD61" s="326"/>
      <c r="CE61" s="326"/>
      <c r="CF61" s="326"/>
      <c r="CG61" s="326"/>
      <c r="CH61" s="326"/>
      <c r="CI61" s="326"/>
      <c r="CJ61" s="326"/>
      <c r="CK61" s="326"/>
      <c r="CL61" s="326"/>
      <c r="CM61" s="326">
        <v>0</v>
      </c>
      <c r="CN61" s="326">
        <v>0</v>
      </c>
      <c r="CO61" s="326">
        <v>0</v>
      </c>
      <c r="CP61" s="326">
        <v>0</v>
      </c>
      <c r="CQ61" s="326">
        <v>0</v>
      </c>
      <c r="CR61" s="326">
        <v>0</v>
      </c>
      <c r="CS61" s="326">
        <v>0</v>
      </c>
      <c r="CT61" s="326">
        <v>0</v>
      </c>
      <c r="CU61" s="326">
        <v>0</v>
      </c>
      <c r="CV61" s="326">
        <v>0</v>
      </c>
      <c r="CW61" s="326">
        <v>0</v>
      </c>
      <c r="CX61" s="326">
        <v>0</v>
      </c>
      <c r="CY61" s="326">
        <v>0</v>
      </c>
      <c r="CZ61" s="326">
        <v>0</v>
      </c>
      <c r="DA61" s="326" t="s">
        <v>190</v>
      </c>
      <c r="DB61" s="146"/>
    </row>
    <row r="62" spans="1:128" ht="42" customHeight="1" x14ac:dyDescent="0.25">
      <c r="A62" s="105"/>
      <c r="B62" s="437" t="s">
        <v>154</v>
      </c>
      <c r="C62" s="438" t="s">
        <v>155</v>
      </c>
      <c r="D62" s="408" t="s">
        <v>93</v>
      </c>
      <c r="E62" s="326">
        <f>SUBTOTAL(9,E63)</f>
        <v>0</v>
      </c>
      <c r="F62" s="326">
        <f t="shared" ref="F62:V62" si="55">SUBTOTAL(9,F63)</f>
        <v>0</v>
      </c>
      <c r="G62" s="326">
        <f t="shared" si="55"/>
        <v>0</v>
      </c>
      <c r="H62" s="326">
        <f t="shared" si="55"/>
        <v>0</v>
      </c>
      <c r="I62" s="326">
        <f t="shared" si="55"/>
        <v>0</v>
      </c>
      <c r="J62" s="326">
        <f t="shared" si="55"/>
        <v>0</v>
      </c>
      <c r="K62" s="326">
        <f t="shared" si="55"/>
        <v>0</v>
      </c>
      <c r="L62" s="326">
        <f t="shared" si="55"/>
        <v>0</v>
      </c>
      <c r="M62" s="326">
        <f t="shared" si="55"/>
        <v>0</v>
      </c>
      <c r="N62" s="326">
        <f t="shared" si="55"/>
        <v>0</v>
      </c>
      <c r="O62" s="326">
        <f t="shared" si="55"/>
        <v>0</v>
      </c>
      <c r="P62" s="326">
        <f t="shared" si="55"/>
        <v>0</v>
      </c>
      <c r="Q62" s="326">
        <f t="shared" si="55"/>
        <v>0</v>
      </c>
      <c r="R62" s="326">
        <f t="shared" si="55"/>
        <v>0</v>
      </c>
      <c r="S62" s="326">
        <f t="shared" si="55"/>
        <v>0</v>
      </c>
      <c r="T62" s="326">
        <f t="shared" si="55"/>
        <v>0</v>
      </c>
      <c r="U62" s="326">
        <f t="shared" si="55"/>
        <v>0</v>
      </c>
      <c r="V62" s="326">
        <f t="shared" si="55"/>
        <v>0</v>
      </c>
      <c r="W62" s="326">
        <f t="shared" ref="W62:BB62" si="56">SUBTOTAL(9,W63)</f>
        <v>0</v>
      </c>
      <c r="X62" s="326">
        <f t="shared" si="56"/>
        <v>0</v>
      </c>
      <c r="Y62" s="326">
        <f t="shared" si="56"/>
        <v>0</v>
      </c>
      <c r="Z62" s="326">
        <f t="shared" si="56"/>
        <v>0</v>
      </c>
      <c r="AA62" s="326">
        <f t="shared" si="56"/>
        <v>0</v>
      </c>
      <c r="AB62" s="326">
        <f t="shared" si="56"/>
        <v>0</v>
      </c>
      <c r="AC62" s="326">
        <f t="shared" si="56"/>
        <v>0</v>
      </c>
      <c r="AD62" s="326">
        <f t="shared" si="56"/>
        <v>0</v>
      </c>
      <c r="AE62" s="326">
        <f t="shared" si="56"/>
        <v>0</v>
      </c>
      <c r="AF62" s="326">
        <f t="shared" si="56"/>
        <v>0</v>
      </c>
      <c r="AG62" s="326">
        <f t="shared" si="56"/>
        <v>0</v>
      </c>
      <c r="AH62" s="326">
        <f t="shared" si="56"/>
        <v>0</v>
      </c>
      <c r="AI62" s="326">
        <f t="shared" si="56"/>
        <v>0</v>
      </c>
      <c r="AJ62" s="326">
        <f t="shared" si="56"/>
        <v>0</v>
      </c>
      <c r="AK62" s="326">
        <f t="shared" si="56"/>
        <v>0</v>
      </c>
      <c r="AL62" s="326">
        <f t="shared" si="56"/>
        <v>0</v>
      </c>
      <c r="AM62" s="326">
        <f t="shared" si="56"/>
        <v>0</v>
      </c>
      <c r="AN62" s="326">
        <f t="shared" si="56"/>
        <v>0</v>
      </c>
      <c r="AO62" s="326">
        <f t="shared" si="56"/>
        <v>0</v>
      </c>
      <c r="AP62" s="326">
        <f t="shared" si="56"/>
        <v>0</v>
      </c>
      <c r="AQ62" s="326">
        <f t="shared" si="56"/>
        <v>0</v>
      </c>
      <c r="AR62" s="326">
        <f t="shared" si="56"/>
        <v>0</v>
      </c>
      <c r="AS62" s="326">
        <f t="shared" si="56"/>
        <v>0</v>
      </c>
      <c r="AT62" s="326">
        <f t="shared" si="56"/>
        <v>0</v>
      </c>
      <c r="AU62" s="326">
        <f t="shared" si="56"/>
        <v>0</v>
      </c>
      <c r="AV62" s="326">
        <f t="shared" si="56"/>
        <v>0</v>
      </c>
      <c r="AW62" s="326">
        <f t="shared" si="56"/>
        <v>0</v>
      </c>
      <c r="AX62" s="326">
        <f t="shared" si="56"/>
        <v>0</v>
      </c>
      <c r="AY62" s="326">
        <f t="shared" si="56"/>
        <v>0</v>
      </c>
      <c r="AZ62" s="326">
        <f t="shared" si="56"/>
        <v>0</v>
      </c>
      <c r="BA62" s="326">
        <f t="shared" si="56"/>
        <v>0</v>
      </c>
      <c r="BB62" s="326">
        <f t="shared" si="56"/>
        <v>0</v>
      </c>
      <c r="BC62" s="326">
        <f t="shared" ref="BC62:CZ62" si="57">SUBTOTAL(9,BC63)</f>
        <v>0</v>
      </c>
      <c r="BD62" s="326">
        <f t="shared" si="57"/>
        <v>0</v>
      </c>
      <c r="BE62" s="326">
        <f t="shared" si="57"/>
        <v>0</v>
      </c>
      <c r="BF62" s="326">
        <f t="shared" si="57"/>
        <v>0</v>
      </c>
      <c r="BG62" s="326">
        <f t="shared" si="57"/>
        <v>0</v>
      </c>
      <c r="BH62" s="326">
        <f t="shared" si="57"/>
        <v>0</v>
      </c>
      <c r="BI62" s="326">
        <f t="shared" si="57"/>
        <v>0</v>
      </c>
      <c r="BJ62" s="326">
        <f t="shared" si="57"/>
        <v>0</v>
      </c>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f t="shared" si="57"/>
        <v>0</v>
      </c>
      <c r="CN62" s="326">
        <f t="shared" si="57"/>
        <v>0</v>
      </c>
      <c r="CO62" s="326">
        <f t="shared" si="57"/>
        <v>0</v>
      </c>
      <c r="CP62" s="326">
        <f t="shared" si="57"/>
        <v>0</v>
      </c>
      <c r="CQ62" s="326">
        <f t="shared" si="57"/>
        <v>0</v>
      </c>
      <c r="CR62" s="326">
        <f t="shared" si="57"/>
        <v>0</v>
      </c>
      <c r="CS62" s="326">
        <f t="shared" si="57"/>
        <v>0</v>
      </c>
      <c r="CT62" s="326">
        <f t="shared" si="57"/>
        <v>0</v>
      </c>
      <c r="CU62" s="326">
        <f t="shared" si="57"/>
        <v>0</v>
      </c>
      <c r="CV62" s="326">
        <f t="shared" si="57"/>
        <v>0</v>
      </c>
      <c r="CW62" s="326">
        <f t="shared" si="57"/>
        <v>0</v>
      </c>
      <c r="CX62" s="326">
        <f t="shared" si="57"/>
        <v>0</v>
      </c>
      <c r="CY62" s="326">
        <f t="shared" si="57"/>
        <v>0</v>
      </c>
      <c r="CZ62" s="326">
        <f t="shared" si="57"/>
        <v>0</v>
      </c>
      <c r="DA62" s="326" t="s">
        <v>190</v>
      </c>
      <c r="DB62" s="146"/>
    </row>
    <row r="63" spans="1:128" s="452" customFormat="1" ht="33" hidden="1" customHeight="1" x14ac:dyDescent="0.25">
      <c r="B63" s="395"/>
      <c r="C63" s="440"/>
      <c r="D63" s="76"/>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77"/>
      <c r="CD63" s="77"/>
      <c r="CE63" s="77"/>
      <c r="CF63" s="77"/>
      <c r="CG63" s="77"/>
      <c r="CH63" s="77"/>
      <c r="CI63" s="77"/>
      <c r="CJ63" s="77"/>
      <c r="CK63" s="77"/>
      <c r="CL63" s="77"/>
      <c r="CM63" s="77"/>
      <c r="CN63" s="77"/>
      <c r="CO63" s="77"/>
      <c r="CP63" s="77"/>
      <c r="CQ63" s="77"/>
      <c r="CR63" s="77"/>
      <c r="CS63" s="77"/>
      <c r="CT63" s="77"/>
      <c r="CU63" s="77"/>
      <c r="CV63" s="77"/>
      <c r="CW63" s="77"/>
      <c r="CX63" s="77"/>
      <c r="CY63" s="77"/>
      <c r="CZ63" s="77"/>
      <c r="DA63" s="77"/>
      <c r="DB63" s="112"/>
    </row>
    <row r="64" spans="1:128" ht="42" customHeight="1" x14ac:dyDescent="0.25">
      <c r="A64" s="105"/>
      <c r="B64" s="408" t="s">
        <v>156</v>
      </c>
      <c r="C64" s="409" t="s">
        <v>157</v>
      </c>
      <c r="D64" s="408" t="s">
        <v>93</v>
      </c>
      <c r="E64" s="326">
        <v>0</v>
      </c>
      <c r="F64" s="326">
        <v>0</v>
      </c>
      <c r="G64" s="326">
        <v>0</v>
      </c>
      <c r="H64" s="326">
        <v>0</v>
      </c>
      <c r="I64" s="326">
        <v>0</v>
      </c>
      <c r="J64" s="326">
        <v>0</v>
      </c>
      <c r="K64" s="326">
        <v>0</v>
      </c>
      <c r="L64" s="326">
        <v>0</v>
      </c>
      <c r="M64" s="326">
        <v>0</v>
      </c>
      <c r="N64" s="326">
        <v>0</v>
      </c>
      <c r="O64" s="326">
        <v>0</v>
      </c>
      <c r="P64" s="326">
        <v>0</v>
      </c>
      <c r="Q64" s="326">
        <v>0</v>
      </c>
      <c r="R64" s="326">
        <v>0</v>
      </c>
      <c r="S64" s="326">
        <v>0</v>
      </c>
      <c r="T64" s="326">
        <v>0</v>
      </c>
      <c r="U64" s="326">
        <v>0</v>
      </c>
      <c r="V64" s="326">
        <v>0</v>
      </c>
      <c r="W64" s="326">
        <v>0</v>
      </c>
      <c r="X64" s="326">
        <v>0</v>
      </c>
      <c r="Y64" s="326">
        <v>0</v>
      </c>
      <c r="Z64" s="326">
        <v>0</v>
      </c>
      <c r="AA64" s="326">
        <v>0</v>
      </c>
      <c r="AB64" s="326">
        <v>0</v>
      </c>
      <c r="AC64" s="326">
        <v>0</v>
      </c>
      <c r="AD64" s="326">
        <v>0</v>
      </c>
      <c r="AE64" s="326">
        <v>0</v>
      </c>
      <c r="AF64" s="326">
        <v>0</v>
      </c>
      <c r="AG64" s="326">
        <v>0</v>
      </c>
      <c r="AH64" s="326">
        <v>0</v>
      </c>
      <c r="AI64" s="326">
        <v>0</v>
      </c>
      <c r="AJ64" s="326">
        <v>0</v>
      </c>
      <c r="AK64" s="326">
        <v>0</v>
      </c>
      <c r="AL64" s="326">
        <v>0</v>
      </c>
      <c r="AM64" s="326">
        <v>0</v>
      </c>
      <c r="AN64" s="326">
        <v>0</v>
      </c>
      <c r="AO64" s="326">
        <v>0</v>
      </c>
      <c r="AP64" s="326">
        <v>0</v>
      </c>
      <c r="AQ64" s="326">
        <v>0</v>
      </c>
      <c r="AR64" s="326">
        <v>0</v>
      </c>
      <c r="AS64" s="326">
        <v>0</v>
      </c>
      <c r="AT64" s="326">
        <v>0</v>
      </c>
      <c r="AU64" s="326">
        <v>0</v>
      </c>
      <c r="AV64" s="326">
        <v>0</v>
      </c>
      <c r="AW64" s="326">
        <v>0</v>
      </c>
      <c r="AX64" s="326">
        <v>0</v>
      </c>
      <c r="AY64" s="326">
        <v>0</v>
      </c>
      <c r="AZ64" s="326">
        <v>0</v>
      </c>
      <c r="BA64" s="326">
        <v>0</v>
      </c>
      <c r="BB64" s="326">
        <v>0</v>
      </c>
      <c r="BC64" s="326">
        <v>0</v>
      </c>
      <c r="BD64" s="326">
        <v>0</v>
      </c>
      <c r="BE64" s="326">
        <v>0</v>
      </c>
      <c r="BF64" s="326">
        <v>0</v>
      </c>
      <c r="BG64" s="326">
        <v>0</v>
      </c>
      <c r="BH64" s="326">
        <v>0</v>
      </c>
      <c r="BI64" s="326">
        <v>0</v>
      </c>
      <c r="BJ64" s="326">
        <v>0</v>
      </c>
      <c r="BK64" s="326"/>
      <c r="BL64" s="326"/>
      <c r="BM64" s="326"/>
      <c r="BN64" s="326"/>
      <c r="BO64" s="326"/>
      <c r="BP64" s="326"/>
      <c r="BQ64" s="326"/>
      <c r="BR64" s="326"/>
      <c r="BS64" s="326"/>
      <c r="BT64" s="326"/>
      <c r="BU64" s="326"/>
      <c r="BV64" s="326"/>
      <c r="BW64" s="326"/>
      <c r="BX64" s="326"/>
      <c r="BY64" s="326"/>
      <c r="BZ64" s="326"/>
      <c r="CA64" s="326"/>
      <c r="CB64" s="326"/>
      <c r="CC64" s="326"/>
      <c r="CD64" s="326"/>
      <c r="CE64" s="326"/>
      <c r="CF64" s="326"/>
      <c r="CG64" s="326"/>
      <c r="CH64" s="326"/>
      <c r="CI64" s="326"/>
      <c r="CJ64" s="326"/>
      <c r="CK64" s="326"/>
      <c r="CL64" s="326"/>
      <c r="CM64" s="326">
        <v>0</v>
      </c>
      <c r="CN64" s="326">
        <v>0</v>
      </c>
      <c r="CO64" s="326">
        <v>0</v>
      </c>
      <c r="CP64" s="326">
        <v>0</v>
      </c>
      <c r="CQ64" s="326">
        <v>0</v>
      </c>
      <c r="CR64" s="326">
        <v>0</v>
      </c>
      <c r="CS64" s="326">
        <v>0</v>
      </c>
      <c r="CT64" s="326">
        <v>0</v>
      </c>
      <c r="CU64" s="326">
        <v>0</v>
      </c>
      <c r="CV64" s="326">
        <v>0</v>
      </c>
      <c r="CW64" s="326">
        <v>0</v>
      </c>
      <c r="CX64" s="326">
        <v>0</v>
      </c>
      <c r="CY64" s="326">
        <v>0</v>
      </c>
      <c r="CZ64" s="326">
        <v>0</v>
      </c>
      <c r="DA64" s="208" t="s">
        <v>190</v>
      </c>
      <c r="DB64" s="146"/>
    </row>
    <row r="65" spans="1:133" ht="42" customHeight="1" x14ac:dyDescent="0.25">
      <c r="A65" s="105"/>
      <c r="B65" s="408" t="s">
        <v>158</v>
      </c>
      <c r="C65" s="409" t="s">
        <v>159</v>
      </c>
      <c r="D65" s="408" t="s">
        <v>93</v>
      </c>
      <c r="E65" s="326">
        <v>0</v>
      </c>
      <c r="F65" s="326">
        <v>0</v>
      </c>
      <c r="G65" s="326">
        <v>0</v>
      </c>
      <c r="H65" s="326">
        <v>0</v>
      </c>
      <c r="I65" s="326">
        <v>0</v>
      </c>
      <c r="J65" s="326">
        <v>0</v>
      </c>
      <c r="K65" s="326">
        <v>0</v>
      </c>
      <c r="L65" s="326">
        <v>0</v>
      </c>
      <c r="M65" s="326">
        <v>0</v>
      </c>
      <c r="N65" s="326">
        <v>0</v>
      </c>
      <c r="O65" s="326">
        <v>0</v>
      </c>
      <c r="P65" s="326">
        <v>0</v>
      </c>
      <c r="Q65" s="326">
        <v>0</v>
      </c>
      <c r="R65" s="326">
        <v>0</v>
      </c>
      <c r="S65" s="326">
        <v>0</v>
      </c>
      <c r="T65" s="326">
        <v>0</v>
      </c>
      <c r="U65" s="326">
        <v>0</v>
      </c>
      <c r="V65" s="326">
        <v>0</v>
      </c>
      <c r="W65" s="326">
        <v>0</v>
      </c>
      <c r="X65" s="326">
        <v>0</v>
      </c>
      <c r="Y65" s="326">
        <v>0</v>
      </c>
      <c r="Z65" s="326">
        <v>0</v>
      </c>
      <c r="AA65" s="326">
        <v>0</v>
      </c>
      <c r="AB65" s="326">
        <v>0</v>
      </c>
      <c r="AC65" s="326">
        <v>0</v>
      </c>
      <c r="AD65" s="326">
        <v>0</v>
      </c>
      <c r="AE65" s="326">
        <v>0</v>
      </c>
      <c r="AF65" s="326">
        <v>0</v>
      </c>
      <c r="AG65" s="326">
        <v>0</v>
      </c>
      <c r="AH65" s="326">
        <v>0</v>
      </c>
      <c r="AI65" s="326">
        <v>0</v>
      </c>
      <c r="AJ65" s="326">
        <v>0</v>
      </c>
      <c r="AK65" s="326">
        <v>0</v>
      </c>
      <c r="AL65" s="326">
        <v>0</v>
      </c>
      <c r="AM65" s="326">
        <v>0</v>
      </c>
      <c r="AN65" s="326">
        <v>0</v>
      </c>
      <c r="AO65" s="326">
        <v>0</v>
      </c>
      <c r="AP65" s="326">
        <v>0</v>
      </c>
      <c r="AQ65" s="326">
        <v>0</v>
      </c>
      <c r="AR65" s="326">
        <v>0</v>
      </c>
      <c r="AS65" s="326">
        <v>0</v>
      </c>
      <c r="AT65" s="326">
        <v>0</v>
      </c>
      <c r="AU65" s="326">
        <v>0</v>
      </c>
      <c r="AV65" s="326">
        <v>0</v>
      </c>
      <c r="AW65" s="326">
        <v>0</v>
      </c>
      <c r="AX65" s="326">
        <v>0</v>
      </c>
      <c r="AY65" s="326">
        <v>0</v>
      </c>
      <c r="AZ65" s="326">
        <v>0</v>
      </c>
      <c r="BA65" s="326">
        <v>0</v>
      </c>
      <c r="BB65" s="326">
        <v>0</v>
      </c>
      <c r="BC65" s="326">
        <v>0</v>
      </c>
      <c r="BD65" s="326">
        <v>0</v>
      </c>
      <c r="BE65" s="326">
        <v>0</v>
      </c>
      <c r="BF65" s="326">
        <v>0</v>
      </c>
      <c r="BG65" s="326">
        <v>0</v>
      </c>
      <c r="BH65" s="326">
        <v>0</v>
      </c>
      <c r="BI65" s="326">
        <v>0</v>
      </c>
      <c r="BJ65" s="326">
        <v>0</v>
      </c>
      <c r="BK65" s="326"/>
      <c r="BL65" s="326"/>
      <c r="BM65" s="326"/>
      <c r="BN65" s="326"/>
      <c r="BO65" s="326"/>
      <c r="BP65" s="326"/>
      <c r="BQ65" s="326"/>
      <c r="BR65" s="326"/>
      <c r="BS65" s="326"/>
      <c r="BT65" s="326"/>
      <c r="BU65" s="326"/>
      <c r="BV65" s="326"/>
      <c r="BW65" s="326"/>
      <c r="BX65" s="326"/>
      <c r="BY65" s="326"/>
      <c r="BZ65" s="326"/>
      <c r="CA65" s="326"/>
      <c r="CB65" s="326"/>
      <c r="CC65" s="326"/>
      <c r="CD65" s="326"/>
      <c r="CE65" s="326"/>
      <c r="CF65" s="326"/>
      <c r="CG65" s="326"/>
      <c r="CH65" s="326"/>
      <c r="CI65" s="326"/>
      <c r="CJ65" s="326"/>
      <c r="CK65" s="326"/>
      <c r="CL65" s="326"/>
      <c r="CM65" s="326">
        <v>0</v>
      </c>
      <c r="CN65" s="326">
        <v>0</v>
      </c>
      <c r="CO65" s="326">
        <v>0</v>
      </c>
      <c r="CP65" s="326">
        <v>0</v>
      </c>
      <c r="CQ65" s="326">
        <v>0</v>
      </c>
      <c r="CR65" s="326">
        <v>0</v>
      </c>
      <c r="CS65" s="326">
        <v>0</v>
      </c>
      <c r="CT65" s="326">
        <v>0</v>
      </c>
      <c r="CU65" s="326">
        <v>0</v>
      </c>
      <c r="CV65" s="326">
        <v>0</v>
      </c>
      <c r="CW65" s="326">
        <v>0</v>
      </c>
      <c r="CX65" s="326">
        <v>0</v>
      </c>
      <c r="CY65" s="326">
        <v>0</v>
      </c>
      <c r="CZ65" s="326">
        <v>0</v>
      </c>
      <c r="DA65" s="326" t="s">
        <v>190</v>
      </c>
      <c r="DB65" s="146"/>
    </row>
    <row r="66" spans="1:133" ht="42" customHeight="1" x14ac:dyDescent="0.25">
      <c r="A66" s="105"/>
      <c r="B66" s="408" t="s">
        <v>160</v>
      </c>
      <c r="C66" s="409" t="s">
        <v>161</v>
      </c>
      <c r="D66" s="408" t="s">
        <v>93</v>
      </c>
      <c r="E66" s="326">
        <v>0</v>
      </c>
      <c r="F66" s="326">
        <v>0</v>
      </c>
      <c r="G66" s="326">
        <v>0</v>
      </c>
      <c r="H66" s="326">
        <v>0</v>
      </c>
      <c r="I66" s="326">
        <v>0</v>
      </c>
      <c r="J66" s="326">
        <v>0</v>
      </c>
      <c r="K66" s="326">
        <v>0</v>
      </c>
      <c r="L66" s="326">
        <v>0</v>
      </c>
      <c r="M66" s="326">
        <v>0</v>
      </c>
      <c r="N66" s="326">
        <v>0</v>
      </c>
      <c r="O66" s="326">
        <v>0</v>
      </c>
      <c r="P66" s="326">
        <v>0</v>
      </c>
      <c r="Q66" s="326">
        <v>0</v>
      </c>
      <c r="R66" s="326">
        <v>0</v>
      </c>
      <c r="S66" s="326">
        <v>0</v>
      </c>
      <c r="T66" s="326">
        <v>0</v>
      </c>
      <c r="U66" s="326">
        <v>0</v>
      </c>
      <c r="V66" s="326">
        <v>0</v>
      </c>
      <c r="W66" s="326">
        <v>0</v>
      </c>
      <c r="X66" s="326">
        <v>0</v>
      </c>
      <c r="Y66" s="326">
        <v>0</v>
      </c>
      <c r="Z66" s="326">
        <v>0</v>
      </c>
      <c r="AA66" s="326">
        <v>0</v>
      </c>
      <c r="AB66" s="326">
        <v>0</v>
      </c>
      <c r="AC66" s="326">
        <v>0</v>
      </c>
      <c r="AD66" s="326">
        <v>0</v>
      </c>
      <c r="AE66" s="326">
        <v>0</v>
      </c>
      <c r="AF66" s="326">
        <v>0</v>
      </c>
      <c r="AG66" s="326">
        <v>0</v>
      </c>
      <c r="AH66" s="326">
        <v>0</v>
      </c>
      <c r="AI66" s="326">
        <v>0</v>
      </c>
      <c r="AJ66" s="326">
        <v>0</v>
      </c>
      <c r="AK66" s="326">
        <v>0</v>
      </c>
      <c r="AL66" s="326">
        <v>0</v>
      </c>
      <c r="AM66" s="326">
        <v>0</v>
      </c>
      <c r="AN66" s="326">
        <v>0</v>
      </c>
      <c r="AO66" s="326">
        <v>0</v>
      </c>
      <c r="AP66" s="326">
        <v>0</v>
      </c>
      <c r="AQ66" s="326">
        <v>0</v>
      </c>
      <c r="AR66" s="326">
        <v>0</v>
      </c>
      <c r="AS66" s="326">
        <v>0</v>
      </c>
      <c r="AT66" s="326">
        <v>0</v>
      </c>
      <c r="AU66" s="326">
        <v>0</v>
      </c>
      <c r="AV66" s="326">
        <v>0</v>
      </c>
      <c r="AW66" s="326">
        <v>0</v>
      </c>
      <c r="AX66" s="326">
        <v>0</v>
      </c>
      <c r="AY66" s="326">
        <v>0</v>
      </c>
      <c r="AZ66" s="326">
        <v>0</v>
      </c>
      <c r="BA66" s="326">
        <v>0</v>
      </c>
      <c r="BB66" s="326">
        <v>0</v>
      </c>
      <c r="BC66" s="326">
        <v>0</v>
      </c>
      <c r="BD66" s="326">
        <v>0</v>
      </c>
      <c r="BE66" s="326">
        <v>0</v>
      </c>
      <c r="BF66" s="326">
        <v>0</v>
      </c>
      <c r="BG66" s="326">
        <v>0</v>
      </c>
      <c r="BH66" s="326">
        <v>0</v>
      </c>
      <c r="BI66" s="326">
        <v>0</v>
      </c>
      <c r="BJ66" s="326">
        <v>0</v>
      </c>
      <c r="BK66" s="326"/>
      <c r="BL66" s="326"/>
      <c r="BM66" s="326"/>
      <c r="BN66" s="326"/>
      <c r="BO66" s="326"/>
      <c r="BP66" s="326"/>
      <c r="BQ66" s="326"/>
      <c r="BR66" s="326"/>
      <c r="BS66" s="326"/>
      <c r="BT66" s="326"/>
      <c r="BU66" s="326"/>
      <c r="BV66" s="326"/>
      <c r="BW66" s="326"/>
      <c r="BX66" s="326"/>
      <c r="BY66" s="326"/>
      <c r="BZ66" s="326"/>
      <c r="CA66" s="326"/>
      <c r="CB66" s="326"/>
      <c r="CC66" s="326"/>
      <c r="CD66" s="326"/>
      <c r="CE66" s="326"/>
      <c r="CF66" s="326"/>
      <c r="CG66" s="326"/>
      <c r="CH66" s="326"/>
      <c r="CI66" s="326"/>
      <c r="CJ66" s="326"/>
      <c r="CK66" s="326"/>
      <c r="CL66" s="326"/>
      <c r="CM66" s="326">
        <v>0</v>
      </c>
      <c r="CN66" s="326">
        <v>0</v>
      </c>
      <c r="CO66" s="326">
        <v>0</v>
      </c>
      <c r="CP66" s="326">
        <v>0</v>
      </c>
      <c r="CQ66" s="326">
        <v>0</v>
      </c>
      <c r="CR66" s="326">
        <v>0</v>
      </c>
      <c r="CS66" s="326">
        <v>0</v>
      </c>
      <c r="CT66" s="326">
        <v>0</v>
      </c>
      <c r="CU66" s="326">
        <v>0</v>
      </c>
      <c r="CV66" s="326">
        <v>0</v>
      </c>
      <c r="CW66" s="326">
        <v>0</v>
      </c>
      <c r="CX66" s="326">
        <v>0</v>
      </c>
      <c r="CY66" s="326">
        <v>0</v>
      </c>
      <c r="CZ66" s="326">
        <v>0</v>
      </c>
      <c r="DA66" s="326">
        <v>0</v>
      </c>
      <c r="DB66" s="146"/>
      <c r="DG66" s="105" t="e">
        <f>SUM(#REF!)</f>
        <v>#REF!</v>
      </c>
      <c r="DH66" s="105" t="e">
        <f>SUM(#REF!)</f>
        <v>#REF!</v>
      </c>
      <c r="DI66" s="105" t="e">
        <f>SUM(#REF!)</f>
        <v>#REF!</v>
      </c>
      <c r="DJ66" s="105" t="e">
        <f>SUM(#REF!)</f>
        <v>#REF!</v>
      </c>
      <c r="DK66" s="105" t="e">
        <f>SUM(#REF!)</f>
        <v>#REF!</v>
      </c>
      <c r="DL66" s="105" t="e">
        <f>SUM(#REF!)</f>
        <v>#REF!</v>
      </c>
      <c r="DM66" s="105" t="e">
        <f>SUM(#REF!)</f>
        <v>#REF!</v>
      </c>
      <c r="DN66" s="105" t="e">
        <f>SUM(#REF!)</f>
        <v>#REF!</v>
      </c>
      <c r="DO66" s="105" t="e">
        <f>SUM(#REF!)</f>
        <v>#REF!</v>
      </c>
      <c r="DP66" s="105" t="e">
        <f>SUM(#REF!)</f>
        <v>#REF!</v>
      </c>
      <c r="DQ66" s="105" t="e">
        <f>SUM(#REF!)</f>
        <v>#REF!</v>
      </c>
      <c r="DR66" s="105" t="e">
        <f>SUM(#REF!)</f>
        <v>#REF!</v>
      </c>
      <c r="DS66" s="105" t="e">
        <f>SUM(#REF!)</f>
        <v>#REF!</v>
      </c>
      <c r="DT66" s="105" t="e">
        <f>SUM(#REF!)</f>
        <v>#REF!</v>
      </c>
      <c r="DU66" s="105" t="e">
        <f>SUM(#REF!)</f>
        <v>#REF!</v>
      </c>
      <c r="DV66" s="105" t="e">
        <f>SUM(#REF!)</f>
        <v>#REF!</v>
      </c>
      <c r="DW66" s="105" t="e">
        <f>SUM(#REF!)</f>
        <v>#REF!</v>
      </c>
      <c r="DX66" s="105" t="e">
        <f>SUM(#REF!)</f>
        <v>#REF!</v>
      </c>
      <c r="DY66" s="104" t="e">
        <f>SUM(#REF!)</f>
        <v>#REF!</v>
      </c>
      <c r="DZ66" s="104" t="e">
        <f>SUM(#REF!)</f>
        <v>#REF!</v>
      </c>
      <c r="EA66" s="104" t="e">
        <f>SUM(#REF!)</f>
        <v>#REF!</v>
      </c>
      <c r="EB66" s="104" t="e">
        <f>SUM(#REF!)</f>
        <v>#REF!</v>
      </c>
      <c r="EC66" s="104" t="s">
        <v>190</v>
      </c>
    </row>
    <row r="67" spans="1:133" ht="42" customHeight="1" x14ac:dyDescent="0.25">
      <c r="A67" s="105"/>
      <c r="B67" s="408" t="s">
        <v>165</v>
      </c>
      <c r="C67" s="409" t="s">
        <v>166</v>
      </c>
      <c r="D67" s="408" t="s">
        <v>93</v>
      </c>
      <c r="E67" s="326">
        <v>0</v>
      </c>
      <c r="F67" s="326">
        <v>0</v>
      </c>
      <c r="G67" s="326">
        <v>0</v>
      </c>
      <c r="H67" s="326">
        <v>0</v>
      </c>
      <c r="I67" s="326">
        <v>0</v>
      </c>
      <c r="J67" s="326">
        <v>0</v>
      </c>
      <c r="K67" s="326">
        <v>0</v>
      </c>
      <c r="L67" s="326">
        <v>0</v>
      </c>
      <c r="M67" s="326">
        <v>0</v>
      </c>
      <c r="N67" s="326">
        <v>0</v>
      </c>
      <c r="O67" s="326">
        <v>0</v>
      </c>
      <c r="P67" s="326">
        <v>0</v>
      </c>
      <c r="Q67" s="326">
        <v>0</v>
      </c>
      <c r="R67" s="326">
        <v>0</v>
      </c>
      <c r="S67" s="326">
        <v>0</v>
      </c>
      <c r="T67" s="326">
        <v>0</v>
      </c>
      <c r="U67" s="326">
        <v>0</v>
      </c>
      <c r="V67" s="326">
        <v>0</v>
      </c>
      <c r="W67" s="326">
        <v>0</v>
      </c>
      <c r="X67" s="326">
        <v>0</v>
      </c>
      <c r="Y67" s="326">
        <v>0</v>
      </c>
      <c r="Z67" s="326">
        <v>0</v>
      </c>
      <c r="AA67" s="326">
        <v>0</v>
      </c>
      <c r="AB67" s="326">
        <v>0</v>
      </c>
      <c r="AC67" s="326">
        <v>0</v>
      </c>
      <c r="AD67" s="326">
        <v>0</v>
      </c>
      <c r="AE67" s="326">
        <v>0</v>
      </c>
      <c r="AF67" s="326">
        <v>0</v>
      </c>
      <c r="AG67" s="326">
        <v>0</v>
      </c>
      <c r="AH67" s="326">
        <v>0</v>
      </c>
      <c r="AI67" s="326">
        <v>0</v>
      </c>
      <c r="AJ67" s="326">
        <v>0</v>
      </c>
      <c r="AK67" s="326">
        <v>0</v>
      </c>
      <c r="AL67" s="326">
        <v>0</v>
      </c>
      <c r="AM67" s="326">
        <v>0</v>
      </c>
      <c r="AN67" s="326">
        <v>0</v>
      </c>
      <c r="AO67" s="326">
        <v>0</v>
      </c>
      <c r="AP67" s="326">
        <v>0</v>
      </c>
      <c r="AQ67" s="326">
        <v>0</v>
      </c>
      <c r="AR67" s="326">
        <v>0</v>
      </c>
      <c r="AS67" s="326">
        <v>0</v>
      </c>
      <c r="AT67" s="326">
        <v>0</v>
      </c>
      <c r="AU67" s="326">
        <v>0</v>
      </c>
      <c r="AV67" s="326">
        <v>0</v>
      </c>
      <c r="AW67" s="326">
        <v>0</v>
      </c>
      <c r="AX67" s="326">
        <v>0</v>
      </c>
      <c r="AY67" s="326">
        <v>0</v>
      </c>
      <c r="AZ67" s="326">
        <v>0</v>
      </c>
      <c r="BA67" s="326">
        <v>0</v>
      </c>
      <c r="BB67" s="326">
        <v>0</v>
      </c>
      <c r="BC67" s="326">
        <v>0</v>
      </c>
      <c r="BD67" s="326">
        <v>0</v>
      </c>
      <c r="BE67" s="326">
        <v>0</v>
      </c>
      <c r="BF67" s="326">
        <v>0</v>
      </c>
      <c r="BG67" s="326">
        <v>0</v>
      </c>
      <c r="BH67" s="326">
        <v>0</v>
      </c>
      <c r="BI67" s="326">
        <v>0</v>
      </c>
      <c r="BJ67" s="326">
        <v>0</v>
      </c>
      <c r="BK67" s="326"/>
      <c r="BL67" s="326"/>
      <c r="BM67" s="326"/>
      <c r="BN67" s="326"/>
      <c r="BO67" s="326"/>
      <c r="BP67" s="326"/>
      <c r="BQ67" s="326"/>
      <c r="BR67" s="326"/>
      <c r="BS67" s="326"/>
      <c r="BT67" s="326"/>
      <c r="BU67" s="326"/>
      <c r="BV67" s="326"/>
      <c r="BW67" s="326"/>
      <c r="BX67" s="326"/>
      <c r="BY67" s="326"/>
      <c r="BZ67" s="326"/>
      <c r="CA67" s="326"/>
      <c r="CB67" s="326"/>
      <c r="CC67" s="326"/>
      <c r="CD67" s="326"/>
      <c r="CE67" s="326"/>
      <c r="CF67" s="326"/>
      <c r="CG67" s="326"/>
      <c r="CH67" s="326"/>
      <c r="CI67" s="326"/>
      <c r="CJ67" s="326"/>
      <c r="CK67" s="326"/>
      <c r="CL67" s="326"/>
      <c r="CM67" s="326">
        <v>0</v>
      </c>
      <c r="CN67" s="326">
        <v>0</v>
      </c>
      <c r="CO67" s="326">
        <v>0</v>
      </c>
      <c r="CP67" s="326">
        <v>0</v>
      </c>
      <c r="CQ67" s="326">
        <v>0</v>
      </c>
      <c r="CR67" s="326">
        <v>0</v>
      </c>
      <c r="CS67" s="326">
        <v>0</v>
      </c>
      <c r="CT67" s="326">
        <v>0</v>
      </c>
      <c r="CU67" s="326">
        <v>0</v>
      </c>
      <c r="CV67" s="326">
        <v>0</v>
      </c>
      <c r="CW67" s="326">
        <v>0</v>
      </c>
      <c r="CX67" s="326">
        <v>0</v>
      </c>
      <c r="CY67" s="326">
        <v>0</v>
      </c>
      <c r="CZ67" s="326">
        <v>0</v>
      </c>
      <c r="DA67" s="326" t="s">
        <v>190</v>
      </c>
      <c r="DB67" s="146"/>
    </row>
    <row r="68" spans="1:133" ht="42" customHeight="1" x14ac:dyDescent="0.25">
      <c r="A68" s="105"/>
      <c r="B68" s="437" t="s">
        <v>167</v>
      </c>
      <c r="C68" s="438" t="s">
        <v>168</v>
      </c>
      <c r="D68" s="408" t="s">
        <v>93</v>
      </c>
      <c r="E68" s="326">
        <v>0</v>
      </c>
      <c r="F68" s="326">
        <v>0</v>
      </c>
      <c r="G68" s="326">
        <v>0</v>
      </c>
      <c r="H68" s="326">
        <v>0</v>
      </c>
      <c r="I68" s="326">
        <v>0</v>
      </c>
      <c r="J68" s="326">
        <v>0</v>
      </c>
      <c r="K68" s="326">
        <v>0</v>
      </c>
      <c r="L68" s="326">
        <v>0</v>
      </c>
      <c r="M68" s="326">
        <v>0</v>
      </c>
      <c r="N68" s="326">
        <v>0</v>
      </c>
      <c r="O68" s="326">
        <v>0</v>
      </c>
      <c r="P68" s="326">
        <v>0</v>
      </c>
      <c r="Q68" s="326">
        <v>0</v>
      </c>
      <c r="R68" s="326">
        <v>0</v>
      </c>
      <c r="S68" s="326">
        <v>0</v>
      </c>
      <c r="T68" s="326">
        <v>0</v>
      </c>
      <c r="U68" s="326">
        <v>0</v>
      </c>
      <c r="V68" s="326">
        <v>0</v>
      </c>
      <c r="W68" s="326">
        <v>0</v>
      </c>
      <c r="X68" s="326">
        <v>0</v>
      </c>
      <c r="Y68" s="326">
        <v>0</v>
      </c>
      <c r="Z68" s="326">
        <v>0</v>
      </c>
      <c r="AA68" s="326">
        <v>0</v>
      </c>
      <c r="AB68" s="326">
        <v>0</v>
      </c>
      <c r="AC68" s="326">
        <v>0</v>
      </c>
      <c r="AD68" s="326">
        <v>0</v>
      </c>
      <c r="AE68" s="326">
        <v>0</v>
      </c>
      <c r="AF68" s="326">
        <v>0</v>
      </c>
      <c r="AG68" s="326">
        <v>0</v>
      </c>
      <c r="AH68" s="326">
        <v>0</v>
      </c>
      <c r="AI68" s="326">
        <v>0</v>
      </c>
      <c r="AJ68" s="326">
        <v>0</v>
      </c>
      <c r="AK68" s="326">
        <v>0</v>
      </c>
      <c r="AL68" s="326">
        <v>0</v>
      </c>
      <c r="AM68" s="326">
        <v>0</v>
      </c>
      <c r="AN68" s="326">
        <v>0</v>
      </c>
      <c r="AO68" s="326">
        <v>0</v>
      </c>
      <c r="AP68" s="326">
        <v>0</v>
      </c>
      <c r="AQ68" s="326">
        <v>0</v>
      </c>
      <c r="AR68" s="326">
        <v>0</v>
      </c>
      <c r="AS68" s="326">
        <v>0</v>
      </c>
      <c r="AT68" s="326">
        <v>0</v>
      </c>
      <c r="AU68" s="326">
        <v>0</v>
      </c>
      <c r="AV68" s="326">
        <v>0</v>
      </c>
      <c r="AW68" s="326">
        <v>0</v>
      </c>
      <c r="AX68" s="326">
        <v>0</v>
      </c>
      <c r="AY68" s="326">
        <v>0</v>
      </c>
      <c r="AZ68" s="326">
        <v>0</v>
      </c>
      <c r="BA68" s="326">
        <v>0</v>
      </c>
      <c r="BB68" s="326">
        <v>0</v>
      </c>
      <c r="BC68" s="326">
        <v>0</v>
      </c>
      <c r="BD68" s="326">
        <v>0</v>
      </c>
      <c r="BE68" s="326">
        <v>0</v>
      </c>
      <c r="BF68" s="326">
        <v>0</v>
      </c>
      <c r="BG68" s="326">
        <v>0</v>
      </c>
      <c r="BH68" s="326">
        <v>0</v>
      </c>
      <c r="BI68" s="326">
        <v>0</v>
      </c>
      <c r="BJ68" s="326">
        <v>0</v>
      </c>
      <c r="BK68" s="326"/>
      <c r="BL68" s="326"/>
      <c r="BM68" s="326"/>
      <c r="BN68" s="326"/>
      <c r="BO68" s="326"/>
      <c r="BP68" s="326"/>
      <c r="BQ68" s="326"/>
      <c r="BR68" s="326"/>
      <c r="BS68" s="326"/>
      <c r="BT68" s="326"/>
      <c r="BU68" s="326"/>
      <c r="BV68" s="326"/>
      <c r="BW68" s="326"/>
      <c r="BX68" s="326"/>
      <c r="BY68" s="326"/>
      <c r="BZ68" s="326"/>
      <c r="CA68" s="326"/>
      <c r="CB68" s="326"/>
      <c r="CC68" s="326"/>
      <c r="CD68" s="326"/>
      <c r="CE68" s="326"/>
      <c r="CF68" s="326"/>
      <c r="CG68" s="326"/>
      <c r="CH68" s="326"/>
      <c r="CI68" s="326"/>
      <c r="CJ68" s="326"/>
      <c r="CK68" s="326"/>
      <c r="CL68" s="326"/>
      <c r="CM68" s="326">
        <v>0</v>
      </c>
      <c r="CN68" s="326">
        <v>0</v>
      </c>
      <c r="CO68" s="326">
        <v>0</v>
      </c>
      <c r="CP68" s="326">
        <v>0</v>
      </c>
      <c r="CQ68" s="326">
        <v>0</v>
      </c>
      <c r="CR68" s="326">
        <v>0</v>
      </c>
      <c r="CS68" s="326">
        <v>0</v>
      </c>
      <c r="CT68" s="326">
        <v>0</v>
      </c>
      <c r="CU68" s="326">
        <v>0</v>
      </c>
      <c r="CV68" s="326">
        <v>0</v>
      </c>
      <c r="CW68" s="326">
        <v>0</v>
      </c>
      <c r="CX68" s="326">
        <v>0</v>
      </c>
      <c r="CY68" s="326">
        <v>0</v>
      </c>
      <c r="CZ68" s="326">
        <v>0</v>
      </c>
      <c r="DA68" s="326" t="s">
        <v>190</v>
      </c>
      <c r="DB68" s="146"/>
    </row>
    <row r="69" spans="1:133" ht="42" customHeight="1" x14ac:dyDescent="0.25">
      <c r="A69" s="105"/>
      <c r="B69" s="437" t="s">
        <v>169</v>
      </c>
      <c r="C69" s="438" t="s">
        <v>170</v>
      </c>
      <c r="D69" s="408" t="s">
        <v>93</v>
      </c>
      <c r="E69" s="326">
        <v>0</v>
      </c>
      <c r="F69" s="326">
        <v>0</v>
      </c>
      <c r="G69" s="326">
        <v>0</v>
      </c>
      <c r="H69" s="326">
        <v>0</v>
      </c>
      <c r="I69" s="326">
        <v>0</v>
      </c>
      <c r="J69" s="326">
        <v>0</v>
      </c>
      <c r="K69" s="326">
        <v>0</v>
      </c>
      <c r="L69" s="326">
        <v>0</v>
      </c>
      <c r="M69" s="326">
        <v>0</v>
      </c>
      <c r="N69" s="326">
        <v>0</v>
      </c>
      <c r="O69" s="326">
        <v>0</v>
      </c>
      <c r="P69" s="326">
        <v>0</v>
      </c>
      <c r="Q69" s="326">
        <v>0</v>
      </c>
      <c r="R69" s="326">
        <v>0</v>
      </c>
      <c r="S69" s="326">
        <v>0</v>
      </c>
      <c r="T69" s="326">
        <v>0</v>
      </c>
      <c r="U69" s="326">
        <v>0</v>
      </c>
      <c r="V69" s="326">
        <v>0</v>
      </c>
      <c r="W69" s="326">
        <v>0</v>
      </c>
      <c r="X69" s="326">
        <v>0</v>
      </c>
      <c r="Y69" s="326">
        <v>0</v>
      </c>
      <c r="Z69" s="326">
        <v>0</v>
      </c>
      <c r="AA69" s="326">
        <v>0</v>
      </c>
      <c r="AB69" s="326">
        <v>0</v>
      </c>
      <c r="AC69" s="326">
        <v>0</v>
      </c>
      <c r="AD69" s="326">
        <v>0</v>
      </c>
      <c r="AE69" s="326">
        <v>0</v>
      </c>
      <c r="AF69" s="326">
        <v>0</v>
      </c>
      <c r="AG69" s="326">
        <v>0</v>
      </c>
      <c r="AH69" s="326">
        <v>0</v>
      </c>
      <c r="AI69" s="326">
        <v>0</v>
      </c>
      <c r="AJ69" s="326">
        <v>0</v>
      </c>
      <c r="AK69" s="326">
        <v>0</v>
      </c>
      <c r="AL69" s="326">
        <v>0</v>
      </c>
      <c r="AM69" s="326">
        <v>0</v>
      </c>
      <c r="AN69" s="326">
        <v>0</v>
      </c>
      <c r="AO69" s="326">
        <v>0</v>
      </c>
      <c r="AP69" s="326">
        <v>0</v>
      </c>
      <c r="AQ69" s="326">
        <v>0</v>
      </c>
      <c r="AR69" s="326">
        <v>0</v>
      </c>
      <c r="AS69" s="326">
        <v>0</v>
      </c>
      <c r="AT69" s="326">
        <v>0</v>
      </c>
      <c r="AU69" s="326">
        <v>0</v>
      </c>
      <c r="AV69" s="326">
        <v>0</v>
      </c>
      <c r="AW69" s="326">
        <v>0</v>
      </c>
      <c r="AX69" s="326">
        <v>0</v>
      </c>
      <c r="AY69" s="326">
        <v>0</v>
      </c>
      <c r="AZ69" s="326">
        <v>0</v>
      </c>
      <c r="BA69" s="326">
        <v>0</v>
      </c>
      <c r="BB69" s="326">
        <v>0</v>
      </c>
      <c r="BC69" s="326">
        <v>0</v>
      </c>
      <c r="BD69" s="326">
        <v>0</v>
      </c>
      <c r="BE69" s="326">
        <v>0</v>
      </c>
      <c r="BF69" s="326">
        <v>0</v>
      </c>
      <c r="BG69" s="326">
        <v>0</v>
      </c>
      <c r="BH69" s="326">
        <v>0</v>
      </c>
      <c r="BI69" s="326">
        <v>0</v>
      </c>
      <c r="BJ69" s="326">
        <v>0</v>
      </c>
      <c r="BK69" s="326"/>
      <c r="BL69" s="326"/>
      <c r="BM69" s="326"/>
      <c r="BN69" s="326"/>
      <c r="BO69" s="326"/>
      <c r="BP69" s="326"/>
      <c r="BQ69" s="326"/>
      <c r="BR69" s="326"/>
      <c r="BS69" s="326"/>
      <c r="BT69" s="326"/>
      <c r="BU69" s="326"/>
      <c r="BV69" s="326"/>
      <c r="BW69" s="326"/>
      <c r="BX69" s="326"/>
      <c r="BY69" s="326"/>
      <c r="BZ69" s="326"/>
      <c r="CA69" s="326"/>
      <c r="CB69" s="326"/>
      <c r="CC69" s="326"/>
      <c r="CD69" s="326"/>
      <c r="CE69" s="326"/>
      <c r="CF69" s="326"/>
      <c r="CG69" s="326"/>
      <c r="CH69" s="326"/>
      <c r="CI69" s="326"/>
      <c r="CJ69" s="326"/>
      <c r="CK69" s="326"/>
      <c r="CL69" s="326"/>
      <c r="CM69" s="326">
        <v>0</v>
      </c>
      <c r="CN69" s="326">
        <v>0</v>
      </c>
      <c r="CO69" s="326">
        <v>0</v>
      </c>
      <c r="CP69" s="326">
        <v>0</v>
      </c>
      <c r="CQ69" s="326">
        <v>0</v>
      </c>
      <c r="CR69" s="326">
        <v>0</v>
      </c>
      <c r="CS69" s="326">
        <v>0</v>
      </c>
      <c r="CT69" s="326">
        <v>0</v>
      </c>
      <c r="CU69" s="326">
        <v>0</v>
      </c>
      <c r="CV69" s="326">
        <v>0</v>
      </c>
      <c r="CW69" s="326">
        <v>0</v>
      </c>
      <c r="CX69" s="326">
        <v>0</v>
      </c>
      <c r="CY69" s="326">
        <v>0</v>
      </c>
      <c r="CZ69" s="326">
        <v>0</v>
      </c>
      <c r="DA69" s="326" t="s">
        <v>190</v>
      </c>
      <c r="DB69" s="146"/>
    </row>
    <row r="70" spans="1:133" ht="48" customHeight="1" x14ac:dyDescent="0.25">
      <c r="A70" s="105"/>
      <c r="B70" s="382" t="s">
        <v>171</v>
      </c>
      <c r="C70" s="383" t="s">
        <v>172</v>
      </c>
      <c r="D70" s="382" t="s">
        <v>93</v>
      </c>
      <c r="E70" s="384">
        <f>E71+E72</f>
        <v>0</v>
      </c>
      <c r="F70" s="384">
        <f>F71+F72</f>
        <v>0</v>
      </c>
      <c r="G70" s="384">
        <v>0</v>
      </c>
      <c r="H70" s="384">
        <f t="shared" ref="H70:CU70" si="58">H71+H72</f>
        <v>0</v>
      </c>
      <c r="I70" s="384">
        <f t="shared" si="58"/>
        <v>0</v>
      </c>
      <c r="J70" s="384">
        <f t="shared" si="58"/>
        <v>0</v>
      </c>
      <c r="K70" s="384">
        <f t="shared" si="58"/>
        <v>0</v>
      </c>
      <c r="L70" s="384">
        <f t="shared" si="58"/>
        <v>0</v>
      </c>
      <c r="M70" s="384">
        <f t="shared" si="58"/>
        <v>0</v>
      </c>
      <c r="N70" s="384">
        <f t="shared" si="58"/>
        <v>0</v>
      </c>
      <c r="O70" s="384">
        <f t="shared" si="58"/>
        <v>0</v>
      </c>
      <c r="P70" s="384">
        <f t="shared" si="58"/>
        <v>0</v>
      </c>
      <c r="Q70" s="384">
        <f t="shared" si="58"/>
        <v>0</v>
      </c>
      <c r="R70" s="384">
        <f t="shared" si="58"/>
        <v>0</v>
      </c>
      <c r="S70" s="384">
        <f t="shared" si="58"/>
        <v>0</v>
      </c>
      <c r="T70" s="384">
        <f t="shared" si="58"/>
        <v>0</v>
      </c>
      <c r="U70" s="384">
        <f t="shared" si="58"/>
        <v>0</v>
      </c>
      <c r="V70" s="384">
        <f t="shared" si="58"/>
        <v>0</v>
      </c>
      <c r="W70" s="384">
        <f t="shared" si="58"/>
        <v>0</v>
      </c>
      <c r="X70" s="384">
        <f t="shared" si="58"/>
        <v>0</v>
      </c>
      <c r="Y70" s="384">
        <f t="shared" si="58"/>
        <v>0</v>
      </c>
      <c r="Z70" s="384">
        <f t="shared" si="58"/>
        <v>0</v>
      </c>
      <c r="AA70" s="384">
        <f t="shared" si="58"/>
        <v>0</v>
      </c>
      <c r="AB70" s="384">
        <f t="shared" si="58"/>
        <v>0</v>
      </c>
      <c r="AC70" s="384">
        <f t="shared" si="58"/>
        <v>0</v>
      </c>
      <c r="AD70" s="384">
        <f t="shared" si="58"/>
        <v>0</v>
      </c>
      <c r="AE70" s="384">
        <f t="shared" si="58"/>
        <v>0</v>
      </c>
      <c r="AF70" s="384">
        <f t="shared" si="58"/>
        <v>0</v>
      </c>
      <c r="AG70" s="384">
        <f t="shared" si="58"/>
        <v>0</v>
      </c>
      <c r="AH70" s="384">
        <f t="shared" si="58"/>
        <v>0</v>
      </c>
      <c r="AI70" s="384">
        <f t="shared" si="58"/>
        <v>0</v>
      </c>
      <c r="AJ70" s="384">
        <f t="shared" si="58"/>
        <v>0</v>
      </c>
      <c r="AK70" s="384">
        <f t="shared" si="58"/>
        <v>0</v>
      </c>
      <c r="AL70" s="384">
        <f t="shared" si="58"/>
        <v>0</v>
      </c>
      <c r="AM70" s="384">
        <f t="shared" si="58"/>
        <v>0</v>
      </c>
      <c r="AN70" s="384">
        <f t="shared" si="58"/>
        <v>0</v>
      </c>
      <c r="AO70" s="384">
        <f t="shared" si="58"/>
        <v>0</v>
      </c>
      <c r="AP70" s="384">
        <f t="shared" si="58"/>
        <v>0</v>
      </c>
      <c r="AQ70" s="384">
        <f t="shared" si="58"/>
        <v>0</v>
      </c>
      <c r="AR70" s="384">
        <f t="shared" si="58"/>
        <v>0</v>
      </c>
      <c r="AS70" s="384">
        <f t="shared" si="58"/>
        <v>0</v>
      </c>
      <c r="AT70" s="384">
        <f t="shared" si="58"/>
        <v>0</v>
      </c>
      <c r="AU70" s="384">
        <f t="shared" si="58"/>
        <v>0</v>
      </c>
      <c r="AV70" s="384">
        <f t="shared" si="58"/>
        <v>0</v>
      </c>
      <c r="AW70" s="384">
        <f t="shared" si="58"/>
        <v>0</v>
      </c>
      <c r="AX70" s="384">
        <f t="shared" si="58"/>
        <v>0</v>
      </c>
      <c r="AY70" s="384">
        <f t="shared" si="58"/>
        <v>0</v>
      </c>
      <c r="AZ70" s="384">
        <f t="shared" si="58"/>
        <v>0</v>
      </c>
      <c r="BA70" s="384">
        <f t="shared" si="58"/>
        <v>0</v>
      </c>
      <c r="BB70" s="384">
        <f t="shared" si="58"/>
        <v>0</v>
      </c>
      <c r="BC70" s="384">
        <f t="shared" si="58"/>
        <v>0</v>
      </c>
      <c r="BD70" s="384">
        <f t="shared" si="58"/>
        <v>0</v>
      </c>
      <c r="BE70" s="384">
        <f t="shared" si="58"/>
        <v>0</v>
      </c>
      <c r="BF70" s="384">
        <f t="shared" si="58"/>
        <v>0</v>
      </c>
      <c r="BG70" s="384">
        <f t="shared" si="58"/>
        <v>0</v>
      </c>
      <c r="BH70" s="384">
        <f t="shared" si="58"/>
        <v>0</v>
      </c>
      <c r="BI70" s="384">
        <f t="shared" si="58"/>
        <v>0</v>
      </c>
      <c r="BJ70" s="384">
        <f t="shared" si="58"/>
        <v>0</v>
      </c>
      <c r="BK70" s="384"/>
      <c r="BL70" s="384"/>
      <c r="BM70" s="384"/>
      <c r="BN70" s="384"/>
      <c r="BO70" s="384"/>
      <c r="BP70" s="384"/>
      <c r="BQ70" s="384"/>
      <c r="BR70" s="384"/>
      <c r="BS70" s="384"/>
      <c r="BT70" s="384"/>
      <c r="BU70" s="384"/>
      <c r="BV70" s="384"/>
      <c r="BW70" s="384"/>
      <c r="BX70" s="384"/>
      <c r="BY70" s="384"/>
      <c r="BZ70" s="384"/>
      <c r="CA70" s="384"/>
      <c r="CB70" s="384"/>
      <c r="CC70" s="384"/>
      <c r="CD70" s="384"/>
      <c r="CE70" s="384"/>
      <c r="CF70" s="384"/>
      <c r="CG70" s="384"/>
      <c r="CH70" s="384"/>
      <c r="CI70" s="384"/>
      <c r="CJ70" s="384"/>
      <c r="CK70" s="384"/>
      <c r="CL70" s="384"/>
      <c r="CM70" s="384">
        <f t="shared" si="58"/>
        <v>0</v>
      </c>
      <c r="CN70" s="384">
        <f t="shared" si="58"/>
        <v>0</v>
      </c>
      <c r="CO70" s="384">
        <f t="shared" si="58"/>
        <v>0</v>
      </c>
      <c r="CP70" s="384">
        <f t="shared" si="58"/>
        <v>0</v>
      </c>
      <c r="CQ70" s="384">
        <f t="shared" si="58"/>
        <v>0</v>
      </c>
      <c r="CR70" s="384">
        <f t="shared" si="58"/>
        <v>0</v>
      </c>
      <c r="CS70" s="384">
        <f t="shared" si="58"/>
        <v>0</v>
      </c>
      <c r="CT70" s="384">
        <f t="shared" si="58"/>
        <v>0</v>
      </c>
      <c r="CU70" s="384">
        <f t="shared" si="58"/>
        <v>0</v>
      </c>
      <c r="CV70" s="384">
        <f>CV71+CV72</f>
        <v>0</v>
      </c>
      <c r="CW70" s="384">
        <f>CW71+CW72</f>
        <v>0</v>
      </c>
      <c r="CX70" s="384">
        <f>CX71+CX72</f>
        <v>0</v>
      </c>
      <c r="CY70" s="384">
        <f>CY71+CY72</f>
        <v>0</v>
      </c>
      <c r="CZ70" s="384">
        <f>CZ71+CZ72</f>
        <v>0</v>
      </c>
      <c r="DA70" s="384" t="s">
        <v>190</v>
      </c>
      <c r="DB70" s="146"/>
    </row>
    <row r="71" spans="1:133" ht="42" customHeight="1" x14ac:dyDescent="0.25">
      <c r="A71" s="105"/>
      <c r="B71" s="408" t="s">
        <v>173</v>
      </c>
      <c r="C71" s="409" t="s">
        <v>174</v>
      </c>
      <c r="D71" s="408" t="s">
        <v>93</v>
      </c>
      <c r="E71" s="326">
        <v>0</v>
      </c>
      <c r="F71" s="326">
        <v>0</v>
      </c>
      <c r="G71" s="326">
        <v>0</v>
      </c>
      <c r="H71" s="410">
        <v>0</v>
      </c>
      <c r="I71" s="410">
        <v>0</v>
      </c>
      <c r="J71" s="410">
        <v>0</v>
      </c>
      <c r="K71" s="410">
        <v>0</v>
      </c>
      <c r="L71" s="410">
        <v>0</v>
      </c>
      <c r="M71" s="410">
        <v>0</v>
      </c>
      <c r="N71" s="410">
        <v>0</v>
      </c>
      <c r="O71" s="410">
        <v>0</v>
      </c>
      <c r="P71" s="410">
        <v>0</v>
      </c>
      <c r="Q71" s="410">
        <v>0</v>
      </c>
      <c r="R71" s="410">
        <v>0</v>
      </c>
      <c r="S71" s="410">
        <v>0</v>
      </c>
      <c r="T71" s="410">
        <v>0</v>
      </c>
      <c r="U71" s="326">
        <v>0</v>
      </c>
      <c r="V71" s="410">
        <v>0</v>
      </c>
      <c r="W71" s="410">
        <v>0</v>
      </c>
      <c r="X71" s="410">
        <v>0</v>
      </c>
      <c r="Y71" s="410">
        <v>0</v>
      </c>
      <c r="Z71" s="410">
        <v>0</v>
      </c>
      <c r="AA71" s="410">
        <v>0</v>
      </c>
      <c r="AB71" s="410">
        <v>0</v>
      </c>
      <c r="AC71" s="410">
        <v>0</v>
      </c>
      <c r="AD71" s="410">
        <v>0</v>
      </c>
      <c r="AE71" s="410">
        <v>0</v>
      </c>
      <c r="AF71" s="410">
        <v>0</v>
      </c>
      <c r="AG71" s="410">
        <v>0</v>
      </c>
      <c r="AH71" s="410">
        <v>0</v>
      </c>
      <c r="AI71" s="326">
        <v>0</v>
      </c>
      <c r="AJ71" s="410">
        <v>0</v>
      </c>
      <c r="AK71" s="410">
        <v>0</v>
      </c>
      <c r="AL71" s="410">
        <v>0</v>
      </c>
      <c r="AM71" s="410">
        <v>0</v>
      </c>
      <c r="AN71" s="410">
        <v>0</v>
      </c>
      <c r="AO71" s="410">
        <v>0</v>
      </c>
      <c r="AP71" s="410">
        <v>0</v>
      </c>
      <c r="AQ71" s="410">
        <v>0</v>
      </c>
      <c r="AR71" s="410">
        <v>0</v>
      </c>
      <c r="AS71" s="410">
        <v>0</v>
      </c>
      <c r="AT71" s="410">
        <v>0</v>
      </c>
      <c r="AU71" s="410">
        <v>0</v>
      </c>
      <c r="AV71" s="410">
        <v>0</v>
      </c>
      <c r="AW71" s="410">
        <v>0</v>
      </c>
      <c r="AX71" s="410">
        <v>0</v>
      </c>
      <c r="AY71" s="410">
        <v>0</v>
      </c>
      <c r="AZ71" s="410">
        <v>0</v>
      </c>
      <c r="BA71" s="410">
        <v>0</v>
      </c>
      <c r="BB71" s="410">
        <v>0</v>
      </c>
      <c r="BC71" s="410">
        <v>0</v>
      </c>
      <c r="BD71" s="410">
        <v>0</v>
      </c>
      <c r="BE71" s="410">
        <v>0</v>
      </c>
      <c r="BF71" s="410">
        <v>0</v>
      </c>
      <c r="BG71" s="410">
        <v>0</v>
      </c>
      <c r="BH71" s="410">
        <v>0</v>
      </c>
      <c r="BI71" s="410">
        <v>0</v>
      </c>
      <c r="BJ71" s="410">
        <v>0</v>
      </c>
      <c r="BK71" s="410"/>
      <c r="BL71" s="410"/>
      <c r="BM71" s="410"/>
      <c r="BN71" s="410"/>
      <c r="BO71" s="410"/>
      <c r="BP71" s="410"/>
      <c r="BQ71" s="410"/>
      <c r="BR71" s="410"/>
      <c r="BS71" s="410"/>
      <c r="BT71" s="410"/>
      <c r="BU71" s="410"/>
      <c r="BV71" s="410"/>
      <c r="BW71" s="410"/>
      <c r="BX71" s="410"/>
      <c r="BY71" s="410"/>
      <c r="BZ71" s="410"/>
      <c r="CA71" s="410"/>
      <c r="CB71" s="410"/>
      <c r="CC71" s="410"/>
      <c r="CD71" s="410"/>
      <c r="CE71" s="410"/>
      <c r="CF71" s="410"/>
      <c r="CG71" s="410"/>
      <c r="CH71" s="410"/>
      <c r="CI71" s="410"/>
      <c r="CJ71" s="410"/>
      <c r="CK71" s="410"/>
      <c r="CL71" s="410"/>
      <c r="CM71" s="326">
        <v>0</v>
      </c>
      <c r="CN71" s="410">
        <v>0</v>
      </c>
      <c r="CO71" s="410">
        <v>0</v>
      </c>
      <c r="CP71" s="410">
        <v>0</v>
      </c>
      <c r="CQ71" s="410">
        <v>0</v>
      </c>
      <c r="CR71" s="410">
        <v>0</v>
      </c>
      <c r="CS71" s="410">
        <v>0</v>
      </c>
      <c r="CT71" s="326">
        <v>0</v>
      </c>
      <c r="CU71" s="410">
        <v>0</v>
      </c>
      <c r="CV71" s="410">
        <v>0</v>
      </c>
      <c r="CW71" s="410">
        <v>0</v>
      </c>
      <c r="CX71" s="410">
        <v>0</v>
      </c>
      <c r="CY71" s="410">
        <v>0</v>
      </c>
      <c r="CZ71" s="410">
        <v>0</v>
      </c>
      <c r="DA71" s="326" t="s">
        <v>190</v>
      </c>
      <c r="DB71" s="146"/>
    </row>
    <row r="72" spans="1:133" ht="42" customHeight="1" x14ac:dyDescent="0.25">
      <c r="A72" s="105"/>
      <c r="B72" s="408" t="s">
        <v>175</v>
      </c>
      <c r="C72" s="409" t="s">
        <v>176</v>
      </c>
      <c r="D72" s="408" t="s">
        <v>93</v>
      </c>
      <c r="E72" s="410">
        <v>0</v>
      </c>
      <c r="F72" s="410">
        <v>0</v>
      </c>
      <c r="G72" s="410">
        <v>0</v>
      </c>
      <c r="H72" s="410">
        <v>0</v>
      </c>
      <c r="I72" s="410">
        <v>0</v>
      </c>
      <c r="J72" s="410">
        <v>0</v>
      </c>
      <c r="K72" s="410">
        <v>0</v>
      </c>
      <c r="L72" s="410">
        <v>0</v>
      </c>
      <c r="M72" s="410">
        <v>0</v>
      </c>
      <c r="N72" s="410">
        <v>0</v>
      </c>
      <c r="O72" s="410">
        <v>0</v>
      </c>
      <c r="P72" s="410">
        <v>0</v>
      </c>
      <c r="Q72" s="410">
        <v>0</v>
      </c>
      <c r="R72" s="410">
        <v>0</v>
      </c>
      <c r="S72" s="410">
        <v>0</v>
      </c>
      <c r="T72" s="410">
        <v>0</v>
      </c>
      <c r="U72" s="410">
        <v>0</v>
      </c>
      <c r="V72" s="410">
        <v>0</v>
      </c>
      <c r="W72" s="410">
        <v>0</v>
      </c>
      <c r="X72" s="410">
        <v>0</v>
      </c>
      <c r="Y72" s="410">
        <v>0</v>
      </c>
      <c r="Z72" s="410">
        <v>0</v>
      </c>
      <c r="AA72" s="410">
        <v>0</v>
      </c>
      <c r="AB72" s="410">
        <v>0</v>
      </c>
      <c r="AC72" s="410">
        <v>0</v>
      </c>
      <c r="AD72" s="410">
        <v>0</v>
      </c>
      <c r="AE72" s="410">
        <v>0</v>
      </c>
      <c r="AF72" s="410">
        <v>0</v>
      </c>
      <c r="AG72" s="410">
        <v>0</v>
      </c>
      <c r="AH72" s="410">
        <v>0</v>
      </c>
      <c r="AI72" s="410">
        <v>0</v>
      </c>
      <c r="AJ72" s="410">
        <v>0</v>
      </c>
      <c r="AK72" s="410">
        <v>0</v>
      </c>
      <c r="AL72" s="410">
        <v>0</v>
      </c>
      <c r="AM72" s="410">
        <v>0</v>
      </c>
      <c r="AN72" s="410">
        <v>0</v>
      </c>
      <c r="AO72" s="410">
        <v>0</v>
      </c>
      <c r="AP72" s="410">
        <v>0</v>
      </c>
      <c r="AQ72" s="410">
        <v>0</v>
      </c>
      <c r="AR72" s="410">
        <v>0</v>
      </c>
      <c r="AS72" s="410">
        <v>0</v>
      </c>
      <c r="AT72" s="410">
        <v>0</v>
      </c>
      <c r="AU72" s="410">
        <v>0</v>
      </c>
      <c r="AV72" s="410">
        <v>0</v>
      </c>
      <c r="AW72" s="410">
        <v>0</v>
      </c>
      <c r="AX72" s="410">
        <v>0</v>
      </c>
      <c r="AY72" s="410">
        <v>0</v>
      </c>
      <c r="AZ72" s="410">
        <v>0</v>
      </c>
      <c r="BA72" s="410">
        <v>0</v>
      </c>
      <c r="BB72" s="410">
        <v>0</v>
      </c>
      <c r="BC72" s="410">
        <v>0</v>
      </c>
      <c r="BD72" s="410">
        <v>0</v>
      </c>
      <c r="BE72" s="410">
        <v>0</v>
      </c>
      <c r="BF72" s="410">
        <v>0</v>
      </c>
      <c r="BG72" s="410">
        <v>0</v>
      </c>
      <c r="BH72" s="410">
        <v>0</v>
      </c>
      <c r="BI72" s="410">
        <v>0</v>
      </c>
      <c r="BJ72" s="410">
        <v>0</v>
      </c>
      <c r="BK72" s="410"/>
      <c r="BL72" s="410"/>
      <c r="BM72" s="410"/>
      <c r="BN72" s="410"/>
      <c r="BO72" s="410"/>
      <c r="BP72" s="410"/>
      <c r="BQ72" s="410"/>
      <c r="BR72" s="410"/>
      <c r="BS72" s="410"/>
      <c r="BT72" s="410"/>
      <c r="BU72" s="410"/>
      <c r="BV72" s="410"/>
      <c r="BW72" s="410"/>
      <c r="BX72" s="410"/>
      <c r="BY72" s="410"/>
      <c r="BZ72" s="410"/>
      <c r="CA72" s="410"/>
      <c r="CB72" s="410"/>
      <c r="CC72" s="410"/>
      <c r="CD72" s="410"/>
      <c r="CE72" s="410"/>
      <c r="CF72" s="410"/>
      <c r="CG72" s="410"/>
      <c r="CH72" s="410"/>
      <c r="CI72" s="410"/>
      <c r="CJ72" s="410"/>
      <c r="CK72" s="410"/>
      <c r="CL72" s="410"/>
      <c r="CM72" s="410">
        <v>0</v>
      </c>
      <c r="CN72" s="410">
        <v>0</v>
      </c>
      <c r="CO72" s="410">
        <v>0</v>
      </c>
      <c r="CP72" s="410">
        <v>0</v>
      </c>
      <c r="CQ72" s="410">
        <v>0</v>
      </c>
      <c r="CR72" s="410">
        <v>0</v>
      </c>
      <c r="CS72" s="410">
        <v>0</v>
      </c>
      <c r="CT72" s="410">
        <v>0</v>
      </c>
      <c r="CU72" s="410">
        <v>0</v>
      </c>
      <c r="CV72" s="410">
        <v>0</v>
      </c>
      <c r="CW72" s="410">
        <v>0</v>
      </c>
      <c r="CX72" s="410">
        <v>0</v>
      </c>
      <c r="CY72" s="410">
        <v>0</v>
      </c>
      <c r="CZ72" s="410">
        <v>0</v>
      </c>
      <c r="DA72" s="410" t="s">
        <v>190</v>
      </c>
      <c r="DB72" s="146"/>
    </row>
    <row r="73" spans="1:133" ht="48" customHeight="1" x14ac:dyDescent="0.25">
      <c r="A73" s="105"/>
      <c r="B73" s="382" t="s">
        <v>177</v>
      </c>
      <c r="C73" s="383" t="s">
        <v>178</v>
      </c>
      <c r="D73" s="427" t="s">
        <v>93</v>
      </c>
      <c r="E73" s="393">
        <f>E74+E75</f>
        <v>77.166666666666671</v>
      </c>
      <c r="F73" s="393">
        <f>F74+F75</f>
        <v>0</v>
      </c>
      <c r="G73" s="393">
        <f t="shared" ref="G73:CT73" si="59">G74+G75</f>
        <v>0</v>
      </c>
      <c r="H73" s="393">
        <f t="shared" si="59"/>
        <v>0</v>
      </c>
      <c r="I73" s="393">
        <f t="shared" si="59"/>
        <v>0</v>
      </c>
      <c r="J73" s="393">
        <f t="shared" si="59"/>
        <v>0</v>
      </c>
      <c r="K73" s="393">
        <f t="shared" si="59"/>
        <v>0</v>
      </c>
      <c r="L73" s="393">
        <f t="shared" si="59"/>
        <v>0</v>
      </c>
      <c r="M73" s="393">
        <f t="shared" si="59"/>
        <v>0</v>
      </c>
      <c r="N73" s="393">
        <f t="shared" si="59"/>
        <v>0</v>
      </c>
      <c r="O73" s="393">
        <f t="shared" si="59"/>
        <v>0</v>
      </c>
      <c r="P73" s="393">
        <f t="shared" si="59"/>
        <v>0</v>
      </c>
      <c r="Q73" s="393">
        <f t="shared" si="59"/>
        <v>0</v>
      </c>
      <c r="R73" s="393">
        <f t="shared" si="59"/>
        <v>0</v>
      </c>
      <c r="S73" s="393">
        <f t="shared" si="59"/>
        <v>0</v>
      </c>
      <c r="T73" s="393">
        <f t="shared" si="59"/>
        <v>0</v>
      </c>
      <c r="U73" s="393">
        <f>U74+U75</f>
        <v>0</v>
      </c>
      <c r="V73" s="393">
        <f t="shared" si="59"/>
        <v>0</v>
      </c>
      <c r="W73" s="393">
        <f t="shared" si="59"/>
        <v>0</v>
      </c>
      <c r="X73" s="393">
        <f t="shared" si="59"/>
        <v>0</v>
      </c>
      <c r="Y73" s="393">
        <f t="shared" si="59"/>
        <v>0</v>
      </c>
      <c r="Z73" s="393">
        <f t="shared" si="59"/>
        <v>0</v>
      </c>
      <c r="AA73" s="393">
        <f t="shared" si="59"/>
        <v>0</v>
      </c>
      <c r="AB73" s="393">
        <f t="shared" si="59"/>
        <v>0</v>
      </c>
      <c r="AC73" s="393">
        <f t="shared" si="59"/>
        <v>0</v>
      </c>
      <c r="AD73" s="393">
        <f t="shared" si="59"/>
        <v>0</v>
      </c>
      <c r="AE73" s="393">
        <f t="shared" si="59"/>
        <v>0</v>
      </c>
      <c r="AF73" s="393">
        <f t="shared" si="59"/>
        <v>0</v>
      </c>
      <c r="AG73" s="393">
        <f t="shared" si="59"/>
        <v>0</v>
      </c>
      <c r="AH73" s="393">
        <f t="shared" si="59"/>
        <v>0</v>
      </c>
      <c r="AI73" s="393">
        <f t="shared" si="59"/>
        <v>0</v>
      </c>
      <c r="AJ73" s="393">
        <f t="shared" si="59"/>
        <v>38.583333333333336</v>
      </c>
      <c r="AK73" s="393">
        <f t="shared" si="59"/>
        <v>0</v>
      </c>
      <c r="AL73" s="393">
        <f t="shared" si="59"/>
        <v>0</v>
      </c>
      <c r="AM73" s="393">
        <f t="shared" si="59"/>
        <v>0</v>
      </c>
      <c r="AN73" s="393">
        <f t="shared" si="59"/>
        <v>0</v>
      </c>
      <c r="AO73" s="393">
        <f t="shared" si="59"/>
        <v>0</v>
      </c>
      <c r="AP73" s="393">
        <f t="shared" si="59"/>
        <v>0</v>
      </c>
      <c r="AQ73" s="393">
        <f t="shared" si="59"/>
        <v>0</v>
      </c>
      <c r="AR73" s="393">
        <f t="shared" si="59"/>
        <v>0</v>
      </c>
      <c r="AS73" s="393">
        <f t="shared" si="59"/>
        <v>0</v>
      </c>
      <c r="AT73" s="393">
        <f t="shared" si="59"/>
        <v>0</v>
      </c>
      <c r="AU73" s="393">
        <f t="shared" si="59"/>
        <v>0</v>
      </c>
      <c r="AV73" s="393">
        <f t="shared" si="59"/>
        <v>0</v>
      </c>
      <c r="AW73" s="393">
        <f t="shared" si="59"/>
        <v>0</v>
      </c>
      <c r="AX73" s="393">
        <f t="shared" si="59"/>
        <v>0</v>
      </c>
      <c r="AY73" s="393">
        <f t="shared" si="59"/>
        <v>0</v>
      </c>
      <c r="AZ73" s="393">
        <f t="shared" si="59"/>
        <v>0</v>
      </c>
      <c r="BA73" s="393">
        <f t="shared" si="59"/>
        <v>0</v>
      </c>
      <c r="BB73" s="393">
        <f t="shared" si="59"/>
        <v>0</v>
      </c>
      <c r="BC73" s="393">
        <f t="shared" si="59"/>
        <v>0</v>
      </c>
      <c r="BD73" s="393">
        <f t="shared" si="59"/>
        <v>0</v>
      </c>
      <c r="BE73" s="393">
        <f t="shared" si="59"/>
        <v>0</v>
      </c>
      <c r="BF73" s="393">
        <f t="shared" si="59"/>
        <v>0</v>
      </c>
      <c r="BG73" s="393">
        <f t="shared" si="59"/>
        <v>0</v>
      </c>
      <c r="BH73" s="393">
        <f t="shared" si="59"/>
        <v>0</v>
      </c>
      <c r="BI73" s="393">
        <f t="shared" si="59"/>
        <v>0</v>
      </c>
      <c r="BJ73" s="393">
        <f t="shared" si="59"/>
        <v>0</v>
      </c>
      <c r="BK73" s="393"/>
      <c r="BL73" s="393"/>
      <c r="BM73" s="393"/>
      <c r="BN73" s="393"/>
      <c r="BO73" s="393"/>
      <c r="BP73" s="393"/>
      <c r="BQ73" s="393"/>
      <c r="BR73" s="393"/>
      <c r="BS73" s="393"/>
      <c r="BT73" s="393"/>
      <c r="BU73" s="393"/>
      <c r="BV73" s="393"/>
      <c r="BW73" s="393"/>
      <c r="BX73" s="393"/>
      <c r="BY73" s="393"/>
      <c r="BZ73" s="393"/>
      <c r="CA73" s="393"/>
      <c r="CB73" s="393"/>
      <c r="CC73" s="393"/>
      <c r="CD73" s="393"/>
      <c r="CE73" s="393"/>
      <c r="CF73" s="393"/>
      <c r="CG73" s="393"/>
      <c r="CH73" s="393"/>
      <c r="CI73" s="393"/>
      <c r="CJ73" s="393"/>
      <c r="CK73" s="393"/>
      <c r="CL73" s="393"/>
      <c r="CM73" s="393">
        <f t="shared" si="59"/>
        <v>0</v>
      </c>
      <c r="CN73" s="393">
        <f t="shared" si="59"/>
        <v>38.583333333333336</v>
      </c>
      <c r="CO73" s="393">
        <f t="shared" si="59"/>
        <v>0</v>
      </c>
      <c r="CP73" s="393">
        <f t="shared" si="59"/>
        <v>0</v>
      </c>
      <c r="CQ73" s="393">
        <f t="shared" si="59"/>
        <v>0</v>
      </c>
      <c r="CR73" s="393">
        <f t="shared" si="59"/>
        <v>0</v>
      </c>
      <c r="CS73" s="393">
        <f t="shared" si="59"/>
        <v>0</v>
      </c>
      <c r="CT73" s="393">
        <f t="shared" si="59"/>
        <v>0</v>
      </c>
      <c r="CU73" s="393">
        <f t="shared" ref="CU73:CZ73" si="60">CU74+CU75</f>
        <v>0</v>
      </c>
      <c r="CV73" s="393">
        <f t="shared" si="60"/>
        <v>0</v>
      </c>
      <c r="CW73" s="393">
        <f t="shared" si="60"/>
        <v>0</v>
      </c>
      <c r="CX73" s="393">
        <f t="shared" si="60"/>
        <v>0</v>
      </c>
      <c r="CY73" s="393">
        <f t="shared" si="60"/>
        <v>0</v>
      </c>
      <c r="CZ73" s="393">
        <f t="shared" si="60"/>
        <v>0</v>
      </c>
      <c r="DA73" s="475" t="s">
        <v>190</v>
      </c>
      <c r="DB73" s="146"/>
    </row>
    <row r="74" spans="1:133" ht="42" customHeight="1" x14ac:dyDescent="0.25">
      <c r="A74" s="105"/>
      <c r="B74" s="408" t="s">
        <v>179</v>
      </c>
      <c r="C74" s="409" t="s">
        <v>180</v>
      </c>
      <c r="D74" s="408" t="s">
        <v>93</v>
      </c>
      <c r="E74" s="410">
        <f>+E75</f>
        <v>38.583333333333336</v>
      </c>
      <c r="F74" s="410">
        <v>0</v>
      </c>
      <c r="G74" s="410">
        <f>+G75</f>
        <v>0</v>
      </c>
      <c r="H74" s="410">
        <v>0</v>
      </c>
      <c r="I74" s="410">
        <f>+I75</f>
        <v>0</v>
      </c>
      <c r="J74" s="410">
        <v>0</v>
      </c>
      <c r="K74" s="410">
        <f>+K75</f>
        <v>0</v>
      </c>
      <c r="L74" s="410">
        <v>0</v>
      </c>
      <c r="M74" s="410">
        <f>+M75</f>
        <v>0</v>
      </c>
      <c r="N74" s="410">
        <f>+N75</f>
        <v>0</v>
      </c>
      <c r="O74" s="410">
        <v>0</v>
      </c>
      <c r="P74" s="410">
        <f>+P75</f>
        <v>0</v>
      </c>
      <c r="Q74" s="410">
        <v>0</v>
      </c>
      <c r="R74" s="410">
        <f>+R75</f>
        <v>0</v>
      </c>
      <c r="S74" s="410">
        <v>0</v>
      </c>
      <c r="T74" s="410">
        <f>+T75</f>
        <v>0</v>
      </c>
      <c r="U74" s="410">
        <v>0</v>
      </c>
      <c r="V74" s="410">
        <v>0</v>
      </c>
      <c r="W74" s="410">
        <v>0</v>
      </c>
      <c r="X74" s="410">
        <v>0</v>
      </c>
      <c r="Y74" s="410">
        <v>0</v>
      </c>
      <c r="Z74" s="410">
        <v>0</v>
      </c>
      <c r="AA74" s="410">
        <v>0</v>
      </c>
      <c r="AB74" s="410">
        <v>0</v>
      </c>
      <c r="AC74" s="410">
        <v>0</v>
      </c>
      <c r="AD74" s="410">
        <v>0</v>
      </c>
      <c r="AE74" s="410">
        <v>0</v>
      </c>
      <c r="AF74" s="410">
        <v>0</v>
      </c>
      <c r="AG74" s="410">
        <v>0</v>
      </c>
      <c r="AH74" s="410">
        <v>0</v>
      </c>
      <c r="AI74" s="410">
        <v>0</v>
      </c>
      <c r="AJ74" s="410">
        <v>0</v>
      </c>
      <c r="AK74" s="410">
        <v>0</v>
      </c>
      <c r="AL74" s="410">
        <v>0</v>
      </c>
      <c r="AM74" s="410">
        <v>0</v>
      </c>
      <c r="AN74" s="410">
        <v>0</v>
      </c>
      <c r="AO74" s="410">
        <v>0</v>
      </c>
      <c r="AP74" s="410">
        <v>0</v>
      </c>
      <c r="AQ74" s="410">
        <v>0</v>
      </c>
      <c r="AR74" s="410">
        <v>0</v>
      </c>
      <c r="AS74" s="410">
        <v>0</v>
      </c>
      <c r="AT74" s="410">
        <v>0</v>
      </c>
      <c r="AU74" s="410">
        <v>0</v>
      </c>
      <c r="AV74" s="410">
        <v>0</v>
      </c>
      <c r="AW74" s="410">
        <v>0</v>
      </c>
      <c r="AX74" s="410">
        <v>0</v>
      </c>
      <c r="AY74" s="410">
        <v>0</v>
      </c>
      <c r="AZ74" s="410">
        <v>0</v>
      </c>
      <c r="BA74" s="410">
        <v>0</v>
      </c>
      <c r="BB74" s="410">
        <v>0</v>
      </c>
      <c r="BC74" s="410">
        <v>0</v>
      </c>
      <c r="BD74" s="410">
        <v>0</v>
      </c>
      <c r="BE74" s="410">
        <v>0</v>
      </c>
      <c r="BF74" s="410">
        <v>0</v>
      </c>
      <c r="BG74" s="410">
        <v>0</v>
      </c>
      <c r="BH74" s="410">
        <v>0</v>
      </c>
      <c r="BI74" s="410">
        <v>0</v>
      </c>
      <c r="BJ74" s="410">
        <v>0</v>
      </c>
      <c r="BK74" s="410"/>
      <c r="BL74" s="410"/>
      <c r="BM74" s="410"/>
      <c r="BN74" s="410"/>
      <c r="BO74" s="410"/>
      <c r="BP74" s="410"/>
      <c r="BQ74" s="410"/>
      <c r="BR74" s="410"/>
      <c r="BS74" s="410"/>
      <c r="BT74" s="410"/>
      <c r="BU74" s="410"/>
      <c r="BV74" s="410"/>
      <c r="BW74" s="410"/>
      <c r="BX74" s="410"/>
      <c r="BY74" s="410"/>
      <c r="BZ74" s="410"/>
      <c r="CA74" s="410"/>
      <c r="CB74" s="410"/>
      <c r="CC74" s="410"/>
      <c r="CD74" s="410"/>
      <c r="CE74" s="410"/>
      <c r="CF74" s="410"/>
      <c r="CG74" s="410"/>
      <c r="CH74" s="410"/>
      <c r="CI74" s="410"/>
      <c r="CJ74" s="410"/>
      <c r="CK74" s="410"/>
      <c r="CL74" s="410"/>
      <c r="CM74" s="410">
        <v>0</v>
      </c>
      <c r="CN74" s="410">
        <v>0</v>
      </c>
      <c r="CO74" s="410">
        <v>0</v>
      </c>
      <c r="CP74" s="410">
        <v>0</v>
      </c>
      <c r="CQ74" s="410">
        <v>0</v>
      </c>
      <c r="CR74" s="410">
        <v>0</v>
      </c>
      <c r="CS74" s="410">
        <v>0</v>
      </c>
      <c r="CT74" s="410">
        <v>0</v>
      </c>
      <c r="CU74" s="410">
        <v>0</v>
      </c>
      <c r="CV74" s="410">
        <v>0</v>
      </c>
      <c r="CW74" s="410">
        <v>0</v>
      </c>
      <c r="CX74" s="410">
        <v>0</v>
      </c>
      <c r="CY74" s="410">
        <v>0</v>
      </c>
      <c r="CZ74" s="410">
        <v>0</v>
      </c>
      <c r="DA74" s="208" t="s">
        <v>190</v>
      </c>
      <c r="DB74" s="146"/>
    </row>
    <row r="75" spans="1:133" ht="42" customHeight="1" x14ac:dyDescent="0.25">
      <c r="A75" s="105"/>
      <c r="B75" s="408" t="s">
        <v>181</v>
      </c>
      <c r="C75" s="409" t="s">
        <v>182</v>
      </c>
      <c r="D75" s="408" t="s">
        <v>93</v>
      </c>
      <c r="E75" s="410">
        <f>SUBTOTAL(9,E76)</f>
        <v>38.583333333333336</v>
      </c>
      <c r="F75" s="410">
        <f t="shared" ref="F75:BQ75" si="61">SUBTOTAL(9,F76)</f>
        <v>0</v>
      </c>
      <c r="G75" s="410">
        <f t="shared" si="61"/>
        <v>0</v>
      </c>
      <c r="H75" s="410">
        <f t="shared" si="61"/>
        <v>0</v>
      </c>
      <c r="I75" s="410">
        <f t="shared" si="61"/>
        <v>0</v>
      </c>
      <c r="J75" s="410">
        <f t="shared" si="61"/>
        <v>0</v>
      </c>
      <c r="K75" s="410">
        <f t="shared" si="61"/>
        <v>0</v>
      </c>
      <c r="L75" s="410">
        <f t="shared" si="61"/>
        <v>0</v>
      </c>
      <c r="M75" s="410">
        <f t="shared" si="61"/>
        <v>0</v>
      </c>
      <c r="N75" s="410">
        <f t="shared" si="61"/>
        <v>0</v>
      </c>
      <c r="O75" s="410">
        <f t="shared" si="61"/>
        <v>0</v>
      </c>
      <c r="P75" s="410">
        <f t="shared" si="61"/>
        <v>0</v>
      </c>
      <c r="Q75" s="410">
        <f t="shared" si="61"/>
        <v>0</v>
      </c>
      <c r="R75" s="410">
        <f t="shared" si="61"/>
        <v>0</v>
      </c>
      <c r="S75" s="410">
        <f t="shared" si="61"/>
        <v>0</v>
      </c>
      <c r="T75" s="410">
        <f t="shared" si="61"/>
        <v>0</v>
      </c>
      <c r="U75" s="410">
        <f t="shared" si="61"/>
        <v>0</v>
      </c>
      <c r="V75" s="410">
        <f t="shared" si="61"/>
        <v>0</v>
      </c>
      <c r="W75" s="410">
        <f t="shared" si="61"/>
        <v>0</v>
      </c>
      <c r="X75" s="410">
        <f t="shared" si="61"/>
        <v>0</v>
      </c>
      <c r="Y75" s="410">
        <f t="shared" si="61"/>
        <v>0</v>
      </c>
      <c r="Z75" s="410">
        <f t="shared" si="61"/>
        <v>0</v>
      </c>
      <c r="AA75" s="410">
        <f t="shared" si="61"/>
        <v>0</v>
      </c>
      <c r="AB75" s="410">
        <f t="shared" si="61"/>
        <v>0</v>
      </c>
      <c r="AC75" s="410">
        <f t="shared" si="61"/>
        <v>0</v>
      </c>
      <c r="AD75" s="410">
        <f t="shared" si="61"/>
        <v>0</v>
      </c>
      <c r="AE75" s="410">
        <f t="shared" si="61"/>
        <v>0</v>
      </c>
      <c r="AF75" s="410">
        <f t="shared" si="61"/>
        <v>0</v>
      </c>
      <c r="AG75" s="410">
        <f t="shared" si="61"/>
        <v>0</v>
      </c>
      <c r="AH75" s="410">
        <f t="shared" si="61"/>
        <v>0</v>
      </c>
      <c r="AI75" s="410">
        <f t="shared" si="61"/>
        <v>0</v>
      </c>
      <c r="AJ75" s="410">
        <f t="shared" si="61"/>
        <v>38.583333333333336</v>
      </c>
      <c r="AK75" s="410">
        <f t="shared" si="61"/>
        <v>0</v>
      </c>
      <c r="AL75" s="410">
        <f t="shared" si="61"/>
        <v>0</v>
      </c>
      <c r="AM75" s="410">
        <f t="shared" si="61"/>
        <v>0</v>
      </c>
      <c r="AN75" s="410">
        <f t="shared" si="61"/>
        <v>0</v>
      </c>
      <c r="AO75" s="410">
        <f t="shared" si="61"/>
        <v>0</v>
      </c>
      <c r="AP75" s="410">
        <f t="shared" si="61"/>
        <v>0</v>
      </c>
      <c r="AQ75" s="410">
        <f t="shared" si="61"/>
        <v>0</v>
      </c>
      <c r="AR75" s="410">
        <f t="shared" si="61"/>
        <v>0</v>
      </c>
      <c r="AS75" s="410">
        <f t="shared" si="61"/>
        <v>0</v>
      </c>
      <c r="AT75" s="410">
        <f t="shared" si="61"/>
        <v>0</v>
      </c>
      <c r="AU75" s="410">
        <f t="shared" si="61"/>
        <v>0</v>
      </c>
      <c r="AV75" s="410">
        <f t="shared" si="61"/>
        <v>0</v>
      </c>
      <c r="AW75" s="410">
        <f t="shared" si="61"/>
        <v>0</v>
      </c>
      <c r="AX75" s="410">
        <f t="shared" si="61"/>
        <v>0</v>
      </c>
      <c r="AY75" s="410">
        <f t="shared" si="61"/>
        <v>0</v>
      </c>
      <c r="AZ75" s="410">
        <f t="shared" si="61"/>
        <v>0</v>
      </c>
      <c r="BA75" s="410">
        <f t="shared" si="61"/>
        <v>0</v>
      </c>
      <c r="BB75" s="410">
        <f t="shared" si="61"/>
        <v>0</v>
      </c>
      <c r="BC75" s="410">
        <f t="shared" si="61"/>
        <v>0</v>
      </c>
      <c r="BD75" s="410">
        <f t="shared" si="61"/>
        <v>0</v>
      </c>
      <c r="BE75" s="410">
        <f t="shared" si="61"/>
        <v>0</v>
      </c>
      <c r="BF75" s="410">
        <f t="shared" si="61"/>
        <v>0</v>
      </c>
      <c r="BG75" s="410">
        <f t="shared" si="61"/>
        <v>0</v>
      </c>
      <c r="BH75" s="410">
        <f t="shared" si="61"/>
        <v>0</v>
      </c>
      <c r="BI75" s="410">
        <f t="shared" si="61"/>
        <v>0</v>
      </c>
      <c r="BJ75" s="410">
        <f t="shared" si="61"/>
        <v>0</v>
      </c>
      <c r="BK75" s="410">
        <f t="shared" si="61"/>
        <v>0</v>
      </c>
      <c r="BL75" s="410">
        <f t="shared" si="61"/>
        <v>0</v>
      </c>
      <c r="BM75" s="410">
        <f t="shared" si="61"/>
        <v>0</v>
      </c>
      <c r="BN75" s="410">
        <f t="shared" si="61"/>
        <v>0</v>
      </c>
      <c r="BO75" s="410">
        <f t="shared" si="61"/>
        <v>0</v>
      </c>
      <c r="BP75" s="410">
        <f t="shared" si="61"/>
        <v>0</v>
      </c>
      <c r="BQ75" s="410">
        <f t="shared" si="61"/>
        <v>0</v>
      </c>
      <c r="BR75" s="410">
        <f t="shared" ref="BR75:CZ75" si="62">SUBTOTAL(9,BR76)</f>
        <v>0</v>
      </c>
      <c r="BS75" s="410">
        <f t="shared" si="62"/>
        <v>0</v>
      </c>
      <c r="BT75" s="410">
        <f t="shared" si="62"/>
        <v>0</v>
      </c>
      <c r="BU75" s="410">
        <f t="shared" si="62"/>
        <v>0</v>
      </c>
      <c r="BV75" s="410">
        <f t="shared" si="62"/>
        <v>0</v>
      </c>
      <c r="BW75" s="410">
        <f t="shared" si="62"/>
        <v>0</v>
      </c>
      <c r="BX75" s="410">
        <f t="shared" si="62"/>
        <v>0</v>
      </c>
      <c r="BY75" s="410">
        <f t="shared" si="62"/>
        <v>0</v>
      </c>
      <c r="BZ75" s="410">
        <f t="shared" si="62"/>
        <v>0</v>
      </c>
      <c r="CA75" s="410">
        <f t="shared" si="62"/>
        <v>0</v>
      </c>
      <c r="CB75" s="410">
        <f t="shared" si="62"/>
        <v>0</v>
      </c>
      <c r="CC75" s="410">
        <f t="shared" si="62"/>
        <v>0</v>
      </c>
      <c r="CD75" s="410">
        <f t="shared" si="62"/>
        <v>0</v>
      </c>
      <c r="CE75" s="410">
        <f t="shared" si="62"/>
        <v>0</v>
      </c>
      <c r="CF75" s="410">
        <f t="shared" si="62"/>
        <v>0</v>
      </c>
      <c r="CG75" s="410">
        <f t="shared" si="62"/>
        <v>0</v>
      </c>
      <c r="CH75" s="410">
        <f t="shared" si="62"/>
        <v>0</v>
      </c>
      <c r="CI75" s="410">
        <f t="shared" si="62"/>
        <v>0</v>
      </c>
      <c r="CJ75" s="410">
        <f t="shared" si="62"/>
        <v>0</v>
      </c>
      <c r="CK75" s="410">
        <f t="shared" si="62"/>
        <v>0</v>
      </c>
      <c r="CL75" s="410">
        <f t="shared" si="62"/>
        <v>0</v>
      </c>
      <c r="CM75" s="410">
        <f t="shared" si="62"/>
        <v>0</v>
      </c>
      <c r="CN75" s="410">
        <f t="shared" si="62"/>
        <v>38.583333333333336</v>
      </c>
      <c r="CO75" s="410">
        <f t="shared" si="62"/>
        <v>0</v>
      </c>
      <c r="CP75" s="410">
        <f t="shared" si="62"/>
        <v>0</v>
      </c>
      <c r="CQ75" s="410">
        <f t="shared" si="62"/>
        <v>0</v>
      </c>
      <c r="CR75" s="410">
        <f t="shared" si="62"/>
        <v>0</v>
      </c>
      <c r="CS75" s="410">
        <f t="shared" si="62"/>
        <v>0</v>
      </c>
      <c r="CT75" s="410">
        <f t="shared" si="62"/>
        <v>0</v>
      </c>
      <c r="CU75" s="410">
        <f t="shared" si="62"/>
        <v>0</v>
      </c>
      <c r="CV75" s="410">
        <f t="shared" si="62"/>
        <v>0</v>
      </c>
      <c r="CW75" s="410">
        <f t="shared" si="62"/>
        <v>0</v>
      </c>
      <c r="CX75" s="410">
        <f t="shared" si="62"/>
        <v>0</v>
      </c>
      <c r="CY75" s="410">
        <f t="shared" si="62"/>
        <v>0</v>
      </c>
      <c r="CZ75" s="410">
        <f t="shared" si="62"/>
        <v>0</v>
      </c>
      <c r="DA75" s="208" t="s">
        <v>190</v>
      </c>
      <c r="DB75" s="146"/>
    </row>
    <row r="76" spans="1:133" s="941" customFormat="1" ht="33" customHeight="1" x14ac:dyDescent="0.25">
      <c r="B76" s="76" t="s">
        <v>181</v>
      </c>
      <c r="C76" s="387" t="s">
        <v>1576</v>
      </c>
      <c r="D76" s="76" t="s">
        <v>1666</v>
      </c>
      <c r="E76" s="390">
        <f>'С № 3'!L79</f>
        <v>38.583333333333336</v>
      </c>
      <c r="F76" s="390"/>
      <c r="G76" s="390"/>
      <c r="H76" s="390"/>
      <c r="I76" s="390"/>
      <c r="J76" s="390"/>
      <c r="K76" s="390"/>
      <c r="L76" s="390"/>
      <c r="M76" s="390"/>
      <c r="N76" s="390"/>
      <c r="O76" s="390"/>
      <c r="P76" s="390"/>
      <c r="Q76" s="390"/>
      <c r="R76" s="390"/>
      <c r="S76" s="390"/>
      <c r="T76" s="390"/>
      <c r="U76" s="390"/>
      <c r="V76" s="390"/>
      <c r="W76" s="390"/>
      <c r="X76" s="390"/>
      <c r="Y76" s="390"/>
      <c r="Z76" s="390"/>
      <c r="AA76" s="390"/>
      <c r="AB76" s="390"/>
      <c r="AC76" s="390"/>
      <c r="AD76" s="390"/>
      <c r="AE76" s="390"/>
      <c r="AF76" s="390"/>
      <c r="AG76" s="390"/>
      <c r="AH76" s="390"/>
      <c r="AI76" s="390"/>
      <c r="AJ76" s="390">
        <f>'С № 3'!AN79</f>
        <v>38.583333333333336</v>
      </c>
      <c r="AK76" s="390"/>
      <c r="AL76" s="390"/>
      <c r="AM76" s="390"/>
      <c r="AN76" s="390"/>
      <c r="AO76" s="390"/>
      <c r="AP76" s="390"/>
      <c r="AQ76" s="390"/>
      <c r="AR76" s="390"/>
      <c r="AS76" s="390"/>
      <c r="AT76" s="390"/>
      <c r="AU76" s="390"/>
      <c r="AV76" s="390"/>
      <c r="AW76" s="390"/>
      <c r="AX76" s="390"/>
      <c r="AY76" s="390"/>
      <c r="AZ76" s="390"/>
      <c r="BA76" s="390"/>
      <c r="BB76" s="390"/>
      <c r="BC76" s="390"/>
      <c r="BD76" s="390"/>
      <c r="BE76" s="390"/>
      <c r="BF76" s="390"/>
      <c r="BG76" s="390"/>
      <c r="BH76" s="390"/>
      <c r="BI76" s="390"/>
      <c r="BJ76" s="390"/>
      <c r="BK76" s="390"/>
      <c r="BL76" s="390"/>
      <c r="BM76" s="390"/>
      <c r="BN76" s="390"/>
      <c r="BO76" s="390"/>
      <c r="BP76" s="390"/>
      <c r="BQ76" s="390"/>
      <c r="BR76" s="390"/>
      <c r="BS76" s="390"/>
      <c r="BT76" s="390"/>
      <c r="BU76" s="390"/>
      <c r="BV76" s="390"/>
      <c r="BW76" s="390"/>
      <c r="BX76" s="390"/>
      <c r="BY76" s="390"/>
      <c r="BZ76" s="390"/>
      <c r="CA76" s="390"/>
      <c r="CB76" s="390"/>
      <c r="CC76" s="390"/>
      <c r="CD76" s="390"/>
      <c r="CE76" s="390"/>
      <c r="CF76" s="390"/>
      <c r="CG76" s="390"/>
      <c r="CH76" s="390"/>
      <c r="CI76" s="390"/>
      <c r="CJ76" s="390"/>
      <c r="CK76" s="390"/>
      <c r="CL76" s="390"/>
      <c r="CM76" s="390"/>
      <c r="CN76" s="390">
        <f t="shared" ref="CN76:CN85" si="63">V76+AJ76+AX76+BL76+BZ76</f>
        <v>38.583333333333336</v>
      </c>
      <c r="CO76" s="390"/>
      <c r="CP76" s="390"/>
      <c r="CQ76" s="390"/>
      <c r="CR76" s="390"/>
      <c r="CS76" s="390"/>
      <c r="CT76" s="390"/>
      <c r="CU76" s="390"/>
      <c r="CV76" s="390"/>
      <c r="CW76" s="390"/>
      <c r="CX76" s="390"/>
      <c r="CY76" s="390"/>
      <c r="CZ76" s="390"/>
      <c r="DA76" s="209"/>
      <c r="DB76" s="112"/>
    </row>
    <row r="77" spans="1:133" ht="48" customHeight="1" x14ac:dyDescent="0.25">
      <c r="A77" s="105"/>
      <c r="B77" s="382" t="s">
        <v>183</v>
      </c>
      <c r="C77" s="383" t="s">
        <v>184</v>
      </c>
      <c r="D77" s="382" t="s">
        <v>93</v>
      </c>
      <c r="E77" s="393">
        <f t="shared" ref="E77:AX77" si="64">SUBTOTAL(9,E78:E85)</f>
        <v>94.748333333333335</v>
      </c>
      <c r="F77" s="393">
        <f t="shared" si="64"/>
        <v>0</v>
      </c>
      <c r="G77" s="393">
        <f t="shared" si="64"/>
        <v>0</v>
      </c>
      <c r="H77" s="393">
        <f t="shared" si="64"/>
        <v>2.0833333333333335</v>
      </c>
      <c r="I77" s="393">
        <f t="shared" si="64"/>
        <v>0</v>
      </c>
      <c r="J77" s="393">
        <f t="shared" si="64"/>
        <v>0</v>
      </c>
      <c r="K77" s="393">
        <f t="shared" si="64"/>
        <v>0</v>
      </c>
      <c r="L77" s="393">
        <f t="shared" si="64"/>
        <v>0</v>
      </c>
      <c r="M77" s="393">
        <f t="shared" si="64"/>
        <v>0</v>
      </c>
      <c r="N77" s="393">
        <f t="shared" si="64"/>
        <v>0</v>
      </c>
      <c r="O77" s="393">
        <f t="shared" si="64"/>
        <v>0</v>
      </c>
      <c r="P77" s="393">
        <f t="shared" si="64"/>
        <v>0</v>
      </c>
      <c r="Q77" s="393">
        <f t="shared" si="64"/>
        <v>0</v>
      </c>
      <c r="R77" s="393">
        <f t="shared" si="64"/>
        <v>0</v>
      </c>
      <c r="S77" s="393">
        <f t="shared" si="64"/>
        <v>0</v>
      </c>
      <c r="T77" s="393">
        <f t="shared" si="64"/>
        <v>0</v>
      </c>
      <c r="U77" s="393">
        <f t="shared" si="64"/>
        <v>0</v>
      </c>
      <c r="V77" s="393">
        <f t="shared" si="64"/>
        <v>2.0833333333333335</v>
      </c>
      <c r="W77" s="393">
        <f t="shared" si="64"/>
        <v>0</v>
      </c>
      <c r="X77" s="393">
        <f t="shared" si="64"/>
        <v>0</v>
      </c>
      <c r="Y77" s="393">
        <f t="shared" si="64"/>
        <v>0</v>
      </c>
      <c r="Z77" s="393">
        <f t="shared" si="64"/>
        <v>0</v>
      </c>
      <c r="AA77" s="393">
        <f t="shared" si="64"/>
        <v>0</v>
      </c>
      <c r="AB77" s="393">
        <f t="shared" si="64"/>
        <v>0</v>
      </c>
      <c r="AC77" s="393">
        <f t="shared" si="64"/>
        <v>0</v>
      </c>
      <c r="AD77" s="393">
        <f t="shared" si="64"/>
        <v>0</v>
      </c>
      <c r="AE77" s="393">
        <f t="shared" si="64"/>
        <v>0</v>
      </c>
      <c r="AF77" s="393">
        <f t="shared" si="64"/>
        <v>0</v>
      </c>
      <c r="AG77" s="393">
        <f t="shared" si="64"/>
        <v>0</v>
      </c>
      <c r="AH77" s="393">
        <f t="shared" si="64"/>
        <v>0</v>
      </c>
      <c r="AI77" s="393">
        <f t="shared" si="64"/>
        <v>0</v>
      </c>
      <c r="AJ77" s="393">
        <f t="shared" si="64"/>
        <v>0</v>
      </c>
      <c r="AK77" s="393">
        <f t="shared" si="64"/>
        <v>0</v>
      </c>
      <c r="AL77" s="393">
        <f t="shared" si="64"/>
        <v>0</v>
      </c>
      <c r="AM77" s="393">
        <f t="shared" si="64"/>
        <v>0</v>
      </c>
      <c r="AN77" s="393">
        <f t="shared" si="64"/>
        <v>0</v>
      </c>
      <c r="AO77" s="393">
        <f t="shared" si="64"/>
        <v>0</v>
      </c>
      <c r="AP77" s="393">
        <f t="shared" si="64"/>
        <v>0</v>
      </c>
      <c r="AQ77" s="393">
        <f t="shared" si="64"/>
        <v>0</v>
      </c>
      <c r="AR77" s="393">
        <f t="shared" si="64"/>
        <v>0</v>
      </c>
      <c r="AS77" s="393">
        <f t="shared" si="64"/>
        <v>0</v>
      </c>
      <c r="AT77" s="393">
        <f t="shared" si="64"/>
        <v>0</v>
      </c>
      <c r="AU77" s="393">
        <f t="shared" si="64"/>
        <v>0</v>
      </c>
      <c r="AV77" s="393">
        <f t="shared" si="64"/>
        <v>0</v>
      </c>
      <c r="AW77" s="393">
        <f t="shared" si="64"/>
        <v>0</v>
      </c>
      <c r="AX77" s="393">
        <f t="shared" si="64"/>
        <v>12.5</v>
      </c>
      <c r="AY77" s="393">
        <f t="shared" ref="AY77:CM77" si="65">SUBTOTAL(9,AY78:AY85)</f>
        <v>0</v>
      </c>
      <c r="AZ77" s="393">
        <f t="shared" si="65"/>
        <v>0</v>
      </c>
      <c r="BA77" s="393">
        <f t="shared" si="65"/>
        <v>0</v>
      </c>
      <c r="BB77" s="393">
        <f t="shared" si="65"/>
        <v>0</v>
      </c>
      <c r="BC77" s="393">
        <f t="shared" si="65"/>
        <v>0</v>
      </c>
      <c r="BD77" s="393">
        <f t="shared" si="65"/>
        <v>0</v>
      </c>
      <c r="BE77" s="393">
        <f t="shared" si="65"/>
        <v>0</v>
      </c>
      <c r="BF77" s="393">
        <f t="shared" si="65"/>
        <v>0</v>
      </c>
      <c r="BG77" s="393">
        <f t="shared" si="65"/>
        <v>0</v>
      </c>
      <c r="BH77" s="393">
        <f t="shared" si="65"/>
        <v>0</v>
      </c>
      <c r="BI77" s="393">
        <f t="shared" si="65"/>
        <v>0</v>
      </c>
      <c r="BJ77" s="393">
        <f t="shared" si="65"/>
        <v>0</v>
      </c>
      <c r="BK77" s="393">
        <f t="shared" si="65"/>
        <v>0</v>
      </c>
      <c r="BL77" s="393">
        <f t="shared" si="65"/>
        <v>26.060000000000002</v>
      </c>
      <c r="BM77" s="393">
        <f t="shared" si="65"/>
        <v>0</v>
      </c>
      <c r="BN77" s="393">
        <f t="shared" si="65"/>
        <v>0</v>
      </c>
      <c r="BO77" s="393">
        <f t="shared" si="65"/>
        <v>0</v>
      </c>
      <c r="BP77" s="393">
        <f t="shared" si="65"/>
        <v>0</v>
      </c>
      <c r="BQ77" s="393">
        <f t="shared" si="65"/>
        <v>0</v>
      </c>
      <c r="BR77" s="393">
        <f t="shared" si="65"/>
        <v>0</v>
      </c>
      <c r="BS77" s="393">
        <f t="shared" si="65"/>
        <v>0</v>
      </c>
      <c r="BT77" s="393">
        <f t="shared" si="65"/>
        <v>0</v>
      </c>
      <c r="BU77" s="393">
        <f t="shared" si="65"/>
        <v>0</v>
      </c>
      <c r="BV77" s="393">
        <f t="shared" si="65"/>
        <v>0</v>
      </c>
      <c r="BW77" s="393">
        <f t="shared" si="65"/>
        <v>0</v>
      </c>
      <c r="BX77" s="393">
        <f t="shared" si="65"/>
        <v>0</v>
      </c>
      <c r="BY77" s="393">
        <f t="shared" si="65"/>
        <v>0</v>
      </c>
      <c r="BZ77" s="393">
        <f t="shared" si="65"/>
        <v>54.105000000000011</v>
      </c>
      <c r="CA77" s="393">
        <f t="shared" si="65"/>
        <v>0</v>
      </c>
      <c r="CB77" s="393">
        <f t="shared" si="65"/>
        <v>0</v>
      </c>
      <c r="CC77" s="393">
        <f t="shared" si="65"/>
        <v>0</v>
      </c>
      <c r="CD77" s="393">
        <f t="shared" si="65"/>
        <v>0</v>
      </c>
      <c r="CE77" s="393">
        <f t="shared" si="65"/>
        <v>0</v>
      </c>
      <c r="CF77" s="393">
        <f t="shared" si="65"/>
        <v>0</v>
      </c>
      <c r="CG77" s="393">
        <f t="shared" si="65"/>
        <v>0</v>
      </c>
      <c r="CH77" s="393">
        <f t="shared" si="65"/>
        <v>0</v>
      </c>
      <c r="CI77" s="393">
        <f t="shared" si="65"/>
        <v>0</v>
      </c>
      <c r="CJ77" s="393">
        <f t="shared" si="65"/>
        <v>0</v>
      </c>
      <c r="CK77" s="393">
        <f t="shared" si="65"/>
        <v>0</v>
      </c>
      <c r="CL77" s="393">
        <f t="shared" si="65"/>
        <v>0</v>
      </c>
      <c r="CM77" s="393">
        <f t="shared" si="65"/>
        <v>0</v>
      </c>
      <c r="CN77" s="393">
        <f t="shared" ref="CN77:CZ77" si="66">SUBTOTAL(9,CN78:CN85)</f>
        <v>94.748333333333335</v>
      </c>
      <c r="CO77" s="393">
        <f t="shared" si="66"/>
        <v>0</v>
      </c>
      <c r="CP77" s="393">
        <f t="shared" si="66"/>
        <v>0</v>
      </c>
      <c r="CQ77" s="393">
        <f t="shared" si="66"/>
        <v>0</v>
      </c>
      <c r="CR77" s="393">
        <f t="shared" si="66"/>
        <v>0</v>
      </c>
      <c r="CS77" s="393">
        <f t="shared" si="66"/>
        <v>0</v>
      </c>
      <c r="CT77" s="393">
        <f t="shared" si="66"/>
        <v>0</v>
      </c>
      <c r="CU77" s="393">
        <f t="shared" si="66"/>
        <v>0</v>
      </c>
      <c r="CV77" s="393">
        <f t="shared" si="66"/>
        <v>0</v>
      </c>
      <c r="CW77" s="393">
        <f t="shared" si="66"/>
        <v>0</v>
      </c>
      <c r="CX77" s="393">
        <f t="shared" si="66"/>
        <v>0</v>
      </c>
      <c r="CY77" s="393">
        <f t="shared" si="66"/>
        <v>0</v>
      </c>
      <c r="CZ77" s="393">
        <f t="shared" si="66"/>
        <v>0</v>
      </c>
      <c r="DA77" s="475" t="s">
        <v>190</v>
      </c>
      <c r="DB77" s="146"/>
    </row>
    <row r="78" spans="1:133" s="452" customFormat="1" ht="33" customHeight="1" x14ac:dyDescent="0.25">
      <c r="B78" s="76" t="s">
        <v>183</v>
      </c>
      <c r="C78" s="387" t="s">
        <v>1575</v>
      </c>
      <c r="D78" s="76" t="s">
        <v>1667</v>
      </c>
      <c r="E78" s="390">
        <f>'С № 3'!L81</f>
        <v>44.93833333333334</v>
      </c>
      <c r="F78" s="390">
        <f>'С № 3'!AC81+'С № 3'!AA81</f>
        <v>0</v>
      </c>
      <c r="G78" s="389"/>
      <c r="H78" s="390">
        <f>'С № 3'!AD81</f>
        <v>0</v>
      </c>
      <c r="I78" s="389"/>
      <c r="J78" s="389"/>
      <c r="K78" s="389"/>
      <c r="L78" s="389"/>
      <c r="M78" s="389"/>
      <c r="N78" s="389"/>
      <c r="O78" s="389"/>
      <c r="P78" s="389"/>
      <c r="Q78" s="389"/>
      <c r="R78" s="389"/>
      <c r="S78" s="389"/>
      <c r="T78" s="389"/>
      <c r="U78" s="389"/>
      <c r="V78" s="77">
        <f>'С № 3'!AD81</f>
        <v>0</v>
      </c>
      <c r="W78" s="389"/>
      <c r="X78" s="389"/>
      <c r="Y78" s="390"/>
      <c r="Z78" s="389"/>
      <c r="AA78" s="389"/>
      <c r="AB78" s="389"/>
      <c r="AC78" s="390">
        <f>'С № 3'!AE81</f>
        <v>0</v>
      </c>
      <c r="AD78" s="389"/>
      <c r="AE78" s="389"/>
      <c r="AF78" s="390"/>
      <c r="AG78" s="389"/>
      <c r="AH78" s="389"/>
      <c r="AI78" s="390"/>
      <c r="AJ78" s="390">
        <f>'С № 3'!AF81</f>
        <v>0</v>
      </c>
      <c r="AK78" s="390"/>
      <c r="AL78" s="390"/>
      <c r="AM78" s="390"/>
      <c r="AN78" s="390"/>
      <c r="AO78" s="390"/>
      <c r="AP78" s="389"/>
      <c r="AQ78" s="390">
        <f>'С № 3'!AA81+'С № 3'!AC81</f>
        <v>0</v>
      </c>
      <c r="AR78" s="389"/>
      <c r="AS78" s="389"/>
      <c r="AT78" s="390">
        <f>AF78</f>
        <v>0</v>
      </c>
      <c r="AU78" s="389"/>
      <c r="AV78" s="389"/>
      <c r="AW78" s="390"/>
      <c r="AX78" s="390">
        <f>'С № 3'!AH81</f>
        <v>0</v>
      </c>
      <c r="AY78" s="390"/>
      <c r="AZ78" s="390"/>
      <c r="BA78" s="390"/>
      <c r="BB78" s="390"/>
      <c r="BC78" s="390"/>
      <c r="BD78" s="389"/>
      <c r="BE78" s="389"/>
      <c r="BF78" s="389"/>
      <c r="BG78" s="389"/>
      <c r="BH78" s="389"/>
      <c r="BI78" s="389"/>
      <c r="BJ78" s="389"/>
      <c r="BK78" s="389"/>
      <c r="BL78" s="389"/>
      <c r="BM78" s="389"/>
      <c r="BN78" s="389"/>
      <c r="BO78" s="389"/>
      <c r="BP78" s="389"/>
      <c r="BQ78" s="389"/>
      <c r="BR78" s="389"/>
      <c r="BS78" s="389"/>
      <c r="BT78" s="389"/>
      <c r="BU78" s="389"/>
      <c r="BV78" s="389"/>
      <c r="BW78" s="389"/>
      <c r="BX78" s="389"/>
      <c r="BY78" s="389"/>
      <c r="BZ78" s="390">
        <f>'С № 3'!AN81</f>
        <v>44.93833333333334</v>
      </c>
      <c r="CA78" s="389"/>
      <c r="CB78" s="389"/>
      <c r="CC78" s="389"/>
      <c r="CD78" s="389"/>
      <c r="CE78" s="389"/>
      <c r="CF78" s="389"/>
      <c r="CG78" s="389"/>
      <c r="CH78" s="389"/>
      <c r="CI78" s="389"/>
      <c r="CJ78" s="389"/>
      <c r="CK78" s="389"/>
      <c r="CL78" s="389"/>
      <c r="CM78" s="390"/>
      <c r="CN78" s="390">
        <f t="shared" si="63"/>
        <v>44.93833333333334</v>
      </c>
      <c r="CO78" s="390">
        <f>I78+W78+AK78+AY78</f>
        <v>0</v>
      </c>
      <c r="CP78" s="390">
        <f>J78+X78+AL78+AZ78</f>
        <v>0</v>
      </c>
      <c r="CQ78" s="390">
        <f>K78+Y78+AM78+BA78</f>
        <v>0</v>
      </c>
      <c r="CR78" s="390">
        <f>L78+Z78+AN78+BB78</f>
        <v>0</v>
      </c>
      <c r="CS78" s="390">
        <f>M78+AA78+AO78+BC78</f>
        <v>0</v>
      </c>
      <c r="CT78" s="389"/>
      <c r="CU78" s="390">
        <f>AQ78+BE78</f>
        <v>0</v>
      </c>
      <c r="CV78" s="390">
        <f>P78+AD78+AR78+BF78</f>
        <v>0</v>
      </c>
      <c r="CW78" s="390">
        <f>Q78+AE78+AS78+BG78</f>
        <v>0</v>
      </c>
      <c r="CX78" s="390">
        <f>R78+AT78+BH78</f>
        <v>0</v>
      </c>
      <c r="CY78" s="390">
        <f>S78+AG78+AU78+BI78</f>
        <v>0</v>
      </c>
      <c r="CZ78" s="390">
        <f>T78+AH78+AV78+BJ78</f>
        <v>0</v>
      </c>
      <c r="DA78" s="588"/>
      <c r="DB78" s="112"/>
    </row>
    <row r="79" spans="1:133" s="452" customFormat="1" ht="33" customHeight="1" x14ac:dyDescent="0.25">
      <c r="B79" s="76" t="s">
        <v>183</v>
      </c>
      <c r="C79" s="387" t="s">
        <v>1590</v>
      </c>
      <c r="D79" s="76" t="s">
        <v>1668</v>
      </c>
      <c r="E79" s="390">
        <f>'С № 3'!L82</f>
        <v>10.833333333333334</v>
      </c>
      <c r="F79" s="390">
        <f>'С № 3'!AC82+'С № 3'!AA82</f>
        <v>0</v>
      </c>
      <c r="G79" s="389"/>
      <c r="H79" s="390">
        <f>'С № 3'!AD82</f>
        <v>0</v>
      </c>
      <c r="I79" s="389"/>
      <c r="J79" s="389"/>
      <c r="K79" s="389"/>
      <c r="L79" s="389"/>
      <c r="M79" s="389"/>
      <c r="N79" s="390"/>
      <c r="O79" s="390">
        <f>'С № 3'!AC82</f>
        <v>0</v>
      </c>
      <c r="P79" s="390"/>
      <c r="Q79" s="390"/>
      <c r="R79" s="390"/>
      <c r="S79" s="390"/>
      <c r="T79" s="390"/>
      <c r="U79" s="389"/>
      <c r="V79" s="77">
        <f>'С № 3'!AD82</f>
        <v>0</v>
      </c>
      <c r="W79" s="389"/>
      <c r="X79" s="389"/>
      <c r="Y79" s="390"/>
      <c r="Z79" s="389"/>
      <c r="AA79" s="389"/>
      <c r="AB79" s="389"/>
      <c r="AC79" s="390">
        <f>'С № 3'!AE82</f>
        <v>0</v>
      </c>
      <c r="AD79" s="389"/>
      <c r="AE79" s="389"/>
      <c r="AF79" s="390"/>
      <c r="AG79" s="389"/>
      <c r="AH79" s="389"/>
      <c r="AI79" s="390"/>
      <c r="AJ79" s="390">
        <f>'С № 3'!AF82</f>
        <v>0</v>
      </c>
      <c r="AK79" s="390"/>
      <c r="AL79" s="390"/>
      <c r="AM79" s="390"/>
      <c r="AN79" s="390"/>
      <c r="AO79" s="390"/>
      <c r="AP79" s="389"/>
      <c r="AQ79" s="389"/>
      <c r="AR79" s="389"/>
      <c r="AS79" s="389"/>
      <c r="AT79" s="389"/>
      <c r="AU79" s="389"/>
      <c r="AV79" s="389"/>
      <c r="AW79" s="390"/>
      <c r="AX79" s="390"/>
      <c r="AY79" s="390"/>
      <c r="AZ79" s="390"/>
      <c r="BA79" s="390"/>
      <c r="BB79" s="390"/>
      <c r="BC79" s="390"/>
      <c r="BD79" s="389"/>
      <c r="BE79" s="389"/>
      <c r="BF79" s="389"/>
      <c r="BG79" s="389"/>
      <c r="BH79" s="389"/>
      <c r="BI79" s="389"/>
      <c r="BJ79" s="389"/>
      <c r="BK79" s="389"/>
      <c r="BL79" s="390">
        <f>'С № 3'!AN82</f>
        <v>10.833333333333334</v>
      </c>
      <c r="BM79" s="389"/>
      <c r="BN79" s="389"/>
      <c r="BO79" s="389"/>
      <c r="BP79" s="389"/>
      <c r="BQ79" s="389"/>
      <c r="BR79" s="389"/>
      <c r="BS79" s="389"/>
      <c r="BT79" s="389"/>
      <c r="BU79" s="389"/>
      <c r="BV79" s="389"/>
      <c r="BW79" s="389"/>
      <c r="BX79" s="389"/>
      <c r="BY79" s="389"/>
      <c r="BZ79" s="390"/>
      <c r="CA79" s="389"/>
      <c r="CB79" s="389"/>
      <c r="CC79" s="389"/>
      <c r="CD79" s="389"/>
      <c r="CE79" s="389"/>
      <c r="CF79" s="389"/>
      <c r="CG79" s="389"/>
      <c r="CH79" s="389"/>
      <c r="CI79" s="389"/>
      <c r="CJ79" s="389"/>
      <c r="CK79" s="389"/>
      <c r="CL79" s="389"/>
      <c r="CM79" s="390"/>
      <c r="CN79" s="390">
        <f t="shared" si="63"/>
        <v>10.833333333333334</v>
      </c>
      <c r="CO79" s="390">
        <f t="shared" ref="CO79:CO83" si="67">I79+W79+AK79+AY79</f>
        <v>0</v>
      </c>
      <c r="CP79" s="390">
        <f t="shared" ref="CP79:CP83" si="68">J79+X79+AL79+AZ79</f>
        <v>0</v>
      </c>
      <c r="CQ79" s="390">
        <f t="shared" ref="CQ79:CQ83" si="69">K79+Y79+AM79+BA79</f>
        <v>0</v>
      </c>
      <c r="CR79" s="390">
        <f t="shared" ref="CR79:CR83" si="70">L79+Z79+AN79+BB79</f>
        <v>0</v>
      </c>
      <c r="CS79" s="390">
        <f t="shared" ref="CS79:CS83" si="71">M79+AA79+AO79+BC79</f>
        <v>0</v>
      </c>
      <c r="CT79" s="389"/>
      <c r="CU79" s="390">
        <f>O79</f>
        <v>0</v>
      </c>
      <c r="CV79" s="390">
        <f t="shared" ref="CV79:CV83" si="72">P79+AD79+AR79+BF79</f>
        <v>0</v>
      </c>
      <c r="CW79" s="390">
        <f t="shared" ref="CW79:CW83" si="73">Q79+AE79+AS79+BG79</f>
        <v>0</v>
      </c>
      <c r="CX79" s="390">
        <f>R79</f>
        <v>0</v>
      </c>
      <c r="CY79" s="390">
        <f t="shared" ref="CY79:CY83" si="74">S79+AG79+AU79+BI79</f>
        <v>0</v>
      </c>
      <c r="CZ79" s="390">
        <f t="shared" ref="CZ79:CZ83" si="75">T79+AH79+AV79+BJ79</f>
        <v>0</v>
      </c>
      <c r="DA79" s="77"/>
      <c r="DB79" s="112"/>
    </row>
    <row r="80" spans="1:133" s="452" customFormat="1" ht="33" customHeight="1" x14ac:dyDescent="0.25">
      <c r="B80" s="76" t="s">
        <v>183</v>
      </c>
      <c r="C80" s="387" t="s">
        <v>1577</v>
      </c>
      <c r="D80" s="76" t="s">
        <v>1669</v>
      </c>
      <c r="E80" s="390">
        <f>'С № 3'!L83</f>
        <v>2.0833333333333335</v>
      </c>
      <c r="F80" s="390">
        <f>'С № 3'!AC83+'С № 3'!AA83</f>
        <v>0</v>
      </c>
      <c r="G80" s="389"/>
      <c r="H80" s="390">
        <f>'С № 3'!AD83</f>
        <v>2.0833333333333335</v>
      </c>
      <c r="I80" s="389"/>
      <c r="J80" s="389"/>
      <c r="K80" s="389"/>
      <c r="L80" s="389"/>
      <c r="M80" s="389"/>
      <c r="N80" s="390"/>
      <c r="O80" s="390">
        <f>'С № 3'!AC83</f>
        <v>0</v>
      </c>
      <c r="P80" s="390"/>
      <c r="Q80" s="390"/>
      <c r="R80" s="390"/>
      <c r="S80" s="390"/>
      <c r="T80" s="390"/>
      <c r="U80" s="389"/>
      <c r="V80" s="77">
        <f>'С № 3'!AD83</f>
        <v>2.0833333333333335</v>
      </c>
      <c r="W80" s="389"/>
      <c r="X80" s="389"/>
      <c r="Y80" s="390"/>
      <c r="Z80" s="389"/>
      <c r="AA80" s="389"/>
      <c r="AB80" s="389"/>
      <c r="AC80" s="390">
        <f>'С № 3'!AE83</f>
        <v>0</v>
      </c>
      <c r="AD80" s="389"/>
      <c r="AE80" s="389"/>
      <c r="AF80" s="390"/>
      <c r="AG80" s="389"/>
      <c r="AH80" s="389"/>
      <c r="AI80" s="390"/>
      <c r="AJ80" s="390">
        <f>'С № 3'!AF83</f>
        <v>0</v>
      </c>
      <c r="AK80" s="390"/>
      <c r="AL80" s="390"/>
      <c r="AM80" s="390"/>
      <c r="AN80" s="390"/>
      <c r="AO80" s="390"/>
      <c r="AP80" s="389"/>
      <c r="AQ80" s="389"/>
      <c r="AR80" s="389"/>
      <c r="AS80" s="389"/>
      <c r="AT80" s="389"/>
      <c r="AU80" s="389"/>
      <c r="AV80" s="389"/>
      <c r="AW80" s="390"/>
      <c r="AX80" s="390">
        <f>'С № 3'!AH83</f>
        <v>0</v>
      </c>
      <c r="AY80" s="390"/>
      <c r="AZ80" s="390"/>
      <c r="BA80" s="390"/>
      <c r="BB80" s="390"/>
      <c r="BC80" s="390"/>
      <c r="BD80" s="389"/>
      <c r="BE80" s="389"/>
      <c r="BF80" s="389"/>
      <c r="BG80" s="389"/>
      <c r="BH80" s="389"/>
      <c r="BI80" s="389"/>
      <c r="BJ80" s="389"/>
      <c r="BK80" s="389"/>
      <c r="BL80" s="389"/>
      <c r="BM80" s="389"/>
      <c r="BN80" s="389"/>
      <c r="BO80" s="389"/>
      <c r="BP80" s="389"/>
      <c r="BQ80" s="389"/>
      <c r="BR80" s="389"/>
      <c r="BS80" s="389"/>
      <c r="BT80" s="389"/>
      <c r="BU80" s="389"/>
      <c r="BV80" s="389"/>
      <c r="BW80" s="389"/>
      <c r="BX80" s="389"/>
      <c r="BY80" s="389"/>
      <c r="BZ80" s="390"/>
      <c r="CA80" s="389"/>
      <c r="CB80" s="389"/>
      <c r="CC80" s="389"/>
      <c r="CD80" s="389"/>
      <c r="CE80" s="389"/>
      <c r="CF80" s="389"/>
      <c r="CG80" s="389"/>
      <c r="CH80" s="389"/>
      <c r="CI80" s="389"/>
      <c r="CJ80" s="389"/>
      <c r="CK80" s="389"/>
      <c r="CL80" s="389"/>
      <c r="CM80" s="390"/>
      <c r="CN80" s="390">
        <f t="shared" si="63"/>
        <v>2.0833333333333335</v>
      </c>
      <c r="CO80" s="390">
        <f t="shared" si="67"/>
        <v>0</v>
      </c>
      <c r="CP80" s="390">
        <f t="shared" si="68"/>
        <v>0</v>
      </c>
      <c r="CQ80" s="390">
        <f t="shared" si="69"/>
        <v>0</v>
      </c>
      <c r="CR80" s="390">
        <f t="shared" si="70"/>
        <v>0</v>
      </c>
      <c r="CS80" s="390">
        <f t="shared" si="71"/>
        <v>0</v>
      </c>
      <c r="CT80" s="389"/>
      <c r="CU80" s="390">
        <f>O80</f>
        <v>0</v>
      </c>
      <c r="CV80" s="390">
        <f t="shared" si="72"/>
        <v>0</v>
      </c>
      <c r="CW80" s="390">
        <f t="shared" si="73"/>
        <v>0</v>
      </c>
      <c r="CX80" s="390">
        <f>R80</f>
        <v>0</v>
      </c>
      <c r="CY80" s="390">
        <f t="shared" si="74"/>
        <v>0</v>
      </c>
      <c r="CZ80" s="390">
        <f t="shared" si="75"/>
        <v>0</v>
      </c>
      <c r="DA80" s="77"/>
      <c r="DB80" s="112"/>
    </row>
    <row r="81" spans="1:128" s="672" customFormat="1" ht="33" customHeight="1" x14ac:dyDescent="0.25">
      <c r="B81" s="76" t="s">
        <v>183</v>
      </c>
      <c r="C81" s="440" t="s">
        <v>1578</v>
      </c>
      <c r="D81" s="617" t="s">
        <v>1670</v>
      </c>
      <c r="E81" s="390">
        <f>'С № 3'!L84</f>
        <v>12.5</v>
      </c>
      <c r="F81" s="390">
        <f>'С № 3'!AC84+'С № 3'!AA84</f>
        <v>0</v>
      </c>
      <c r="G81" s="402"/>
      <c r="H81" s="390">
        <f>'С № 3'!AD84</f>
        <v>0</v>
      </c>
      <c r="I81" s="77"/>
      <c r="J81" s="77"/>
      <c r="K81" s="77"/>
      <c r="L81" s="77"/>
      <c r="M81" s="77"/>
      <c r="N81" s="77"/>
      <c r="O81" s="77">
        <f>'С № 3'!AC84</f>
        <v>0</v>
      </c>
      <c r="P81" s="77"/>
      <c r="Q81" s="77"/>
      <c r="R81" s="77"/>
      <c r="S81" s="77"/>
      <c r="T81" s="77"/>
      <c r="U81" s="402"/>
      <c r="V81" s="77">
        <f>'С № 3'!AD84</f>
        <v>0</v>
      </c>
      <c r="W81" s="77"/>
      <c r="X81" s="77"/>
      <c r="Y81" s="77"/>
      <c r="Z81" s="77"/>
      <c r="AA81" s="77"/>
      <c r="AB81" s="77"/>
      <c r="AC81" s="77">
        <f>'С № 3'!AE84</f>
        <v>0</v>
      </c>
      <c r="AD81" s="77"/>
      <c r="AE81" s="77"/>
      <c r="AF81" s="77"/>
      <c r="AG81" s="77"/>
      <c r="AH81" s="77"/>
      <c r="AI81" s="402"/>
      <c r="AJ81" s="390">
        <f>'С № 3'!AF84</f>
        <v>0</v>
      </c>
      <c r="AK81" s="77"/>
      <c r="AL81" s="77"/>
      <c r="AM81" s="77"/>
      <c r="AN81" s="77"/>
      <c r="AO81" s="77"/>
      <c r="AP81" s="77"/>
      <c r="AQ81" s="77"/>
      <c r="AR81" s="77"/>
      <c r="AS81" s="77"/>
      <c r="AT81" s="77"/>
      <c r="AU81" s="77"/>
      <c r="AV81" s="77"/>
      <c r="AW81" s="402"/>
      <c r="AX81" s="390">
        <f>'С № 3'!AH84</f>
        <v>12.5</v>
      </c>
      <c r="AY81" s="77"/>
      <c r="AZ81" s="77"/>
      <c r="BA81" s="77"/>
      <c r="BB81" s="77"/>
      <c r="BC81" s="77"/>
      <c r="BD81" s="402"/>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390">
        <f t="shared" si="63"/>
        <v>12.5</v>
      </c>
      <c r="CO81" s="77">
        <f t="shared" ref="CO81:CS82" si="76">I81+W81+AK81+AY81</f>
        <v>0</v>
      </c>
      <c r="CP81" s="77">
        <f t="shared" si="76"/>
        <v>0</v>
      </c>
      <c r="CQ81" s="77">
        <f t="shared" si="76"/>
        <v>0</v>
      </c>
      <c r="CR81" s="77">
        <f t="shared" si="76"/>
        <v>0</v>
      </c>
      <c r="CS81" s="77">
        <f t="shared" si="76"/>
        <v>0</v>
      </c>
      <c r="CT81" s="497">
        <v>0</v>
      </c>
      <c r="CU81" s="390">
        <f>O81</f>
        <v>0</v>
      </c>
      <c r="CV81" s="390">
        <f>P81</f>
        <v>0</v>
      </c>
      <c r="CW81" s="390">
        <f t="shared" si="73"/>
        <v>0</v>
      </c>
      <c r="CX81" s="390">
        <f>R81</f>
        <v>0</v>
      </c>
      <c r="CY81" s="390">
        <f t="shared" si="74"/>
        <v>0</v>
      </c>
      <c r="CZ81" s="390">
        <f t="shared" si="75"/>
        <v>0</v>
      </c>
      <c r="DA81" s="77"/>
      <c r="DB81" s="112"/>
    </row>
    <row r="82" spans="1:128" s="672" customFormat="1" ht="33" customHeight="1" x14ac:dyDescent="0.25">
      <c r="B82" s="76" t="s">
        <v>183</v>
      </c>
      <c r="C82" s="440" t="s">
        <v>1560</v>
      </c>
      <c r="D82" s="617" t="s">
        <v>1671</v>
      </c>
      <c r="E82" s="390">
        <f>'С № 3'!L85</f>
        <v>10.643333333333334</v>
      </c>
      <c r="F82" s="390">
        <f>'С № 3'!AC85+'С № 3'!AA85</f>
        <v>0</v>
      </c>
      <c r="G82" s="402"/>
      <c r="H82" s="390">
        <f>'С № 3'!AD85</f>
        <v>0</v>
      </c>
      <c r="I82" s="77"/>
      <c r="J82" s="77"/>
      <c r="K82" s="77"/>
      <c r="L82" s="77"/>
      <c r="M82" s="77"/>
      <c r="N82" s="77"/>
      <c r="O82" s="77"/>
      <c r="P82" s="77"/>
      <c r="Q82" s="77"/>
      <c r="R82" s="77"/>
      <c r="S82" s="77"/>
      <c r="T82" s="77"/>
      <c r="U82" s="402"/>
      <c r="V82" s="77">
        <f>'С № 3'!AD85</f>
        <v>0</v>
      </c>
      <c r="W82" s="77"/>
      <c r="X82" s="77"/>
      <c r="Y82" s="77"/>
      <c r="Z82" s="77"/>
      <c r="AA82" s="77"/>
      <c r="AB82" s="77"/>
      <c r="AC82" s="77">
        <f>'С № 3'!AE85</f>
        <v>0</v>
      </c>
      <c r="AD82" s="77"/>
      <c r="AE82" s="77"/>
      <c r="AF82" s="77"/>
      <c r="AG82" s="77"/>
      <c r="AH82" s="77"/>
      <c r="AI82" s="402"/>
      <c r="AJ82" s="390">
        <f>'С № 3'!AF85</f>
        <v>0</v>
      </c>
      <c r="AK82" s="77"/>
      <c r="AL82" s="77"/>
      <c r="AM82" s="77"/>
      <c r="AN82" s="77"/>
      <c r="AO82" s="77"/>
      <c r="AP82" s="77"/>
      <c r="AQ82" s="77">
        <f>'С № 3'!AA85+'С № 3'!AC85</f>
        <v>0</v>
      </c>
      <c r="AR82" s="77">
        <f>AK82</f>
        <v>0</v>
      </c>
      <c r="AS82" s="77"/>
      <c r="AT82" s="77">
        <f>AM82</f>
        <v>0</v>
      </c>
      <c r="AU82" s="77"/>
      <c r="AV82" s="77"/>
      <c r="AW82" s="402"/>
      <c r="AX82" s="390">
        <f>'С № 3'!AH85</f>
        <v>0</v>
      </c>
      <c r="AY82" s="77"/>
      <c r="AZ82" s="77"/>
      <c r="BA82" s="77"/>
      <c r="BB82" s="77"/>
      <c r="BC82" s="77"/>
      <c r="BD82" s="402"/>
      <c r="BE82" s="77"/>
      <c r="BF82" s="77"/>
      <c r="BG82" s="77"/>
      <c r="BH82" s="77"/>
      <c r="BI82" s="77"/>
      <c r="BJ82" s="77"/>
      <c r="BK82" s="77"/>
      <c r="BL82" s="77">
        <f>'С № 3'!AN85</f>
        <v>10.643333333333334</v>
      </c>
      <c r="BM82" s="77"/>
      <c r="BN82" s="77"/>
      <c r="BO82" s="77"/>
      <c r="BP82" s="77"/>
      <c r="BQ82" s="77"/>
      <c r="BR82" s="77"/>
      <c r="BS82" s="77"/>
      <c r="BT82" s="77"/>
      <c r="BU82" s="77"/>
      <c r="BV82" s="77"/>
      <c r="BW82" s="77"/>
      <c r="BX82" s="77"/>
      <c r="BY82" s="77"/>
      <c r="BZ82" s="77"/>
      <c r="CA82" s="77"/>
      <c r="CB82" s="77"/>
      <c r="CC82" s="77"/>
      <c r="CD82" s="77"/>
      <c r="CE82" s="77"/>
      <c r="CF82" s="77"/>
      <c r="CG82" s="77"/>
      <c r="CH82" s="77"/>
      <c r="CI82" s="77"/>
      <c r="CJ82" s="77"/>
      <c r="CK82" s="77"/>
      <c r="CL82" s="77"/>
      <c r="CM82" s="77"/>
      <c r="CN82" s="390">
        <f t="shared" si="63"/>
        <v>10.643333333333334</v>
      </c>
      <c r="CO82" s="77">
        <f t="shared" si="76"/>
        <v>0</v>
      </c>
      <c r="CP82" s="77">
        <f t="shared" si="76"/>
        <v>0</v>
      </c>
      <c r="CQ82" s="77">
        <f t="shared" si="76"/>
        <v>0</v>
      </c>
      <c r="CR82" s="77">
        <f t="shared" si="76"/>
        <v>0</v>
      </c>
      <c r="CS82" s="77">
        <f t="shared" si="76"/>
        <v>0</v>
      </c>
      <c r="CT82" s="497">
        <v>0</v>
      </c>
      <c r="CU82" s="390">
        <f>AQ82+BE82</f>
        <v>0</v>
      </c>
      <c r="CV82" s="390">
        <f t="shared" si="72"/>
        <v>0</v>
      </c>
      <c r="CW82" s="390">
        <f t="shared" si="73"/>
        <v>0</v>
      </c>
      <c r="CX82" s="390">
        <f t="shared" ref="CX82" si="77">R82+AF82+AT82+BH82</f>
        <v>0</v>
      </c>
      <c r="CY82" s="390">
        <f t="shared" si="74"/>
        <v>0</v>
      </c>
      <c r="CZ82" s="390">
        <f t="shared" si="75"/>
        <v>0</v>
      </c>
      <c r="DA82" s="77"/>
      <c r="DB82" s="112"/>
    </row>
    <row r="83" spans="1:128" s="452" customFormat="1" ht="33" customHeight="1" x14ac:dyDescent="0.25">
      <c r="B83" s="76" t="s">
        <v>183</v>
      </c>
      <c r="C83" s="387" t="s">
        <v>1579</v>
      </c>
      <c r="D83" s="76" t="s">
        <v>1672</v>
      </c>
      <c r="E83" s="390">
        <f>'С № 3'!L86</f>
        <v>4.5833333333333339</v>
      </c>
      <c r="F83" s="390">
        <f>'С № 3'!AC86+'С № 3'!AA86</f>
        <v>0</v>
      </c>
      <c r="G83" s="389"/>
      <c r="H83" s="390">
        <f>'С № 3'!AD86</f>
        <v>0</v>
      </c>
      <c r="I83" s="389"/>
      <c r="J83" s="389"/>
      <c r="K83" s="389"/>
      <c r="L83" s="389"/>
      <c r="M83" s="389"/>
      <c r="N83" s="390"/>
      <c r="O83" s="390">
        <f>'С № 3'!AC86</f>
        <v>0</v>
      </c>
      <c r="P83" s="390"/>
      <c r="Q83" s="390"/>
      <c r="R83" s="390"/>
      <c r="S83" s="390"/>
      <c r="T83" s="390"/>
      <c r="U83" s="389"/>
      <c r="V83" s="77">
        <f>'С № 3'!AD86</f>
        <v>0</v>
      </c>
      <c r="W83" s="389"/>
      <c r="X83" s="389"/>
      <c r="Y83" s="389"/>
      <c r="Z83" s="389"/>
      <c r="AA83" s="389"/>
      <c r="AB83" s="389"/>
      <c r="AC83" s="390">
        <f>'С № 3'!AE86</f>
        <v>0</v>
      </c>
      <c r="AD83" s="389"/>
      <c r="AE83" s="389"/>
      <c r="AF83" s="390"/>
      <c r="AG83" s="389"/>
      <c r="AH83" s="389"/>
      <c r="AI83" s="390"/>
      <c r="AJ83" s="390">
        <f>'С № 3'!AF86</f>
        <v>0</v>
      </c>
      <c r="AK83" s="390"/>
      <c r="AL83" s="390"/>
      <c r="AM83" s="390"/>
      <c r="AN83" s="390"/>
      <c r="AO83" s="390"/>
      <c r="AP83" s="389"/>
      <c r="AQ83" s="77">
        <f>'С № 3'!AG86</f>
        <v>0</v>
      </c>
      <c r="AR83" s="389"/>
      <c r="AS83" s="389"/>
      <c r="AT83" s="390">
        <v>0</v>
      </c>
      <c r="AU83" s="389"/>
      <c r="AV83" s="389"/>
      <c r="AW83" s="390"/>
      <c r="AX83" s="390"/>
      <c r="AY83" s="390"/>
      <c r="AZ83" s="390"/>
      <c r="BA83" s="390"/>
      <c r="BB83" s="390"/>
      <c r="BC83" s="390"/>
      <c r="BD83" s="389"/>
      <c r="BE83" s="389"/>
      <c r="BF83" s="389"/>
      <c r="BG83" s="389"/>
      <c r="BH83" s="389"/>
      <c r="BI83" s="389"/>
      <c r="BJ83" s="389"/>
      <c r="BK83" s="389"/>
      <c r="BL83" s="390">
        <f>'С № 3'!AN86</f>
        <v>4.5833333333333339</v>
      </c>
      <c r="BM83" s="389"/>
      <c r="BN83" s="389"/>
      <c r="BO83" s="389"/>
      <c r="BP83" s="389"/>
      <c r="BQ83" s="389"/>
      <c r="BR83" s="389"/>
      <c r="BS83" s="389"/>
      <c r="BT83" s="389"/>
      <c r="BU83" s="389"/>
      <c r="BV83" s="389"/>
      <c r="BW83" s="389"/>
      <c r="BX83" s="389"/>
      <c r="BY83" s="389"/>
      <c r="BZ83" s="390"/>
      <c r="CA83" s="389"/>
      <c r="CB83" s="389"/>
      <c r="CC83" s="389"/>
      <c r="CD83" s="389"/>
      <c r="CE83" s="389"/>
      <c r="CF83" s="389"/>
      <c r="CG83" s="389"/>
      <c r="CH83" s="389"/>
      <c r="CI83" s="389"/>
      <c r="CJ83" s="389"/>
      <c r="CK83" s="389"/>
      <c r="CL83" s="389"/>
      <c r="CM83" s="390"/>
      <c r="CN83" s="390">
        <f t="shared" si="63"/>
        <v>4.5833333333333339</v>
      </c>
      <c r="CO83" s="390">
        <f t="shared" si="67"/>
        <v>0</v>
      </c>
      <c r="CP83" s="390">
        <f t="shared" si="68"/>
        <v>0</v>
      </c>
      <c r="CQ83" s="390">
        <f t="shared" si="69"/>
        <v>0</v>
      </c>
      <c r="CR83" s="390">
        <f t="shared" si="70"/>
        <v>0</v>
      </c>
      <c r="CS83" s="390">
        <f t="shared" si="71"/>
        <v>0</v>
      </c>
      <c r="CT83" s="497">
        <v>0</v>
      </c>
      <c r="CU83" s="390">
        <f>O83</f>
        <v>0</v>
      </c>
      <c r="CV83" s="390">
        <f t="shared" si="72"/>
        <v>0</v>
      </c>
      <c r="CW83" s="390">
        <f t="shared" si="73"/>
        <v>0</v>
      </c>
      <c r="CX83" s="390">
        <f>R83</f>
        <v>0</v>
      </c>
      <c r="CY83" s="390">
        <f t="shared" si="74"/>
        <v>0</v>
      </c>
      <c r="CZ83" s="390">
        <f t="shared" si="75"/>
        <v>0</v>
      </c>
      <c r="DA83" s="77"/>
      <c r="DB83" s="112"/>
    </row>
    <row r="84" spans="1:128" s="923" customFormat="1" ht="33" customHeight="1" x14ac:dyDescent="0.25">
      <c r="B84" s="76" t="s">
        <v>183</v>
      </c>
      <c r="C84" s="916" t="s">
        <v>1580</v>
      </c>
      <c r="D84" s="76" t="s">
        <v>1673</v>
      </c>
      <c r="E84" s="390">
        <f>'С № 3'!L87</f>
        <v>4.5833333333333339</v>
      </c>
      <c r="F84" s="390">
        <f>'С № 3'!AC87+'С № 3'!AA87</f>
        <v>0</v>
      </c>
      <c r="G84" s="389"/>
      <c r="H84" s="390">
        <f>'С № 3'!AD87</f>
        <v>0</v>
      </c>
      <c r="I84" s="389"/>
      <c r="J84" s="389"/>
      <c r="K84" s="389"/>
      <c r="L84" s="389"/>
      <c r="M84" s="389"/>
      <c r="N84" s="390"/>
      <c r="O84" s="390">
        <f>'С № 3'!AC87</f>
        <v>0</v>
      </c>
      <c r="P84" s="390"/>
      <c r="Q84" s="390"/>
      <c r="R84" s="390"/>
      <c r="S84" s="390"/>
      <c r="T84" s="390"/>
      <c r="U84" s="389"/>
      <c r="V84" s="77">
        <f>'С № 3'!AD87</f>
        <v>0</v>
      </c>
      <c r="W84" s="389"/>
      <c r="X84" s="389"/>
      <c r="Y84" s="389"/>
      <c r="Z84" s="389"/>
      <c r="AA84" s="389"/>
      <c r="AB84" s="389"/>
      <c r="AC84" s="390"/>
      <c r="AD84" s="389"/>
      <c r="AE84" s="389"/>
      <c r="AF84" s="390"/>
      <c r="AG84" s="389"/>
      <c r="AH84" s="389"/>
      <c r="AI84" s="390"/>
      <c r="AJ84" s="390">
        <f>'С № 3'!AF87</f>
        <v>0</v>
      </c>
      <c r="AK84" s="390"/>
      <c r="AL84" s="390"/>
      <c r="AM84" s="390"/>
      <c r="AN84" s="390"/>
      <c r="AO84" s="390"/>
      <c r="AP84" s="389"/>
      <c r="AQ84" s="77"/>
      <c r="AR84" s="389"/>
      <c r="AS84" s="389"/>
      <c r="AT84" s="390"/>
      <c r="AU84" s="389"/>
      <c r="AV84" s="389"/>
      <c r="AW84" s="390"/>
      <c r="AX84" s="390">
        <f>'С № 3'!AH87</f>
        <v>0</v>
      </c>
      <c r="AY84" s="390"/>
      <c r="AZ84" s="390"/>
      <c r="BA84" s="390"/>
      <c r="BB84" s="390"/>
      <c r="BC84" s="390"/>
      <c r="BD84" s="389"/>
      <c r="BE84" s="389"/>
      <c r="BF84" s="389"/>
      <c r="BG84" s="389"/>
      <c r="BH84" s="389"/>
      <c r="BI84" s="389"/>
      <c r="BJ84" s="389"/>
      <c r="BK84" s="389"/>
      <c r="BL84" s="389"/>
      <c r="BM84" s="389"/>
      <c r="BN84" s="389"/>
      <c r="BO84" s="389"/>
      <c r="BP84" s="389"/>
      <c r="BQ84" s="389"/>
      <c r="BR84" s="389"/>
      <c r="BS84" s="389"/>
      <c r="BT84" s="389"/>
      <c r="BU84" s="389"/>
      <c r="BV84" s="389"/>
      <c r="BW84" s="389"/>
      <c r="BX84" s="389"/>
      <c r="BY84" s="389"/>
      <c r="BZ84" s="390">
        <f>'С № 3'!AN87</f>
        <v>4.5833333333333339</v>
      </c>
      <c r="CA84" s="389"/>
      <c r="CB84" s="389"/>
      <c r="CC84" s="389"/>
      <c r="CD84" s="389"/>
      <c r="CE84" s="389"/>
      <c r="CF84" s="389"/>
      <c r="CG84" s="389"/>
      <c r="CH84" s="389"/>
      <c r="CI84" s="389"/>
      <c r="CJ84" s="389"/>
      <c r="CK84" s="389"/>
      <c r="CL84" s="389"/>
      <c r="CM84" s="390"/>
      <c r="CN84" s="390">
        <f t="shared" si="63"/>
        <v>4.5833333333333339</v>
      </c>
      <c r="CO84" s="390"/>
      <c r="CP84" s="390"/>
      <c r="CQ84" s="390"/>
      <c r="CR84" s="390"/>
      <c r="CS84" s="390"/>
      <c r="CT84" s="497"/>
      <c r="CU84" s="390">
        <f>O84</f>
        <v>0</v>
      </c>
      <c r="CV84" s="390"/>
      <c r="CW84" s="390"/>
      <c r="CX84" s="390">
        <f>R84</f>
        <v>0</v>
      </c>
      <c r="CY84" s="390"/>
      <c r="CZ84" s="390"/>
      <c r="DA84" s="588"/>
      <c r="DB84" s="112"/>
    </row>
    <row r="85" spans="1:128" s="923" customFormat="1" ht="33" customHeight="1" x14ac:dyDescent="0.25">
      <c r="B85" s="76" t="s">
        <v>183</v>
      </c>
      <c r="C85" s="916" t="s">
        <v>1581</v>
      </c>
      <c r="D85" s="76" t="s">
        <v>1674</v>
      </c>
      <c r="E85" s="390">
        <f>'С № 3'!L88</f>
        <v>4.5833333333333339</v>
      </c>
      <c r="F85" s="390">
        <v>0</v>
      </c>
      <c r="G85" s="389"/>
      <c r="H85" s="390">
        <f>'С № 3'!AD88</f>
        <v>0</v>
      </c>
      <c r="I85" s="389"/>
      <c r="J85" s="389"/>
      <c r="K85" s="389"/>
      <c r="L85" s="389"/>
      <c r="M85" s="389"/>
      <c r="N85" s="390"/>
      <c r="O85" s="390">
        <v>0</v>
      </c>
      <c r="P85" s="390"/>
      <c r="Q85" s="390"/>
      <c r="R85" s="390"/>
      <c r="S85" s="390"/>
      <c r="T85" s="390"/>
      <c r="U85" s="389"/>
      <c r="V85" s="77">
        <f>'С № 3'!AD88</f>
        <v>0</v>
      </c>
      <c r="W85" s="389"/>
      <c r="X85" s="389"/>
      <c r="Y85" s="389"/>
      <c r="Z85" s="389"/>
      <c r="AA85" s="389"/>
      <c r="AB85" s="389"/>
      <c r="AC85" s="390"/>
      <c r="AD85" s="389"/>
      <c r="AE85" s="389"/>
      <c r="AF85" s="390"/>
      <c r="AG85" s="389"/>
      <c r="AH85" s="389"/>
      <c r="AI85" s="390"/>
      <c r="AJ85" s="390">
        <f>'С № 3'!AF88</f>
        <v>0</v>
      </c>
      <c r="AK85" s="390"/>
      <c r="AL85" s="390"/>
      <c r="AM85" s="390"/>
      <c r="AN85" s="390"/>
      <c r="AO85" s="390"/>
      <c r="AP85" s="389"/>
      <c r="AQ85" s="77"/>
      <c r="AR85" s="389"/>
      <c r="AS85" s="389"/>
      <c r="AT85" s="390"/>
      <c r="AU85" s="389"/>
      <c r="AV85" s="389"/>
      <c r="AW85" s="390"/>
      <c r="AX85" s="390">
        <f>'С № 3'!AH88</f>
        <v>0</v>
      </c>
      <c r="AY85" s="390"/>
      <c r="AZ85" s="390"/>
      <c r="BA85" s="390"/>
      <c r="BB85" s="390"/>
      <c r="BC85" s="390"/>
      <c r="BD85" s="389"/>
      <c r="BE85" s="389"/>
      <c r="BF85" s="389"/>
      <c r="BG85" s="389"/>
      <c r="BH85" s="389"/>
      <c r="BI85" s="389"/>
      <c r="BJ85" s="389"/>
      <c r="BK85" s="389"/>
      <c r="BL85" s="389"/>
      <c r="BM85" s="389"/>
      <c r="BN85" s="389"/>
      <c r="BO85" s="389"/>
      <c r="BP85" s="389"/>
      <c r="BQ85" s="389"/>
      <c r="BR85" s="389"/>
      <c r="BS85" s="389"/>
      <c r="BT85" s="389"/>
      <c r="BU85" s="389"/>
      <c r="BV85" s="389"/>
      <c r="BW85" s="389"/>
      <c r="BX85" s="389"/>
      <c r="BY85" s="389"/>
      <c r="BZ85" s="390">
        <f>'С № 3'!AN88</f>
        <v>4.5833333333333339</v>
      </c>
      <c r="CA85" s="389"/>
      <c r="CB85" s="389"/>
      <c r="CC85" s="389"/>
      <c r="CD85" s="389"/>
      <c r="CE85" s="389"/>
      <c r="CF85" s="389"/>
      <c r="CG85" s="389"/>
      <c r="CH85" s="389"/>
      <c r="CI85" s="389"/>
      <c r="CJ85" s="389"/>
      <c r="CK85" s="389"/>
      <c r="CL85" s="389"/>
      <c r="CM85" s="390"/>
      <c r="CN85" s="390">
        <f t="shared" si="63"/>
        <v>4.5833333333333339</v>
      </c>
      <c r="CO85" s="390"/>
      <c r="CP85" s="390"/>
      <c r="CQ85" s="390"/>
      <c r="CR85" s="390"/>
      <c r="CS85" s="390"/>
      <c r="CT85" s="497"/>
      <c r="CU85" s="390"/>
      <c r="CV85" s="390"/>
      <c r="CW85" s="390"/>
      <c r="CX85" s="390"/>
      <c r="CY85" s="390"/>
      <c r="CZ85" s="390"/>
      <c r="DA85" s="588"/>
      <c r="DB85" s="112"/>
    </row>
    <row r="86" spans="1:128" ht="48" customHeight="1" x14ac:dyDescent="0.25">
      <c r="A86" s="105"/>
      <c r="B86" s="382" t="s">
        <v>185</v>
      </c>
      <c r="C86" s="383" t="s">
        <v>186</v>
      </c>
      <c r="D86" s="382" t="s">
        <v>93</v>
      </c>
      <c r="E86" s="393">
        <v>0</v>
      </c>
      <c r="F86" s="393">
        <v>0</v>
      </c>
      <c r="G86" s="393">
        <v>0</v>
      </c>
      <c r="H86" s="393">
        <v>0</v>
      </c>
      <c r="I86" s="393">
        <v>0</v>
      </c>
      <c r="J86" s="393">
        <v>0</v>
      </c>
      <c r="K86" s="393">
        <v>0</v>
      </c>
      <c r="L86" s="393">
        <v>0</v>
      </c>
      <c r="M86" s="393">
        <v>0</v>
      </c>
      <c r="N86" s="393">
        <v>0</v>
      </c>
      <c r="O86" s="393">
        <v>0</v>
      </c>
      <c r="P86" s="393">
        <v>0</v>
      </c>
      <c r="Q86" s="393">
        <v>0</v>
      </c>
      <c r="R86" s="393">
        <v>0</v>
      </c>
      <c r="S86" s="393">
        <v>0</v>
      </c>
      <c r="T86" s="393">
        <v>0</v>
      </c>
      <c r="U86" s="393">
        <v>0</v>
      </c>
      <c r="V86" s="393">
        <v>0</v>
      </c>
      <c r="W86" s="393">
        <v>0</v>
      </c>
      <c r="X86" s="393">
        <v>0</v>
      </c>
      <c r="Y86" s="393">
        <v>0</v>
      </c>
      <c r="Z86" s="393">
        <v>0</v>
      </c>
      <c r="AA86" s="393">
        <v>0</v>
      </c>
      <c r="AB86" s="393">
        <v>0</v>
      </c>
      <c r="AC86" s="393">
        <v>0</v>
      </c>
      <c r="AD86" s="393">
        <v>0</v>
      </c>
      <c r="AE86" s="393">
        <v>0</v>
      </c>
      <c r="AF86" s="393">
        <v>0</v>
      </c>
      <c r="AG86" s="393">
        <v>0</v>
      </c>
      <c r="AH86" s="393">
        <v>0</v>
      </c>
      <c r="AI86" s="393">
        <v>0</v>
      </c>
      <c r="AJ86" s="393">
        <v>0</v>
      </c>
      <c r="AK86" s="393">
        <v>0</v>
      </c>
      <c r="AL86" s="393">
        <v>0</v>
      </c>
      <c r="AM86" s="393">
        <v>0</v>
      </c>
      <c r="AN86" s="393">
        <v>0</v>
      </c>
      <c r="AO86" s="393">
        <v>0</v>
      </c>
      <c r="AP86" s="393">
        <v>0</v>
      </c>
      <c r="AQ86" s="393">
        <v>0</v>
      </c>
      <c r="AR86" s="393">
        <v>0</v>
      </c>
      <c r="AS86" s="393">
        <v>0</v>
      </c>
      <c r="AT86" s="393">
        <v>0</v>
      </c>
      <c r="AU86" s="393">
        <v>0</v>
      </c>
      <c r="AV86" s="393">
        <v>0</v>
      </c>
      <c r="AW86" s="393">
        <v>0</v>
      </c>
      <c r="AX86" s="393">
        <v>0</v>
      </c>
      <c r="AY86" s="393">
        <v>0</v>
      </c>
      <c r="AZ86" s="393">
        <v>0</v>
      </c>
      <c r="BA86" s="393">
        <v>0</v>
      </c>
      <c r="BB86" s="393">
        <v>0</v>
      </c>
      <c r="BC86" s="393">
        <v>0</v>
      </c>
      <c r="BD86" s="393">
        <v>0</v>
      </c>
      <c r="BE86" s="393">
        <v>0</v>
      </c>
      <c r="BF86" s="393">
        <v>0</v>
      </c>
      <c r="BG86" s="393">
        <v>0</v>
      </c>
      <c r="BH86" s="393">
        <v>0</v>
      </c>
      <c r="BI86" s="393">
        <v>0</v>
      </c>
      <c r="BJ86" s="393">
        <v>0</v>
      </c>
      <c r="BK86" s="393"/>
      <c r="BL86" s="393"/>
      <c r="BM86" s="393"/>
      <c r="BN86" s="393"/>
      <c r="BO86" s="393"/>
      <c r="BP86" s="393"/>
      <c r="BQ86" s="393"/>
      <c r="BR86" s="393"/>
      <c r="BS86" s="393"/>
      <c r="BT86" s="393"/>
      <c r="BU86" s="393"/>
      <c r="BV86" s="393"/>
      <c r="BW86" s="393"/>
      <c r="BX86" s="393"/>
      <c r="BY86" s="393"/>
      <c r="BZ86" s="393"/>
      <c r="CA86" s="393"/>
      <c r="CB86" s="393"/>
      <c r="CC86" s="393"/>
      <c r="CD86" s="393"/>
      <c r="CE86" s="393"/>
      <c r="CF86" s="393"/>
      <c r="CG86" s="393"/>
      <c r="CH86" s="393"/>
      <c r="CI86" s="393"/>
      <c r="CJ86" s="393"/>
      <c r="CK86" s="393"/>
      <c r="CL86" s="393"/>
      <c r="CM86" s="393">
        <v>0</v>
      </c>
      <c r="CN86" s="393">
        <v>0</v>
      </c>
      <c r="CO86" s="393">
        <v>0</v>
      </c>
      <c r="CP86" s="393">
        <v>0</v>
      </c>
      <c r="CQ86" s="393">
        <v>0</v>
      </c>
      <c r="CR86" s="393">
        <v>0</v>
      </c>
      <c r="CS86" s="393">
        <v>0</v>
      </c>
      <c r="CT86" s="393">
        <v>0</v>
      </c>
      <c r="CU86" s="393">
        <v>0</v>
      </c>
      <c r="CV86" s="393">
        <v>0</v>
      </c>
      <c r="CW86" s="393">
        <v>0</v>
      </c>
      <c r="CX86" s="393">
        <v>0</v>
      </c>
      <c r="CY86" s="393">
        <v>0</v>
      </c>
      <c r="CZ86" s="393">
        <v>0</v>
      </c>
      <c r="DA86" s="475" t="s">
        <v>190</v>
      </c>
      <c r="DB86" s="146"/>
    </row>
    <row r="87" spans="1:128" ht="48" customHeight="1" x14ac:dyDescent="0.25">
      <c r="A87" s="105"/>
      <c r="B87" s="382" t="s">
        <v>187</v>
      </c>
      <c r="C87" s="383" t="s">
        <v>188</v>
      </c>
      <c r="D87" s="382" t="s">
        <v>93</v>
      </c>
      <c r="E87" s="384">
        <f t="shared" ref="E87:U87" si="78">SUBTOTAL(9,E88:E95)</f>
        <v>16.900000000000002</v>
      </c>
      <c r="F87" s="384">
        <f t="shared" si="78"/>
        <v>0</v>
      </c>
      <c r="G87" s="384">
        <f t="shared" si="78"/>
        <v>0</v>
      </c>
      <c r="H87" s="384">
        <f t="shared" si="78"/>
        <v>0.7416666666666667</v>
      </c>
      <c r="I87" s="384">
        <f t="shared" si="78"/>
        <v>0</v>
      </c>
      <c r="J87" s="384">
        <f t="shared" si="78"/>
        <v>0</v>
      </c>
      <c r="K87" s="384">
        <f t="shared" si="78"/>
        <v>0</v>
      </c>
      <c r="L87" s="384">
        <f t="shared" si="78"/>
        <v>0</v>
      </c>
      <c r="M87" s="384">
        <f t="shared" si="78"/>
        <v>0</v>
      </c>
      <c r="N87" s="384">
        <f t="shared" si="78"/>
        <v>0</v>
      </c>
      <c r="O87" s="384">
        <f t="shared" si="78"/>
        <v>0</v>
      </c>
      <c r="P87" s="384">
        <f t="shared" si="78"/>
        <v>0</v>
      </c>
      <c r="Q87" s="384">
        <f t="shared" si="78"/>
        <v>0</v>
      </c>
      <c r="R87" s="384">
        <f t="shared" si="78"/>
        <v>0</v>
      </c>
      <c r="S87" s="384">
        <f t="shared" si="78"/>
        <v>0</v>
      </c>
      <c r="T87" s="384">
        <f t="shared" si="78"/>
        <v>0</v>
      </c>
      <c r="U87" s="384">
        <f t="shared" si="78"/>
        <v>0</v>
      </c>
      <c r="V87" s="384">
        <f>SUBTOTAL(9,V88:V94)</f>
        <v>0.7416666666666667</v>
      </c>
      <c r="W87" s="384">
        <f t="shared" ref="W87:CY87" si="79">SUBTOTAL(9,W88:W94)</f>
        <v>0</v>
      </c>
      <c r="X87" s="384">
        <f t="shared" si="79"/>
        <v>0</v>
      </c>
      <c r="Y87" s="384">
        <f t="shared" si="79"/>
        <v>0</v>
      </c>
      <c r="Z87" s="384">
        <f t="shared" si="79"/>
        <v>0</v>
      </c>
      <c r="AA87" s="384">
        <f t="shared" si="79"/>
        <v>0</v>
      </c>
      <c r="AB87" s="384">
        <f t="shared" si="79"/>
        <v>0</v>
      </c>
      <c r="AC87" s="384">
        <f t="shared" si="79"/>
        <v>0</v>
      </c>
      <c r="AD87" s="384">
        <f t="shared" si="79"/>
        <v>0</v>
      </c>
      <c r="AE87" s="384">
        <f t="shared" si="79"/>
        <v>0</v>
      </c>
      <c r="AF87" s="384">
        <f t="shared" si="79"/>
        <v>0</v>
      </c>
      <c r="AG87" s="384">
        <f t="shared" si="79"/>
        <v>0</v>
      </c>
      <c r="AH87" s="384">
        <f t="shared" si="79"/>
        <v>0</v>
      </c>
      <c r="AI87" s="384">
        <f t="shared" si="79"/>
        <v>0</v>
      </c>
      <c r="AJ87" s="384">
        <f t="shared" si="79"/>
        <v>0.2583333333333333</v>
      </c>
      <c r="AK87" s="384">
        <f t="shared" si="79"/>
        <v>0</v>
      </c>
      <c r="AL87" s="384">
        <f t="shared" si="79"/>
        <v>0</v>
      </c>
      <c r="AM87" s="384">
        <f t="shared" si="79"/>
        <v>0</v>
      </c>
      <c r="AN87" s="384">
        <f t="shared" si="79"/>
        <v>0</v>
      </c>
      <c r="AO87" s="384">
        <f t="shared" si="79"/>
        <v>0</v>
      </c>
      <c r="AP87" s="384">
        <f t="shared" si="79"/>
        <v>0</v>
      </c>
      <c r="AQ87" s="384">
        <f t="shared" si="79"/>
        <v>0</v>
      </c>
      <c r="AR87" s="384">
        <f t="shared" si="79"/>
        <v>0</v>
      </c>
      <c r="AS87" s="384">
        <f t="shared" si="79"/>
        <v>0</v>
      </c>
      <c r="AT87" s="384">
        <f t="shared" si="79"/>
        <v>0</v>
      </c>
      <c r="AU87" s="384">
        <f t="shared" si="79"/>
        <v>0</v>
      </c>
      <c r="AV87" s="384">
        <f t="shared" si="79"/>
        <v>0</v>
      </c>
      <c r="AW87" s="384">
        <f t="shared" si="79"/>
        <v>0</v>
      </c>
      <c r="AX87" s="384">
        <f t="shared" si="79"/>
        <v>0.16666666666666669</v>
      </c>
      <c r="AY87" s="384">
        <f t="shared" si="79"/>
        <v>0</v>
      </c>
      <c r="AZ87" s="384">
        <f t="shared" si="79"/>
        <v>0</v>
      </c>
      <c r="BA87" s="384">
        <f t="shared" si="79"/>
        <v>0</v>
      </c>
      <c r="BB87" s="384">
        <f t="shared" si="79"/>
        <v>0</v>
      </c>
      <c r="BC87" s="384">
        <f t="shared" si="79"/>
        <v>0</v>
      </c>
      <c r="BD87" s="384">
        <f t="shared" si="79"/>
        <v>0</v>
      </c>
      <c r="BE87" s="384">
        <f t="shared" si="79"/>
        <v>0</v>
      </c>
      <c r="BF87" s="384">
        <f t="shared" si="79"/>
        <v>0</v>
      </c>
      <c r="BG87" s="384">
        <f t="shared" si="79"/>
        <v>0</v>
      </c>
      <c r="BH87" s="384">
        <f t="shared" si="79"/>
        <v>0</v>
      </c>
      <c r="BI87" s="384">
        <f t="shared" si="79"/>
        <v>0</v>
      </c>
      <c r="BJ87" s="384">
        <f t="shared" si="79"/>
        <v>0</v>
      </c>
      <c r="BK87" s="384">
        <f t="shared" si="79"/>
        <v>0</v>
      </c>
      <c r="BL87" s="384">
        <f t="shared" si="79"/>
        <v>0.16666666666666669</v>
      </c>
      <c r="BM87" s="384">
        <f t="shared" si="79"/>
        <v>0</v>
      </c>
      <c r="BN87" s="384">
        <f t="shared" si="79"/>
        <v>0</v>
      </c>
      <c r="BO87" s="384">
        <f t="shared" si="79"/>
        <v>0</v>
      </c>
      <c r="BP87" s="384">
        <f t="shared" si="79"/>
        <v>0</v>
      </c>
      <c r="BQ87" s="384">
        <f t="shared" si="79"/>
        <v>0</v>
      </c>
      <c r="BR87" s="384">
        <f t="shared" si="79"/>
        <v>0</v>
      </c>
      <c r="BS87" s="384">
        <f t="shared" si="79"/>
        <v>0</v>
      </c>
      <c r="BT87" s="384">
        <f t="shared" si="79"/>
        <v>0</v>
      </c>
      <c r="BU87" s="384">
        <f t="shared" si="79"/>
        <v>0</v>
      </c>
      <c r="BV87" s="384">
        <f t="shared" si="79"/>
        <v>0</v>
      </c>
      <c r="BW87" s="384">
        <f t="shared" si="79"/>
        <v>0</v>
      </c>
      <c r="BX87" s="384">
        <f t="shared" si="79"/>
        <v>0</v>
      </c>
      <c r="BY87" s="384">
        <f t="shared" si="79"/>
        <v>0</v>
      </c>
      <c r="BZ87" s="384">
        <f t="shared" si="79"/>
        <v>15.566666666666668</v>
      </c>
      <c r="CA87" s="384">
        <f t="shared" si="79"/>
        <v>0</v>
      </c>
      <c r="CB87" s="384">
        <f t="shared" si="79"/>
        <v>0</v>
      </c>
      <c r="CC87" s="384">
        <f t="shared" si="79"/>
        <v>0</v>
      </c>
      <c r="CD87" s="384">
        <f t="shared" si="79"/>
        <v>0</v>
      </c>
      <c r="CE87" s="384">
        <f t="shared" si="79"/>
        <v>0</v>
      </c>
      <c r="CF87" s="384">
        <f t="shared" si="79"/>
        <v>0</v>
      </c>
      <c r="CG87" s="384">
        <f t="shared" si="79"/>
        <v>0</v>
      </c>
      <c r="CH87" s="384">
        <f t="shared" si="79"/>
        <v>0</v>
      </c>
      <c r="CI87" s="384">
        <f t="shared" si="79"/>
        <v>0</v>
      </c>
      <c r="CJ87" s="384">
        <f t="shared" si="79"/>
        <v>0</v>
      </c>
      <c r="CK87" s="384">
        <f t="shared" si="79"/>
        <v>0</v>
      </c>
      <c r="CL87" s="384">
        <f t="shared" si="79"/>
        <v>0</v>
      </c>
      <c r="CM87" s="384">
        <f t="shared" si="79"/>
        <v>0</v>
      </c>
      <c r="CN87" s="384">
        <f t="shared" si="79"/>
        <v>16.900000000000002</v>
      </c>
      <c r="CO87" s="384">
        <f t="shared" si="79"/>
        <v>0</v>
      </c>
      <c r="CP87" s="384">
        <f t="shared" si="79"/>
        <v>0</v>
      </c>
      <c r="CQ87" s="384">
        <f t="shared" si="79"/>
        <v>0</v>
      </c>
      <c r="CR87" s="384">
        <f t="shared" si="79"/>
        <v>0</v>
      </c>
      <c r="CS87" s="384">
        <f t="shared" si="79"/>
        <v>0</v>
      </c>
      <c r="CT87" s="384">
        <f t="shared" si="79"/>
        <v>0</v>
      </c>
      <c r="CU87" s="384">
        <f t="shared" si="79"/>
        <v>0</v>
      </c>
      <c r="CV87" s="384">
        <f t="shared" si="79"/>
        <v>0</v>
      </c>
      <c r="CW87" s="384">
        <f t="shared" si="79"/>
        <v>0</v>
      </c>
      <c r="CX87" s="384">
        <f t="shared" si="79"/>
        <v>0</v>
      </c>
      <c r="CY87" s="384">
        <f t="shared" si="79"/>
        <v>0</v>
      </c>
      <c r="CZ87" s="384">
        <f>SUBTOTAL(9,CZ88:CZ95)</f>
        <v>0</v>
      </c>
      <c r="DA87" s="475" t="s">
        <v>190</v>
      </c>
      <c r="DB87" s="146"/>
    </row>
    <row r="88" spans="1:128" ht="33" customHeight="1" x14ac:dyDescent="0.25">
      <c r="B88" s="209" t="s">
        <v>187</v>
      </c>
      <c r="C88" s="470" t="s">
        <v>684</v>
      </c>
      <c r="D88" s="968" t="s">
        <v>1675</v>
      </c>
      <c r="E88" s="204">
        <f>'С № 3'!L91</f>
        <v>0.75</v>
      </c>
      <c r="F88" s="204"/>
      <c r="G88" s="209"/>
      <c r="H88" s="204">
        <f>'С № 3'!AD91</f>
        <v>0.125</v>
      </c>
      <c r="I88" s="209"/>
      <c r="J88" s="209"/>
      <c r="K88" s="209"/>
      <c r="L88" s="209"/>
      <c r="M88" s="209"/>
      <c r="N88" s="209"/>
      <c r="O88" s="204"/>
      <c r="P88" s="209"/>
      <c r="Q88" s="209"/>
      <c r="R88" s="209"/>
      <c r="S88" s="209"/>
      <c r="T88" s="209"/>
      <c r="U88" s="209"/>
      <c r="V88" s="204">
        <f>'С № 3'!AD91</f>
        <v>0.125</v>
      </c>
      <c r="W88" s="209"/>
      <c r="X88" s="209"/>
      <c r="Y88" s="209"/>
      <c r="Z88" s="209"/>
      <c r="AA88" s="209"/>
      <c r="AB88" s="209"/>
      <c r="AC88" s="204"/>
      <c r="AD88" s="209"/>
      <c r="AE88" s="209"/>
      <c r="AF88" s="209"/>
      <c r="AG88" s="209"/>
      <c r="AH88" s="209"/>
      <c r="AI88" s="209"/>
      <c r="AJ88" s="204">
        <f>'С № 3'!AF91</f>
        <v>0.125</v>
      </c>
      <c r="AK88" s="209"/>
      <c r="AL88" s="209"/>
      <c r="AM88" s="209"/>
      <c r="AN88" s="209"/>
      <c r="AO88" s="209"/>
      <c r="AP88" s="209"/>
      <c r="AQ88" s="209"/>
      <c r="AR88" s="209"/>
      <c r="AS88" s="209"/>
      <c r="AT88" s="209"/>
      <c r="AU88" s="209"/>
      <c r="AV88" s="209"/>
      <c r="AW88" s="209"/>
      <c r="AX88" s="204">
        <f>'С № 3'!AH91</f>
        <v>0.16666666666666669</v>
      </c>
      <c r="AY88" s="209"/>
      <c r="AZ88" s="209"/>
      <c r="BA88" s="209"/>
      <c r="BB88" s="209"/>
      <c r="BC88" s="209"/>
      <c r="BD88" s="209"/>
      <c r="BE88" s="209"/>
      <c r="BF88" s="209"/>
      <c r="BG88" s="209"/>
      <c r="BH88" s="209"/>
      <c r="BI88" s="209"/>
      <c r="BJ88" s="209"/>
      <c r="BK88" s="209"/>
      <c r="BL88" s="204">
        <f>'С № 3'!AJ91</f>
        <v>0.16666666666666669</v>
      </c>
      <c r="BM88" s="209"/>
      <c r="BN88" s="209"/>
      <c r="BO88" s="209"/>
      <c r="BP88" s="209"/>
      <c r="BQ88" s="209"/>
      <c r="BR88" s="209"/>
      <c r="BS88" s="209"/>
      <c r="BT88" s="209"/>
      <c r="BU88" s="209"/>
      <c r="BV88" s="209"/>
      <c r="BW88" s="209"/>
      <c r="BX88" s="209"/>
      <c r="BY88" s="209"/>
      <c r="BZ88" s="204">
        <f>'С № 3'!AL91</f>
        <v>0.16666666666666669</v>
      </c>
      <c r="CA88" s="209"/>
      <c r="CB88" s="209"/>
      <c r="CC88" s="209"/>
      <c r="CD88" s="209"/>
      <c r="CE88" s="209"/>
      <c r="CF88" s="209"/>
      <c r="CG88" s="209"/>
      <c r="CH88" s="209"/>
      <c r="CI88" s="209"/>
      <c r="CJ88" s="209"/>
      <c r="CK88" s="209"/>
      <c r="CL88" s="209"/>
      <c r="CM88" s="209"/>
      <c r="CN88" s="204">
        <f t="shared" ref="CN88:CN94" si="80">V88+AJ88+AX88+BL88+BZ88</f>
        <v>0.75</v>
      </c>
      <c r="CO88" s="497">
        <v>0</v>
      </c>
      <c r="CP88" s="497">
        <v>0</v>
      </c>
      <c r="CQ88" s="497">
        <v>0</v>
      </c>
      <c r="CR88" s="497">
        <v>0</v>
      </c>
      <c r="CS88" s="497">
        <v>0</v>
      </c>
      <c r="CT88" s="497">
        <v>0</v>
      </c>
      <c r="CU88" s="675"/>
      <c r="CV88" s="497">
        <v>0</v>
      </c>
      <c r="CW88" s="497">
        <v>0</v>
      </c>
      <c r="CX88" s="497">
        <v>0</v>
      </c>
      <c r="CY88" s="497">
        <v>0</v>
      </c>
      <c r="CZ88" s="497">
        <v>0</v>
      </c>
      <c r="DA88" s="456"/>
    </row>
    <row r="89" spans="1:128" s="941" customFormat="1" ht="33" customHeight="1" x14ac:dyDescent="0.25">
      <c r="B89" s="209" t="s">
        <v>187</v>
      </c>
      <c r="C89" s="470" t="s">
        <v>1586</v>
      </c>
      <c r="D89" s="968" t="s">
        <v>1676</v>
      </c>
      <c r="E89" s="204">
        <f>'С № 3'!L92</f>
        <v>7.3</v>
      </c>
      <c r="F89" s="204"/>
      <c r="G89" s="209"/>
      <c r="H89" s="204"/>
      <c r="I89" s="209"/>
      <c r="J89" s="209"/>
      <c r="K89" s="209"/>
      <c r="L89" s="209"/>
      <c r="M89" s="209"/>
      <c r="N89" s="209"/>
      <c r="O89" s="204"/>
      <c r="P89" s="209"/>
      <c r="Q89" s="209"/>
      <c r="R89" s="209"/>
      <c r="S89" s="209"/>
      <c r="T89" s="209"/>
      <c r="U89" s="209"/>
      <c r="V89" s="204"/>
      <c r="W89" s="209"/>
      <c r="X89" s="209"/>
      <c r="Y89" s="209"/>
      <c r="Z89" s="209"/>
      <c r="AA89" s="209"/>
      <c r="AB89" s="209"/>
      <c r="AC89" s="204"/>
      <c r="AD89" s="209"/>
      <c r="AE89" s="209"/>
      <c r="AF89" s="209"/>
      <c r="AG89" s="209"/>
      <c r="AH89" s="209"/>
      <c r="AI89" s="209"/>
      <c r="AJ89" s="204"/>
      <c r="AK89" s="209"/>
      <c r="AL89" s="209"/>
      <c r="AM89" s="209"/>
      <c r="AN89" s="209"/>
      <c r="AO89" s="209"/>
      <c r="AP89" s="209"/>
      <c r="AQ89" s="209"/>
      <c r="AR89" s="209"/>
      <c r="AS89" s="209"/>
      <c r="AT89" s="209"/>
      <c r="AU89" s="209"/>
      <c r="AV89" s="209"/>
      <c r="AW89" s="209"/>
      <c r="AX89" s="209"/>
      <c r="AY89" s="209"/>
      <c r="AZ89" s="209"/>
      <c r="BA89" s="209"/>
      <c r="BB89" s="209"/>
      <c r="BC89" s="209"/>
      <c r="BD89" s="209"/>
      <c r="BE89" s="209"/>
      <c r="BF89" s="209"/>
      <c r="BG89" s="209"/>
      <c r="BH89" s="209"/>
      <c r="BI89" s="209"/>
      <c r="BJ89" s="209"/>
      <c r="BK89" s="209"/>
      <c r="BL89" s="204"/>
      <c r="BM89" s="209"/>
      <c r="BN89" s="209"/>
      <c r="BO89" s="209"/>
      <c r="BP89" s="209"/>
      <c r="BQ89" s="209"/>
      <c r="BR89" s="209"/>
      <c r="BS89" s="209"/>
      <c r="BT89" s="209"/>
      <c r="BU89" s="209"/>
      <c r="BV89" s="209"/>
      <c r="BW89" s="209"/>
      <c r="BX89" s="209"/>
      <c r="BY89" s="209"/>
      <c r="BZ89" s="204">
        <f>'С № 3'!AN92</f>
        <v>7.3</v>
      </c>
      <c r="CA89" s="209"/>
      <c r="CB89" s="209"/>
      <c r="CC89" s="209"/>
      <c r="CD89" s="209"/>
      <c r="CE89" s="209"/>
      <c r="CF89" s="209"/>
      <c r="CG89" s="209"/>
      <c r="CH89" s="209"/>
      <c r="CI89" s="209"/>
      <c r="CJ89" s="209"/>
      <c r="CK89" s="209"/>
      <c r="CL89" s="209"/>
      <c r="CM89" s="209"/>
      <c r="CN89" s="204">
        <f t="shared" si="80"/>
        <v>7.3</v>
      </c>
      <c r="CO89" s="497"/>
      <c r="CP89" s="497"/>
      <c r="CQ89" s="497"/>
      <c r="CR89" s="497"/>
      <c r="CS89" s="497"/>
      <c r="CT89" s="497"/>
      <c r="CU89" s="675"/>
      <c r="CV89" s="497"/>
      <c r="CW89" s="497"/>
      <c r="CX89" s="497"/>
      <c r="CY89" s="497"/>
      <c r="CZ89" s="497"/>
      <c r="DA89" s="456"/>
      <c r="DB89" s="105"/>
      <c r="DC89" s="105"/>
      <c r="DD89" s="105"/>
      <c r="DE89" s="105"/>
      <c r="DF89" s="105"/>
      <c r="DG89" s="105"/>
      <c r="DH89" s="105"/>
      <c r="DI89" s="105"/>
      <c r="DJ89" s="105"/>
      <c r="DK89" s="105"/>
      <c r="DL89" s="105"/>
      <c r="DM89" s="105"/>
      <c r="DN89" s="105"/>
      <c r="DO89" s="105"/>
      <c r="DP89" s="105"/>
      <c r="DQ89" s="105"/>
      <c r="DR89" s="105"/>
      <c r="DS89" s="105"/>
      <c r="DT89" s="105"/>
      <c r="DU89" s="105"/>
      <c r="DV89" s="105"/>
      <c r="DW89" s="105"/>
      <c r="DX89" s="105"/>
    </row>
    <row r="90" spans="1:128" s="941" customFormat="1" ht="33" customHeight="1" x14ac:dyDescent="0.25">
      <c r="B90" s="209" t="s">
        <v>187</v>
      </c>
      <c r="C90" s="470" t="s">
        <v>1587</v>
      </c>
      <c r="D90" s="968" t="s">
        <v>1677</v>
      </c>
      <c r="E90" s="204">
        <f>'С № 3'!L93</f>
        <v>1.3333333333333335</v>
      </c>
      <c r="F90" s="204"/>
      <c r="G90" s="209"/>
      <c r="H90" s="204"/>
      <c r="I90" s="209"/>
      <c r="J90" s="209"/>
      <c r="K90" s="209"/>
      <c r="L90" s="209"/>
      <c r="M90" s="209"/>
      <c r="N90" s="209"/>
      <c r="O90" s="204"/>
      <c r="P90" s="209"/>
      <c r="Q90" s="209"/>
      <c r="R90" s="209"/>
      <c r="S90" s="209"/>
      <c r="T90" s="209"/>
      <c r="U90" s="209"/>
      <c r="V90" s="204"/>
      <c r="W90" s="209"/>
      <c r="X90" s="209"/>
      <c r="Y90" s="209"/>
      <c r="Z90" s="209"/>
      <c r="AA90" s="209"/>
      <c r="AB90" s="209"/>
      <c r="AC90" s="204"/>
      <c r="AD90" s="209"/>
      <c r="AE90" s="209"/>
      <c r="AF90" s="209"/>
      <c r="AG90" s="209"/>
      <c r="AH90" s="209"/>
      <c r="AI90" s="209"/>
      <c r="AJ90" s="204"/>
      <c r="AK90" s="209"/>
      <c r="AL90" s="209"/>
      <c r="AM90" s="209"/>
      <c r="AN90" s="209"/>
      <c r="AO90" s="209"/>
      <c r="AP90" s="209"/>
      <c r="AQ90" s="209"/>
      <c r="AR90" s="209"/>
      <c r="AS90" s="209"/>
      <c r="AT90" s="209"/>
      <c r="AU90" s="209"/>
      <c r="AV90" s="209"/>
      <c r="AW90" s="209"/>
      <c r="AX90" s="209"/>
      <c r="AY90" s="209"/>
      <c r="AZ90" s="209"/>
      <c r="BA90" s="209"/>
      <c r="BB90" s="209"/>
      <c r="BC90" s="209"/>
      <c r="BD90" s="209"/>
      <c r="BE90" s="209"/>
      <c r="BF90" s="209"/>
      <c r="BG90" s="209"/>
      <c r="BH90" s="209"/>
      <c r="BI90" s="209"/>
      <c r="BJ90" s="209"/>
      <c r="BK90" s="209"/>
      <c r="BL90" s="204"/>
      <c r="BM90" s="209"/>
      <c r="BN90" s="209"/>
      <c r="BO90" s="209"/>
      <c r="BP90" s="209"/>
      <c r="BQ90" s="209"/>
      <c r="BR90" s="209"/>
      <c r="BS90" s="209"/>
      <c r="BT90" s="209"/>
      <c r="BU90" s="209"/>
      <c r="BV90" s="209"/>
      <c r="BW90" s="209"/>
      <c r="BX90" s="209"/>
      <c r="BY90" s="209"/>
      <c r="BZ90" s="204">
        <f>'С № 3'!AN93</f>
        <v>1.3333333333333333</v>
      </c>
      <c r="CA90" s="209"/>
      <c r="CB90" s="209"/>
      <c r="CC90" s="209"/>
      <c r="CD90" s="209"/>
      <c r="CE90" s="209"/>
      <c r="CF90" s="209"/>
      <c r="CG90" s="209"/>
      <c r="CH90" s="209"/>
      <c r="CI90" s="209"/>
      <c r="CJ90" s="209"/>
      <c r="CK90" s="209"/>
      <c r="CL90" s="209"/>
      <c r="CM90" s="209"/>
      <c r="CN90" s="204">
        <f t="shared" si="80"/>
        <v>1.3333333333333333</v>
      </c>
      <c r="CO90" s="497"/>
      <c r="CP90" s="497"/>
      <c r="CQ90" s="497"/>
      <c r="CR90" s="497"/>
      <c r="CS90" s="497"/>
      <c r="CT90" s="497"/>
      <c r="CU90" s="675"/>
      <c r="CV90" s="497"/>
      <c r="CW90" s="497"/>
      <c r="CX90" s="497"/>
      <c r="CY90" s="497"/>
      <c r="CZ90" s="497"/>
      <c r="DA90" s="456"/>
      <c r="DB90" s="105"/>
      <c r="DC90" s="105"/>
      <c r="DD90" s="105"/>
      <c r="DE90" s="105"/>
      <c r="DF90" s="105"/>
      <c r="DG90" s="105"/>
      <c r="DH90" s="105"/>
      <c r="DI90" s="105"/>
      <c r="DJ90" s="105"/>
      <c r="DK90" s="105"/>
      <c r="DL90" s="105"/>
      <c r="DM90" s="105"/>
      <c r="DN90" s="105"/>
      <c r="DO90" s="105"/>
      <c r="DP90" s="105"/>
      <c r="DQ90" s="105"/>
      <c r="DR90" s="105"/>
      <c r="DS90" s="105"/>
      <c r="DT90" s="105"/>
      <c r="DU90" s="105"/>
      <c r="DV90" s="105"/>
      <c r="DW90" s="105"/>
      <c r="DX90" s="105"/>
    </row>
    <row r="91" spans="1:128" s="941" customFormat="1" ht="33" customHeight="1" x14ac:dyDescent="0.25">
      <c r="B91" s="209" t="s">
        <v>187</v>
      </c>
      <c r="C91" s="470" t="s">
        <v>1588</v>
      </c>
      <c r="D91" s="968" t="s">
        <v>1683</v>
      </c>
      <c r="E91" s="204">
        <f>'С № 3'!L94</f>
        <v>0.13333333333333333</v>
      </c>
      <c r="F91" s="204"/>
      <c r="G91" s="209"/>
      <c r="H91" s="204"/>
      <c r="I91" s="209"/>
      <c r="J91" s="209"/>
      <c r="K91" s="209"/>
      <c r="L91" s="209"/>
      <c r="M91" s="209"/>
      <c r="N91" s="209"/>
      <c r="O91" s="204"/>
      <c r="P91" s="209"/>
      <c r="Q91" s="209"/>
      <c r="R91" s="209"/>
      <c r="S91" s="209"/>
      <c r="T91" s="209"/>
      <c r="U91" s="209"/>
      <c r="V91" s="204"/>
      <c r="W91" s="209"/>
      <c r="X91" s="209"/>
      <c r="Y91" s="209"/>
      <c r="Z91" s="209"/>
      <c r="AA91" s="209"/>
      <c r="AB91" s="209"/>
      <c r="AC91" s="204"/>
      <c r="AD91" s="209"/>
      <c r="AE91" s="209"/>
      <c r="AF91" s="209"/>
      <c r="AG91" s="209"/>
      <c r="AH91" s="209"/>
      <c r="AI91" s="209"/>
      <c r="AJ91" s="204">
        <f>'С № 3'!AF94</f>
        <v>0.13333333333333333</v>
      </c>
      <c r="AK91" s="209"/>
      <c r="AL91" s="209"/>
      <c r="AM91" s="209"/>
      <c r="AN91" s="209"/>
      <c r="AO91" s="209"/>
      <c r="AP91" s="209"/>
      <c r="AQ91" s="209"/>
      <c r="AR91" s="209"/>
      <c r="AS91" s="209"/>
      <c r="AT91" s="209"/>
      <c r="AU91" s="209"/>
      <c r="AV91" s="209"/>
      <c r="AW91" s="209"/>
      <c r="AX91" s="209"/>
      <c r="AY91" s="209"/>
      <c r="AZ91" s="209"/>
      <c r="BA91" s="209"/>
      <c r="BB91" s="209"/>
      <c r="BC91" s="209"/>
      <c r="BD91" s="209"/>
      <c r="BE91" s="209"/>
      <c r="BF91" s="209"/>
      <c r="BG91" s="209"/>
      <c r="BH91" s="209"/>
      <c r="BI91" s="209"/>
      <c r="BJ91" s="209"/>
      <c r="BK91" s="209"/>
      <c r="BL91" s="204"/>
      <c r="BM91" s="209"/>
      <c r="BN91" s="209"/>
      <c r="BO91" s="209"/>
      <c r="BP91" s="209"/>
      <c r="BQ91" s="209"/>
      <c r="BR91" s="209"/>
      <c r="BS91" s="209"/>
      <c r="BT91" s="209"/>
      <c r="BU91" s="209"/>
      <c r="BV91" s="209"/>
      <c r="BW91" s="209"/>
      <c r="BX91" s="209"/>
      <c r="BY91" s="209"/>
      <c r="BZ91" s="204"/>
      <c r="CA91" s="209"/>
      <c r="CB91" s="209"/>
      <c r="CC91" s="209"/>
      <c r="CD91" s="209"/>
      <c r="CE91" s="209"/>
      <c r="CF91" s="209"/>
      <c r="CG91" s="209"/>
      <c r="CH91" s="209"/>
      <c r="CI91" s="209"/>
      <c r="CJ91" s="209"/>
      <c r="CK91" s="209"/>
      <c r="CL91" s="209"/>
      <c r="CM91" s="209"/>
      <c r="CN91" s="204">
        <f t="shared" si="80"/>
        <v>0.13333333333333333</v>
      </c>
      <c r="CO91" s="497"/>
      <c r="CP91" s="497"/>
      <c r="CQ91" s="497"/>
      <c r="CR91" s="497"/>
      <c r="CS91" s="497"/>
      <c r="CT91" s="497"/>
      <c r="CU91" s="675"/>
      <c r="CV91" s="497"/>
      <c r="CW91" s="497"/>
      <c r="CX91" s="497"/>
      <c r="CY91" s="497"/>
      <c r="CZ91" s="497"/>
      <c r="DA91" s="456"/>
      <c r="DB91" s="105"/>
      <c r="DC91" s="105"/>
      <c r="DD91" s="105"/>
      <c r="DE91" s="105"/>
      <c r="DF91" s="105"/>
      <c r="DG91" s="105"/>
      <c r="DH91" s="105"/>
      <c r="DI91" s="105"/>
      <c r="DJ91" s="105"/>
      <c r="DK91" s="105"/>
      <c r="DL91" s="105"/>
      <c r="DM91" s="105"/>
      <c r="DN91" s="105"/>
      <c r="DO91" s="105"/>
      <c r="DP91" s="105"/>
      <c r="DQ91" s="105"/>
      <c r="DR91" s="105"/>
      <c r="DS91" s="105"/>
      <c r="DT91" s="105"/>
      <c r="DU91" s="105"/>
      <c r="DV91" s="105"/>
      <c r="DW91" s="105"/>
      <c r="DX91" s="105"/>
    </row>
    <row r="92" spans="1:128" s="941" customFormat="1" ht="33" customHeight="1" x14ac:dyDescent="0.25">
      <c r="B92" s="209" t="s">
        <v>187</v>
      </c>
      <c r="C92" s="470" t="s">
        <v>1589</v>
      </c>
      <c r="D92" s="968" t="s">
        <v>1684</v>
      </c>
      <c r="E92" s="204">
        <f>'С № 3'!L95</f>
        <v>6.7666666666666666</v>
      </c>
      <c r="F92" s="204"/>
      <c r="G92" s="209"/>
      <c r="H92" s="204"/>
      <c r="I92" s="209"/>
      <c r="J92" s="209"/>
      <c r="K92" s="209"/>
      <c r="L92" s="209"/>
      <c r="M92" s="209"/>
      <c r="N92" s="209"/>
      <c r="O92" s="204"/>
      <c r="P92" s="209"/>
      <c r="Q92" s="209"/>
      <c r="R92" s="209"/>
      <c r="S92" s="209"/>
      <c r="T92" s="209"/>
      <c r="U92" s="209"/>
      <c r="V92" s="204"/>
      <c r="W92" s="209"/>
      <c r="X92" s="209"/>
      <c r="Y92" s="209"/>
      <c r="Z92" s="209"/>
      <c r="AA92" s="209"/>
      <c r="AB92" s="209"/>
      <c r="AC92" s="204"/>
      <c r="AD92" s="209"/>
      <c r="AE92" s="209"/>
      <c r="AF92" s="209"/>
      <c r="AG92" s="209"/>
      <c r="AH92" s="209"/>
      <c r="AI92" s="209"/>
      <c r="AJ92" s="204"/>
      <c r="AK92" s="209"/>
      <c r="AL92" s="209"/>
      <c r="AM92" s="209"/>
      <c r="AN92" s="209"/>
      <c r="AO92" s="209"/>
      <c r="AP92" s="209"/>
      <c r="AQ92" s="209"/>
      <c r="AR92" s="209"/>
      <c r="AS92" s="209"/>
      <c r="AT92" s="209"/>
      <c r="AU92" s="209"/>
      <c r="AV92" s="209"/>
      <c r="AW92" s="209"/>
      <c r="AX92" s="209"/>
      <c r="AY92" s="209"/>
      <c r="AZ92" s="209"/>
      <c r="BA92" s="209"/>
      <c r="BB92" s="209"/>
      <c r="BC92" s="209"/>
      <c r="BD92" s="209"/>
      <c r="BE92" s="209"/>
      <c r="BF92" s="209"/>
      <c r="BG92" s="209"/>
      <c r="BH92" s="209"/>
      <c r="BI92" s="209"/>
      <c r="BJ92" s="209"/>
      <c r="BK92" s="209"/>
      <c r="BL92" s="204"/>
      <c r="BM92" s="209"/>
      <c r="BN92" s="209"/>
      <c r="BO92" s="209"/>
      <c r="BP92" s="209"/>
      <c r="BQ92" s="209"/>
      <c r="BR92" s="209"/>
      <c r="BS92" s="209"/>
      <c r="BT92" s="209"/>
      <c r="BU92" s="209"/>
      <c r="BV92" s="209"/>
      <c r="BW92" s="209"/>
      <c r="BX92" s="209"/>
      <c r="BY92" s="209"/>
      <c r="BZ92" s="204">
        <f>'С № 3'!AN95</f>
        <v>6.7666666666666675</v>
      </c>
      <c r="CA92" s="209"/>
      <c r="CB92" s="209"/>
      <c r="CC92" s="209"/>
      <c r="CD92" s="209"/>
      <c r="CE92" s="209"/>
      <c r="CF92" s="209"/>
      <c r="CG92" s="209"/>
      <c r="CH92" s="209"/>
      <c r="CI92" s="209"/>
      <c r="CJ92" s="209"/>
      <c r="CK92" s="209"/>
      <c r="CL92" s="209"/>
      <c r="CM92" s="209"/>
      <c r="CN92" s="204">
        <f t="shared" si="80"/>
        <v>6.7666666666666675</v>
      </c>
      <c r="CO92" s="497"/>
      <c r="CP92" s="497"/>
      <c r="CQ92" s="497"/>
      <c r="CR92" s="497"/>
      <c r="CS92" s="497"/>
      <c r="CT92" s="497"/>
      <c r="CU92" s="675"/>
      <c r="CV92" s="497"/>
      <c r="CW92" s="497"/>
      <c r="CX92" s="497"/>
      <c r="CY92" s="497"/>
      <c r="CZ92" s="497"/>
      <c r="DA92" s="456"/>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row>
    <row r="93" spans="1:128" ht="33" customHeight="1" x14ac:dyDescent="0.25">
      <c r="B93" s="209" t="s">
        <v>187</v>
      </c>
      <c r="C93" s="916" t="s">
        <v>1541</v>
      </c>
      <c r="D93" s="968" t="s">
        <v>1685</v>
      </c>
      <c r="E93" s="204">
        <f>'С № 3'!L96</f>
        <v>0.125</v>
      </c>
      <c r="F93" s="204"/>
      <c r="G93" s="209"/>
      <c r="H93" s="204">
        <f>'С № 3'!AD96</f>
        <v>0.125</v>
      </c>
      <c r="I93" s="209"/>
      <c r="J93" s="209"/>
      <c r="K93" s="209"/>
      <c r="L93" s="209"/>
      <c r="M93" s="209"/>
      <c r="N93" s="209"/>
      <c r="O93" s="204"/>
      <c r="P93" s="209"/>
      <c r="Q93" s="209"/>
      <c r="R93" s="209"/>
      <c r="S93" s="209"/>
      <c r="T93" s="209"/>
      <c r="U93" s="209"/>
      <c r="V93" s="204">
        <f>'С № 3'!AD96</f>
        <v>0.125</v>
      </c>
      <c r="W93" s="209"/>
      <c r="X93" s="209"/>
      <c r="Y93" s="209"/>
      <c r="Z93" s="209"/>
      <c r="AA93" s="209"/>
      <c r="AB93" s="209"/>
      <c r="AC93" s="204"/>
      <c r="AD93" s="209"/>
      <c r="AE93" s="209"/>
      <c r="AF93" s="209"/>
      <c r="AG93" s="209"/>
      <c r="AH93" s="209"/>
      <c r="AI93" s="209"/>
      <c r="AJ93" s="204"/>
      <c r="AK93" s="209"/>
      <c r="AL93" s="209"/>
      <c r="AM93" s="209"/>
      <c r="AN93" s="209"/>
      <c r="AO93" s="209"/>
      <c r="AP93" s="209"/>
      <c r="AQ93" s="204"/>
      <c r="AR93" s="209"/>
      <c r="AS93" s="209"/>
      <c r="AT93" s="209"/>
      <c r="AU93" s="209"/>
      <c r="AV93" s="209"/>
      <c r="AW93" s="209"/>
      <c r="AX93" s="209"/>
      <c r="AY93" s="209"/>
      <c r="AZ93" s="209"/>
      <c r="BA93" s="209"/>
      <c r="BB93" s="209"/>
      <c r="BC93" s="209"/>
      <c r="BD93" s="209"/>
      <c r="BE93" s="209"/>
      <c r="BF93" s="209"/>
      <c r="BG93" s="209"/>
      <c r="BH93" s="209"/>
      <c r="BI93" s="209"/>
      <c r="BJ93" s="209"/>
      <c r="BK93" s="209"/>
      <c r="BL93" s="204"/>
      <c r="BM93" s="209"/>
      <c r="BN93" s="209"/>
      <c r="BO93" s="209"/>
      <c r="BP93" s="209"/>
      <c r="BQ93" s="209"/>
      <c r="BR93" s="209"/>
      <c r="BS93" s="209"/>
      <c r="BT93" s="209"/>
      <c r="BU93" s="209"/>
      <c r="BV93" s="209"/>
      <c r="BW93" s="209"/>
      <c r="BX93" s="209"/>
      <c r="BY93" s="209"/>
      <c r="BZ93" s="204"/>
      <c r="CA93" s="209"/>
      <c r="CB93" s="209"/>
      <c r="CC93" s="209"/>
      <c r="CD93" s="209"/>
      <c r="CE93" s="209"/>
      <c r="CF93" s="209"/>
      <c r="CG93" s="209"/>
      <c r="CH93" s="209"/>
      <c r="CI93" s="209"/>
      <c r="CJ93" s="209"/>
      <c r="CK93" s="209"/>
      <c r="CL93" s="209"/>
      <c r="CM93" s="209"/>
      <c r="CN93" s="204">
        <f t="shared" si="80"/>
        <v>0.125</v>
      </c>
      <c r="CO93" s="497">
        <v>0</v>
      </c>
      <c r="CP93" s="497">
        <v>0</v>
      </c>
      <c r="CQ93" s="497">
        <v>0</v>
      </c>
      <c r="CR93" s="497">
        <v>0</v>
      </c>
      <c r="CS93" s="497">
        <v>0</v>
      </c>
      <c r="CT93" s="497">
        <v>0</v>
      </c>
      <c r="CU93" s="675"/>
      <c r="CV93" s="497">
        <v>0</v>
      </c>
      <c r="CW93" s="497">
        <v>0</v>
      </c>
      <c r="CX93" s="497">
        <v>0</v>
      </c>
      <c r="CY93" s="497">
        <v>0</v>
      </c>
      <c r="CZ93" s="497">
        <v>0</v>
      </c>
      <c r="DA93" s="457"/>
    </row>
    <row r="94" spans="1:128" ht="33" customHeight="1" x14ac:dyDescent="0.25">
      <c r="B94" s="209" t="s">
        <v>187</v>
      </c>
      <c r="C94" s="387" t="s">
        <v>1561</v>
      </c>
      <c r="D94" s="968" t="s">
        <v>1686</v>
      </c>
      <c r="E94" s="204">
        <f>'С № 3'!L97</f>
        <v>0.49166666666666664</v>
      </c>
      <c r="F94" s="204"/>
      <c r="G94" s="209"/>
      <c r="H94" s="204">
        <f>'С № 3'!AD97</f>
        <v>0.49166666666666664</v>
      </c>
      <c r="I94" s="209"/>
      <c r="J94" s="209"/>
      <c r="K94" s="209"/>
      <c r="L94" s="209"/>
      <c r="M94" s="209"/>
      <c r="N94" s="209"/>
      <c r="O94" s="204"/>
      <c r="P94" s="209"/>
      <c r="Q94" s="209"/>
      <c r="R94" s="209"/>
      <c r="S94" s="209"/>
      <c r="T94" s="209"/>
      <c r="U94" s="209"/>
      <c r="V94" s="204">
        <f>'С № 3'!AD97</f>
        <v>0.49166666666666664</v>
      </c>
      <c r="W94" s="209"/>
      <c r="X94" s="209"/>
      <c r="Y94" s="209"/>
      <c r="Z94" s="209"/>
      <c r="AA94" s="209"/>
      <c r="AB94" s="209"/>
      <c r="AC94" s="204"/>
      <c r="AD94" s="209"/>
      <c r="AE94" s="209"/>
      <c r="AF94" s="209"/>
      <c r="AG94" s="209"/>
      <c r="AH94" s="209"/>
      <c r="AI94" s="209"/>
      <c r="AJ94" s="204"/>
      <c r="AK94" s="209"/>
      <c r="AL94" s="209"/>
      <c r="AM94" s="209"/>
      <c r="AN94" s="209"/>
      <c r="AO94" s="209"/>
      <c r="AP94" s="209"/>
      <c r="AQ94" s="204"/>
      <c r="AR94" s="209"/>
      <c r="AS94" s="209"/>
      <c r="AT94" s="209"/>
      <c r="AU94" s="209"/>
      <c r="AV94" s="209"/>
      <c r="AW94" s="209"/>
      <c r="AX94" s="209"/>
      <c r="AY94" s="209"/>
      <c r="AZ94" s="209"/>
      <c r="BA94" s="209"/>
      <c r="BB94" s="209"/>
      <c r="BC94" s="209"/>
      <c r="BD94" s="209"/>
      <c r="BE94" s="209"/>
      <c r="BF94" s="209"/>
      <c r="BG94" s="209"/>
      <c r="BH94" s="209"/>
      <c r="BI94" s="209"/>
      <c r="BJ94" s="209"/>
      <c r="BK94" s="209"/>
      <c r="BL94" s="204"/>
      <c r="BM94" s="209"/>
      <c r="BN94" s="209"/>
      <c r="BO94" s="209"/>
      <c r="BP94" s="209"/>
      <c r="BQ94" s="209"/>
      <c r="BR94" s="209"/>
      <c r="BS94" s="209"/>
      <c r="BT94" s="209"/>
      <c r="BU94" s="209"/>
      <c r="BV94" s="209"/>
      <c r="BW94" s="209"/>
      <c r="BX94" s="209"/>
      <c r="BY94" s="209"/>
      <c r="BZ94" s="204"/>
      <c r="CA94" s="209"/>
      <c r="CB94" s="209"/>
      <c r="CC94" s="209"/>
      <c r="CD94" s="209"/>
      <c r="CE94" s="209"/>
      <c r="CF94" s="209"/>
      <c r="CG94" s="209"/>
      <c r="CH94" s="209"/>
      <c r="CI94" s="209"/>
      <c r="CJ94" s="209"/>
      <c r="CK94" s="209"/>
      <c r="CL94" s="209"/>
      <c r="CM94" s="209"/>
      <c r="CN94" s="204">
        <f t="shared" si="80"/>
        <v>0.49166666666666664</v>
      </c>
      <c r="CO94" s="497">
        <v>0</v>
      </c>
      <c r="CP94" s="497">
        <v>0</v>
      </c>
      <c r="CQ94" s="497">
        <v>0</v>
      </c>
      <c r="CR94" s="497">
        <v>0</v>
      </c>
      <c r="CS94" s="497">
        <v>0</v>
      </c>
      <c r="CT94" s="497">
        <v>0</v>
      </c>
      <c r="CU94" s="675"/>
      <c r="CV94" s="497">
        <v>0</v>
      </c>
      <c r="CW94" s="497">
        <v>0</v>
      </c>
      <c r="CX94" s="497">
        <v>0</v>
      </c>
      <c r="CY94" s="497">
        <v>0</v>
      </c>
      <c r="CZ94" s="497">
        <v>0</v>
      </c>
      <c r="DA94" s="457"/>
    </row>
  </sheetData>
  <sheetProtection formatCells="0" formatColumns="0" formatRows="0" insertColumns="0" insertRows="0" insertHyperlinks="0" deleteColumns="0" deleteRows="0" sort="0" autoFilter="0" pivotTables="0"/>
  <mergeCells count="55">
    <mergeCell ref="CT17:CZ17"/>
    <mergeCell ref="E18:E19"/>
    <mergeCell ref="F18:F19"/>
    <mergeCell ref="H18:M18"/>
    <mergeCell ref="O18:T18"/>
    <mergeCell ref="V18:AA18"/>
    <mergeCell ref="AC18:AH18"/>
    <mergeCell ref="AJ18:AO18"/>
    <mergeCell ref="AQ18:AV18"/>
    <mergeCell ref="AX18:BC18"/>
    <mergeCell ref="G17:M17"/>
    <mergeCell ref="N17:T17"/>
    <mergeCell ref="DA15:DA19"/>
    <mergeCell ref="U16:AH16"/>
    <mergeCell ref="AI16:AV16"/>
    <mergeCell ref="AW16:BJ16"/>
    <mergeCell ref="CM16:CZ16"/>
    <mergeCell ref="U17:AA17"/>
    <mergeCell ref="AB17:AH17"/>
    <mergeCell ref="AI17:AO17"/>
    <mergeCell ref="U15:CZ15"/>
    <mergeCell ref="AP17:AV17"/>
    <mergeCell ref="AW17:BC17"/>
    <mergeCell ref="BD17:BJ17"/>
    <mergeCell ref="CM17:CS17"/>
    <mergeCell ref="BE18:BJ18"/>
    <mergeCell ref="CN18:CS18"/>
    <mergeCell ref="CU18:CZ18"/>
    <mergeCell ref="B15:B19"/>
    <mergeCell ref="C15:C19"/>
    <mergeCell ref="D15:D19"/>
    <mergeCell ref="E15:F17"/>
    <mergeCell ref="G15:T16"/>
    <mergeCell ref="B13:CY13"/>
    <mergeCell ref="CY2:DA2"/>
    <mergeCell ref="CZ3:DA3"/>
    <mergeCell ref="B4:DA4"/>
    <mergeCell ref="B5:AH5"/>
    <mergeCell ref="B6:DA6"/>
    <mergeCell ref="B7:DA7"/>
    <mergeCell ref="B8:AH8"/>
    <mergeCell ref="B9:DA9"/>
    <mergeCell ref="B10:AH10"/>
    <mergeCell ref="B11:DA11"/>
    <mergeCell ref="B12:DA12"/>
    <mergeCell ref="BK16:BX16"/>
    <mergeCell ref="BK17:BQ17"/>
    <mergeCell ref="BR17:BX17"/>
    <mergeCell ref="BL18:BQ18"/>
    <mergeCell ref="BS18:BX18"/>
    <mergeCell ref="BY16:CL16"/>
    <mergeCell ref="BY17:CE17"/>
    <mergeCell ref="CF17:CL17"/>
    <mergeCell ref="BZ18:CE18"/>
    <mergeCell ref="CG18:CL18"/>
  </mergeCells>
  <phoneticPr fontId="69" type="noConversion"/>
  <conditionalFormatting sqref="AI36:AV37 AI41:AV41 G38:CL39 V21:CL23 AB28:CL29 G30:CL30 V26:CL27 AI24:CL24 AJ25:CL25 B32:T33 AI81:AI82 AI31:AV31 BD81:BD82 CT61:CZ61 CM68:DA69 G42:CZ43 G35:CZ35 CM28:CZ30 G60:CS61 CM57:DA57 G67:CL73 CM67:CZ67 AI59:AV59 E35:F39 G63:CZ65 U74:CL74 CM70:CZ74 U78:U82 DA44:DA45 B58:CZ58 C81:G82 B40:DA40 W78:CZ78 W79:AI80 E34:T34 AI34:CZ34 CU79:CZ85 AI32:DA33 B86:D87 C94 E86:CZ86 B45:F57 F45:CZ45 G46:CL57 U76:CZ76 E83:G85 I83:U85 W83:AI85 AY79:CM80 AJ79:AX85 AY83:CM85 CO79:CT80 CO83:CS85 CM46:CZ56 CN79:CN85">
    <cfRule type="cellIs" dxfId="2687" priority="370" operator="equal">
      <formula>0</formula>
    </cfRule>
  </conditionalFormatting>
  <conditionalFormatting sqref="B73:C73 B74:D80 D21:D30 B59:F60 AI36:AV37 AI41:AV41 G38:CL39 D68:T69 G73:CL73 B64:G64 D63:G63 H63:T64 AI81:AI82 AI31:AV34 BD81:BD82 B70:CL72 CM68:DA69 G35:CZ35 G42:CZ43 G60:CS60 CM57:DA57 B41:F43 B65:T65 CM67:CZ67 U67:CL69 AI59:AV59 E73:F74 E32:F39 U63:CZ65 D61:CZ62 U74:CL74 CM70:CZ74 U78:U82 B67:T67 B66:DA66 B58:CZ58 B83:D83 E40:DA40 B81:B82 W78:CZ78 W79:AI80 CU79:CZ85 C94 B44:DA45 B46:CL57 U76:CZ76 E76:F76 E75:CZ75 E78:F85 E81:G85 I83:U85 W83:AI85 AY79:CM80 AJ79:AX85 E77:CZ77 AY83:CM85 CO79:CT80 CO83:CS85 B86:CZ87 CM46:CZ56 CN79:CN85">
    <cfRule type="containsText" dxfId="2686" priority="369" operator="containsText" text="Наименование инвестиционного проекта">
      <formula>NOT(ISERROR(SEARCH("Наименование инвестиционного проекта",B21)))</formula>
    </cfRule>
  </conditionalFormatting>
  <conditionalFormatting sqref="B73:C73 B74:D80 D68:F69 B70:F72 D61:F61 B59:F60 D21:F27 D29:F30 G29:AA29 D28:AA28 E31:F31 B41:F43 G24:AI24 B64:F65 E73:F74 D63:F63 D62:CZ62 B67:F67 B66:DA66 B44:DA44 B83:D83 B81:B82 F45:CZ45 E76:F76 E75:CZ75 E78:F85 E77:CZ77 E87:CZ87">
    <cfRule type="cellIs" dxfId="2685" priority="368" operator="equal">
      <formula>0</formula>
    </cfRule>
  </conditionalFormatting>
  <conditionalFormatting sqref="B21:C21 B30:C30 B29">
    <cfRule type="cellIs" dxfId="2684" priority="363" operator="equal">
      <formula>0</formula>
    </cfRule>
  </conditionalFormatting>
  <conditionalFormatting sqref="B31 D31">
    <cfRule type="cellIs" dxfId="2683" priority="360" operator="equal">
      <formula>0</formula>
    </cfRule>
  </conditionalFormatting>
  <conditionalFormatting sqref="B35 D35 B36:D39">
    <cfRule type="cellIs" dxfId="2682" priority="359" operator="equal">
      <formula>0</formula>
    </cfRule>
  </conditionalFormatting>
  <conditionalFormatting sqref="B61:C61">
    <cfRule type="cellIs" dxfId="2681" priority="357" operator="equal">
      <formula>0</formula>
    </cfRule>
  </conditionalFormatting>
  <conditionalFormatting sqref="B62:C63">
    <cfRule type="cellIs" dxfId="2680" priority="355" operator="equal">
      <formula>0</formula>
    </cfRule>
  </conditionalFormatting>
  <conditionalFormatting sqref="C31">
    <cfRule type="cellIs" dxfId="2679" priority="353" operator="equal">
      <formula>0</formula>
    </cfRule>
  </conditionalFormatting>
  <conditionalFormatting sqref="C35">
    <cfRule type="cellIs" dxfId="2678" priority="352" operator="equal">
      <formula>0</formula>
    </cfRule>
  </conditionalFormatting>
  <conditionalFormatting sqref="C28:C29">
    <cfRule type="cellIs" dxfId="2677" priority="351" operator="equal">
      <formula>0</formula>
    </cfRule>
  </conditionalFormatting>
  <conditionalFormatting sqref="E21:F27 E29:F31 G29:AA29 E28:AA28 V21:CL23 AB28:CL29 G30:CL30 DA32:DA33 V26:CL27 AJ25:CL25 G24:CL24 AI81:AI82 BD81:BD82 CM28:CZ30 E81:G82 U81:U82 E40:DA40 AQ83:AQ85 AK81:AW82">
    <cfRule type="cellIs" dxfId="2676" priority="349" operator="equal">
      <formula>0</formula>
    </cfRule>
    <cfRule type="cellIs" dxfId="2675" priority="350" operator="equal">
      <formula>0</formula>
    </cfRule>
  </conditionalFormatting>
  <conditionalFormatting sqref="E21:F27 G29:AA29 E28:AA28 AI36:AV37 AI41:AV41 G38:CL39 V21:CL23 AB28:CL29 G30:CL30 E29:F31 V26:CL27 AJ25:CL25 G24:CL24 E32:T34 AI81:AI82 AI31:AV31 BD81:BD82 CT61:CZ61 CM68:DA69 G35:CZ35 G42:CZ43 CM28:CZ30 G60:CS61 CM57:DA57 G67:CL73 CM67:CZ67 AI59:AV59 E67:F74 E35:F39 E62:CZ65 U74:CL74 CM70:CZ74 U78:U82 DA44:DA45 E66:DA66 E59:F61 E58:CZ58 E44:CZ44 E41:F43 E40:DA40 W78:CZ78 W79:AI80 AI34:CZ34 CU79:CZ85 AI32:DA33 G86:CZ86 E45:F57 F45:CZ45 G46:CL57 U76:CZ76 E76:F76 E75:CZ75 E78:F86 G81:G85 I83:U85 W83:AI85 AY79:CM80 AJ79:AX85 E77:CZ77 AY83:CM85 CO79:CT80 CO83:CS85 E87:CZ87 CM46:CZ56 CN79:CN85">
    <cfRule type="cellIs" dxfId="2674" priority="348" operator="equal">
      <formula>0</formula>
    </cfRule>
  </conditionalFormatting>
  <conditionalFormatting sqref="E21:F27 G29:AA29 E28:AA28 AI36:AV37 AI41:AV41 G38:CL39 V21:CL23 AB28:CL29 G30:CL30 E29:F31 V26:CL27 AJ25:CL25 G24:CL24 E32:T34 AI81:AI82 AI31:AV31 BD81:BD82 CT61:CZ61 CM68:DA69 G35:CZ35 G42:CZ43 CM28:CZ30 G60:CS61 CM57:DA57 G67:CL73 CM67:CZ67 AI59:AV59 E67:F74 E35:F39 E62:CZ65 U74:CL74 CM70:CZ74 U78:U82 DA44:DA45 E66:DA66 E59:F61 E58:CZ58 E44:CZ44 E41:F43 E40:DA40 W78:CZ78 W79:AI80 AI34:CZ34 CU79:CZ85 AI32:DA33 G86:CZ86 E45:F57 F45:CZ45 G46:CL57 U76:CZ76 E76:F76 E75:CZ75 E78:F86 G81:G85 I83:U85 W83:AI85 AY79:CM80 AJ79:AX85 E77:CZ77 AY83:CM85 CO79:CT80 CO83:CS85 E87:CZ87 CM46:CZ56 CN79:CN85">
    <cfRule type="cellIs" dxfId="2673" priority="347" operator="equal">
      <formula>0</formula>
    </cfRule>
  </conditionalFormatting>
  <conditionalFormatting sqref="CM38:DA39">
    <cfRule type="containsText" dxfId="2672" priority="312" operator="containsText" text="Наименование инвестиционного проекта">
      <formula>NOT(ISERROR(SEARCH("Наименование инвестиционного проекта",CM38)))</formula>
    </cfRule>
  </conditionalFormatting>
  <conditionalFormatting sqref="CM38:DA39">
    <cfRule type="cellIs" dxfId="2671" priority="311" operator="equal">
      <formula>0</formula>
    </cfRule>
  </conditionalFormatting>
  <conditionalFormatting sqref="B68:C68">
    <cfRule type="cellIs" dxfId="2670" priority="346" operator="equal">
      <formula>0</formula>
    </cfRule>
  </conditionalFormatting>
  <conditionalFormatting sqref="B69:C69">
    <cfRule type="cellIs" dxfId="2669" priority="344" operator="equal">
      <formula>0</formula>
    </cfRule>
  </conditionalFormatting>
  <conditionalFormatting sqref="D73">
    <cfRule type="cellIs" dxfId="2668" priority="342" operator="equal">
      <formula>0</formula>
    </cfRule>
  </conditionalFormatting>
  <conditionalFormatting sqref="G22:T23 DA22:DA27 G25:T27">
    <cfRule type="cellIs" dxfId="2667" priority="341" operator="equal">
      <formula>0</formula>
    </cfRule>
  </conditionalFormatting>
  <conditionalFormatting sqref="G22:T23 DA22:DA27 G25:T27">
    <cfRule type="cellIs" dxfId="2666" priority="339" operator="equal">
      <formula>0</formula>
    </cfRule>
    <cfRule type="cellIs" dxfId="2665" priority="340" operator="equal">
      <formula>0</formula>
    </cfRule>
  </conditionalFormatting>
  <conditionalFormatting sqref="G22:T23 DA22:DA27 G25:T27">
    <cfRule type="cellIs" dxfId="2664" priority="338" operator="equal">
      <formula>0</formula>
    </cfRule>
  </conditionalFormatting>
  <conditionalFormatting sqref="G22:T23 DA22:DA27 G25:T27">
    <cfRule type="cellIs" dxfId="2663" priority="337" operator="equal">
      <formula>0</formula>
    </cfRule>
  </conditionalFormatting>
  <conditionalFormatting sqref="G21:T21 CM21:DA21">
    <cfRule type="cellIs" dxfId="2662" priority="336" operator="equal">
      <formula>0</formula>
    </cfRule>
  </conditionalFormatting>
  <conditionalFormatting sqref="G21:T21 CM21:DA21">
    <cfRule type="cellIs" dxfId="2661" priority="334" operator="equal">
      <formula>0</formula>
    </cfRule>
    <cfRule type="cellIs" dxfId="2660" priority="335" operator="equal">
      <formula>0</formula>
    </cfRule>
  </conditionalFormatting>
  <conditionalFormatting sqref="G21:T21 CM21:DA21">
    <cfRule type="cellIs" dxfId="2659" priority="333" operator="equal">
      <formula>0</formula>
    </cfRule>
  </conditionalFormatting>
  <conditionalFormatting sqref="G21:T21 CM21:DA21">
    <cfRule type="cellIs" dxfId="2658" priority="332" operator="equal">
      <formula>0</formula>
    </cfRule>
  </conditionalFormatting>
  <conditionalFormatting sqref="DA28:DA30">
    <cfRule type="cellIs" dxfId="2657" priority="331" operator="equal">
      <formula>0</formula>
    </cfRule>
  </conditionalFormatting>
  <conditionalFormatting sqref="DA28:DA30">
    <cfRule type="cellIs" dxfId="2656" priority="329" operator="equal">
      <formula>0</formula>
    </cfRule>
    <cfRule type="cellIs" dxfId="2655" priority="330" operator="equal">
      <formula>0</formula>
    </cfRule>
  </conditionalFormatting>
  <conditionalFormatting sqref="DA28:DA30">
    <cfRule type="cellIs" dxfId="2654" priority="328" operator="equal">
      <formula>0</formula>
    </cfRule>
  </conditionalFormatting>
  <conditionalFormatting sqref="DA28:DA30">
    <cfRule type="cellIs" dxfId="2653" priority="327" operator="equal">
      <formula>0</formula>
    </cfRule>
  </conditionalFormatting>
  <conditionalFormatting sqref="G32:T34 AW34:CZ34 AI33:CT33 AW32:DA33">
    <cfRule type="containsText" dxfId="2652" priority="326" operator="containsText" text="Наименование инвестиционного проекта">
      <formula>NOT(ISERROR(SEARCH("Наименование инвестиционного проекта",G32)))</formula>
    </cfRule>
  </conditionalFormatting>
  <conditionalFormatting sqref="G31 AW31 DA31">
    <cfRule type="cellIs" dxfId="2651" priority="325" operator="equal">
      <formula>0</formula>
    </cfRule>
  </conditionalFormatting>
  <conditionalFormatting sqref="G31 AW31 DA31">
    <cfRule type="cellIs" dxfId="2650" priority="323" operator="equal">
      <formula>0</formula>
    </cfRule>
    <cfRule type="cellIs" dxfId="2649" priority="324" operator="equal">
      <formula>0</formula>
    </cfRule>
  </conditionalFormatting>
  <conditionalFormatting sqref="G31 AW31 DA31">
    <cfRule type="cellIs" dxfId="2648" priority="322" operator="equal">
      <formula>0</formula>
    </cfRule>
  </conditionalFormatting>
  <conditionalFormatting sqref="G31 AW31 DA31">
    <cfRule type="cellIs" dxfId="2647" priority="321" operator="equal">
      <formula>0</formula>
    </cfRule>
  </conditionalFormatting>
  <conditionalFormatting sqref="DA35">
    <cfRule type="containsText" dxfId="2646" priority="320" operator="containsText" text="Наименование инвестиционного проекта">
      <formula>NOT(ISERROR(SEARCH("Наименование инвестиционного проекта",DA35)))</formula>
    </cfRule>
  </conditionalFormatting>
  <conditionalFormatting sqref="DA35">
    <cfRule type="cellIs" dxfId="2645" priority="319" operator="equal">
      <formula>0</formula>
    </cfRule>
  </conditionalFormatting>
  <conditionalFormatting sqref="DA35">
    <cfRule type="cellIs" dxfId="2644" priority="318" operator="equal">
      <formula>0</formula>
    </cfRule>
  </conditionalFormatting>
  <conditionalFormatting sqref="DA35">
    <cfRule type="cellIs" dxfId="2643" priority="317" operator="equal">
      <formula>0</formula>
    </cfRule>
  </conditionalFormatting>
  <conditionalFormatting sqref="G36:T37 AW36:DA37">
    <cfRule type="containsText" dxfId="2642" priority="316" operator="containsText" text="Наименование инвестиционного проекта">
      <formula>NOT(ISERROR(SEARCH("Наименование инвестиционного проекта",G36)))</formula>
    </cfRule>
  </conditionalFormatting>
  <conditionalFormatting sqref="G36:T37 AW36:DA37">
    <cfRule type="cellIs" dxfId="2641" priority="315" operator="equal">
      <formula>0</formula>
    </cfRule>
  </conditionalFormatting>
  <conditionalFormatting sqref="G36:T37 AW36:DA37">
    <cfRule type="cellIs" dxfId="2640" priority="314" operator="equal">
      <formula>0</formula>
    </cfRule>
  </conditionalFormatting>
  <conditionalFormatting sqref="G36:T37 AW36:DA37">
    <cfRule type="cellIs" dxfId="2639" priority="313" operator="equal">
      <formula>0</formula>
    </cfRule>
  </conditionalFormatting>
  <conditionalFormatting sqref="CM38:DA39">
    <cfRule type="cellIs" dxfId="2638" priority="308" operator="equal">
      <formula>0</formula>
    </cfRule>
  </conditionalFormatting>
  <conditionalFormatting sqref="CM38:DA39">
    <cfRule type="cellIs" dxfId="2637" priority="307" operator="equal">
      <formula>0</formula>
    </cfRule>
  </conditionalFormatting>
  <conditionalFormatting sqref="DA42:DA43">
    <cfRule type="containsText" dxfId="2636" priority="306" operator="containsText" text="Наименование инвестиционного проекта">
      <formula>NOT(ISERROR(SEARCH("Наименование инвестиционного проекта",DA42)))</formula>
    </cfRule>
  </conditionalFormatting>
  <conditionalFormatting sqref="DA42:DA43">
    <cfRule type="cellIs" dxfId="2635" priority="305" operator="equal">
      <formula>0</formula>
    </cfRule>
  </conditionalFormatting>
  <conditionalFormatting sqref="DA42:DA43">
    <cfRule type="cellIs" dxfId="2634" priority="304" operator="equal">
      <formula>0</formula>
    </cfRule>
  </conditionalFormatting>
  <conditionalFormatting sqref="DA42:DA43">
    <cfRule type="cellIs" dxfId="2633" priority="303" operator="equal">
      <formula>0</formula>
    </cfRule>
  </conditionalFormatting>
  <conditionalFormatting sqref="DA58">
    <cfRule type="containsText" dxfId="2632" priority="298" operator="containsText" text="Наименование инвестиционного проекта">
      <formula>NOT(ISERROR(SEARCH("Наименование инвестиционного проекта",DA58)))</formula>
    </cfRule>
  </conditionalFormatting>
  <conditionalFormatting sqref="DA58">
    <cfRule type="cellIs" dxfId="2631" priority="297" operator="equal">
      <formula>0</formula>
    </cfRule>
  </conditionalFormatting>
  <conditionalFormatting sqref="DA58">
    <cfRule type="cellIs" dxfId="2630" priority="296" operator="equal">
      <formula>0</formula>
    </cfRule>
  </conditionalFormatting>
  <conditionalFormatting sqref="DA58">
    <cfRule type="cellIs" dxfId="2629" priority="295" operator="equal">
      <formula>0</formula>
    </cfRule>
  </conditionalFormatting>
  <conditionalFormatting sqref="G59:T59 DA59">
    <cfRule type="containsText" dxfId="2628" priority="294" operator="containsText" text="Наименование инвестиционного проекта">
      <formula>NOT(ISERROR(SEARCH("Наименование инвестиционного проекта",G59)))</formula>
    </cfRule>
  </conditionalFormatting>
  <conditionalFormatting sqref="G59:T59 DA59">
    <cfRule type="cellIs" dxfId="2627" priority="293" operator="equal">
      <formula>0</formula>
    </cfRule>
  </conditionalFormatting>
  <conditionalFormatting sqref="G59:T59 DA59">
    <cfRule type="cellIs" dxfId="2626" priority="292" operator="equal">
      <formula>0</formula>
    </cfRule>
  </conditionalFormatting>
  <conditionalFormatting sqref="G59:T59 DA59">
    <cfRule type="cellIs" dxfId="2625" priority="291" operator="equal">
      <formula>0</formula>
    </cfRule>
  </conditionalFormatting>
  <conditionalFormatting sqref="DA60">
    <cfRule type="containsText" dxfId="2624" priority="290" operator="containsText" text="Наименование инвестиционного проекта">
      <formula>NOT(ISERROR(SEARCH("Наименование инвестиционного проекта",DA60)))</formula>
    </cfRule>
  </conditionalFormatting>
  <conditionalFormatting sqref="DA60">
    <cfRule type="cellIs" dxfId="2623" priority="289" operator="equal">
      <formula>0</formula>
    </cfRule>
  </conditionalFormatting>
  <conditionalFormatting sqref="DA60">
    <cfRule type="cellIs" dxfId="2622" priority="288" operator="equal">
      <formula>0</formula>
    </cfRule>
  </conditionalFormatting>
  <conditionalFormatting sqref="DA60">
    <cfRule type="cellIs" dxfId="2621" priority="287" operator="equal">
      <formula>0</formula>
    </cfRule>
  </conditionalFormatting>
  <conditionalFormatting sqref="DA61:DA62">
    <cfRule type="containsText" dxfId="2620" priority="286" operator="containsText" text="Наименование инвестиционного проекта">
      <formula>NOT(ISERROR(SEARCH("Наименование инвестиционного проекта",DA61)))</formula>
    </cfRule>
  </conditionalFormatting>
  <conditionalFormatting sqref="DA61:DA62">
    <cfRule type="cellIs" dxfId="2619" priority="285" operator="equal">
      <formula>0</formula>
    </cfRule>
  </conditionalFormatting>
  <conditionalFormatting sqref="DA61:DA62">
    <cfRule type="cellIs" dxfId="2618" priority="284" operator="equal">
      <formula>0</formula>
    </cfRule>
  </conditionalFormatting>
  <conditionalFormatting sqref="DA61:DA62">
    <cfRule type="cellIs" dxfId="2617" priority="283" operator="equal">
      <formula>0</formula>
    </cfRule>
  </conditionalFormatting>
  <conditionalFormatting sqref="DA65 DA67">
    <cfRule type="containsText" dxfId="2616" priority="282" operator="containsText" text="Наименование инвестиционного проекта">
      <formula>NOT(ISERROR(SEARCH("Наименование инвестиционного проекта",DA65)))</formula>
    </cfRule>
  </conditionalFormatting>
  <conditionalFormatting sqref="DA65 DA67">
    <cfRule type="cellIs" dxfId="2615" priority="281" operator="equal">
      <formula>0</formula>
    </cfRule>
  </conditionalFormatting>
  <conditionalFormatting sqref="DA65 DA67">
    <cfRule type="cellIs" dxfId="2614" priority="280" operator="equal">
      <formula>0</formula>
    </cfRule>
  </conditionalFormatting>
  <conditionalFormatting sqref="DA65 DA67">
    <cfRule type="cellIs" dxfId="2613" priority="279" operator="equal">
      <formula>0</formula>
    </cfRule>
  </conditionalFormatting>
  <conditionalFormatting sqref="M76 T76">
    <cfRule type="containsText" dxfId="2612" priority="278" operator="containsText" text="Наименование инвестиционного проекта">
      <formula>NOT(ISERROR(SEARCH("Наименование инвестиционного проекта",M76)))</formula>
    </cfRule>
  </conditionalFormatting>
  <conditionalFormatting sqref="M76 T76">
    <cfRule type="cellIs" dxfId="2611" priority="277" operator="equal">
      <formula>0</formula>
    </cfRule>
  </conditionalFormatting>
  <conditionalFormatting sqref="M76 T76">
    <cfRule type="cellIs" dxfId="2610" priority="276" operator="equal">
      <formula>0</formula>
    </cfRule>
  </conditionalFormatting>
  <conditionalFormatting sqref="M76 T76">
    <cfRule type="cellIs" dxfId="2609" priority="275" operator="equal">
      <formula>0</formula>
    </cfRule>
  </conditionalFormatting>
  <conditionalFormatting sqref="G41:T41 DA41">
    <cfRule type="containsText" dxfId="2608" priority="274" operator="containsText" text="Наименование инвестиционного проекта">
      <formula>NOT(ISERROR(SEARCH("Наименование инвестиционного проекта",G41)))</formula>
    </cfRule>
  </conditionalFormatting>
  <conditionalFormatting sqref="G41:T41 DA41">
    <cfRule type="cellIs" dxfId="2607" priority="273" operator="equal">
      <formula>0</formula>
    </cfRule>
  </conditionalFormatting>
  <conditionalFormatting sqref="G41:T41 DA41">
    <cfRule type="cellIs" dxfId="2606" priority="272" operator="equal">
      <formula>0</formula>
    </cfRule>
  </conditionalFormatting>
  <conditionalFormatting sqref="G41:T41 DA41">
    <cfRule type="cellIs" dxfId="2605" priority="271" operator="equal">
      <formula>0</formula>
    </cfRule>
  </conditionalFormatting>
  <conditionalFormatting sqref="U32:AH34">
    <cfRule type="containsText" dxfId="2604" priority="266" operator="containsText" text="Наименование инвестиционного проекта">
      <formula>NOT(ISERROR(SEARCH("Наименование инвестиционного проекта",U32)))</formula>
    </cfRule>
  </conditionalFormatting>
  <conditionalFormatting sqref="U32:AH34">
    <cfRule type="cellIs" dxfId="2603" priority="265" operator="equal">
      <formula>0</formula>
    </cfRule>
  </conditionalFormatting>
  <conditionalFormatting sqref="U32:AH34">
    <cfRule type="cellIs" dxfId="2602" priority="264" operator="equal">
      <formula>0</formula>
    </cfRule>
  </conditionalFormatting>
  <conditionalFormatting sqref="U32:AH34">
    <cfRule type="cellIs" dxfId="2601" priority="263" operator="equal">
      <formula>0</formula>
    </cfRule>
  </conditionalFormatting>
  <conditionalFormatting sqref="U36:AH37">
    <cfRule type="containsText" dxfId="2600" priority="262" operator="containsText" text="Наименование инвестиционного проекта">
      <formula>NOT(ISERROR(SEARCH("Наименование инвестиционного проекта",U36)))</formula>
    </cfRule>
  </conditionalFormatting>
  <conditionalFormatting sqref="U36:AH37">
    <cfRule type="cellIs" dxfId="2599" priority="261" operator="equal">
      <formula>0</formula>
    </cfRule>
  </conditionalFormatting>
  <conditionalFormatting sqref="U36:AH37">
    <cfRule type="cellIs" dxfId="2598" priority="260" operator="equal">
      <formula>0</formula>
    </cfRule>
  </conditionalFormatting>
  <conditionalFormatting sqref="U36:AH37">
    <cfRule type="cellIs" dxfId="2597" priority="259" operator="equal">
      <formula>0</formula>
    </cfRule>
  </conditionalFormatting>
  <conditionalFormatting sqref="U59:AH59">
    <cfRule type="containsText" dxfId="2596" priority="254" operator="containsText" text="Наименование инвестиционного проекта">
      <formula>NOT(ISERROR(SEARCH("Наименование инвестиционного проекта",U59)))</formula>
    </cfRule>
  </conditionalFormatting>
  <conditionalFormatting sqref="U59:AH59">
    <cfRule type="cellIs" dxfId="2595" priority="253" operator="equal">
      <formula>0</formula>
    </cfRule>
  </conditionalFormatting>
  <conditionalFormatting sqref="U59:AH59">
    <cfRule type="cellIs" dxfId="2594" priority="252" operator="equal">
      <formula>0</formula>
    </cfRule>
  </conditionalFormatting>
  <conditionalFormatting sqref="U59:AH59">
    <cfRule type="cellIs" dxfId="2593" priority="251" operator="equal">
      <formula>0</formula>
    </cfRule>
  </conditionalFormatting>
  <conditionalFormatting sqref="U41:AH41">
    <cfRule type="containsText" dxfId="2592" priority="250" operator="containsText" text="Наименование инвестиционного проекта">
      <formula>NOT(ISERROR(SEARCH("Наименование инвестиционного проекта",U41)))</formula>
    </cfRule>
  </conditionalFormatting>
  <conditionalFormatting sqref="U41:AH41">
    <cfRule type="cellIs" dxfId="2591" priority="249" operator="equal">
      <formula>0</formula>
    </cfRule>
  </conditionalFormatting>
  <conditionalFormatting sqref="U41:AH41">
    <cfRule type="cellIs" dxfId="2590" priority="248" operator="equal">
      <formula>0</formula>
    </cfRule>
  </conditionalFormatting>
  <conditionalFormatting sqref="U41:AH41">
    <cfRule type="cellIs" dxfId="2589" priority="247" operator="equal">
      <formula>0</formula>
    </cfRule>
  </conditionalFormatting>
  <conditionalFormatting sqref="AW59:CL59">
    <cfRule type="containsText" dxfId="2588" priority="230" operator="containsText" text="Наименование инвестиционного проекта">
      <formula>NOT(ISERROR(SEARCH("Наименование инвестиционного проекта",AW59)))</formula>
    </cfRule>
  </conditionalFormatting>
  <conditionalFormatting sqref="AW59:CL59">
    <cfRule type="cellIs" dxfId="2587" priority="229" operator="equal">
      <formula>0</formula>
    </cfRule>
  </conditionalFormatting>
  <conditionalFormatting sqref="AW59:CL59">
    <cfRule type="cellIs" dxfId="2586" priority="228" operator="equal">
      <formula>0</formula>
    </cfRule>
  </conditionalFormatting>
  <conditionalFormatting sqref="AW59:CL59">
    <cfRule type="cellIs" dxfId="2585" priority="227" operator="equal">
      <formula>0</formula>
    </cfRule>
  </conditionalFormatting>
  <conditionalFormatting sqref="AW41:CL41">
    <cfRule type="containsText" dxfId="2584" priority="226" operator="containsText" text="Наименование инвестиционного проекта">
      <formula>NOT(ISERROR(SEARCH("Наименование инвестиционного проекта",AW41)))</formula>
    </cfRule>
  </conditionalFormatting>
  <conditionalFormatting sqref="AW41:CL41">
    <cfRule type="cellIs" dxfId="2583" priority="225" operator="equal">
      <formula>0</formula>
    </cfRule>
  </conditionalFormatting>
  <conditionalFormatting sqref="AW41:CL41">
    <cfRule type="cellIs" dxfId="2582" priority="224" operator="equal">
      <formula>0</formula>
    </cfRule>
  </conditionalFormatting>
  <conditionalFormatting sqref="AW41:CL41">
    <cfRule type="cellIs" dxfId="2581" priority="223" operator="equal">
      <formula>0</formula>
    </cfRule>
  </conditionalFormatting>
  <conditionalFormatting sqref="CM59:CZ59">
    <cfRule type="containsText" dxfId="2580" priority="210" operator="containsText" text="Наименование инвестиционного проекта">
      <formula>NOT(ISERROR(SEARCH("Наименование инвестиционного проекта",CM59)))</formula>
    </cfRule>
  </conditionalFormatting>
  <conditionalFormatting sqref="CM59:CZ59">
    <cfRule type="cellIs" dxfId="2579" priority="209" operator="equal">
      <formula>0</formula>
    </cfRule>
  </conditionalFormatting>
  <conditionalFormatting sqref="CM59:CZ59">
    <cfRule type="cellIs" dxfId="2578" priority="208" operator="equal">
      <formula>0</formula>
    </cfRule>
  </conditionalFormatting>
  <conditionalFormatting sqref="CM59:CZ59">
    <cfRule type="cellIs" dxfId="2577" priority="207" operator="equal">
      <formula>0</formula>
    </cfRule>
  </conditionalFormatting>
  <conditionalFormatting sqref="CT60:CZ60">
    <cfRule type="containsText" dxfId="2576" priority="206" operator="containsText" text="Наименование инвестиционного проекта">
      <formula>NOT(ISERROR(SEARCH("Наименование инвестиционного проекта",CT60)))</formula>
    </cfRule>
  </conditionalFormatting>
  <conditionalFormatting sqref="CT60:CZ60">
    <cfRule type="cellIs" dxfId="2575" priority="205" operator="equal">
      <formula>0</formula>
    </cfRule>
  </conditionalFormatting>
  <conditionalFormatting sqref="CT60:CZ60">
    <cfRule type="cellIs" dxfId="2574" priority="204" operator="equal">
      <formula>0</formula>
    </cfRule>
  </conditionalFormatting>
  <conditionalFormatting sqref="CT60:CZ60">
    <cfRule type="cellIs" dxfId="2573" priority="203" operator="equal">
      <formula>0</formula>
    </cfRule>
  </conditionalFormatting>
  <conditionalFormatting sqref="CM41:CZ41">
    <cfRule type="containsText" dxfId="2572" priority="202" operator="containsText" text="Наименование инвестиционного проекта">
      <formula>NOT(ISERROR(SEARCH("Наименование инвестиционного проекта",CM41)))</formula>
    </cfRule>
  </conditionalFormatting>
  <conditionalFormatting sqref="CM41:CZ41">
    <cfRule type="cellIs" dxfId="2571" priority="201" operator="equal">
      <formula>0</formula>
    </cfRule>
  </conditionalFormatting>
  <conditionalFormatting sqref="CM41:CZ41">
    <cfRule type="cellIs" dxfId="2570" priority="200" operator="equal">
      <formula>0</formula>
    </cfRule>
  </conditionalFormatting>
  <conditionalFormatting sqref="CM41:CZ41">
    <cfRule type="cellIs" dxfId="2569" priority="199" operator="equal">
      <formula>0</formula>
    </cfRule>
  </conditionalFormatting>
  <conditionalFormatting sqref="DA70">
    <cfRule type="containsText" dxfId="2568" priority="198" operator="containsText" text="Наименование инвестиционного проекта">
      <formula>NOT(ISERROR(SEARCH("Наименование инвестиционного проекта",DA70)))</formula>
    </cfRule>
  </conditionalFormatting>
  <conditionalFormatting sqref="DA70">
    <cfRule type="cellIs" dxfId="2567" priority="197" operator="equal">
      <formula>0</formula>
    </cfRule>
  </conditionalFormatting>
  <conditionalFormatting sqref="DA70">
    <cfRule type="cellIs" dxfId="2566" priority="196" operator="equal">
      <formula>0</formula>
    </cfRule>
  </conditionalFormatting>
  <conditionalFormatting sqref="DA70">
    <cfRule type="cellIs" dxfId="2565" priority="195" operator="equal">
      <formula>0</formula>
    </cfRule>
  </conditionalFormatting>
  <conditionalFormatting sqref="DA71">
    <cfRule type="containsText" dxfId="2564" priority="194" operator="containsText" text="Наименование инвестиционного проекта">
      <formula>NOT(ISERROR(SEARCH("Наименование инвестиционного проекта",DA71)))</formula>
    </cfRule>
  </conditionalFormatting>
  <conditionalFormatting sqref="DA71">
    <cfRule type="cellIs" dxfId="2563" priority="193" operator="equal">
      <formula>0</formula>
    </cfRule>
  </conditionalFormatting>
  <conditionalFormatting sqref="DA71">
    <cfRule type="cellIs" dxfId="2562" priority="192" operator="equal">
      <formula>0</formula>
    </cfRule>
  </conditionalFormatting>
  <conditionalFormatting sqref="DA71">
    <cfRule type="cellIs" dxfId="2561" priority="191" operator="equal">
      <formula>0</formula>
    </cfRule>
  </conditionalFormatting>
  <conditionalFormatting sqref="DA72">
    <cfRule type="containsText" dxfId="2560" priority="190" operator="containsText" text="Наименование инвестиционного проекта">
      <formula>NOT(ISERROR(SEARCH("Наименование инвестиционного проекта",DA72)))</formula>
    </cfRule>
  </conditionalFormatting>
  <conditionalFormatting sqref="DA72">
    <cfRule type="cellIs" dxfId="2559" priority="189" operator="equal">
      <formula>0</formula>
    </cfRule>
  </conditionalFormatting>
  <conditionalFormatting sqref="DA72">
    <cfRule type="cellIs" dxfId="2558" priority="188" operator="equal">
      <formula>0</formula>
    </cfRule>
  </conditionalFormatting>
  <conditionalFormatting sqref="DA72">
    <cfRule type="cellIs" dxfId="2557" priority="187" operator="equal">
      <formula>0</formula>
    </cfRule>
  </conditionalFormatting>
  <conditionalFormatting sqref="U21:U23 U25:U27 V25:AI25">
    <cfRule type="cellIs" dxfId="2556" priority="186" operator="equal">
      <formula>0</formula>
    </cfRule>
  </conditionalFormatting>
  <conditionalFormatting sqref="U21:U23 U25:U27 V25:AI25">
    <cfRule type="cellIs" dxfId="2555" priority="184" operator="equal">
      <formula>0</formula>
    </cfRule>
    <cfRule type="cellIs" dxfId="2554" priority="185" operator="equal">
      <formula>0</formula>
    </cfRule>
  </conditionalFormatting>
  <conditionalFormatting sqref="U21:U23 U25:U27 V25:AI25">
    <cfRule type="cellIs" dxfId="2553" priority="183" operator="equal">
      <formula>0</formula>
    </cfRule>
  </conditionalFormatting>
  <conditionalFormatting sqref="U21:U23 U25:U27 V25:AI25">
    <cfRule type="cellIs" dxfId="2552" priority="182" operator="equal">
      <formula>0</formula>
    </cfRule>
  </conditionalFormatting>
  <conditionalFormatting sqref="CM22:CZ27">
    <cfRule type="cellIs" dxfId="2551" priority="181" operator="equal">
      <formula>0</formula>
    </cfRule>
  </conditionalFormatting>
  <conditionalFormatting sqref="CM22:CZ27">
    <cfRule type="cellIs" dxfId="2550" priority="179" operator="equal">
      <formula>0</formula>
    </cfRule>
    <cfRule type="cellIs" dxfId="2549" priority="180" operator="equal">
      <formula>0</formula>
    </cfRule>
  </conditionalFormatting>
  <conditionalFormatting sqref="CM22:CZ27">
    <cfRule type="cellIs" dxfId="2548" priority="178" operator="equal">
      <formula>0</formula>
    </cfRule>
  </conditionalFormatting>
  <conditionalFormatting sqref="CM22:CZ27">
    <cfRule type="cellIs" dxfId="2547" priority="177" operator="equal">
      <formula>0</formula>
    </cfRule>
  </conditionalFormatting>
  <conditionalFormatting sqref="G74:H74 G76:H76">
    <cfRule type="containsText" dxfId="2546" priority="176" operator="containsText" text="Наименование инвестиционного проекта">
      <formula>NOT(ISERROR(SEARCH("Наименование инвестиционного проекта",G74)))</formula>
    </cfRule>
  </conditionalFormatting>
  <conditionalFormatting sqref="G74:H74 G76:H76">
    <cfRule type="cellIs" dxfId="2545" priority="175" operator="equal">
      <formula>0</formula>
    </cfRule>
  </conditionalFormatting>
  <conditionalFormatting sqref="G74:H74 G76:H76">
    <cfRule type="cellIs" dxfId="2544" priority="174" operator="equal">
      <formula>0</formula>
    </cfRule>
  </conditionalFormatting>
  <conditionalFormatting sqref="G74:H74 G76:H76">
    <cfRule type="cellIs" dxfId="2543" priority="173" operator="equal">
      <formula>0</formula>
    </cfRule>
  </conditionalFormatting>
  <conditionalFormatting sqref="I74:J74 I76:J76">
    <cfRule type="containsText" dxfId="2542" priority="172" operator="containsText" text="Наименование инвестиционного проекта">
      <formula>NOT(ISERROR(SEARCH("Наименование инвестиционного проекта",I74)))</formula>
    </cfRule>
  </conditionalFormatting>
  <conditionalFormatting sqref="I74:J74 I76:J76">
    <cfRule type="cellIs" dxfId="2541" priority="171" operator="equal">
      <formula>0</formula>
    </cfRule>
  </conditionalFormatting>
  <conditionalFormatting sqref="I74:J74 I76:J76">
    <cfRule type="cellIs" dxfId="2540" priority="170" operator="equal">
      <formula>0</formula>
    </cfRule>
  </conditionalFormatting>
  <conditionalFormatting sqref="I74:J74 I76:J76">
    <cfRule type="cellIs" dxfId="2539" priority="169" operator="equal">
      <formula>0</formula>
    </cfRule>
  </conditionalFormatting>
  <conditionalFormatting sqref="K74:L74 K76:L76">
    <cfRule type="containsText" dxfId="2538" priority="168" operator="containsText" text="Наименование инвестиционного проекта">
      <formula>NOT(ISERROR(SEARCH("Наименование инвестиционного проекта",K74)))</formula>
    </cfRule>
  </conditionalFormatting>
  <conditionalFormatting sqref="K74:L74 K76:L76">
    <cfRule type="cellIs" dxfId="2537" priority="167" operator="equal">
      <formula>0</formula>
    </cfRule>
  </conditionalFormatting>
  <conditionalFormatting sqref="K74:L74 K76:L76">
    <cfRule type="cellIs" dxfId="2536" priority="166" operator="equal">
      <formula>0</formula>
    </cfRule>
  </conditionalFormatting>
  <conditionalFormatting sqref="K74:L74 K76:L76">
    <cfRule type="cellIs" dxfId="2535" priority="165" operator="equal">
      <formula>0</formula>
    </cfRule>
  </conditionalFormatting>
  <conditionalFormatting sqref="N74:O74 N76:O76">
    <cfRule type="containsText" dxfId="2534" priority="164" operator="containsText" text="Наименование инвестиционного проекта">
      <formula>NOT(ISERROR(SEARCH("Наименование инвестиционного проекта",N74)))</formula>
    </cfRule>
  </conditionalFormatting>
  <conditionalFormatting sqref="N74:O74 N76:O76">
    <cfRule type="cellIs" dxfId="2533" priority="163" operator="equal">
      <formula>0</formula>
    </cfRule>
  </conditionalFormatting>
  <conditionalFormatting sqref="N74:O74 N76:O76">
    <cfRule type="cellIs" dxfId="2532" priority="162" operator="equal">
      <formula>0</formula>
    </cfRule>
  </conditionalFormatting>
  <conditionalFormatting sqref="N74:O74 N76:O76">
    <cfRule type="cellIs" dxfId="2531" priority="161" operator="equal">
      <formula>0</formula>
    </cfRule>
  </conditionalFormatting>
  <conditionalFormatting sqref="P74:Q74 P76:Q76">
    <cfRule type="containsText" dxfId="2530" priority="160" operator="containsText" text="Наименование инвестиционного проекта">
      <formula>NOT(ISERROR(SEARCH("Наименование инвестиционного проекта",P74)))</formula>
    </cfRule>
  </conditionalFormatting>
  <conditionalFormatting sqref="P74:Q74 P76:Q76">
    <cfRule type="cellIs" dxfId="2529" priority="159" operator="equal">
      <formula>0</formula>
    </cfRule>
  </conditionalFormatting>
  <conditionalFormatting sqref="P74:Q74 P76:Q76">
    <cfRule type="cellIs" dxfId="2528" priority="158" operator="equal">
      <formula>0</formula>
    </cfRule>
  </conditionalFormatting>
  <conditionalFormatting sqref="P74:Q74 P76:Q76">
    <cfRule type="cellIs" dxfId="2527" priority="157" operator="equal">
      <formula>0</formula>
    </cfRule>
  </conditionalFormatting>
  <conditionalFormatting sqref="R74:S74 R76:S76">
    <cfRule type="containsText" dxfId="2526" priority="156" operator="containsText" text="Наименование инвестиционного проекта">
      <formula>NOT(ISERROR(SEARCH("Наименование инвестиционного проекта",R74)))</formula>
    </cfRule>
  </conditionalFormatting>
  <conditionalFormatting sqref="R74:S74 R76:S76">
    <cfRule type="cellIs" dxfId="2525" priority="155" operator="equal">
      <formula>0</formula>
    </cfRule>
  </conditionalFormatting>
  <conditionalFormatting sqref="R74:S74 R76:S76">
    <cfRule type="cellIs" dxfId="2524" priority="154" operator="equal">
      <formula>0</formula>
    </cfRule>
  </conditionalFormatting>
  <conditionalFormatting sqref="R74:S74 R76:S76">
    <cfRule type="cellIs" dxfId="2523" priority="153" operator="equal">
      <formula>0</formula>
    </cfRule>
  </conditionalFormatting>
  <conditionalFormatting sqref="T74">
    <cfRule type="containsText" dxfId="2522" priority="152" operator="containsText" text="Наименование инвестиционного проекта">
      <formula>NOT(ISERROR(SEARCH("Наименование инвестиционного проекта",T74)))</formula>
    </cfRule>
  </conditionalFormatting>
  <conditionalFormatting sqref="T74">
    <cfRule type="cellIs" dxfId="2521" priority="151" operator="equal">
      <formula>0</formula>
    </cfRule>
  </conditionalFormatting>
  <conditionalFormatting sqref="T74">
    <cfRule type="cellIs" dxfId="2520" priority="150" operator="equal">
      <formula>0</formula>
    </cfRule>
  </conditionalFormatting>
  <conditionalFormatting sqref="T74">
    <cfRule type="cellIs" dxfId="2519" priority="149" operator="equal">
      <formula>0</formula>
    </cfRule>
  </conditionalFormatting>
  <conditionalFormatting sqref="M74">
    <cfRule type="containsText" dxfId="2518" priority="148" operator="containsText" text="Наименование инвестиционного проекта">
      <formula>NOT(ISERROR(SEARCH("Наименование инвестиционного проекта",M74)))</formula>
    </cfRule>
  </conditionalFormatting>
  <conditionalFormatting sqref="M74">
    <cfRule type="cellIs" dxfId="2517" priority="147" operator="equal">
      <formula>0</formula>
    </cfRule>
  </conditionalFormatting>
  <conditionalFormatting sqref="M74">
    <cfRule type="cellIs" dxfId="2516" priority="146" operator="equal">
      <formula>0</formula>
    </cfRule>
  </conditionalFormatting>
  <conditionalFormatting sqref="M74">
    <cfRule type="cellIs" dxfId="2515" priority="145" operator="equal">
      <formula>0</formula>
    </cfRule>
  </conditionalFormatting>
  <conditionalFormatting sqref="G32:O32 H33:O34">
    <cfRule type="containsText" dxfId="2514" priority="136" operator="containsText" text="Наименование инвестиционного проекта">
      <formula>NOT(ISERROR(SEARCH("Наименование инвестиционного проекта",G32)))</formula>
    </cfRule>
  </conditionalFormatting>
  <conditionalFormatting sqref="G78:T78 G79:G80 I79:T80 H79:H85">
    <cfRule type="containsText" dxfId="2513" priority="135" operator="containsText" text="Наименование инвестиционного проекта">
      <formula>NOT(ISERROR(SEARCH("Наименование инвестиционного проекта",G78)))</formula>
    </cfRule>
  </conditionalFormatting>
  <conditionalFormatting sqref="G78:T78 G79:G80 I79:T80 H79:H85">
    <cfRule type="cellIs" dxfId="2512" priority="134" operator="equal">
      <formula>0</formula>
    </cfRule>
  </conditionalFormatting>
  <conditionalFormatting sqref="G78:T78 G79:G80 I79:T80 H79:H85">
    <cfRule type="cellIs" dxfId="2511" priority="133" operator="equal">
      <formula>0</formula>
    </cfRule>
  </conditionalFormatting>
  <conditionalFormatting sqref="G78:T78 G79:G80 I79:T80 H79:H85">
    <cfRule type="cellIs" dxfId="2510" priority="132" operator="equal">
      <formula>0</formula>
    </cfRule>
  </conditionalFormatting>
  <conditionalFormatting sqref="I81:T82">
    <cfRule type="cellIs" dxfId="2509" priority="122" operator="equal">
      <formula>0</formula>
    </cfRule>
  </conditionalFormatting>
  <conditionalFormatting sqref="I81:T82">
    <cfRule type="containsText" dxfId="2508" priority="123" operator="containsText" text="Наименование инвестиционного проекта">
      <formula>NOT(ISERROR(SEARCH("Наименование инвестиционного проекта",I81)))</formula>
    </cfRule>
  </conditionalFormatting>
  <conditionalFormatting sqref="I81:T82">
    <cfRule type="cellIs" dxfId="2507" priority="121" operator="equal">
      <formula>0</formula>
    </cfRule>
  </conditionalFormatting>
  <conditionalFormatting sqref="I81:T82">
    <cfRule type="cellIs" dxfId="2506" priority="120" operator="equal">
      <formula>0</formula>
    </cfRule>
  </conditionalFormatting>
  <conditionalFormatting sqref="H31:T31">
    <cfRule type="cellIs" dxfId="2505" priority="119" operator="equal">
      <formula>0</formula>
    </cfRule>
  </conditionalFormatting>
  <conditionalFormatting sqref="H31:T31">
    <cfRule type="cellIs" dxfId="2504" priority="118" operator="equal">
      <formula>0</formula>
    </cfRule>
  </conditionalFormatting>
  <conditionalFormatting sqref="H31:T31">
    <cfRule type="cellIs" dxfId="2503" priority="117" operator="equal">
      <formula>0</formula>
    </cfRule>
  </conditionalFormatting>
  <conditionalFormatting sqref="H31:T31">
    <cfRule type="containsText" dxfId="2502" priority="116" operator="containsText" text="Наименование инвестиционного проекта">
      <formula>NOT(ISERROR(SEARCH("Наименование инвестиционного проекта",H31)))</formula>
    </cfRule>
  </conditionalFormatting>
  <conditionalFormatting sqref="U31">
    <cfRule type="containsText" dxfId="2501" priority="115" operator="containsText" text="Наименование инвестиционного проекта">
      <formula>NOT(ISERROR(SEARCH("Наименование инвестиционного проекта",U31)))</formula>
    </cfRule>
  </conditionalFormatting>
  <conditionalFormatting sqref="U31">
    <cfRule type="cellIs" dxfId="2500" priority="114" operator="equal">
      <formula>0</formula>
    </cfRule>
  </conditionalFormatting>
  <conditionalFormatting sqref="U31">
    <cfRule type="cellIs" dxfId="2499" priority="113" operator="equal">
      <formula>0</formula>
    </cfRule>
  </conditionalFormatting>
  <conditionalFormatting sqref="U31">
    <cfRule type="cellIs" dxfId="2498" priority="112" operator="equal">
      <formula>0</formula>
    </cfRule>
  </conditionalFormatting>
  <conditionalFormatting sqref="H31:O31">
    <cfRule type="containsText" dxfId="2497" priority="111" operator="containsText" text="Наименование инвестиционного проекта">
      <formula>NOT(ISERROR(SEARCH("Наименование инвестиционного проекта",H31)))</formula>
    </cfRule>
  </conditionalFormatting>
  <conditionalFormatting sqref="V31:AH31">
    <cfRule type="containsText" dxfId="2496" priority="110" operator="containsText" text="Наименование инвестиционного проекта">
      <formula>NOT(ISERROR(SEARCH("Наименование инвестиционного проекта",V31)))</formula>
    </cfRule>
  </conditionalFormatting>
  <conditionalFormatting sqref="V31:AH31">
    <cfRule type="cellIs" dxfId="2495" priority="109" operator="equal">
      <formula>0</formula>
    </cfRule>
  </conditionalFormatting>
  <conditionalFormatting sqref="V31:AH31">
    <cfRule type="cellIs" dxfId="2494" priority="108" operator="equal">
      <formula>0</formula>
    </cfRule>
  </conditionalFormatting>
  <conditionalFormatting sqref="V31:AH31">
    <cfRule type="cellIs" dxfId="2493" priority="107" operator="equal">
      <formula>0</formula>
    </cfRule>
  </conditionalFormatting>
  <conditionalFormatting sqref="W81:AH82 V78:V85">
    <cfRule type="containsText" dxfId="2492" priority="106" operator="containsText" text="Наименование инвестиционного проекта">
      <formula>NOT(ISERROR(SEARCH("Наименование инвестиционного проекта",V78)))</formula>
    </cfRule>
  </conditionalFormatting>
  <conditionalFormatting sqref="W81:AH82 V78:V85">
    <cfRule type="cellIs" dxfId="2491" priority="105" operator="equal">
      <formula>0</formula>
    </cfRule>
  </conditionalFormatting>
  <conditionalFormatting sqref="W81:AH82 V78:V85">
    <cfRule type="cellIs" dxfId="2490" priority="104" operator="equal">
      <formula>0</formula>
    </cfRule>
  </conditionalFormatting>
  <conditionalFormatting sqref="W81:AH82 V78:V85">
    <cfRule type="cellIs" dxfId="2489" priority="103" operator="equal">
      <formula>0</formula>
    </cfRule>
  </conditionalFormatting>
  <conditionalFormatting sqref="AY81:BC82">
    <cfRule type="containsText" dxfId="2488" priority="102" operator="containsText" text="Наименование инвестиционного проекта">
      <formula>NOT(ISERROR(SEARCH("Наименование инвестиционного проекта",AY81)))</formula>
    </cfRule>
  </conditionalFormatting>
  <conditionalFormatting sqref="AY81:BC82">
    <cfRule type="cellIs" dxfId="2487" priority="101" operator="equal">
      <formula>0</formula>
    </cfRule>
  </conditionalFormatting>
  <conditionalFormatting sqref="AY81:BC82">
    <cfRule type="cellIs" dxfId="2486" priority="100" operator="equal">
      <formula>0</formula>
    </cfRule>
  </conditionalFormatting>
  <conditionalFormatting sqref="AY81:BC82">
    <cfRule type="cellIs" dxfId="2485" priority="99" operator="equal">
      <formula>0</formula>
    </cfRule>
  </conditionalFormatting>
  <conditionalFormatting sqref="AX31:BD31">
    <cfRule type="cellIs" dxfId="2484" priority="98" operator="equal">
      <formula>0</formula>
    </cfRule>
  </conditionalFormatting>
  <conditionalFormatting sqref="AX31:BD31">
    <cfRule type="cellIs" dxfId="2483" priority="97" operator="equal">
      <formula>0</formula>
    </cfRule>
  </conditionalFormatting>
  <conditionalFormatting sqref="AX31:BD31">
    <cfRule type="cellIs" dxfId="2482" priority="96" operator="equal">
      <formula>0</formula>
    </cfRule>
  </conditionalFormatting>
  <conditionalFormatting sqref="AX31:BD31">
    <cfRule type="containsText" dxfId="2481" priority="95" operator="containsText" text="Наименование инвестиционного проекта">
      <formula>NOT(ISERROR(SEARCH("Наименование инвестиционного проекта",AX31)))</formula>
    </cfRule>
  </conditionalFormatting>
  <conditionalFormatting sqref="BE81:CL82">
    <cfRule type="containsText" dxfId="2480" priority="94" operator="containsText" text="Наименование инвестиционного проекта">
      <formula>NOT(ISERROR(SEARCH("Наименование инвестиционного проекта",BE81)))</formula>
    </cfRule>
  </conditionalFormatting>
  <conditionalFormatting sqref="BE81:CL82">
    <cfRule type="cellIs" dxfId="2479" priority="93" operator="equal">
      <formula>0</formula>
    </cfRule>
  </conditionalFormatting>
  <conditionalFormatting sqref="BE81:CL82">
    <cfRule type="cellIs" dxfId="2478" priority="92" operator="equal">
      <formula>0</formula>
    </cfRule>
  </conditionalFormatting>
  <conditionalFormatting sqref="BE81:CL82">
    <cfRule type="cellIs" dxfId="2477" priority="91" operator="equal">
      <formula>0</formula>
    </cfRule>
  </conditionalFormatting>
  <conditionalFormatting sqref="CM81:CM82 CO81:CS82">
    <cfRule type="containsText" dxfId="2476" priority="90" operator="containsText" text="Наименование инвестиционного проекта">
      <formula>NOT(ISERROR(SEARCH("Наименование инвестиционного проекта",CM81)))</formula>
    </cfRule>
  </conditionalFormatting>
  <conditionalFormatting sqref="CM81:CM82 CO81:CS82">
    <cfRule type="cellIs" dxfId="2475" priority="89" operator="equal">
      <formula>0</formula>
    </cfRule>
  </conditionalFormatting>
  <conditionalFormatting sqref="CM81:CM82 CO81:CS82">
    <cfRule type="cellIs" dxfId="2474" priority="88" operator="equal">
      <formula>0</formula>
    </cfRule>
  </conditionalFormatting>
  <conditionalFormatting sqref="CM81:CM82 CO81:CS82">
    <cfRule type="cellIs" dxfId="2473" priority="87" operator="equal">
      <formula>0</formula>
    </cfRule>
  </conditionalFormatting>
  <conditionalFormatting sqref="BE31:CZ31">
    <cfRule type="cellIs" dxfId="2472" priority="86" operator="equal">
      <formula>0</formula>
    </cfRule>
  </conditionalFormatting>
  <conditionalFormatting sqref="BE31:CZ31">
    <cfRule type="cellIs" dxfId="2471" priority="85" operator="equal">
      <formula>0</formula>
    </cfRule>
  </conditionalFormatting>
  <conditionalFormatting sqref="BE31:CZ31">
    <cfRule type="cellIs" dxfId="2470" priority="84" operator="equal">
      <formula>0</formula>
    </cfRule>
  </conditionalFormatting>
  <conditionalFormatting sqref="BE31:CZ31">
    <cfRule type="containsText" dxfId="2469" priority="83" operator="containsText" text="Наименование инвестиционного проекта">
      <formula>NOT(ISERROR(SEARCH("Наименование инвестиционного проекта",BE31)))</formula>
    </cfRule>
  </conditionalFormatting>
  <conditionalFormatting sqref="D34">
    <cfRule type="cellIs" dxfId="2468" priority="34" operator="equal">
      <formula>0</formula>
    </cfRule>
  </conditionalFormatting>
  <conditionalFormatting sqref="B34">
    <cfRule type="cellIs" dxfId="2467" priority="38" operator="equal">
      <formula>0</formula>
    </cfRule>
  </conditionalFormatting>
  <conditionalFormatting sqref="C34">
    <cfRule type="cellIs" dxfId="2466" priority="36" operator="equal">
      <formula>0</formula>
    </cfRule>
  </conditionalFormatting>
  <conditionalFormatting sqref="C34">
    <cfRule type="containsText" dxfId="2465" priority="37" operator="containsText" text="Наименование инвестиционного проекта">
      <formula>NOT(ISERROR(SEARCH("Наименование инвестиционного проекта",C34)))</formula>
    </cfRule>
  </conditionalFormatting>
  <conditionalFormatting sqref="D34">
    <cfRule type="containsText" dxfId="2464" priority="35" operator="containsText" text="Наименование инвестиционного проекта">
      <formula>NOT(ISERROR(SEARCH("Наименование инвестиционного проекта",D34)))</formula>
    </cfRule>
  </conditionalFormatting>
  <conditionalFormatting sqref="DA46:DA56">
    <cfRule type="cellIs" dxfId="2463" priority="33" operator="equal">
      <formula>0</formula>
    </cfRule>
  </conditionalFormatting>
  <conditionalFormatting sqref="DA46:DA56">
    <cfRule type="cellIs" dxfId="2462" priority="32" operator="equal">
      <formula>0</formula>
    </cfRule>
  </conditionalFormatting>
  <conditionalFormatting sqref="DA46:DA56">
    <cfRule type="cellIs" dxfId="2461" priority="31" operator="equal">
      <formula>0</formula>
    </cfRule>
  </conditionalFormatting>
  <conditionalFormatting sqref="DA46:DA56">
    <cfRule type="containsText" dxfId="2460" priority="30" operator="containsText" text="Наименование инвестиционного проекта">
      <formula>NOT(ISERROR(SEARCH("Наименование инвестиционного проекта",DA46)))</formula>
    </cfRule>
  </conditionalFormatting>
  <conditionalFormatting sqref="DA34">
    <cfRule type="containsText" dxfId="2459" priority="29" operator="containsText" text="Наименование инвестиционного проекта">
      <formula>NOT(ISERROR(SEARCH("Наименование инвестиционного проекта",DA34)))</formula>
    </cfRule>
  </conditionalFormatting>
  <conditionalFormatting sqref="DA34">
    <cfRule type="cellIs" dxfId="2458" priority="28" operator="equal">
      <formula>0</formula>
    </cfRule>
  </conditionalFormatting>
  <conditionalFormatting sqref="DA34">
    <cfRule type="cellIs" dxfId="2457" priority="27" operator="equal">
      <formula>0</formula>
    </cfRule>
  </conditionalFormatting>
  <conditionalFormatting sqref="DA34">
    <cfRule type="cellIs" dxfId="2456" priority="26" operator="equal">
      <formula>0</formula>
    </cfRule>
  </conditionalFormatting>
  <conditionalFormatting sqref="DA63">
    <cfRule type="containsText" dxfId="2455" priority="22" operator="containsText" text="Наименование инвестиционного проекта">
      <formula>NOT(ISERROR(SEARCH("Наименование инвестиционного проекта",DA63)))</formula>
    </cfRule>
  </conditionalFormatting>
  <conditionalFormatting sqref="DA63">
    <cfRule type="cellIs" dxfId="2454" priority="25" operator="equal">
      <formula>0</formula>
    </cfRule>
  </conditionalFormatting>
  <conditionalFormatting sqref="DA63">
    <cfRule type="cellIs" dxfId="2453" priority="24" operator="equal">
      <formula>0</formula>
    </cfRule>
  </conditionalFormatting>
  <conditionalFormatting sqref="DA63">
    <cfRule type="cellIs" dxfId="2452" priority="23" operator="equal">
      <formula>0</formula>
    </cfRule>
  </conditionalFormatting>
  <conditionalFormatting sqref="D84:D85">
    <cfRule type="containsText" dxfId="2451" priority="21" operator="containsText" text="Наименование инвестиционного проекта">
      <formula>NOT(ISERROR(SEARCH("Наименование инвестиционного проекта",D84)))</formula>
    </cfRule>
  </conditionalFormatting>
  <conditionalFormatting sqref="D84:D85">
    <cfRule type="cellIs" dxfId="2450" priority="20" operator="equal">
      <formula>0</formula>
    </cfRule>
  </conditionalFormatting>
  <conditionalFormatting sqref="B84:B85">
    <cfRule type="containsText" dxfId="2449" priority="19" operator="containsText" text="Наименование инвестиционного проекта">
      <formula>NOT(ISERROR(SEARCH("Наименование инвестиционного проекта",B84)))</formula>
    </cfRule>
  </conditionalFormatting>
  <conditionalFormatting sqref="B84:B85">
    <cfRule type="cellIs" dxfId="2448" priority="18" operator="equal">
      <formula>0</formula>
    </cfRule>
  </conditionalFormatting>
  <conditionalFormatting sqref="DA82">
    <cfRule type="cellIs" dxfId="2447" priority="17" operator="equal">
      <formula>0</formula>
    </cfRule>
  </conditionalFormatting>
  <conditionalFormatting sqref="DA82">
    <cfRule type="cellIs" dxfId="2446" priority="16" operator="equal">
      <formula>0</formula>
    </cfRule>
  </conditionalFormatting>
  <conditionalFormatting sqref="DA82">
    <cfRule type="cellIs" dxfId="2445" priority="15" operator="equal">
      <formula>0</formula>
    </cfRule>
  </conditionalFormatting>
  <conditionalFormatting sqref="DA82">
    <cfRule type="containsText" dxfId="2444" priority="14" operator="containsText" text="Наименование инвестиционного проекта">
      <formula>NOT(ISERROR(SEARCH("Наименование инвестиционного проекта",DA82)))</formula>
    </cfRule>
  </conditionalFormatting>
  <conditionalFormatting sqref="DA78:DA79 DA83:DA85">
    <cfRule type="containsText" dxfId="2443" priority="13" operator="containsText" text="Наименование инвестиционного проекта">
      <formula>NOT(ISERROR(SEARCH("Наименование инвестиционного проекта",DA78)))</formula>
    </cfRule>
  </conditionalFormatting>
  <conditionalFormatting sqref="DA78:DA79 DA83:DA85">
    <cfRule type="cellIs" dxfId="2442" priority="12" operator="equal">
      <formula>0</formula>
    </cfRule>
  </conditionalFormatting>
  <conditionalFormatting sqref="DA78:DA79 DA83:DA85">
    <cfRule type="cellIs" dxfId="2441" priority="11" operator="equal">
      <formula>0</formula>
    </cfRule>
  </conditionalFormatting>
  <conditionalFormatting sqref="DA78:DA79 DA83:DA85">
    <cfRule type="cellIs" dxfId="2440" priority="10" operator="equal">
      <formula>0</formula>
    </cfRule>
  </conditionalFormatting>
  <conditionalFormatting sqref="DA80:DA81">
    <cfRule type="containsText" dxfId="2439" priority="5" operator="containsText" text="Наименование инвестиционного проекта">
      <formula>NOT(ISERROR(SEARCH("Наименование инвестиционного проекта",DA80)))</formula>
    </cfRule>
  </conditionalFormatting>
  <conditionalFormatting sqref="DA80:DA81">
    <cfRule type="cellIs" dxfId="2438" priority="4" operator="equal">
      <formula>0</formula>
    </cfRule>
  </conditionalFormatting>
  <conditionalFormatting sqref="DA80:DA81">
    <cfRule type="cellIs" dxfId="2437" priority="3" operator="equal">
      <formula>0</formula>
    </cfRule>
  </conditionalFormatting>
  <conditionalFormatting sqref="DA80:DA81">
    <cfRule type="cellIs" dxfId="2436" priority="2" operator="equal">
      <formula>0</formula>
    </cfRule>
  </conditionalFormatting>
  <conditionalFormatting sqref="DA88:DA92">
    <cfRule type="cellIs" dxfId="2435" priority="1" operator="equal">
      <formula>0</formula>
    </cfRule>
  </conditionalFormatting>
  <pageMargins left="0.70866141732283472" right="0.70866141732283472" top="0.74803149606299213" bottom="0.74803149606299213" header="0.31496062992125984" footer="0.31496062992125984"/>
  <pageSetup paperSize="8" scale="18" fitToHeight="0" orientation="landscape" r:id="rId1"/>
  <headerFooter differentFirst="1">
    <oddHeader>&amp;C&amp;P</oddHeader>
  </headerFooter>
  <colBreaks count="1" manualBreakCount="1">
    <brk id="34" max="74" man="1"/>
  </colBreaks>
  <ignoredErrors>
    <ignoredError sqref="G23:S23 G27:O27 CX78:CX81 CV81:CW81 CU82 CX82:CX83 CU23 CU25:CW25 CU24 CU26 CX25 CX22" formula="1"/>
    <ignoredError sqref="W77:AI77 AK77:AW77 U77 CT77"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BO85"/>
  <sheetViews>
    <sheetView view="pageBreakPreview" zoomScale="85" zoomScaleNormal="100" zoomScaleSheetLayoutView="85" workbookViewId="0">
      <pane xSplit="4" ySplit="24" topLeftCell="F25" activePane="bottomRight" state="frozen"/>
      <selection activeCell="A18" sqref="A18"/>
      <selection pane="topRight" activeCell="E18" sqref="E18"/>
      <selection pane="bottomLeft" activeCell="A25" sqref="A25"/>
      <selection pane="bottomRight" activeCell="AA76" sqref="AA76"/>
    </sheetView>
  </sheetViews>
  <sheetFormatPr defaultRowHeight="15.75" outlineLevelRow="1" x14ac:dyDescent="0.25"/>
  <cols>
    <col min="1" max="1" width="9.140625" style="147"/>
    <col min="2" max="2" width="13.28515625" style="147" customWidth="1"/>
    <col min="3" max="3" width="88.5703125" style="147" customWidth="1"/>
    <col min="4" max="4" width="26.28515625" style="147" customWidth="1"/>
    <col min="5" max="5" width="20.5703125" style="147" customWidth="1"/>
    <col min="6" max="6" width="17.7109375" style="147" customWidth="1"/>
    <col min="7" max="11" width="8.7109375" style="147" customWidth="1"/>
    <col min="12" max="12" width="20.5703125" style="147" customWidth="1"/>
    <col min="13" max="13" width="17.140625" style="147" customWidth="1"/>
    <col min="14" max="18" width="8.7109375" style="147" customWidth="1"/>
    <col min="19" max="19" width="20.5703125" style="147" customWidth="1"/>
    <col min="20" max="20" width="15.7109375" style="147" customWidth="1"/>
    <col min="21" max="25" width="8.7109375" style="147" customWidth="1"/>
    <col min="26" max="26" width="20.5703125" style="147" customWidth="1"/>
    <col min="27" max="27" width="17.7109375" style="147" customWidth="1"/>
    <col min="28" max="28" width="11.140625" style="147" customWidth="1"/>
    <col min="29" max="32" width="8.7109375" style="147" bestFit="1" customWidth="1"/>
    <col min="33" max="33" width="20.5703125" style="147" customWidth="1"/>
    <col min="34" max="34" width="15.28515625" style="147" customWidth="1"/>
    <col min="35" max="35" width="12.140625" style="147" customWidth="1"/>
    <col min="36" max="38" width="8.7109375" style="147" bestFit="1" customWidth="1"/>
    <col min="39" max="39" width="17.42578125" style="147" customWidth="1"/>
    <col min="40" max="40" width="6.5703125" style="148" customWidth="1"/>
    <col min="41" max="41" width="18.42578125" style="147" customWidth="1"/>
    <col min="42" max="42" width="24.28515625" style="147" customWidth="1"/>
    <col min="43" max="43" width="14.42578125" style="147" customWidth="1"/>
    <col min="44" max="44" width="25.5703125" style="147" customWidth="1"/>
    <col min="45" max="45" width="12.42578125" style="147" customWidth="1"/>
    <col min="46" max="46" width="19.85546875" style="147" customWidth="1"/>
    <col min="47" max="48" width="4.7109375" style="147" customWidth="1"/>
    <col min="49" max="49" width="4.28515625" style="147" customWidth="1"/>
    <col min="50" max="50" width="4.42578125" style="147" customWidth="1"/>
    <col min="51" max="51" width="5.140625" style="147" customWidth="1"/>
    <col min="52" max="52" width="5.7109375" style="147" customWidth="1"/>
    <col min="53" max="53" width="6.28515625" style="147" customWidth="1"/>
    <col min="54" max="54" width="6.5703125" style="147" customWidth="1"/>
    <col min="55" max="55" width="6.28515625" style="147" customWidth="1"/>
    <col min="56" max="57" width="5.7109375" style="147" customWidth="1"/>
    <col min="58" max="58" width="14.7109375" style="147" customWidth="1"/>
    <col min="59" max="68" width="5.7109375" style="147" customWidth="1"/>
    <col min="69" max="16384" width="9.140625" style="147"/>
  </cols>
  <sheetData>
    <row r="1" spans="2:67" ht="18.75" outlineLevel="1" x14ac:dyDescent="0.25">
      <c r="AM1" s="119" t="s">
        <v>406</v>
      </c>
    </row>
    <row r="2" spans="2:67" ht="18.75" outlineLevel="1" x14ac:dyDescent="0.3">
      <c r="AM2" s="149" t="s">
        <v>1</v>
      </c>
    </row>
    <row r="3" spans="2:67" ht="18.75" outlineLevel="1" x14ac:dyDescent="0.3">
      <c r="AM3" s="149" t="s">
        <v>320</v>
      </c>
    </row>
    <row r="4" spans="2:67" ht="18.75" outlineLevel="1" x14ac:dyDescent="0.3">
      <c r="B4" s="1194" t="s">
        <v>407</v>
      </c>
      <c r="C4" s="1194"/>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row>
    <row r="5" spans="2:67" ht="18.75" outlineLevel="1" x14ac:dyDescent="0.3">
      <c r="B5" s="1195" t="s">
        <v>1599</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c r="AL5" s="1195"/>
      <c r="AM5" s="1195"/>
    </row>
    <row r="6" spans="2:67" outlineLevel="1" x14ac:dyDescent="0.25">
      <c r="B6" s="150"/>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row>
    <row r="7" spans="2:67" ht="18.75" outlineLevel="1" x14ac:dyDescent="0.25">
      <c r="B7" s="1131" t="str">
        <f>'С № 1 (2023)'!B7:AY7</f>
        <v>Инвестиционная программа  ГУП НАО "Нарьян-Марская электростанция"</v>
      </c>
      <c r="C7" s="1131"/>
      <c r="D7" s="1131"/>
      <c r="E7" s="1131"/>
      <c r="F7" s="1131"/>
      <c r="G7" s="1131"/>
      <c r="H7" s="1131"/>
      <c r="I7" s="1131"/>
      <c r="J7" s="1131"/>
      <c r="K7" s="1131"/>
      <c r="L7" s="1131"/>
      <c r="M7" s="1131"/>
      <c r="N7" s="1131"/>
      <c r="O7" s="1131"/>
      <c r="P7" s="1131"/>
      <c r="Q7" s="1131"/>
      <c r="R7" s="1131"/>
      <c r="S7" s="1131"/>
      <c r="T7" s="1131"/>
      <c r="U7" s="1131"/>
      <c r="V7" s="1131"/>
      <c r="W7" s="1131"/>
      <c r="X7" s="1131"/>
      <c r="Y7" s="1131"/>
      <c r="Z7" s="1131"/>
      <c r="AA7" s="1131"/>
      <c r="AB7" s="1131"/>
      <c r="AC7" s="1131"/>
      <c r="AD7" s="1131"/>
      <c r="AE7" s="1131"/>
      <c r="AF7" s="1131"/>
      <c r="AG7" s="1131"/>
      <c r="AH7" s="1131"/>
      <c r="AI7" s="1131"/>
      <c r="AJ7" s="1131"/>
      <c r="AK7" s="1131"/>
      <c r="AL7" s="1131"/>
      <c r="AM7" s="1131"/>
      <c r="AN7" s="151"/>
      <c r="AO7" s="152"/>
      <c r="AP7" s="152"/>
      <c r="AQ7" s="152"/>
      <c r="AR7" s="152"/>
      <c r="AS7" s="152"/>
      <c r="AT7" s="152"/>
      <c r="AU7" s="152"/>
      <c r="AV7" s="152"/>
      <c r="AW7" s="152"/>
      <c r="AX7" s="152"/>
      <c r="AY7" s="152"/>
      <c r="AZ7" s="152"/>
      <c r="BA7" s="152"/>
      <c r="BB7" s="152"/>
      <c r="BC7" s="152"/>
      <c r="BD7" s="152"/>
      <c r="BE7" s="152"/>
      <c r="BF7" s="152"/>
      <c r="BG7" s="152"/>
      <c r="BH7" s="152"/>
      <c r="BI7" s="152"/>
      <c r="BJ7" s="152"/>
      <c r="BK7" s="152"/>
      <c r="BL7" s="152"/>
      <c r="BM7" s="152"/>
      <c r="BN7" s="152"/>
      <c r="BO7" s="152"/>
    </row>
    <row r="8" spans="2:67" outlineLevel="1" x14ac:dyDescent="0.25">
      <c r="B8" s="1196" t="s">
        <v>4</v>
      </c>
      <c r="C8" s="1196"/>
      <c r="D8" s="1196"/>
      <c r="E8" s="1196"/>
      <c r="F8" s="1196"/>
      <c r="G8" s="1196"/>
      <c r="H8" s="1196"/>
      <c r="I8" s="1196"/>
      <c r="J8" s="1196"/>
      <c r="K8" s="1196"/>
      <c r="L8" s="1196"/>
      <c r="M8" s="1196"/>
      <c r="N8" s="1196"/>
      <c r="O8" s="1196"/>
      <c r="P8" s="1196"/>
      <c r="Q8" s="1196"/>
      <c r="R8" s="1196"/>
      <c r="S8" s="1196"/>
      <c r="T8" s="1196"/>
      <c r="U8" s="1196"/>
      <c r="V8" s="1196"/>
      <c r="W8" s="1196"/>
      <c r="X8" s="1196"/>
      <c r="Y8" s="1196"/>
      <c r="Z8" s="1196"/>
      <c r="AA8" s="1196"/>
      <c r="AB8" s="1196"/>
      <c r="AC8" s="1196"/>
      <c r="AD8" s="1196"/>
      <c r="AE8" s="1196"/>
      <c r="AF8" s="1196"/>
      <c r="AG8" s="1196"/>
      <c r="AH8" s="1196"/>
      <c r="AI8" s="1196"/>
      <c r="AJ8" s="1196"/>
      <c r="AK8" s="1196"/>
      <c r="AL8" s="1196"/>
      <c r="AM8" s="1196"/>
      <c r="AN8" s="153"/>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row>
    <row r="9" spans="2:67" outlineLevel="1" x14ac:dyDescent="0.25">
      <c r="B9" s="155"/>
      <c r="C9" s="155"/>
      <c r="D9" s="155"/>
      <c r="E9" s="155"/>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3"/>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row>
    <row r="10" spans="2:67" outlineLevel="1" x14ac:dyDescent="0.25">
      <c r="B10" s="1197" t="s">
        <v>1594</v>
      </c>
      <c r="C10" s="1198"/>
      <c r="D10" s="1198"/>
      <c r="E10" s="1198"/>
      <c r="F10" s="1198"/>
      <c r="G10" s="1198"/>
      <c r="H10" s="1198"/>
      <c r="I10" s="1198"/>
      <c r="J10" s="1198"/>
      <c r="K10" s="1198"/>
      <c r="L10" s="1198"/>
      <c r="M10" s="1198"/>
      <c r="N10" s="1198"/>
      <c r="O10" s="1198"/>
      <c r="P10" s="1198"/>
      <c r="Q10" s="1198"/>
      <c r="R10" s="1198"/>
      <c r="S10" s="1198"/>
      <c r="T10" s="1198"/>
      <c r="U10" s="1198"/>
      <c r="V10" s="1198"/>
      <c r="W10" s="1198"/>
      <c r="X10" s="1198"/>
      <c r="Y10" s="1198"/>
      <c r="Z10" s="1198"/>
      <c r="AA10" s="1198"/>
      <c r="AB10" s="1198"/>
      <c r="AC10" s="1198"/>
      <c r="AD10" s="1198"/>
      <c r="AE10" s="1198"/>
      <c r="AF10" s="1198"/>
      <c r="AG10" s="1198"/>
      <c r="AH10" s="1198"/>
      <c r="AI10" s="1198"/>
      <c r="AJ10" s="1198"/>
      <c r="AK10" s="1198"/>
      <c r="AL10" s="1198"/>
      <c r="AM10" s="1198"/>
      <c r="AN10" s="156"/>
      <c r="AO10" s="157"/>
      <c r="AP10" s="157"/>
      <c r="AQ10" s="157"/>
      <c r="AR10" s="157"/>
      <c r="AS10" s="157"/>
      <c r="AT10" s="157"/>
      <c r="AU10" s="157"/>
      <c r="AV10" s="157"/>
      <c r="AW10" s="157"/>
      <c r="AX10" s="157"/>
      <c r="AY10" s="157"/>
      <c r="AZ10" s="157"/>
      <c r="BA10" s="157"/>
      <c r="BB10" s="157"/>
      <c r="BC10" s="157"/>
      <c r="BD10" s="157"/>
      <c r="BE10" s="157"/>
      <c r="BF10" s="157"/>
    </row>
    <row r="11" spans="2:67" ht="18.75" outlineLevel="1" x14ac:dyDescent="0.3">
      <c r="B11" s="158"/>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9"/>
      <c r="AO11" s="160"/>
      <c r="AP11" s="160"/>
      <c r="AQ11" s="160"/>
      <c r="AR11" s="160"/>
      <c r="AS11" s="160"/>
      <c r="AT11" s="160"/>
      <c r="AU11" s="160"/>
      <c r="AV11" s="160"/>
      <c r="AW11" s="160"/>
      <c r="AX11" s="160"/>
    </row>
    <row r="12" spans="2:67" ht="18.75" outlineLevel="1" x14ac:dyDescent="0.25">
      <c r="B12" s="1066" t="str">
        <f>'С № 1 (2023)'!B12:AY12</f>
        <v>Утвержденные плановые значения показателей приведены в соответствии с:  "решение об утверждении инвестиционной программы отсутствует"</v>
      </c>
      <c r="C12" s="1066"/>
      <c r="D12" s="1066"/>
      <c r="E12" s="1066"/>
      <c r="F12" s="1066"/>
      <c r="G12" s="1066"/>
      <c r="H12" s="1066"/>
      <c r="I12" s="1066"/>
      <c r="J12" s="1066"/>
      <c r="K12" s="1066"/>
      <c r="L12" s="1066"/>
      <c r="M12" s="1066"/>
      <c r="N12" s="1066"/>
      <c r="O12" s="1066"/>
      <c r="P12" s="1066"/>
      <c r="Q12" s="1066"/>
      <c r="R12" s="1066"/>
      <c r="S12" s="1066"/>
      <c r="T12" s="1066"/>
      <c r="U12" s="1066"/>
      <c r="V12" s="1066"/>
      <c r="W12" s="1066"/>
      <c r="X12" s="1066"/>
      <c r="Y12" s="1066"/>
      <c r="Z12" s="1066"/>
      <c r="AA12" s="1066"/>
      <c r="AB12" s="1066"/>
      <c r="AC12" s="1066"/>
      <c r="AD12" s="1066"/>
      <c r="AE12" s="1066"/>
      <c r="AF12" s="1066"/>
      <c r="AG12" s="1066"/>
      <c r="AH12" s="1066"/>
      <c r="AI12" s="1066"/>
      <c r="AJ12" s="1066"/>
      <c r="AK12" s="1066"/>
      <c r="AL12" s="1066"/>
      <c r="AM12" s="1066"/>
      <c r="AN12" s="161"/>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row>
    <row r="13" spans="2:67" outlineLevel="1" x14ac:dyDescent="0.25">
      <c r="B13" s="1068" t="s">
        <v>6</v>
      </c>
      <c r="C13" s="1068"/>
      <c r="D13" s="1068"/>
      <c r="E13" s="1068"/>
      <c r="F13" s="1068"/>
      <c r="G13" s="1068"/>
      <c r="H13" s="1068"/>
      <c r="I13" s="1068"/>
      <c r="J13" s="1068"/>
      <c r="K13" s="1068"/>
      <c r="L13" s="1068"/>
      <c r="M13" s="1068"/>
      <c r="N13" s="1068"/>
      <c r="O13" s="1068"/>
      <c r="P13" s="1068"/>
      <c r="Q13" s="1068"/>
      <c r="R13" s="1068"/>
      <c r="S13" s="1068"/>
      <c r="T13" s="1068"/>
      <c r="U13" s="1068"/>
      <c r="V13" s="1068"/>
      <c r="W13" s="1068"/>
      <c r="X13" s="1068"/>
      <c r="Y13" s="1068"/>
      <c r="Z13" s="1068"/>
      <c r="AA13" s="1068"/>
      <c r="AB13" s="1068"/>
      <c r="AC13" s="1068"/>
      <c r="AD13" s="1068"/>
      <c r="AE13" s="1068"/>
      <c r="AF13" s="1068"/>
      <c r="AG13" s="1068"/>
      <c r="AH13" s="1068"/>
      <c r="AI13" s="1068"/>
      <c r="AJ13" s="1068"/>
      <c r="AK13" s="1068"/>
      <c r="AL13" s="1068"/>
      <c r="AM13" s="1068"/>
      <c r="AN13" s="163"/>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row>
    <row r="14" spans="2:67" outlineLevel="1" x14ac:dyDescent="0.25">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63"/>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164"/>
    </row>
    <row r="15" spans="2:67" outlineLevel="1" x14ac:dyDescent="0.25">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63"/>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c r="BM15" s="164"/>
      <c r="BN15" s="164"/>
      <c r="BO15" s="164"/>
    </row>
    <row r="16" spans="2:67" outlineLevel="1" x14ac:dyDescent="0.25">
      <c r="B16" s="104"/>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63"/>
      <c r="AO16" s="164"/>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4"/>
      <c r="BL16" s="164"/>
      <c r="BM16" s="164"/>
      <c r="BN16" s="164"/>
      <c r="BO16" s="164"/>
    </row>
    <row r="17" spans="1:58" ht="16.5" outlineLevel="1" thickBot="1" x14ac:dyDescent="0.3">
      <c r="B17" s="1199"/>
      <c r="C17" s="1199"/>
      <c r="D17" s="1199"/>
      <c r="E17" s="1199"/>
      <c r="F17" s="1199"/>
      <c r="G17" s="1199"/>
      <c r="H17" s="1199"/>
      <c r="I17" s="1199"/>
      <c r="J17" s="1199"/>
      <c r="K17" s="1199"/>
      <c r="L17" s="1199"/>
      <c r="M17" s="1199"/>
      <c r="N17" s="1199"/>
      <c r="O17" s="1199"/>
      <c r="P17" s="1199"/>
      <c r="Q17" s="1199"/>
      <c r="R17" s="1199"/>
      <c r="S17" s="1199"/>
      <c r="T17" s="1199"/>
      <c r="U17" s="1199"/>
      <c r="V17" s="1199"/>
      <c r="W17" s="1199"/>
      <c r="X17" s="1199"/>
      <c r="Y17" s="1199"/>
      <c r="Z17" s="1199"/>
      <c r="AA17" s="1199"/>
      <c r="AB17" s="1199"/>
      <c r="AC17" s="1199"/>
      <c r="AD17" s="1199"/>
      <c r="AE17" s="1199"/>
      <c r="AF17" s="1199"/>
      <c r="AG17" s="1199"/>
      <c r="AH17" s="1199"/>
      <c r="AI17" s="1199"/>
      <c r="AJ17" s="1199"/>
      <c r="AK17" s="1199"/>
      <c r="AL17" s="1199"/>
      <c r="AM17" s="1199"/>
      <c r="AN17" s="165"/>
      <c r="AO17" s="166"/>
      <c r="AP17" s="166"/>
      <c r="AQ17" s="167"/>
      <c r="AR17" s="167"/>
      <c r="AS17" s="167"/>
      <c r="AT17" s="167"/>
      <c r="AU17" s="167"/>
      <c r="AV17" s="167"/>
      <c r="AW17" s="167"/>
      <c r="AX17" s="167"/>
      <c r="AY17" s="167"/>
      <c r="AZ17" s="167"/>
      <c r="BA17" s="167"/>
      <c r="BB17" s="167"/>
      <c r="BC17" s="167"/>
      <c r="BD17" s="167"/>
      <c r="BE17" s="167"/>
      <c r="BF17" s="167"/>
    </row>
    <row r="18" spans="1:58" ht="29.25" customHeight="1" thickBot="1" x14ac:dyDescent="0.3">
      <c r="A18" s="148"/>
      <c r="B18" s="1166" t="s">
        <v>7</v>
      </c>
      <c r="C18" s="1200" t="s">
        <v>8</v>
      </c>
      <c r="D18" s="1166" t="s">
        <v>9</v>
      </c>
      <c r="E18" s="1181" t="s">
        <v>1724</v>
      </c>
      <c r="F18" s="1182"/>
      <c r="G18" s="1182"/>
      <c r="H18" s="1182"/>
      <c r="I18" s="1182"/>
      <c r="J18" s="1182"/>
      <c r="K18" s="1182"/>
      <c r="L18" s="1182"/>
      <c r="M18" s="1182"/>
      <c r="N18" s="1182"/>
      <c r="O18" s="1182"/>
      <c r="P18" s="1182"/>
      <c r="Q18" s="1182"/>
      <c r="R18" s="1182"/>
      <c r="S18" s="1182"/>
      <c r="T18" s="1182"/>
      <c r="U18" s="1182"/>
      <c r="V18" s="1182"/>
      <c r="W18" s="1182"/>
      <c r="X18" s="1182"/>
      <c r="Y18" s="1182"/>
      <c r="Z18" s="1182"/>
      <c r="AA18" s="1182"/>
      <c r="AB18" s="1182"/>
      <c r="AC18" s="1182"/>
      <c r="AD18" s="1182"/>
      <c r="AE18" s="1182"/>
      <c r="AF18" s="1182"/>
      <c r="AG18" s="1182"/>
      <c r="AH18" s="1182"/>
      <c r="AI18" s="1182"/>
      <c r="AJ18" s="1182"/>
      <c r="AK18" s="1182"/>
      <c r="AL18" s="1182"/>
      <c r="AM18" s="1190"/>
      <c r="AN18" s="168"/>
      <c r="AO18" s="169"/>
      <c r="AP18" s="169"/>
    </row>
    <row r="19" spans="1:58" ht="43.5" customHeight="1" thickBot="1" x14ac:dyDescent="0.3">
      <c r="A19" s="148"/>
      <c r="B19" s="1167"/>
      <c r="C19" s="1201"/>
      <c r="D19" s="1167"/>
      <c r="E19" s="1181" t="s">
        <v>408</v>
      </c>
      <c r="F19" s="1182"/>
      <c r="G19" s="1182"/>
      <c r="H19" s="1182"/>
      <c r="I19" s="1182"/>
      <c r="J19" s="1182"/>
      <c r="K19" s="1190"/>
      <c r="L19" s="1203" t="s">
        <v>409</v>
      </c>
      <c r="M19" s="1182"/>
      <c r="N19" s="1182"/>
      <c r="O19" s="1182"/>
      <c r="P19" s="1182"/>
      <c r="Q19" s="1182"/>
      <c r="R19" s="1190"/>
      <c r="S19" s="1181" t="s">
        <v>410</v>
      </c>
      <c r="T19" s="1182"/>
      <c r="U19" s="1182"/>
      <c r="V19" s="1182"/>
      <c r="W19" s="1182"/>
      <c r="X19" s="1182"/>
      <c r="Y19" s="1190"/>
      <c r="Z19" s="1203" t="s">
        <v>411</v>
      </c>
      <c r="AA19" s="1182"/>
      <c r="AB19" s="1182"/>
      <c r="AC19" s="1182"/>
      <c r="AD19" s="1182"/>
      <c r="AE19" s="1182"/>
      <c r="AF19" s="1190"/>
      <c r="AG19" s="1204" t="s">
        <v>1725</v>
      </c>
      <c r="AH19" s="1205"/>
      <c r="AI19" s="1205"/>
      <c r="AJ19" s="1205"/>
      <c r="AK19" s="1205"/>
      <c r="AL19" s="1205"/>
      <c r="AM19" s="1206"/>
      <c r="AN19" s="168"/>
      <c r="AO19" s="169"/>
      <c r="AP19" s="169"/>
    </row>
    <row r="20" spans="1:58" ht="43.5" customHeight="1" thickBot="1" x14ac:dyDescent="0.3">
      <c r="A20" s="148"/>
      <c r="B20" s="1167"/>
      <c r="C20" s="1201"/>
      <c r="D20" s="1167"/>
      <c r="E20" s="126" t="s">
        <v>326</v>
      </c>
      <c r="F20" s="1181" t="s">
        <v>327</v>
      </c>
      <c r="G20" s="1182"/>
      <c r="H20" s="1182"/>
      <c r="I20" s="1182"/>
      <c r="J20" s="1182"/>
      <c r="K20" s="1190"/>
      <c r="L20" s="170" t="s">
        <v>326</v>
      </c>
      <c r="M20" s="1184" t="s">
        <v>327</v>
      </c>
      <c r="N20" s="1185"/>
      <c r="O20" s="1185"/>
      <c r="P20" s="1185"/>
      <c r="Q20" s="1185"/>
      <c r="R20" s="1186"/>
      <c r="S20" s="126" t="s">
        <v>326</v>
      </c>
      <c r="T20" s="1184" t="s">
        <v>327</v>
      </c>
      <c r="U20" s="1185"/>
      <c r="V20" s="1185"/>
      <c r="W20" s="1185"/>
      <c r="X20" s="1185"/>
      <c r="Y20" s="1186"/>
      <c r="Z20" s="170" t="s">
        <v>326</v>
      </c>
      <c r="AA20" s="1184" t="s">
        <v>327</v>
      </c>
      <c r="AB20" s="1185"/>
      <c r="AC20" s="1185"/>
      <c r="AD20" s="1185"/>
      <c r="AE20" s="1185"/>
      <c r="AF20" s="1186"/>
      <c r="AG20" s="126" t="s">
        <v>326</v>
      </c>
      <c r="AH20" s="1184" t="s">
        <v>327</v>
      </c>
      <c r="AI20" s="1185"/>
      <c r="AJ20" s="1185"/>
      <c r="AK20" s="1185"/>
      <c r="AL20" s="1185"/>
      <c r="AM20" s="1186"/>
    </row>
    <row r="21" spans="1:58" ht="87.75" customHeight="1" thickBot="1" x14ac:dyDescent="0.3">
      <c r="A21" s="148"/>
      <c r="B21" s="1168"/>
      <c r="C21" s="1202"/>
      <c r="D21" s="1168"/>
      <c r="E21" s="171" t="s">
        <v>412</v>
      </c>
      <c r="F21" s="171" t="s">
        <v>328</v>
      </c>
      <c r="G21" s="172" t="s">
        <v>329</v>
      </c>
      <c r="H21" s="173" t="s">
        <v>330</v>
      </c>
      <c r="I21" s="173" t="s">
        <v>331</v>
      </c>
      <c r="J21" s="173" t="s">
        <v>332</v>
      </c>
      <c r="K21" s="174" t="s">
        <v>333</v>
      </c>
      <c r="L21" s="175" t="s">
        <v>412</v>
      </c>
      <c r="M21" s="171" t="s">
        <v>328</v>
      </c>
      <c r="N21" s="176" t="s">
        <v>329</v>
      </c>
      <c r="O21" s="177" t="s">
        <v>330</v>
      </c>
      <c r="P21" s="177" t="s">
        <v>331</v>
      </c>
      <c r="Q21" s="177" t="s">
        <v>332</v>
      </c>
      <c r="R21" s="178" t="s">
        <v>333</v>
      </c>
      <c r="S21" s="127" t="s">
        <v>412</v>
      </c>
      <c r="T21" s="127" t="s">
        <v>328</v>
      </c>
      <c r="U21" s="179" t="s">
        <v>329</v>
      </c>
      <c r="V21" s="180" t="s">
        <v>330</v>
      </c>
      <c r="W21" s="180" t="s">
        <v>331</v>
      </c>
      <c r="X21" s="180" t="s">
        <v>332</v>
      </c>
      <c r="Y21" s="181" t="s">
        <v>333</v>
      </c>
      <c r="Z21" s="182" t="s">
        <v>412</v>
      </c>
      <c r="AA21" s="171" t="s">
        <v>328</v>
      </c>
      <c r="AB21" s="176" t="s">
        <v>329</v>
      </c>
      <c r="AC21" s="177" t="s">
        <v>330</v>
      </c>
      <c r="AD21" s="177" t="s">
        <v>331</v>
      </c>
      <c r="AE21" s="177" t="s">
        <v>332</v>
      </c>
      <c r="AF21" s="178" t="s">
        <v>333</v>
      </c>
      <c r="AG21" s="171" t="s">
        <v>412</v>
      </c>
      <c r="AH21" s="171" t="s">
        <v>328</v>
      </c>
      <c r="AI21" s="183" t="s">
        <v>329</v>
      </c>
      <c r="AJ21" s="173" t="s">
        <v>330</v>
      </c>
      <c r="AK21" s="173" t="s">
        <v>331</v>
      </c>
      <c r="AL21" s="173" t="s">
        <v>332</v>
      </c>
      <c r="AM21" s="174" t="s">
        <v>333</v>
      </c>
    </row>
    <row r="22" spans="1:58" x14ac:dyDescent="0.25">
      <c r="A22" s="148"/>
      <c r="B22" s="207">
        <v>1</v>
      </c>
      <c r="C22" s="207">
        <v>2</v>
      </c>
      <c r="D22" s="207">
        <v>3</v>
      </c>
      <c r="E22" s="184" t="s">
        <v>413</v>
      </c>
      <c r="F22" s="140" t="s">
        <v>414</v>
      </c>
      <c r="G22" s="140" t="s">
        <v>415</v>
      </c>
      <c r="H22" s="140" t="s">
        <v>416</v>
      </c>
      <c r="I22" s="140" t="s">
        <v>417</v>
      </c>
      <c r="J22" s="140" t="s">
        <v>418</v>
      </c>
      <c r="K22" s="140" t="s">
        <v>419</v>
      </c>
      <c r="L22" s="140" t="s">
        <v>420</v>
      </c>
      <c r="M22" s="140" t="s">
        <v>421</v>
      </c>
      <c r="N22" s="140" t="s">
        <v>422</v>
      </c>
      <c r="O22" s="140" t="s">
        <v>423</v>
      </c>
      <c r="P22" s="140" t="s">
        <v>424</v>
      </c>
      <c r="Q22" s="140" t="s">
        <v>425</v>
      </c>
      <c r="R22" s="141" t="s">
        <v>426</v>
      </c>
      <c r="S22" s="144" t="s">
        <v>427</v>
      </c>
      <c r="T22" s="145" t="s">
        <v>428</v>
      </c>
      <c r="U22" s="185" t="s">
        <v>429</v>
      </c>
      <c r="V22" s="185" t="s">
        <v>430</v>
      </c>
      <c r="W22" s="185" t="s">
        <v>431</v>
      </c>
      <c r="X22" s="185" t="s">
        <v>432</v>
      </c>
      <c r="Y22" s="186" t="s">
        <v>433</v>
      </c>
      <c r="Z22" s="184" t="s">
        <v>434</v>
      </c>
      <c r="AA22" s="140" t="s">
        <v>435</v>
      </c>
      <c r="AB22" s="140" t="s">
        <v>436</v>
      </c>
      <c r="AC22" s="140" t="s">
        <v>437</v>
      </c>
      <c r="AD22" s="140" t="s">
        <v>438</v>
      </c>
      <c r="AE22" s="140" t="s">
        <v>439</v>
      </c>
      <c r="AF22" s="473" t="s">
        <v>440</v>
      </c>
      <c r="AG22" s="184" t="s">
        <v>441</v>
      </c>
      <c r="AH22" s="140" t="s">
        <v>442</v>
      </c>
      <c r="AI22" s="140" t="s">
        <v>443</v>
      </c>
      <c r="AJ22" s="140" t="s">
        <v>444</v>
      </c>
      <c r="AK22" s="140" t="s">
        <v>405</v>
      </c>
      <c r="AL22" s="140" t="s">
        <v>445</v>
      </c>
      <c r="AM22" s="141" t="s">
        <v>446</v>
      </c>
    </row>
    <row r="23" spans="1:58" ht="48" customHeight="1" x14ac:dyDescent="0.25">
      <c r="A23" s="148"/>
      <c r="B23" s="427">
        <v>0</v>
      </c>
      <c r="C23" s="427" t="s">
        <v>92</v>
      </c>
      <c r="D23" s="428" t="s">
        <v>93</v>
      </c>
      <c r="E23" s="427">
        <f t="shared" ref="E23:K23" si="0">SUM(E24:E29)</f>
        <v>0</v>
      </c>
      <c r="F23" s="427">
        <f>SUM(F24:F29)</f>
        <v>0</v>
      </c>
      <c r="G23" s="427">
        <f t="shared" si="0"/>
        <v>0</v>
      </c>
      <c r="H23" s="427">
        <f t="shared" si="0"/>
        <v>0</v>
      </c>
      <c r="I23" s="427">
        <f t="shared" si="0"/>
        <v>0</v>
      </c>
      <c r="J23" s="427">
        <f t="shared" si="0"/>
        <v>0</v>
      </c>
      <c r="K23" s="427">
        <f t="shared" si="0"/>
        <v>0</v>
      </c>
      <c r="L23" s="427">
        <f t="shared" ref="L23:Y23" si="1">SUM(L24:L29)</f>
        <v>0</v>
      </c>
      <c r="M23" s="427">
        <f t="shared" si="1"/>
        <v>0</v>
      </c>
      <c r="N23" s="427">
        <f t="shared" si="1"/>
        <v>0</v>
      </c>
      <c r="O23" s="427">
        <f t="shared" si="1"/>
        <v>0</v>
      </c>
      <c r="P23" s="427">
        <f t="shared" si="1"/>
        <v>0</v>
      </c>
      <c r="Q23" s="427">
        <f t="shared" si="1"/>
        <v>0</v>
      </c>
      <c r="R23" s="427">
        <f t="shared" si="1"/>
        <v>0</v>
      </c>
      <c r="S23" s="427">
        <f t="shared" si="1"/>
        <v>0</v>
      </c>
      <c r="T23" s="427">
        <f t="shared" si="1"/>
        <v>0.7416666666666667</v>
      </c>
      <c r="U23" s="427">
        <f t="shared" si="1"/>
        <v>0</v>
      </c>
      <c r="V23" s="427">
        <f t="shared" si="1"/>
        <v>0</v>
      </c>
      <c r="W23" s="427">
        <f t="shared" si="1"/>
        <v>0</v>
      </c>
      <c r="X23" s="427">
        <f t="shared" si="1"/>
        <v>0</v>
      </c>
      <c r="Y23" s="427">
        <f t="shared" si="1"/>
        <v>0</v>
      </c>
      <c r="Z23" s="427">
        <f>SUM(Z24:Z29)</f>
        <v>0</v>
      </c>
      <c r="AA23" s="427">
        <f t="shared" ref="AA23:AF23" si="2">SUM(AA24:AA29)</f>
        <v>11.250000000000002</v>
      </c>
      <c r="AB23" s="427">
        <f t="shared" si="2"/>
        <v>0</v>
      </c>
      <c r="AC23" s="427">
        <f t="shared" si="2"/>
        <v>0</v>
      </c>
      <c r="AD23" s="427">
        <f t="shared" si="2"/>
        <v>0</v>
      </c>
      <c r="AE23" s="427">
        <f t="shared" si="2"/>
        <v>0</v>
      </c>
      <c r="AF23" s="427">
        <f t="shared" si="2"/>
        <v>0</v>
      </c>
      <c r="AG23" s="427">
        <f>SUM(AG24:AG29)</f>
        <v>0</v>
      </c>
      <c r="AH23" s="427">
        <f>SUM(AH24:AH29)</f>
        <v>11.991666666666669</v>
      </c>
      <c r="AI23" s="427">
        <f t="shared" ref="AI23:AM23" si="3">SUM(AI24:AI29)</f>
        <v>0</v>
      </c>
      <c r="AJ23" s="427">
        <f t="shared" si="3"/>
        <v>0</v>
      </c>
      <c r="AK23" s="427">
        <f t="shared" si="3"/>
        <v>0</v>
      </c>
      <c r="AL23" s="427">
        <f t="shared" si="3"/>
        <v>0</v>
      </c>
      <c r="AM23" s="427">
        <f t="shared" si="3"/>
        <v>0</v>
      </c>
    </row>
    <row r="24" spans="1:58" ht="42" customHeight="1" x14ac:dyDescent="0.25">
      <c r="A24" s="148"/>
      <c r="B24" s="430" t="s">
        <v>94</v>
      </c>
      <c r="C24" s="438" t="s">
        <v>95</v>
      </c>
      <c r="D24" s="431" t="s">
        <v>93</v>
      </c>
      <c r="E24" s="72">
        <f>E31</f>
        <v>0</v>
      </c>
      <c r="F24" s="72">
        <f>F31</f>
        <v>0</v>
      </c>
      <c r="G24" s="72">
        <f t="shared" ref="G24:AM24" si="4">G31</f>
        <v>0</v>
      </c>
      <c r="H24" s="72">
        <f t="shared" si="4"/>
        <v>0</v>
      </c>
      <c r="I24" s="72">
        <f t="shared" si="4"/>
        <v>0</v>
      </c>
      <c r="J24" s="72">
        <f t="shared" si="4"/>
        <v>0</v>
      </c>
      <c r="K24" s="72">
        <f t="shared" si="4"/>
        <v>0</v>
      </c>
      <c r="L24" s="72">
        <f t="shared" si="4"/>
        <v>0</v>
      </c>
      <c r="M24" s="72">
        <f t="shared" si="4"/>
        <v>0</v>
      </c>
      <c r="N24" s="72">
        <f t="shared" si="4"/>
        <v>0</v>
      </c>
      <c r="O24" s="72">
        <f t="shared" si="4"/>
        <v>0</v>
      </c>
      <c r="P24" s="72">
        <f t="shared" si="4"/>
        <v>0</v>
      </c>
      <c r="Q24" s="72">
        <f t="shared" si="4"/>
        <v>0</v>
      </c>
      <c r="R24" s="72">
        <f t="shared" si="4"/>
        <v>0</v>
      </c>
      <c r="S24" s="72">
        <f t="shared" si="4"/>
        <v>0</v>
      </c>
      <c r="T24" s="72">
        <f t="shared" si="4"/>
        <v>0</v>
      </c>
      <c r="U24" s="72">
        <f t="shared" si="4"/>
        <v>0</v>
      </c>
      <c r="V24" s="72">
        <f t="shared" si="4"/>
        <v>0</v>
      </c>
      <c r="W24" s="72">
        <f t="shared" si="4"/>
        <v>0</v>
      </c>
      <c r="X24" s="72">
        <f t="shared" si="4"/>
        <v>0</v>
      </c>
      <c r="Y24" s="72">
        <f t="shared" si="4"/>
        <v>0</v>
      </c>
      <c r="Z24" s="72">
        <f t="shared" si="4"/>
        <v>0</v>
      </c>
      <c r="AA24" s="72">
        <f t="shared" si="4"/>
        <v>0</v>
      </c>
      <c r="AB24" s="72">
        <f t="shared" si="4"/>
        <v>0</v>
      </c>
      <c r="AC24" s="72">
        <f t="shared" si="4"/>
        <v>0</v>
      </c>
      <c r="AD24" s="72">
        <f t="shared" si="4"/>
        <v>0</v>
      </c>
      <c r="AE24" s="72">
        <f t="shared" si="4"/>
        <v>0</v>
      </c>
      <c r="AF24" s="72">
        <f t="shared" si="4"/>
        <v>0</v>
      </c>
      <c r="AG24" s="72">
        <f t="shared" si="4"/>
        <v>0</v>
      </c>
      <c r="AH24" s="72">
        <f t="shared" si="4"/>
        <v>0</v>
      </c>
      <c r="AI24" s="72">
        <f t="shared" si="4"/>
        <v>0</v>
      </c>
      <c r="AJ24" s="72">
        <f t="shared" si="4"/>
        <v>0</v>
      </c>
      <c r="AK24" s="72">
        <f t="shared" si="4"/>
        <v>0</v>
      </c>
      <c r="AL24" s="72">
        <f t="shared" si="4"/>
        <v>0</v>
      </c>
      <c r="AM24" s="72">
        <f t="shared" si="4"/>
        <v>0</v>
      </c>
    </row>
    <row r="25" spans="1:58" ht="42" customHeight="1" x14ac:dyDescent="0.25">
      <c r="A25" s="148"/>
      <c r="B25" s="430" t="s">
        <v>96</v>
      </c>
      <c r="C25" s="438" t="s">
        <v>97</v>
      </c>
      <c r="D25" s="431" t="s">
        <v>93</v>
      </c>
      <c r="E25" s="72">
        <f>E43</f>
        <v>0</v>
      </c>
      <c r="F25" s="72">
        <f>F43</f>
        <v>0</v>
      </c>
      <c r="G25" s="72">
        <f t="shared" ref="G25:AM25" si="5">G43</f>
        <v>0</v>
      </c>
      <c r="H25" s="72">
        <f t="shared" si="5"/>
        <v>0</v>
      </c>
      <c r="I25" s="72">
        <f t="shared" si="5"/>
        <v>0</v>
      </c>
      <c r="J25" s="72">
        <f t="shared" si="5"/>
        <v>0</v>
      </c>
      <c r="K25" s="72">
        <f t="shared" si="5"/>
        <v>0</v>
      </c>
      <c r="L25" s="72">
        <f t="shared" si="5"/>
        <v>0</v>
      </c>
      <c r="M25" s="72">
        <f t="shared" si="5"/>
        <v>0</v>
      </c>
      <c r="N25" s="72">
        <f t="shared" si="5"/>
        <v>0</v>
      </c>
      <c r="O25" s="72">
        <f t="shared" si="5"/>
        <v>0</v>
      </c>
      <c r="P25" s="72">
        <f t="shared" si="5"/>
        <v>0</v>
      </c>
      <c r="Q25" s="72">
        <f t="shared" si="5"/>
        <v>0</v>
      </c>
      <c r="R25" s="72">
        <f t="shared" si="5"/>
        <v>0</v>
      </c>
      <c r="S25" s="72">
        <f t="shared" si="5"/>
        <v>0</v>
      </c>
      <c r="T25" s="72">
        <f t="shared" si="5"/>
        <v>0</v>
      </c>
      <c r="U25" s="72">
        <f t="shared" si="5"/>
        <v>0</v>
      </c>
      <c r="V25" s="72">
        <f t="shared" si="5"/>
        <v>0</v>
      </c>
      <c r="W25" s="72">
        <f t="shared" si="5"/>
        <v>0</v>
      </c>
      <c r="X25" s="72">
        <f t="shared" si="5"/>
        <v>0</v>
      </c>
      <c r="Y25" s="72">
        <f t="shared" si="5"/>
        <v>0</v>
      </c>
      <c r="Z25" s="72">
        <f t="shared" si="5"/>
        <v>0</v>
      </c>
      <c r="AA25" s="72">
        <f t="shared" si="5"/>
        <v>9.1666666666666679</v>
      </c>
      <c r="AB25" s="72">
        <f t="shared" si="5"/>
        <v>0</v>
      </c>
      <c r="AC25" s="72">
        <f t="shared" si="5"/>
        <v>0</v>
      </c>
      <c r="AD25" s="72">
        <f t="shared" si="5"/>
        <v>0</v>
      </c>
      <c r="AE25" s="72">
        <f t="shared" si="5"/>
        <v>0</v>
      </c>
      <c r="AF25" s="72">
        <f t="shared" si="5"/>
        <v>0</v>
      </c>
      <c r="AG25" s="72">
        <f t="shared" si="5"/>
        <v>0</v>
      </c>
      <c r="AH25" s="72">
        <f t="shared" si="5"/>
        <v>9.1666666666666679</v>
      </c>
      <c r="AI25" s="72">
        <f t="shared" si="5"/>
        <v>0</v>
      </c>
      <c r="AJ25" s="72">
        <f t="shared" si="5"/>
        <v>0</v>
      </c>
      <c r="AK25" s="72">
        <f t="shared" si="5"/>
        <v>0</v>
      </c>
      <c r="AL25" s="72">
        <f t="shared" si="5"/>
        <v>0</v>
      </c>
      <c r="AM25" s="72">
        <f t="shared" si="5"/>
        <v>0</v>
      </c>
    </row>
    <row r="26" spans="1:58" ht="42" customHeight="1" x14ac:dyDescent="0.25">
      <c r="A26" s="148"/>
      <c r="B26" s="430" t="s">
        <v>98</v>
      </c>
      <c r="C26" s="438" t="s">
        <v>99</v>
      </c>
      <c r="D26" s="431" t="s">
        <v>93</v>
      </c>
      <c r="E26" s="72">
        <f>E71</f>
        <v>0</v>
      </c>
      <c r="F26" s="72">
        <f>F71</f>
        <v>0</v>
      </c>
      <c r="G26" s="72">
        <f t="shared" ref="G26:AM26" si="6">G71</f>
        <v>0</v>
      </c>
      <c r="H26" s="72">
        <f t="shared" si="6"/>
        <v>0</v>
      </c>
      <c r="I26" s="72">
        <f t="shared" si="6"/>
        <v>0</v>
      </c>
      <c r="J26" s="72">
        <f t="shared" si="6"/>
        <v>0</v>
      </c>
      <c r="K26" s="72">
        <f t="shared" si="6"/>
        <v>0</v>
      </c>
      <c r="L26" s="72">
        <f t="shared" si="6"/>
        <v>0</v>
      </c>
      <c r="M26" s="72">
        <f t="shared" si="6"/>
        <v>0</v>
      </c>
      <c r="N26" s="72">
        <f t="shared" si="6"/>
        <v>0</v>
      </c>
      <c r="O26" s="72">
        <f t="shared" si="6"/>
        <v>0</v>
      </c>
      <c r="P26" s="72">
        <f t="shared" si="6"/>
        <v>0</v>
      </c>
      <c r="Q26" s="72">
        <f t="shared" si="6"/>
        <v>0</v>
      </c>
      <c r="R26" s="72">
        <f t="shared" si="6"/>
        <v>0</v>
      </c>
      <c r="S26" s="72">
        <f t="shared" si="6"/>
        <v>0</v>
      </c>
      <c r="T26" s="72">
        <f t="shared" si="6"/>
        <v>0</v>
      </c>
      <c r="U26" s="72">
        <f t="shared" si="6"/>
        <v>0</v>
      </c>
      <c r="V26" s="72">
        <f t="shared" si="6"/>
        <v>0</v>
      </c>
      <c r="W26" s="72">
        <f t="shared" si="6"/>
        <v>0</v>
      </c>
      <c r="X26" s="72">
        <f t="shared" si="6"/>
        <v>0</v>
      </c>
      <c r="Y26" s="72">
        <f t="shared" si="6"/>
        <v>0</v>
      </c>
      <c r="Z26" s="72">
        <f t="shared" si="6"/>
        <v>0</v>
      </c>
      <c r="AA26" s="72">
        <f t="shared" si="6"/>
        <v>0</v>
      </c>
      <c r="AB26" s="72">
        <f t="shared" si="6"/>
        <v>0</v>
      </c>
      <c r="AC26" s="72">
        <f t="shared" si="6"/>
        <v>0</v>
      </c>
      <c r="AD26" s="72">
        <f t="shared" si="6"/>
        <v>0</v>
      </c>
      <c r="AE26" s="72">
        <f t="shared" si="6"/>
        <v>0</v>
      </c>
      <c r="AF26" s="72">
        <f t="shared" si="6"/>
        <v>0</v>
      </c>
      <c r="AG26" s="72">
        <f t="shared" si="6"/>
        <v>0</v>
      </c>
      <c r="AH26" s="72">
        <f t="shared" si="6"/>
        <v>0</v>
      </c>
      <c r="AI26" s="72">
        <f t="shared" si="6"/>
        <v>0</v>
      </c>
      <c r="AJ26" s="72">
        <f t="shared" si="6"/>
        <v>0</v>
      </c>
      <c r="AK26" s="72">
        <f t="shared" si="6"/>
        <v>0</v>
      </c>
      <c r="AL26" s="72">
        <f t="shared" si="6"/>
        <v>0</v>
      </c>
      <c r="AM26" s="72">
        <f t="shared" si="6"/>
        <v>0</v>
      </c>
    </row>
    <row r="27" spans="1:58" ht="42" customHeight="1" x14ac:dyDescent="0.25">
      <c r="A27" s="148"/>
      <c r="B27" s="430" t="s">
        <v>100</v>
      </c>
      <c r="C27" s="438" t="s">
        <v>101</v>
      </c>
      <c r="D27" s="431" t="s">
        <v>93</v>
      </c>
      <c r="E27" s="72">
        <f t="shared" ref="E27:AM27" si="7">E75</f>
        <v>0</v>
      </c>
      <c r="F27" s="72">
        <f t="shared" si="7"/>
        <v>0</v>
      </c>
      <c r="G27" s="72">
        <f t="shared" si="7"/>
        <v>0</v>
      </c>
      <c r="H27" s="72">
        <f t="shared" si="7"/>
        <v>0</v>
      </c>
      <c r="I27" s="72">
        <f t="shared" si="7"/>
        <v>0</v>
      </c>
      <c r="J27" s="72">
        <f t="shared" si="7"/>
        <v>0</v>
      </c>
      <c r="K27" s="72">
        <f t="shared" si="7"/>
        <v>0</v>
      </c>
      <c r="L27" s="72">
        <f t="shared" si="7"/>
        <v>0</v>
      </c>
      <c r="M27" s="72">
        <f t="shared" si="7"/>
        <v>0</v>
      </c>
      <c r="N27" s="72">
        <f t="shared" si="7"/>
        <v>0</v>
      </c>
      <c r="O27" s="72">
        <f t="shared" si="7"/>
        <v>0</v>
      </c>
      <c r="P27" s="72">
        <f t="shared" si="7"/>
        <v>0</v>
      </c>
      <c r="Q27" s="72">
        <f t="shared" si="7"/>
        <v>0</v>
      </c>
      <c r="R27" s="72">
        <f t="shared" si="7"/>
        <v>0</v>
      </c>
      <c r="S27" s="72">
        <f t="shared" si="7"/>
        <v>0</v>
      </c>
      <c r="T27" s="72">
        <f t="shared" si="7"/>
        <v>0</v>
      </c>
      <c r="U27" s="72">
        <f t="shared" si="7"/>
        <v>0</v>
      </c>
      <c r="V27" s="72">
        <f t="shared" si="7"/>
        <v>0</v>
      </c>
      <c r="W27" s="72">
        <f t="shared" si="7"/>
        <v>0</v>
      </c>
      <c r="X27" s="72">
        <f t="shared" si="7"/>
        <v>0</v>
      </c>
      <c r="Y27" s="72">
        <f t="shared" si="7"/>
        <v>0</v>
      </c>
      <c r="Z27" s="72">
        <f t="shared" si="7"/>
        <v>0</v>
      </c>
      <c r="AA27" s="72">
        <f t="shared" si="7"/>
        <v>2.0833333333333335</v>
      </c>
      <c r="AB27" s="72">
        <f t="shared" si="7"/>
        <v>0</v>
      </c>
      <c r="AC27" s="72">
        <f t="shared" si="7"/>
        <v>0</v>
      </c>
      <c r="AD27" s="72">
        <f t="shared" si="7"/>
        <v>0</v>
      </c>
      <c r="AE27" s="72">
        <f t="shared" si="7"/>
        <v>0</v>
      </c>
      <c r="AF27" s="72">
        <f t="shared" si="7"/>
        <v>0</v>
      </c>
      <c r="AG27" s="72">
        <f t="shared" si="7"/>
        <v>0</v>
      </c>
      <c r="AH27" s="72">
        <f t="shared" si="7"/>
        <v>2.0833333333333335</v>
      </c>
      <c r="AI27" s="72">
        <f t="shared" si="7"/>
        <v>0</v>
      </c>
      <c r="AJ27" s="72">
        <f t="shared" si="7"/>
        <v>0</v>
      </c>
      <c r="AK27" s="72">
        <f t="shared" si="7"/>
        <v>0</v>
      </c>
      <c r="AL27" s="72">
        <f t="shared" si="7"/>
        <v>0</v>
      </c>
      <c r="AM27" s="72">
        <f t="shared" si="7"/>
        <v>0</v>
      </c>
    </row>
    <row r="28" spans="1:58" ht="42" customHeight="1" x14ac:dyDescent="0.25">
      <c r="A28" s="148"/>
      <c r="B28" s="430" t="s">
        <v>102</v>
      </c>
      <c r="C28" s="438" t="s">
        <v>103</v>
      </c>
      <c r="D28" s="431" t="s">
        <v>93</v>
      </c>
      <c r="E28" s="72">
        <f t="shared" ref="E28:AM28" si="8">E77</f>
        <v>0</v>
      </c>
      <c r="F28" s="72">
        <f t="shared" si="8"/>
        <v>0</v>
      </c>
      <c r="G28" s="72">
        <f t="shared" si="8"/>
        <v>0</v>
      </c>
      <c r="H28" s="72">
        <f t="shared" si="8"/>
        <v>0</v>
      </c>
      <c r="I28" s="72">
        <f t="shared" si="8"/>
        <v>0</v>
      </c>
      <c r="J28" s="72">
        <f t="shared" si="8"/>
        <v>0</v>
      </c>
      <c r="K28" s="72">
        <f t="shared" si="8"/>
        <v>0</v>
      </c>
      <c r="L28" s="72">
        <f t="shared" si="8"/>
        <v>0</v>
      </c>
      <c r="M28" s="72">
        <f t="shared" si="8"/>
        <v>0</v>
      </c>
      <c r="N28" s="72">
        <f t="shared" si="8"/>
        <v>0</v>
      </c>
      <c r="O28" s="72">
        <f t="shared" si="8"/>
        <v>0</v>
      </c>
      <c r="P28" s="72">
        <f t="shared" si="8"/>
        <v>0</v>
      </c>
      <c r="Q28" s="72">
        <f t="shared" si="8"/>
        <v>0</v>
      </c>
      <c r="R28" s="72">
        <f t="shared" si="8"/>
        <v>0</v>
      </c>
      <c r="S28" s="72">
        <f t="shared" si="8"/>
        <v>0</v>
      </c>
      <c r="T28" s="72">
        <f t="shared" si="8"/>
        <v>0</v>
      </c>
      <c r="U28" s="72">
        <f t="shared" si="8"/>
        <v>0</v>
      </c>
      <c r="V28" s="72">
        <f t="shared" si="8"/>
        <v>0</v>
      </c>
      <c r="W28" s="72">
        <f t="shared" si="8"/>
        <v>0</v>
      </c>
      <c r="X28" s="72">
        <f t="shared" si="8"/>
        <v>0</v>
      </c>
      <c r="Y28" s="72">
        <f t="shared" si="8"/>
        <v>0</v>
      </c>
      <c r="Z28" s="72">
        <f t="shared" si="8"/>
        <v>0</v>
      </c>
      <c r="AA28" s="72">
        <f t="shared" si="8"/>
        <v>0</v>
      </c>
      <c r="AB28" s="72">
        <f t="shared" si="8"/>
        <v>0</v>
      </c>
      <c r="AC28" s="72">
        <f t="shared" si="8"/>
        <v>0</v>
      </c>
      <c r="AD28" s="72">
        <f t="shared" si="8"/>
        <v>0</v>
      </c>
      <c r="AE28" s="72">
        <f t="shared" si="8"/>
        <v>0</v>
      </c>
      <c r="AF28" s="72">
        <f t="shared" si="8"/>
        <v>0</v>
      </c>
      <c r="AG28" s="72">
        <f t="shared" si="8"/>
        <v>0</v>
      </c>
      <c r="AH28" s="72">
        <f t="shared" si="8"/>
        <v>0</v>
      </c>
      <c r="AI28" s="72">
        <f t="shared" si="8"/>
        <v>0</v>
      </c>
      <c r="AJ28" s="72">
        <f t="shared" si="8"/>
        <v>0</v>
      </c>
      <c r="AK28" s="72">
        <f t="shared" si="8"/>
        <v>0</v>
      </c>
      <c r="AL28" s="72">
        <f t="shared" si="8"/>
        <v>0</v>
      </c>
      <c r="AM28" s="72">
        <f t="shared" si="8"/>
        <v>0</v>
      </c>
    </row>
    <row r="29" spans="1:58" ht="42" customHeight="1" x14ac:dyDescent="0.25">
      <c r="A29" s="148"/>
      <c r="B29" s="430" t="s">
        <v>104</v>
      </c>
      <c r="C29" s="438" t="s">
        <v>105</v>
      </c>
      <c r="D29" s="431" t="s">
        <v>93</v>
      </c>
      <c r="E29" s="72">
        <f t="shared" ref="E29:AM29" si="9">E78</f>
        <v>0</v>
      </c>
      <c r="F29" s="72">
        <f t="shared" si="9"/>
        <v>0</v>
      </c>
      <c r="G29" s="72">
        <f t="shared" si="9"/>
        <v>0</v>
      </c>
      <c r="H29" s="72">
        <f t="shared" si="9"/>
        <v>0</v>
      </c>
      <c r="I29" s="72">
        <f t="shared" si="9"/>
        <v>0</v>
      </c>
      <c r="J29" s="72">
        <f t="shared" si="9"/>
        <v>0</v>
      </c>
      <c r="K29" s="72">
        <f t="shared" si="9"/>
        <v>0</v>
      </c>
      <c r="L29" s="72">
        <f t="shared" si="9"/>
        <v>0</v>
      </c>
      <c r="M29" s="72">
        <f t="shared" si="9"/>
        <v>0</v>
      </c>
      <c r="N29" s="72">
        <f t="shared" si="9"/>
        <v>0</v>
      </c>
      <c r="O29" s="72">
        <f t="shared" si="9"/>
        <v>0</v>
      </c>
      <c r="P29" s="72">
        <f t="shared" si="9"/>
        <v>0</v>
      </c>
      <c r="Q29" s="72">
        <f t="shared" si="9"/>
        <v>0</v>
      </c>
      <c r="R29" s="72">
        <f t="shared" si="9"/>
        <v>0</v>
      </c>
      <c r="S29" s="72">
        <f t="shared" si="9"/>
        <v>0</v>
      </c>
      <c r="T29" s="72">
        <f t="shared" si="9"/>
        <v>0.7416666666666667</v>
      </c>
      <c r="U29" s="72">
        <f t="shared" si="9"/>
        <v>0</v>
      </c>
      <c r="V29" s="72">
        <f t="shared" si="9"/>
        <v>0</v>
      </c>
      <c r="W29" s="72">
        <f t="shared" si="9"/>
        <v>0</v>
      </c>
      <c r="X29" s="72">
        <f t="shared" si="9"/>
        <v>0</v>
      </c>
      <c r="Y29" s="72">
        <f t="shared" si="9"/>
        <v>0</v>
      </c>
      <c r="Z29" s="72">
        <f t="shared" si="9"/>
        <v>0</v>
      </c>
      <c r="AA29" s="72">
        <f t="shared" si="9"/>
        <v>0</v>
      </c>
      <c r="AB29" s="72">
        <f t="shared" si="9"/>
        <v>0</v>
      </c>
      <c r="AC29" s="72">
        <f t="shared" si="9"/>
        <v>0</v>
      </c>
      <c r="AD29" s="72">
        <f t="shared" si="9"/>
        <v>0</v>
      </c>
      <c r="AE29" s="72">
        <f t="shared" si="9"/>
        <v>0</v>
      </c>
      <c r="AF29" s="72">
        <f t="shared" si="9"/>
        <v>0</v>
      </c>
      <c r="AG29" s="72">
        <f t="shared" si="9"/>
        <v>0</v>
      </c>
      <c r="AH29" s="72">
        <f t="shared" si="9"/>
        <v>0.7416666666666667</v>
      </c>
      <c r="AI29" s="72">
        <f t="shared" si="9"/>
        <v>0</v>
      </c>
      <c r="AJ29" s="72">
        <f t="shared" si="9"/>
        <v>0</v>
      </c>
      <c r="AK29" s="72">
        <f t="shared" si="9"/>
        <v>0</v>
      </c>
      <c r="AL29" s="72">
        <f t="shared" si="9"/>
        <v>0</v>
      </c>
      <c r="AM29" s="72">
        <f t="shared" si="9"/>
        <v>0</v>
      </c>
    </row>
    <row r="30" spans="1:58" ht="48" customHeight="1" x14ac:dyDescent="0.25">
      <c r="A30" s="148"/>
      <c r="B30" s="427" t="s">
        <v>106</v>
      </c>
      <c r="C30" s="432" t="s">
        <v>107</v>
      </c>
      <c r="D30" s="428" t="s">
        <v>93</v>
      </c>
      <c r="E30" s="427">
        <f t="shared" ref="E30:AM30" si="10">E31+E43+E71+E75+E77+E78</f>
        <v>0</v>
      </c>
      <c r="F30" s="427">
        <f t="shared" si="10"/>
        <v>0</v>
      </c>
      <c r="G30" s="427">
        <f t="shared" si="10"/>
        <v>0</v>
      </c>
      <c r="H30" s="427">
        <f t="shared" si="10"/>
        <v>0</v>
      </c>
      <c r="I30" s="427">
        <f t="shared" si="10"/>
        <v>0</v>
      </c>
      <c r="J30" s="427">
        <f t="shared" si="10"/>
        <v>0</v>
      </c>
      <c r="K30" s="427">
        <f t="shared" si="10"/>
        <v>0</v>
      </c>
      <c r="L30" s="427">
        <f t="shared" si="10"/>
        <v>0</v>
      </c>
      <c r="M30" s="427">
        <f t="shared" si="10"/>
        <v>0</v>
      </c>
      <c r="N30" s="427">
        <f t="shared" si="10"/>
        <v>0</v>
      </c>
      <c r="O30" s="427">
        <f t="shared" si="10"/>
        <v>0</v>
      </c>
      <c r="P30" s="427">
        <f t="shared" si="10"/>
        <v>0</v>
      </c>
      <c r="Q30" s="427">
        <f t="shared" si="10"/>
        <v>0</v>
      </c>
      <c r="R30" s="427">
        <f t="shared" si="10"/>
        <v>0</v>
      </c>
      <c r="S30" s="427">
        <f t="shared" si="10"/>
        <v>0</v>
      </c>
      <c r="T30" s="427">
        <f t="shared" si="10"/>
        <v>0.7416666666666667</v>
      </c>
      <c r="U30" s="427">
        <f t="shared" si="10"/>
        <v>0</v>
      </c>
      <c r="V30" s="427">
        <f t="shared" si="10"/>
        <v>0</v>
      </c>
      <c r="W30" s="427">
        <f t="shared" si="10"/>
        <v>0</v>
      </c>
      <c r="X30" s="427">
        <f t="shared" si="10"/>
        <v>0</v>
      </c>
      <c r="Y30" s="427">
        <f t="shared" si="10"/>
        <v>0</v>
      </c>
      <c r="Z30" s="427">
        <f t="shared" si="10"/>
        <v>0</v>
      </c>
      <c r="AA30" s="427">
        <f t="shared" si="10"/>
        <v>11.250000000000002</v>
      </c>
      <c r="AB30" s="427">
        <f t="shared" si="10"/>
        <v>0</v>
      </c>
      <c r="AC30" s="427">
        <f t="shared" si="10"/>
        <v>0</v>
      </c>
      <c r="AD30" s="427">
        <f t="shared" si="10"/>
        <v>0</v>
      </c>
      <c r="AE30" s="427">
        <f t="shared" si="10"/>
        <v>0</v>
      </c>
      <c r="AF30" s="427">
        <f t="shared" si="10"/>
        <v>0</v>
      </c>
      <c r="AG30" s="427">
        <f t="shared" si="10"/>
        <v>0</v>
      </c>
      <c r="AH30" s="427">
        <f t="shared" si="10"/>
        <v>11.991666666666669</v>
      </c>
      <c r="AI30" s="427">
        <f t="shared" si="10"/>
        <v>0</v>
      </c>
      <c r="AJ30" s="427">
        <f t="shared" si="10"/>
        <v>0</v>
      </c>
      <c r="AK30" s="427">
        <f t="shared" si="10"/>
        <v>0</v>
      </c>
      <c r="AL30" s="427">
        <f t="shared" si="10"/>
        <v>0</v>
      </c>
      <c r="AM30" s="427">
        <f t="shared" si="10"/>
        <v>0</v>
      </c>
    </row>
    <row r="31" spans="1:58" ht="48" customHeight="1" x14ac:dyDescent="0.25">
      <c r="A31" s="148"/>
      <c r="B31" s="427" t="s">
        <v>108</v>
      </c>
      <c r="C31" s="432" t="s">
        <v>109</v>
      </c>
      <c r="D31" s="428" t="s">
        <v>93</v>
      </c>
      <c r="E31" s="427">
        <f t="shared" ref="E31:AM31" si="11">E32+E36+E39+E40</f>
        <v>0</v>
      </c>
      <c r="F31" s="427">
        <f t="shared" si="11"/>
        <v>0</v>
      </c>
      <c r="G31" s="427">
        <f t="shared" si="11"/>
        <v>0</v>
      </c>
      <c r="H31" s="427">
        <f t="shared" si="11"/>
        <v>0</v>
      </c>
      <c r="I31" s="427">
        <f t="shared" si="11"/>
        <v>0</v>
      </c>
      <c r="J31" s="427">
        <f t="shared" si="11"/>
        <v>0</v>
      </c>
      <c r="K31" s="427">
        <f t="shared" si="11"/>
        <v>0</v>
      </c>
      <c r="L31" s="427">
        <f t="shared" si="11"/>
        <v>0</v>
      </c>
      <c r="M31" s="427">
        <f t="shared" si="11"/>
        <v>0</v>
      </c>
      <c r="N31" s="427">
        <f t="shared" si="11"/>
        <v>0</v>
      </c>
      <c r="O31" s="427">
        <f t="shared" si="11"/>
        <v>0</v>
      </c>
      <c r="P31" s="427">
        <f t="shared" si="11"/>
        <v>0</v>
      </c>
      <c r="Q31" s="427">
        <f t="shared" si="11"/>
        <v>0</v>
      </c>
      <c r="R31" s="427">
        <f t="shared" si="11"/>
        <v>0</v>
      </c>
      <c r="S31" s="427">
        <f t="shared" si="11"/>
        <v>0</v>
      </c>
      <c r="T31" s="427">
        <f t="shared" si="11"/>
        <v>0</v>
      </c>
      <c r="U31" s="427">
        <f t="shared" si="11"/>
        <v>0</v>
      </c>
      <c r="V31" s="427">
        <f t="shared" si="11"/>
        <v>0</v>
      </c>
      <c r="W31" s="427">
        <f t="shared" si="11"/>
        <v>0</v>
      </c>
      <c r="X31" s="427">
        <f t="shared" si="11"/>
        <v>0</v>
      </c>
      <c r="Y31" s="427">
        <f t="shared" si="11"/>
        <v>0</v>
      </c>
      <c r="Z31" s="427">
        <f t="shared" si="11"/>
        <v>0</v>
      </c>
      <c r="AA31" s="427">
        <f t="shared" si="11"/>
        <v>0</v>
      </c>
      <c r="AB31" s="427">
        <f t="shared" si="11"/>
        <v>0</v>
      </c>
      <c r="AC31" s="427">
        <f t="shared" si="11"/>
        <v>0</v>
      </c>
      <c r="AD31" s="427">
        <f t="shared" si="11"/>
        <v>0</v>
      </c>
      <c r="AE31" s="427">
        <f t="shared" si="11"/>
        <v>0</v>
      </c>
      <c r="AF31" s="427">
        <f t="shared" si="11"/>
        <v>0</v>
      </c>
      <c r="AG31" s="427">
        <f t="shared" si="11"/>
        <v>0</v>
      </c>
      <c r="AH31" s="427">
        <f t="shared" si="11"/>
        <v>0</v>
      </c>
      <c r="AI31" s="427">
        <f t="shared" si="11"/>
        <v>0</v>
      </c>
      <c r="AJ31" s="427">
        <f t="shared" si="11"/>
        <v>0</v>
      </c>
      <c r="AK31" s="427">
        <f t="shared" si="11"/>
        <v>0</v>
      </c>
      <c r="AL31" s="427">
        <f t="shared" si="11"/>
        <v>0</v>
      </c>
      <c r="AM31" s="427">
        <f t="shared" si="11"/>
        <v>0</v>
      </c>
    </row>
    <row r="32" spans="1:58" ht="48" customHeight="1" x14ac:dyDescent="0.25">
      <c r="A32" s="148"/>
      <c r="B32" s="432" t="s">
        <v>110</v>
      </c>
      <c r="C32" s="432" t="s">
        <v>111</v>
      </c>
      <c r="D32" s="428" t="s">
        <v>93</v>
      </c>
      <c r="E32" s="467">
        <f t="shared" ref="E32:AM32" si="12">E33+E34+E35</f>
        <v>0</v>
      </c>
      <c r="F32" s="427">
        <f t="shared" si="12"/>
        <v>0</v>
      </c>
      <c r="G32" s="427">
        <f t="shared" si="12"/>
        <v>0</v>
      </c>
      <c r="H32" s="427">
        <f t="shared" si="12"/>
        <v>0</v>
      </c>
      <c r="I32" s="427">
        <f t="shared" si="12"/>
        <v>0</v>
      </c>
      <c r="J32" s="427">
        <f t="shared" si="12"/>
        <v>0</v>
      </c>
      <c r="K32" s="427">
        <f t="shared" si="12"/>
        <v>0</v>
      </c>
      <c r="L32" s="427">
        <f t="shared" si="12"/>
        <v>0</v>
      </c>
      <c r="M32" s="427">
        <f t="shared" si="12"/>
        <v>0</v>
      </c>
      <c r="N32" s="427">
        <f t="shared" si="12"/>
        <v>0</v>
      </c>
      <c r="O32" s="427">
        <f t="shared" si="12"/>
        <v>0</v>
      </c>
      <c r="P32" s="427">
        <f t="shared" si="12"/>
        <v>0</v>
      </c>
      <c r="Q32" s="427">
        <f t="shared" si="12"/>
        <v>0</v>
      </c>
      <c r="R32" s="427">
        <f t="shared" si="12"/>
        <v>0</v>
      </c>
      <c r="S32" s="427">
        <f t="shared" si="12"/>
        <v>0</v>
      </c>
      <c r="T32" s="427">
        <f t="shared" si="12"/>
        <v>0</v>
      </c>
      <c r="U32" s="427">
        <f t="shared" si="12"/>
        <v>0</v>
      </c>
      <c r="V32" s="427">
        <f t="shared" si="12"/>
        <v>0</v>
      </c>
      <c r="W32" s="427">
        <f t="shared" si="12"/>
        <v>0</v>
      </c>
      <c r="X32" s="427">
        <f t="shared" si="12"/>
        <v>0</v>
      </c>
      <c r="Y32" s="427">
        <f t="shared" si="12"/>
        <v>0</v>
      </c>
      <c r="Z32" s="427">
        <f t="shared" si="12"/>
        <v>0</v>
      </c>
      <c r="AA32" s="427">
        <f t="shared" si="12"/>
        <v>0</v>
      </c>
      <c r="AB32" s="427">
        <f t="shared" si="12"/>
        <v>0</v>
      </c>
      <c r="AC32" s="427">
        <f t="shared" si="12"/>
        <v>0</v>
      </c>
      <c r="AD32" s="427">
        <f t="shared" si="12"/>
        <v>0</v>
      </c>
      <c r="AE32" s="427">
        <f t="shared" si="12"/>
        <v>0</v>
      </c>
      <c r="AF32" s="427">
        <f t="shared" si="12"/>
        <v>0</v>
      </c>
      <c r="AG32" s="427">
        <f t="shared" si="12"/>
        <v>0</v>
      </c>
      <c r="AH32" s="427">
        <f t="shared" si="12"/>
        <v>0</v>
      </c>
      <c r="AI32" s="427">
        <f t="shared" si="12"/>
        <v>0</v>
      </c>
      <c r="AJ32" s="427">
        <f t="shared" si="12"/>
        <v>0</v>
      </c>
      <c r="AK32" s="427">
        <f t="shared" si="12"/>
        <v>0</v>
      </c>
      <c r="AL32" s="427">
        <f t="shared" si="12"/>
        <v>0</v>
      </c>
      <c r="AM32" s="427">
        <f t="shared" si="12"/>
        <v>0</v>
      </c>
    </row>
    <row r="33" spans="1:40" ht="42" customHeight="1" x14ac:dyDescent="0.25">
      <c r="A33" s="148"/>
      <c r="B33" s="433" t="s">
        <v>112</v>
      </c>
      <c r="C33" s="434" t="s">
        <v>113</v>
      </c>
      <c r="D33" s="72" t="s">
        <v>93</v>
      </c>
      <c r="E33" s="326">
        <v>0</v>
      </c>
      <c r="F33" s="326">
        <v>0</v>
      </c>
      <c r="G33" s="326">
        <v>0</v>
      </c>
      <c r="H33" s="326">
        <v>0</v>
      </c>
      <c r="I33" s="326">
        <v>0</v>
      </c>
      <c r="J33" s="326">
        <v>0</v>
      </c>
      <c r="K33" s="326">
        <v>0</v>
      </c>
      <c r="L33" s="326">
        <v>0</v>
      </c>
      <c r="M33" s="326">
        <v>0</v>
      </c>
      <c r="N33" s="326">
        <v>0</v>
      </c>
      <c r="O33" s="326">
        <v>0</v>
      </c>
      <c r="P33" s="326">
        <v>0</v>
      </c>
      <c r="Q33" s="326">
        <v>0</v>
      </c>
      <c r="R33" s="326">
        <v>0</v>
      </c>
      <c r="S33" s="326">
        <v>0</v>
      </c>
      <c r="T33" s="326">
        <v>0</v>
      </c>
      <c r="U33" s="326">
        <v>0</v>
      </c>
      <c r="V33" s="326">
        <v>0</v>
      </c>
      <c r="W33" s="326">
        <v>0</v>
      </c>
      <c r="X33" s="326">
        <v>0</v>
      </c>
      <c r="Y33" s="326">
        <v>0</v>
      </c>
      <c r="Z33" s="326">
        <v>0</v>
      </c>
      <c r="AA33" s="326">
        <v>0</v>
      </c>
      <c r="AB33" s="326">
        <v>0</v>
      </c>
      <c r="AC33" s="326">
        <v>0</v>
      </c>
      <c r="AD33" s="326">
        <v>0</v>
      </c>
      <c r="AE33" s="326">
        <v>0</v>
      </c>
      <c r="AF33" s="326">
        <v>0</v>
      </c>
      <c r="AG33" s="326">
        <v>0</v>
      </c>
      <c r="AH33" s="326">
        <v>0</v>
      </c>
      <c r="AI33" s="326">
        <v>0</v>
      </c>
      <c r="AJ33" s="326">
        <v>0</v>
      </c>
      <c r="AK33" s="326">
        <v>0</v>
      </c>
      <c r="AL33" s="326">
        <v>0</v>
      </c>
      <c r="AM33" s="326">
        <v>0</v>
      </c>
    </row>
    <row r="34" spans="1:40" ht="42" customHeight="1" x14ac:dyDescent="0.25">
      <c r="A34" s="148"/>
      <c r="B34" s="433" t="s">
        <v>114</v>
      </c>
      <c r="C34" s="434" t="s">
        <v>115</v>
      </c>
      <c r="D34" s="72" t="s">
        <v>93</v>
      </c>
      <c r="E34" s="326">
        <v>0</v>
      </c>
      <c r="F34" s="326">
        <v>0</v>
      </c>
      <c r="G34" s="326">
        <v>0</v>
      </c>
      <c r="H34" s="326">
        <v>0</v>
      </c>
      <c r="I34" s="326">
        <v>0</v>
      </c>
      <c r="J34" s="326">
        <v>0</v>
      </c>
      <c r="K34" s="326">
        <v>0</v>
      </c>
      <c r="L34" s="326">
        <v>0</v>
      </c>
      <c r="M34" s="326">
        <v>0</v>
      </c>
      <c r="N34" s="326">
        <v>0</v>
      </c>
      <c r="O34" s="326">
        <v>0</v>
      </c>
      <c r="P34" s="326">
        <v>0</v>
      </c>
      <c r="Q34" s="326">
        <v>0</v>
      </c>
      <c r="R34" s="326">
        <v>0</v>
      </c>
      <c r="S34" s="326">
        <v>0</v>
      </c>
      <c r="T34" s="326">
        <v>0</v>
      </c>
      <c r="U34" s="326">
        <v>0</v>
      </c>
      <c r="V34" s="326">
        <v>0</v>
      </c>
      <c r="W34" s="326">
        <v>0</v>
      </c>
      <c r="X34" s="326">
        <v>0</v>
      </c>
      <c r="Y34" s="326">
        <v>0</v>
      </c>
      <c r="Z34" s="326">
        <v>0</v>
      </c>
      <c r="AA34" s="326">
        <v>0</v>
      </c>
      <c r="AB34" s="326">
        <v>0</v>
      </c>
      <c r="AC34" s="326">
        <v>0</v>
      </c>
      <c r="AD34" s="326">
        <v>0</v>
      </c>
      <c r="AE34" s="326">
        <v>0</v>
      </c>
      <c r="AF34" s="326">
        <v>0</v>
      </c>
      <c r="AG34" s="326">
        <v>0</v>
      </c>
      <c r="AH34" s="326">
        <v>0</v>
      </c>
      <c r="AI34" s="326">
        <v>0</v>
      </c>
      <c r="AJ34" s="326">
        <v>0</v>
      </c>
      <c r="AK34" s="326">
        <v>0</v>
      </c>
      <c r="AL34" s="326">
        <v>0</v>
      </c>
      <c r="AM34" s="326">
        <v>0</v>
      </c>
    </row>
    <row r="35" spans="1:40" s="187" customFormat="1" ht="42" customHeight="1" x14ac:dyDescent="0.25">
      <c r="A35" s="148"/>
      <c r="B35" s="433" t="s">
        <v>116</v>
      </c>
      <c r="C35" s="434" t="s">
        <v>117</v>
      </c>
      <c r="D35" s="72" t="s">
        <v>93</v>
      </c>
      <c r="E35" s="326">
        <v>0</v>
      </c>
      <c r="F35" s="326">
        <v>0</v>
      </c>
      <c r="G35" s="326">
        <v>0</v>
      </c>
      <c r="H35" s="326">
        <v>0</v>
      </c>
      <c r="I35" s="326">
        <v>0</v>
      </c>
      <c r="J35" s="326">
        <v>0</v>
      </c>
      <c r="K35" s="326">
        <v>0</v>
      </c>
      <c r="L35" s="326">
        <v>0</v>
      </c>
      <c r="M35" s="326">
        <v>0</v>
      </c>
      <c r="N35" s="326">
        <v>0</v>
      </c>
      <c r="O35" s="326">
        <v>0</v>
      </c>
      <c r="P35" s="326">
        <v>0</v>
      </c>
      <c r="Q35" s="326">
        <v>0</v>
      </c>
      <c r="R35" s="326">
        <v>0</v>
      </c>
      <c r="S35" s="326">
        <v>0</v>
      </c>
      <c r="T35" s="326">
        <v>0</v>
      </c>
      <c r="U35" s="326">
        <v>0</v>
      </c>
      <c r="V35" s="326">
        <v>0</v>
      </c>
      <c r="W35" s="326">
        <v>0</v>
      </c>
      <c r="X35" s="326">
        <v>0</v>
      </c>
      <c r="Y35" s="326">
        <v>0</v>
      </c>
      <c r="Z35" s="326">
        <v>0</v>
      </c>
      <c r="AA35" s="326">
        <v>0</v>
      </c>
      <c r="AB35" s="326">
        <v>0</v>
      </c>
      <c r="AC35" s="326">
        <v>0</v>
      </c>
      <c r="AD35" s="326">
        <v>0</v>
      </c>
      <c r="AE35" s="326">
        <v>0</v>
      </c>
      <c r="AF35" s="326">
        <v>0</v>
      </c>
      <c r="AG35" s="326">
        <v>0</v>
      </c>
      <c r="AH35" s="326">
        <v>0</v>
      </c>
      <c r="AI35" s="326">
        <v>0</v>
      </c>
      <c r="AJ35" s="326">
        <v>0</v>
      </c>
      <c r="AK35" s="326">
        <v>0</v>
      </c>
      <c r="AL35" s="326">
        <v>0</v>
      </c>
      <c r="AM35" s="326">
        <v>0</v>
      </c>
      <c r="AN35" s="148"/>
    </row>
    <row r="36" spans="1:40" s="187" customFormat="1" ht="48" customHeight="1" x14ac:dyDescent="0.25">
      <c r="A36" s="148"/>
      <c r="B36" s="427" t="s">
        <v>118</v>
      </c>
      <c r="C36" s="432" t="s">
        <v>119</v>
      </c>
      <c r="D36" s="427" t="s">
        <v>93</v>
      </c>
      <c r="E36" s="386">
        <f t="shared" ref="E36:AM36" si="13">E37+E38</f>
        <v>0</v>
      </c>
      <c r="F36" s="386">
        <f t="shared" si="13"/>
        <v>0</v>
      </c>
      <c r="G36" s="386">
        <f t="shared" si="13"/>
        <v>0</v>
      </c>
      <c r="H36" s="386">
        <f t="shared" si="13"/>
        <v>0</v>
      </c>
      <c r="I36" s="386">
        <f t="shared" si="13"/>
        <v>0</v>
      </c>
      <c r="J36" s="386">
        <f t="shared" si="13"/>
        <v>0</v>
      </c>
      <c r="K36" s="386">
        <f t="shared" si="13"/>
        <v>0</v>
      </c>
      <c r="L36" s="386">
        <f t="shared" si="13"/>
        <v>0</v>
      </c>
      <c r="M36" s="386">
        <f t="shared" si="13"/>
        <v>0</v>
      </c>
      <c r="N36" s="386">
        <f t="shared" si="13"/>
        <v>0</v>
      </c>
      <c r="O36" s="386">
        <f t="shared" si="13"/>
        <v>0</v>
      </c>
      <c r="P36" s="386">
        <f t="shared" si="13"/>
        <v>0</v>
      </c>
      <c r="Q36" s="386">
        <f t="shared" si="13"/>
        <v>0</v>
      </c>
      <c r="R36" s="386">
        <f t="shared" si="13"/>
        <v>0</v>
      </c>
      <c r="S36" s="386">
        <f t="shared" si="13"/>
        <v>0</v>
      </c>
      <c r="T36" s="386">
        <f t="shared" si="13"/>
        <v>0</v>
      </c>
      <c r="U36" s="386">
        <f t="shared" si="13"/>
        <v>0</v>
      </c>
      <c r="V36" s="386">
        <f t="shared" si="13"/>
        <v>0</v>
      </c>
      <c r="W36" s="386">
        <f t="shared" si="13"/>
        <v>0</v>
      </c>
      <c r="X36" s="386">
        <f t="shared" si="13"/>
        <v>0</v>
      </c>
      <c r="Y36" s="386">
        <f t="shared" si="13"/>
        <v>0</v>
      </c>
      <c r="Z36" s="386">
        <f t="shared" si="13"/>
        <v>0</v>
      </c>
      <c r="AA36" s="386">
        <f t="shared" si="13"/>
        <v>0</v>
      </c>
      <c r="AB36" s="386">
        <f t="shared" si="13"/>
        <v>0</v>
      </c>
      <c r="AC36" s="386">
        <f t="shared" si="13"/>
        <v>0</v>
      </c>
      <c r="AD36" s="386">
        <f t="shared" si="13"/>
        <v>0</v>
      </c>
      <c r="AE36" s="386">
        <f t="shared" si="13"/>
        <v>0</v>
      </c>
      <c r="AF36" s="386">
        <f t="shared" si="13"/>
        <v>0</v>
      </c>
      <c r="AG36" s="386">
        <f t="shared" si="13"/>
        <v>0</v>
      </c>
      <c r="AH36" s="386">
        <f t="shared" si="13"/>
        <v>0</v>
      </c>
      <c r="AI36" s="386">
        <f t="shared" si="13"/>
        <v>0</v>
      </c>
      <c r="AJ36" s="386">
        <f t="shared" si="13"/>
        <v>0</v>
      </c>
      <c r="AK36" s="386">
        <f t="shared" si="13"/>
        <v>0</v>
      </c>
      <c r="AL36" s="386">
        <f t="shared" si="13"/>
        <v>0</v>
      </c>
      <c r="AM36" s="386">
        <f t="shared" si="13"/>
        <v>0</v>
      </c>
      <c r="AN36" s="148"/>
    </row>
    <row r="37" spans="1:40" ht="42" customHeight="1" x14ac:dyDescent="0.25">
      <c r="A37" s="148"/>
      <c r="B37" s="434" t="s">
        <v>120</v>
      </c>
      <c r="C37" s="487" t="s">
        <v>121</v>
      </c>
      <c r="D37" s="72" t="s">
        <v>93</v>
      </c>
      <c r="E37" s="326">
        <v>0</v>
      </c>
      <c r="F37" s="326">
        <v>0</v>
      </c>
      <c r="G37" s="326">
        <v>0</v>
      </c>
      <c r="H37" s="326">
        <v>0</v>
      </c>
      <c r="I37" s="326">
        <v>0</v>
      </c>
      <c r="J37" s="326">
        <v>0</v>
      </c>
      <c r="K37" s="326">
        <v>0</v>
      </c>
      <c r="L37" s="326">
        <v>0</v>
      </c>
      <c r="M37" s="326">
        <v>0</v>
      </c>
      <c r="N37" s="326">
        <v>0</v>
      </c>
      <c r="O37" s="326">
        <v>0</v>
      </c>
      <c r="P37" s="326">
        <v>0</v>
      </c>
      <c r="Q37" s="326">
        <v>0</v>
      </c>
      <c r="R37" s="326">
        <v>0</v>
      </c>
      <c r="S37" s="326">
        <v>0</v>
      </c>
      <c r="T37" s="326">
        <v>0</v>
      </c>
      <c r="U37" s="326">
        <v>0</v>
      </c>
      <c r="V37" s="326">
        <v>0</v>
      </c>
      <c r="W37" s="326">
        <v>0</v>
      </c>
      <c r="X37" s="326">
        <v>0</v>
      </c>
      <c r="Y37" s="326">
        <v>0</v>
      </c>
      <c r="Z37" s="326">
        <v>0</v>
      </c>
      <c r="AA37" s="326">
        <v>0</v>
      </c>
      <c r="AB37" s="326">
        <v>0</v>
      </c>
      <c r="AC37" s="326">
        <v>0</v>
      </c>
      <c r="AD37" s="326">
        <v>0</v>
      </c>
      <c r="AE37" s="326">
        <v>0</v>
      </c>
      <c r="AF37" s="326">
        <v>0</v>
      </c>
      <c r="AG37" s="326">
        <f>Z37</f>
        <v>0</v>
      </c>
      <c r="AH37" s="326">
        <f t="shared" ref="AH37:AM38" si="14">AA37</f>
        <v>0</v>
      </c>
      <c r="AI37" s="326">
        <f t="shared" si="14"/>
        <v>0</v>
      </c>
      <c r="AJ37" s="326">
        <f t="shared" si="14"/>
        <v>0</v>
      </c>
      <c r="AK37" s="326">
        <f t="shared" si="14"/>
        <v>0</v>
      </c>
      <c r="AL37" s="326">
        <f t="shared" si="14"/>
        <v>0</v>
      </c>
      <c r="AM37" s="326">
        <f t="shared" si="14"/>
        <v>0</v>
      </c>
    </row>
    <row r="38" spans="1:40" ht="42" customHeight="1" x14ac:dyDescent="0.25">
      <c r="A38" s="148"/>
      <c r="B38" s="433" t="s">
        <v>122</v>
      </c>
      <c r="C38" s="487" t="s">
        <v>123</v>
      </c>
      <c r="D38" s="72" t="s">
        <v>93</v>
      </c>
      <c r="E38" s="326">
        <v>0</v>
      </c>
      <c r="F38" s="326">
        <v>0</v>
      </c>
      <c r="G38" s="326">
        <v>0</v>
      </c>
      <c r="H38" s="326">
        <v>0</v>
      </c>
      <c r="I38" s="326">
        <v>0</v>
      </c>
      <c r="J38" s="326">
        <v>0</v>
      </c>
      <c r="K38" s="326">
        <v>0</v>
      </c>
      <c r="L38" s="326">
        <v>0</v>
      </c>
      <c r="M38" s="326">
        <v>0</v>
      </c>
      <c r="N38" s="326">
        <v>0</v>
      </c>
      <c r="O38" s="326">
        <v>0</v>
      </c>
      <c r="P38" s="326">
        <v>0</v>
      </c>
      <c r="Q38" s="326">
        <v>0</v>
      </c>
      <c r="R38" s="326">
        <v>0</v>
      </c>
      <c r="S38" s="326">
        <v>0</v>
      </c>
      <c r="T38" s="326">
        <v>0</v>
      </c>
      <c r="U38" s="326">
        <v>0</v>
      </c>
      <c r="V38" s="326">
        <v>0</v>
      </c>
      <c r="W38" s="326">
        <v>0</v>
      </c>
      <c r="X38" s="326">
        <v>0</v>
      </c>
      <c r="Y38" s="326">
        <v>0</v>
      </c>
      <c r="Z38" s="326">
        <v>0</v>
      </c>
      <c r="AA38" s="326">
        <v>0</v>
      </c>
      <c r="AB38" s="326">
        <v>0</v>
      </c>
      <c r="AC38" s="326">
        <v>0</v>
      </c>
      <c r="AD38" s="326">
        <v>0</v>
      </c>
      <c r="AE38" s="326">
        <v>0</v>
      </c>
      <c r="AF38" s="326">
        <v>0</v>
      </c>
      <c r="AG38" s="326">
        <f>Z38</f>
        <v>0</v>
      </c>
      <c r="AH38" s="326">
        <f t="shared" si="14"/>
        <v>0</v>
      </c>
      <c r="AI38" s="326">
        <f t="shared" si="14"/>
        <v>0</v>
      </c>
      <c r="AJ38" s="326">
        <f t="shared" si="14"/>
        <v>0</v>
      </c>
      <c r="AK38" s="326">
        <f t="shared" si="14"/>
        <v>0</v>
      </c>
      <c r="AL38" s="326">
        <f t="shared" si="14"/>
        <v>0</v>
      </c>
      <c r="AM38" s="326">
        <f t="shared" si="14"/>
        <v>0</v>
      </c>
    </row>
    <row r="39" spans="1:40" ht="48" customHeight="1" x14ac:dyDescent="0.25">
      <c r="A39" s="148"/>
      <c r="B39" s="427" t="s">
        <v>124</v>
      </c>
      <c r="C39" s="485" t="s">
        <v>125</v>
      </c>
      <c r="D39" s="427" t="s">
        <v>93</v>
      </c>
      <c r="E39" s="384">
        <v>0</v>
      </c>
      <c r="F39" s="384">
        <v>0</v>
      </c>
      <c r="G39" s="384">
        <v>0</v>
      </c>
      <c r="H39" s="384">
        <v>0</v>
      </c>
      <c r="I39" s="384">
        <v>0</v>
      </c>
      <c r="J39" s="384">
        <v>0</v>
      </c>
      <c r="K39" s="384">
        <v>0</v>
      </c>
      <c r="L39" s="384">
        <v>0</v>
      </c>
      <c r="M39" s="384">
        <v>0</v>
      </c>
      <c r="N39" s="384">
        <v>0</v>
      </c>
      <c r="O39" s="384">
        <v>0</v>
      </c>
      <c r="P39" s="384">
        <v>0</v>
      </c>
      <c r="Q39" s="384">
        <v>0</v>
      </c>
      <c r="R39" s="384">
        <v>0</v>
      </c>
      <c r="S39" s="384">
        <v>0</v>
      </c>
      <c r="T39" s="384">
        <v>0</v>
      </c>
      <c r="U39" s="384">
        <v>0</v>
      </c>
      <c r="V39" s="384">
        <v>0</v>
      </c>
      <c r="W39" s="384">
        <v>0</v>
      </c>
      <c r="X39" s="384">
        <v>0</v>
      </c>
      <c r="Y39" s="384">
        <v>0</v>
      </c>
      <c r="Z39" s="384">
        <v>0</v>
      </c>
      <c r="AA39" s="384">
        <v>0</v>
      </c>
      <c r="AB39" s="384">
        <v>0</v>
      </c>
      <c r="AC39" s="384">
        <v>0</v>
      </c>
      <c r="AD39" s="384">
        <v>0</v>
      </c>
      <c r="AE39" s="384">
        <v>0</v>
      </c>
      <c r="AF39" s="384">
        <v>0</v>
      </c>
      <c r="AG39" s="384">
        <v>0</v>
      </c>
      <c r="AH39" s="384">
        <v>0</v>
      </c>
      <c r="AI39" s="384">
        <v>0</v>
      </c>
      <c r="AJ39" s="384">
        <v>0</v>
      </c>
      <c r="AK39" s="384">
        <v>0</v>
      </c>
      <c r="AL39" s="384">
        <v>0</v>
      </c>
      <c r="AM39" s="384">
        <v>0</v>
      </c>
    </row>
    <row r="40" spans="1:40" ht="48" customHeight="1" x14ac:dyDescent="0.25">
      <c r="A40" s="148"/>
      <c r="B40" s="396" t="s">
        <v>126</v>
      </c>
      <c r="C40" s="485" t="s">
        <v>127</v>
      </c>
      <c r="D40" s="427" t="s">
        <v>93</v>
      </c>
      <c r="E40" s="384">
        <f t="shared" ref="E40:AM40" si="15">E41+E42</f>
        <v>0</v>
      </c>
      <c r="F40" s="384">
        <f t="shared" si="15"/>
        <v>0</v>
      </c>
      <c r="G40" s="384">
        <f t="shared" si="15"/>
        <v>0</v>
      </c>
      <c r="H40" s="384">
        <f t="shared" si="15"/>
        <v>0</v>
      </c>
      <c r="I40" s="384">
        <f t="shared" si="15"/>
        <v>0</v>
      </c>
      <c r="J40" s="384">
        <f t="shared" si="15"/>
        <v>0</v>
      </c>
      <c r="K40" s="384">
        <f t="shared" si="15"/>
        <v>0</v>
      </c>
      <c r="L40" s="384">
        <f t="shared" si="15"/>
        <v>0</v>
      </c>
      <c r="M40" s="384">
        <f t="shared" si="15"/>
        <v>0</v>
      </c>
      <c r="N40" s="384">
        <f t="shared" si="15"/>
        <v>0</v>
      </c>
      <c r="O40" s="384">
        <f t="shared" si="15"/>
        <v>0</v>
      </c>
      <c r="P40" s="384">
        <f t="shared" si="15"/>
        <v>0</v>
      </c>
      <c r="Q40" s="384">
        <f t="shared" si="15"/>
        <v>0</v>
      </c>
      <c r="R40" s="384">
        <f t="shared" si="15"/>
        <v>0</v>
      </c>
      <c r="S40" s="384">
        <f t="shared" si="15"/>
        <v>0</v>
      </c>
      <c r="T40" s="384">
        <f t="shared" si="15"/>
        <v>0</v>
      </c>
      <c r="U40" s="384">
        <f t="shared" si="15"/>
        <v>0</v>
      </c>
      <c r="V40" s="384">
        <f t="shared" si="15"/>
        <v>0</v>
      </c>
      <c r="W40" s="384">
        <f t="shared" si="15"/>
        <v>0</v>
      </c>
      <c r="X40" s="384">
        <f t="shared" si="15"/>
        <v>0</v>
      </c>
      <c r="Y40" s="384">
        <f t="shared" si="15"/>
        <v>0</v>
      </c>
      <c r="Z40" s="384">
        <f t="shared" si="15"/>
        <v>0</v>
      </c>
      <c r="AA40" s="384">
        <f t="shared" si="15"/>
        <v>0</v>
      </c>
      <c r="AB40" s="384">
        <f t="shared" si="15"/>
        <v>0</v>
      </c>
      <c r="AC40" s="384">
        <f t="shared" si="15"/>
        <v>0</v>
      </c>
      <c r="AD40" s="384">
        <f t="shared" si="15"/>
        <v>0</v>
      </c>
      <c r="AE40" s="384">
        <f t="shared" si="15"/>
        <v>0</v>
      </c>
      <c r="AF40" s="384">
        <f t="shared" si="15"/>
        <v>0</v>
      </c>
      <c r="AG40" s="384">
        <f t="shared" si="15"/>
        <v>0</v>
      </c>
      <c r="AH40" s="384">
        <f t="shared" si="15"/>
        <v>0</v>
      </c>
      <c r="AI40" s="384">
        <f t="shared" si="15"/>
        <v>0</v>
      </c>
      <c r="AJ40" s="384">
        <f t="shared" si="15"/>
        <v>0</v>
      </c>
      <c r="AK40" s="384">
        <f t="shared" si="15"/>
        <v>0</v>
      </c>
      <c r="AL40" s="384">
        <f t="shared" si="15"/>
        <v>0</v>
      </c>
      <c r="AM40" s="384">
        <f t="shared" si="15"/>
        <v>0</v>
      </c>
    </row>
    <row r="41" spans="1:40" ht="47.25" x14ac:dyDescent="0.25">
      <c r="A41" s="148"/>
      <c r="B41" s="437" t="s">
        <v>277</v>
      </c>
      <c r="C41" s="438" t="s">
        <v>278</v>
      </c>
      <c r="D41" s="72" t="s">
        <v>93</v>
      </c>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c r="AM41" s="326"/>
    </row>
    <row r="42" spans="1:40" ht="47.25" x14ac:dyDescent="0.25">
      <c r="A42" s="148"/>
      <c r="B42" s="408" t="s">
        <v>128</v>
      </c>
      <c r="C42" s="409" t="s">
        <v>129</v>
      </c>
      <c r="D42" s="431" t="s">
        <v>93</v>
      </c>
      <c r="E42" s="326">
        <v>0</v>
      </c>
      <c r="F42" s="326">
        <v>0</v>
      </c>
      <c r="G42" s="326">
        <v>0</v>
      </c>
      <c r="H42" s="326">
        <v>0</v>
      </c>
      <c r="I42" s="326">
        <v>0</v>
      </c>
      <c r="J42" s="326">
        <v>0</v>
      </c>
      <c r="K42" s="326">
        <v>0</v>
      </c>
      <c r="L42" s="326">
        <v>0</v>
      </c>
      <c r="M42" s="326">
        <v>0</v>
      </c>
      <c r="N42" s="326">
        <v>0</v>
      </c>
      <c r="O42" s="326">
        <v>0</v>
      </c>
      <c r="P42" s="326">
        <v>0</v>
      </c>
      <c r="Q42" s="326">
        <v>0</v>
      </c>
      <c r="R42" s="326">
        <v>0</v>
      </c>
      <c r="S42" s="326">
        <v>0</v>
      </c>
      <c r="T42" s="326">
        <v>0</v>
      </c>
      <c r="U42" s="326">
        <v>0</v>
      </c>
      <c r="V42" s="326">
        <v>0</v>
      </c>
      <c r="W42" s="326">
        <v>0</v>
      </c>
      <c r="X42" s="326">
        <v>0</v>
      </c>
      <c r="Y42" s="326">
        <v>0</v>
      </c>
      <c r="Z42" s="326">
        <v>0</v>
      </c>
      <c r="AA42" s="326">
        <v>0</v>
      </c>
      <c r="AB42" s="326">
        <v>0</v>
      </c>
      <c r="AC42" s="326">
        <v>0</v>
      </c>
      <c r="AD42" s="326">
        <v>0</v>
      </c>
      <c r="AE42" s="326">
        <v>0</v>
      </c>
      <c r="AF42" s="326">
        <v>0</v>
      </c>
      <c r="AG42" s="326">
        <v>0</v>
      </c>
      <c r="AH42" s="326">
        <v>0</v>
      </c>
      <c r="AI42" s="326">
        <v>0</v>
      </c>
      <c r="AJ42" s="326">
        <v>0</v>
      </c>
      <c r="AK42" s="326">
        <v>0</v>
      </c>
      <c r="AL42" s="326">
        <v>0</v>
      </c>
      <c r="AM42" s="326">
        <v>0</v>
      </c>
    </row>
    <row r="43" spans="1:40" ht="48" customHeight="1" x14ac:dyDescent="0.25">
      <c r="A43" s="148"/>
      <c r="B43" s="382" t="s">
        <v>130</v>
      </c>
      <c r="C43" s="383" t="s">
        <v>131</v>
      </c>
      <c r="D43" s="428" t="s">
        <v>93</v>
      </c>
      <c r="E43" s="384">
        <f t="shared" ref="E43:AM43" si="16">E44+E53+E57+E68</f>
        <v>0</v>
      </c>
      <c r="F43" s="384">
        <f t="shared" si="16"/>
        <v>0</v>
      </c>
      <c r="G43" s="384">
        <f t="shared" si="16"/>
        <v>0</v>
      </c>
      <c r="H43" s="384">
        <f t="shared" si="16"/>
        <v>0</v>
      </c>
      <c r="I43" s="384">
        <f t="shared" si="16"/>
        <v>0</v>
      </c>
      <c r="J43" s="384">
        <f t="shared" si="16"/>
        <v>0</v>
      </c>
      <c r="K43" s="384">
        <f t="shared" si="16"/>
        <v>0</v>
      </c>
      <c r="L43" s="384">
        <f t="shared" si="16"/>
        <v>0</v>
      </c>
      <c r="M43" s="384">
        <f t="shared" si="16"/>
        <v>0</v>
      </c>
      <c r="N43" s="384">
        <f t="shared" si="16"/>
        <v>0</v>
      </c>
      <c r="O43" s="384">
        <f t="shared" si="16"/>
        <v>0</v>
      </c>
      <c r="P43" s="384">
        <f t="shared" si="16"/>
        <v>0</v>
      </c>
      <c r="Q43" s="384">
        <f t="shared" si="16"/>
        <v>0</v>
      </c>
      <c r="R43" s="384">
        <f t="shared" si="16"/>
        <v>0</v>
      </c>
      <c r="S43" s="384">
        <f t="shared" si="16"/>
        <v>0</v>
      </c>
      <c r="T43" s="384">
        <f t="shared" si="16"/>
        <v>0</v>
      </c>
      <c r="U43" s="384">
        <f t="shared" si="16"/>
        <v>0</v>
      </c>
      <c r="V43" s="384">
        <f t="shared" si="16"/>
        <v>0</v>
      </c>
      <c r="W43" s="384">
        <f t="shared" si="16"/>
        <v>0</v>
      </c>
      <c r="X43" s="384">
        <f t="shared" si="16"/>
        <v>0</v>
      </c>
      <c r="Y43" s="384">
        <f t="shared" si="16"/>
        <v>0</v>
      </c>
      <c r="Z43" s="384">
        <f t="shared" si="16"/>
        <v>0</v>
      </c>
      <c r="AA43" s="384">
        <f t="shared" si="16"/>
        <v>9.1666666666666679</v>
      </c>
      <c r="AB43" s="384">
        <f t="shared" si="16"/>
        <v>0</v>
      </c>
      <c r="AC43" s="384">
        <f t="shared" si="16"/>
        <v>0</v>
      </c>
      <c r="AD43" s="384">
        <f t="shared" si="16"/>
        <v>0</v>
      </c>
      <c r="AE43" s="384">
        <f t="shared" si="16"/>
        <v>0</v>
      </c>
      <c r="AF43" s="384">
        <f t="shared" si="16"/>
        <v>0</v>
      </c>
      <c r="AG43" s="384">
        <f t="shared" si="16"/>
        <v>0</v>
      </c>
      <c r="AH43" s="384">
        <f t="shared" si="16"/>
        <v>9.1666666666666679</v>
      </c>
      <c r="AI43" s="384">
        <f t="shared" si="16"/>
        <v>0</v>
      </c>
      <c r="AJ43" s="384">
        <f t="shared" si="16"/>
        <v>0</v>
      </c>
      <c r="AK43" s="384">
        <f t="shared" si="16"/>
        <v>0</v>
      </c>
      <c r="AL43" s="384">
        <f t="shared" si="16"/>
        <v>0</v>
      </c>
      <c r="AM43" s="384">
        <f t="shared" si="16"/>
        <v>0</v>
      </c>
    </row>
    <row r="44" spans="1:40" ht="48" customHeight="1" x14ac:dyDescent="0.25">
      <c r="A44" s="148"/>
      <c r="B44" s="382" t="s">
        <v>132</v>
      </c>
      <c r="C44" s="383" t="s">
        <v>133</v>
      </c>
      <c r="D44" s="382" t="s">
        <v>93</v>
      </c>
      <c r="E44" s="384">
        <f t="shared" ref="E44:AM44" si="17">E45+E47</f>
        <v>0</v>
      </c>
      <c r="F44" s="384">
        <f t="shared" si="17"/>
        <v>0</v>
      </c>
      <c r="G44" s="384">
        <f t="shared" si="17"/>
        <v>0</v>
      </c>
      <c r="H44" s="384">
        <f t="shared" si="17"/>
        <v>0</v>
      </c>
      <c r="I44" s="384">
        <f t="shared" si="17"/>
        <v>0</v>
      </c>
      <c r="J44" s="384">
        <f t="shared" si="17"/>
        <v>0</v>
      </c>
      <c r="K44" s="384">
        <f t="shared" si="17"/>
        <v>0</v>
      </c>
      <c r="L44" s="384">
        <f t="shared" si="17"/>
        <v>0</v>
      </c>
      <c r="M44" s="384">
        <f t="shared" si="17"/>
        <v>0</v>
      </c>
      <c r="N44" s="384">
        <f t="shared" si="17"/>
        <v>0</v>
      </c>
      <c r="O44" s="384">
        <f t="shared" si="17"/>
        <v>0</v>
      </c>
      <c r="P44" s="384">
        <f t="shared" si="17"/>
        <v>0</v>
      </c>
      <c r="Q44" s="384">
        <f t="shared" si="17"/>
        <v>0</v>
      </c>
      <c r="R44" s="384">
        <f t="shared" si="17"/>
        <v>0</v>
      </c>
      <c r="S44" s="384">
        <f t="shared" si="17"/>
        <v>0</v>
      </c>
      <c r="T44" s="384">
        <f t="shared" si="17"/>
        <v>0</v>
      </c>
      <c r="U44" s="384">
        <f t="shared" si="17"/>
        <v>0</v>
      </c>
      <c r="V44" s="384">
        <f t="shared" si="17"/>
        <v>0</v>
      </c>
      <c r="W44" s="384">
        <f t="shared" si="17"/>
        <v>0</v>
      </c>
      <c r="X44" s="384">
        <f t="shared" si="17"/>
        <v>0</v>
      </c>
      <c r="Y44" s="384">
        <f t="shared" si="17"/>
        <v>0</v>
      </c>
      <c r="Z44" s="384">
        <f t="shared" si="17"/>
        <v>0</v>
      </c>
      <c r="AA44" s="384">
        <f t="shared" si="17"/>
        <v>9.1666666666666679</v>
      </c>
      <c r="AB44" s="384">
        <f t="shared" si="17"/>
        <v>0</v>
      </c>
      <c r="AC44" s="384">
        <f t="shared" si="17"/>
        <v>0</v>
      </c>
      <c r="AD44" s="384">
        <f t="shared" si="17"/>
        <v>0</v>
      </c>
      <c r="AE44" s="384">
        <f t="shared" si="17"/>
        <v>0</v>
      </c>
      <c r="AF44" s="384">
        <f t="shared" si="17"/>
        <v>0</v>
      </c>
      <c r="AG44" s="384">
        <f t="shared" si="17"/>
        <v>0</v>
      </c>
      <c r="AH44" s="384">
        <f t="shared" si="17"/>
        <v>9.1666666666666679</v>
      </c>
      <c r="AI44" s="384">
        <f t="shared" si="17"/>
        <v>0</v>
      </c>
      <c r="AJ44" s="384">
        <f t="shared" si="17"/>
        <v>0</v>
      </c>
      <c r="AK44" s="384">
        <f t="shared" si="17"/>
        <v>0</v>
      </c>
      <c r="AL44" s="384">
        <f t="shared" si="17"/>
        <v>0</v>
      </c>
      <c r="AM44" s="384">
        <f t="shared" si="17"/>
        <v>0</v>
      </c>
    </row>
    <row r="45" spans="1:40" ht="42" customHeight="1" x14ac:dyDescent="0.25">
      <c r="A45" s="148"/>
      <c r="B45" s="411" t="s">
        <v>134</v>
      </c>
      <c r="C45" s="412" t="s">
        <v>135</v>
      </c>
      <c r="D45" s="411" t="s">
        <v>93</v>
      </c>
      <c r="E45" s="413">
        <f t="shared" ref="E45:AM45" si="18">SUM(E46:E46)</f>
        <v>0</v>
      </c>
      <c r="F45" s="413">
        <f t="shared" si="18"/>
        <v>0</v>
      </c>
      <c r="G45" s="413">
        <f t="shared" si="18"/>
        <v>0</v>
      </c>
      <c r="H45" s="413">
        <f t="shared" si="18"/>
        <v>0</v>
      </c>
      <c r="I45" s="413">
        <f t="shared" si="18"/>
        <v>0</v>
      </c>
      <c r="J45" s="413">
        <f t="shared" si="18"/>
        <v>0</v>
      </c>
      <c r="K45" s="413">
        <f t="shared" si="18"/>
        <v>0</v>
      </c>
      <c r="L45" s="413">
        <f t="shared" si="18"/>
        <v>0</v>
      </c>
      <c r="M45" s="413">
        <f t="shared" si="18"/>
        <v>0</v>
      </c>
      <c r="N45" s="413">
        <f t="shared" si="18"/>
        <v>0</v>
      </c>
      <c r="O45" s="413">
        <f t="shared" si="18"/>
        <v>0</v>
      </c>
      <c r="P45" s="413">
        <f t="shared" si="18"/>
        <v>0</v>
      </c>
      <c r="Q45" s="413">
        <f t="shared" si="18"/>
        <v>0</v>
      </c>
      <c r="R45" s="413">
        <f t="shared" si="18"/>
        <v>0</v>
      </c>
      <c r="S45" s="413">
        <f t="shared" si="18"/>
        <v>0</v>
      </c>
      <c r="T45" s="413">
        <f t="shared" si="18"/>
        <v>0</v>
      </c>
      <c r="U45" s="413">
        <f t="shared" si="18"/>
        <v>0</v>
      </c>
      <c r="V45" s="413">
        <f t="shared" si="18"/>
        <v>0</v>
      </c>
      <c r="W45" s="413">
        <f t="shared" si="18"/>
        <v>0</v>
      </c>
      <c r="X45" s="413">
        <f t="shared" si="18"/>
        <v>0</v>
      </c>
      <c r="Y45" s="413">
        <f t="shared" si="18"/>
        <v>0</v>
      </c>
      <c r="Z45" s="413">
        <f t="shared" si="18"/>
        <v>0</v>
      </c>
      <c r="AA45" s="413">
        <f t="shared" si="18"/>
        <v>0</v>
      </c>
      <c r="AB45" s="413">
        <f t="shared" si="18"/>
        <v>0</v>
      </c>
      <c r="AC45" s="413">
        <f t="shared" si="18"/>
        <v>0</v>
      </c>
      <c r="AD45" s="413">
        <f t="shared" si="18"/>
        <v>0</v>
      </c>
      <c r="AE45" s="413">
        <f t="shared" si="18"/>
        <v>0</v>
      </c>
      <c r="AF45" s="413">
        <f t="shared" si="18"/>
        <v>0</v>
      </c>
      <c r="AG45" s="413">
        <f t="shared" si="18"/>
        <v>0</v>
      </c>
      <c r="AH45" s="413">
        <f t="shared" si="18"/>
        <v>0</v>
      </c>
      <c r="AI45" s="413">
        <f t="shared" si="18"/>
        <v>0</v>
      </c>
      <c r="AJ45" s="413">
        <f t="shared" si="18"/>
        <v>0</v>
      </c>
      <c r="AK45" s="413">
        <f t="shared" si="18"/>
        <v>0</v>
      </c>
      <c r="AL45" s="413">
        <f t="shared" si="18"/>
        <v>0</v>
      </c>
      <c r="AM45" s="413">
        <f t="shared" si="18"/>
        <v>0</v>
      </c>
    </row>
    <row r="46" spans="1:40" hidden="1" x14ac:dyDescent="0.25">
      <c r="A46" s="148"/>
      <c r="B46" s="400"/>
      <c r="C46" s="479"/>
      <c r="D46" s="369"/>
      <c r="E46" s="78">
        <v>0</v>
      </c>
      <c r="F46" s="79">
        <v>0</v>
      </c>
      <c r="G46" s="78">
        <v>0</v>
      </c>
      <c r="H46" s="78">
        <v>0</v>
      </c>
      <c r="I46" s="78">
        <v>0</v>
      </c>
      <c r="J46" s="78">
        <v>0</v>
      </c>
      <c r="K46" s="78">
        <v>0</v>
      </c>
      <c r="L46" s="78">
        <v>0</v>
      </c>
      <c r="M46" s="79">
        <v>0</v>
      </c>
      <c r="N46" s="78">
        <v>0</v>
      </c>
      <c r="O46" s="78">
        <v>0</v>
      </c>
      <c r="P46" s="78">
        <v>0</v>
      </c>
      <c r="Q46" s="78">
        <v>0</v>
      </c>
      <c r="R46" s="78">
        <v>0</v>
      </c>
      <c r="S46" s="78">
        <v>0</v>
      </c>
      <c r="T46" s="79">
        <v>0</v>
      </c>
      <c r="U46" s="78">
        <v>0</v>
      </c>
      <c r="V46" s="78">
        <v>0</v>
      </c>
      <c r="W46" s="78">
        <v>0</v>
      </c>
      <c r="X46" s="78">
        <v>0</v>
      </c>
      <c r="Y46" s="78">
        <v>0</v>
      </c>
      <c r="Z46" s="78">
        <v>0</v>
      </c>
      <c r="AA46" s="79">
        <v>0</v>
      </c>
      <c r="AB46" s="78">
        <v>0</v>
      </c>
      <c r="AC46" s="78">
        <v>0</v>
      </c>
      <c r="AD46" s="78">
        <v>0</v>
      </c>
      <c r="AE46" s="78">
        <v>0</v>
      </c>
      <c r="AF46" s="78">
        <v>0</v>
      </c>
      <c r="AG46" s="78">
        <f t="shared" ref="AG46:AM46" si="19">Z46</f>
        <v>0</v>
      </c>
      <c r="AH46" s="79">
        <f t="shared" si="19"/>
        <v>0</v>
      </c>
      <c r="AI46" s="78">
        <f t="shared" si="19"/>
        <v>0</v>
      </c>
      <c r="AJ46" s="78">
        <f t="shared" si="19"/>
        <v>0</v>
      </c>
      <c r="AK46" s="78">
        <f t="shared" si="19"/>
        <v>0</v>
      </c>
      <c r="AL46" s="78">
        <f t="shared" si="19"/>
        <v>0</v>
      </c>
      <c r="AM46" s="78">
        <f t="shared" si="19"/>
        <v>0</v>
      </c>
    </row>
    <row r="47" spans="1:40" ht="42" customHeight="1" collapsed="1" x14ac:dyDescent="0.25">
      <c r="A47" s="148"/>
      <c r="B47" s="411" t="s">
        <v>139</v>
      </c>
      <c r="C47" s="412" t="s">
        <v>140</v>
      </c>
      <c r="D47" s="411" t="s">
        <v>93</v>
      </c>
      <c r="E47" s="413">
        <f>SUBTOTAL(9,E48:E52)</f>
        <v>0</v>
      </c>
      <c r="F47" s="413">
        <f t="shared" ref="F47:AM47" si="20">SUBTOTAL(9,F48:F52)</f>
        <v>0</v>
      </c>
      <c r="G47" s="413">
        <f t="shared" si="20"/>
        <v>0</v>
      </c>
      <c r="H47" s="413">
        <f t="shared" si="20"/>
        <v>0</v>
      </c>
      <c r="I47" s="413">
        <f t="shared" si="20"/>
        <v>0</v>
      </c>
      <c r="J47" s="413">
        <f t="shared" si="20"/>
        <v>0</v>
      </c>
      <c r="K47" s="413">
        <f t="shared" si="20"/>
        <v>0</v>
      </c>
      <c r="L47" s="413">
        <f t="shared" si="20"/>
        <v>0</v>
      </c>
      <c r="M47" s="413">
        <f t="shared" si="20"/>
        <v>0</v>
      </c>
      <c r="N47" s="413">
        <f t="shared" si="20"/>
        <v>0</v>
      </c>
      <c r="O47" s="413">
        <f t="shared" si="20"/>
        <v>0</v>
      </c>
      <c r="P47" s="413">
        <f t="shared" si="20"/>
        <v>0</v>
      </c>
      <c r="Q47" s="413">
        <f t="shared" si="20"/>
        <v>0</v>
      </c>
      <c r="R47" s="413">
        <f t="shared" si="20"/>
        <v>0</v>
      </c>
      <c r="S47" s="413">
        <f t="shared" si="20"/>
        <v>0</v>
      </c>
      <c r="T47" s="413">
        <f t="shared" si="20"/>
        <v>0</v>
      </c>
      <c r="U47" s="413">
        <f t="shared" si="20"/>
        <v>0</v>
      </c>
      <c r="V47" s="413">
        <f t="shared" si="20"/>
        <v>0</v>
      </c>
      <c r="W47" s="413">
        <f t="shared" si="20"/>
        <v>0</v>
      </c>
      <c r="X47" s="413">
        <f t="shared" si="20"/>
        <v>0</v>
      </c>
      <c r="Y47" s="413">
        <f t="shared" si="20"/>
        <v>0</v>
      </c>
      <c r="Z47" s="413">
        <f t="shared" si="20"/>
        <v>0</v>
      </c>
      <c r="AA47" s="413">
        <f t="shared" si="20"/>
        <v>9.1666666666666679</v>
      </c>
      <c r="AB47" s="413">
        <f t="shared" si="20"/>
        <v>0</v>
      </c>
      <c r="AC47" s="413">
        <f t="shared" si="20"/>
        <v>0</v>
      </c>
      <c r="AD47" s="413">
        <f t="shared" si="20"/>
        <v>0</v>
      </c>
      <c r="AE47" s="413">
        <f t="shared" si="20"/>
        <v>0</v>
      </c>
      <c r="AF47" s="413">
        <f t="shared" si="20"/>
        <v>0</v>
      </c>
      <c r="AG47" s="413">
        <f t="shared" si="20"/>
        <v>0</v>
      </c>
      <c r="AH47" s="413">
        <f t="shared" si="20"/>
        <v>9.1666666666666679</v>
      </c>
      <c r="AI47" s="413">
        <f t="shared" si="20"/>
        <v>0</v>
      </c>
      <c r="AJ47" s="413">
        <f t="shared" si="20"/>
        <v>0</v>
      </c>
      <c r="AK47" s="413">
        <f t="shared" si="20"/>
        <v>0</v>
      </c>
      <c r="AL47" s="413">
        <f t="shared" si="20"/>
        <v>0</v>
      </c>
      <c r="AM47" s="413">
        <f t="shared" si="20"/>
        <v>0</v>
      </c>
    </row>
    <row r="48" spans="1:40" ht="42" customHeight="1" x14ac:dyDescent="0.25">
      <c r="A48" s="148"/>
      <c r="B48" s="76" t="s">
        <v>139</v>
      </c>
      <c r="C48" s="387" t="s">
        <v>1551</v>
      </c>
      <c r="D48" s="76" t="s">
        <v>1601</v>
      </c>
      <c r="E48" s="373"/>
      <c r="F48" s="373"/>
      <c r="G48" s="373"/>
      <c r="H48" s="373"/>
      <c r="I48" s="373"/>
      <c r="J48" s="373"/>
      <c r="K48" s="373"/>
      <c r="L48" s="373"/>
      <c r="M48" s="373"/>
      <c r="N48" s="373"/>
      <c r="O48" s="373"/>
      <c r="P48" s="373"/>
      <c r="Q48" s="373"/>
      <c r="R48" s="373"/>
      <c r="S48" s="373"/>
      <c r="T48" s="373"/>
      <c r="U48" s="373"/>
      <c r="V48" s="373"/>
      <c r="W48" s="373"/>
      <c r="X48" s="373"/>
      <c r="Y48" s="373"/>
      <c r="Z48" s="373"/>
      <c r="AA48" s="77">
        <v>0</v>
      </c>
      <c r="AB48" s="373"/>
      <c r="AC48" s="373"/>
      <c r="AD48" s="373"/>
      <c r="AE48" s="373"/>
      <c r="AF48" s="373"/>
      <c r="AG48" s="373"/>
      <c r="AH48" s="77">
        <f>AA48+T48+M48</f>
        <v>0</v>
      </c>
      <c r="AI48" s="373"/>
      <c r="AJ48" s="373"/>
      <c r="AK48" s="373"/>
      <c r="AL48" s="373"/>
      <c r="AM48" s="373"/>
    </row>
    <row r="49" spans="1:40" ht="42" customHeight="1" x14ac:dyDescent="0.25">
      <c r="A49" s="148"/>
      <c r="B49" s="376" t="s">
        <v>139</v>
      </c>
      <c r="C49" s="621" t="s">
        <v>1527</v>
      </c>
      <c r="D49" s="655" t="s">
        <v>1602</v>
      </c>
      <c r="E49" s="373"/>
      <c r="F49" s="373"/>
      <c r="G49" s="373"/>
      <c r="H49" s="373"/>
      <c r="I49" s="373"/>
      <c r="J49" s="373"/>
      <c r="K49" s="373"/>
      <c r="L49" s="373"/>
      <c r="M49" s="373"/>
      <c r="N49" s="373"/>
      <c r="O49" s="373"/>
      <c r="P49" s="373"/>
      <c r="Q49" s="373"/>
      <c r="R49" s="373"/>
      <c r="S49" s="373"/>
      <c r="T49" s="373"/>
      <c r="U49" s="373"/>
      <c r="V49" s="373"/>
      <c r="W49" s="373"/>
      <c r="X49" s="373"/>
      <c r="Y49" s="373"/>
      <c r="Z49" s="373"/>
      <c r="AA49" s="77">
        <f>'С № 4'!V48</f>
        <v>6.666666666666667</v>
      </c>
      <c r="AB49" s="373"/>
      <c r="AC49" s="373"/>
      <c r="AD49" s="373"/>
      <c r="AE49" s="373"/>
      <c r="AF49" s="373"/>
      <c r="AG49" s="373"/>
      <c r="AH49" s="77">
        <f>AA49+T49+M49</f>
        <v>6.666666666666667</v>
      </c>
      <c r="AI49" s="373"/>
      <c r="AJ49" s="373"/>
      <c r="AK49" s="373"/>
      <c r="AL49" s="373"/>
      <c r="AM49" s="373"/>
    </row>
    <row r="50" spans="1:40" ht="42" customHeight="1" x14ac:dyDescent="0.25">
      <c r="A50" s="148"/>
      <c r="B50" s="376" t="s">
        <v>139</v>
      </c>
      <c r="C50" s="621" t="s">
        <v>1552</v>
      </c>
      <c r="D50" s="655" t="s">
        <v>1603</v>
      </c>
      <c r="E50" s="373"/>
      <c r="F50" s="373"/>
      <c r="G50" s="373"/>
      <c r="H50" s="373"/>
      <c r="I50" s="373"/>
      <c r="J50" s="373"/>
      <c r="K50" s="373"/>
      <c r="L50" s="373"/>
      <c r="M50" s="373"/>
      <c r="N50" s="373"/>
      <c r="O50" s="373"/>
      <c r="P50" s="373"/>
      <c r="Q50" s="373"/>
      <c r="R50" s="373"/>
      <c r="S50" s="373"/>
      <c r="T50" s="373"/>
      <c r="U50" s="373"/>
      <c r="V50" s="373"/>
      <c r="W50" s="373"/>
      <c r="X50" s="373"/>
      <c r="Y50" s="373"/>
      <c r="Z50" s="373"/>
      <c r="AA50" s="77">
        <f>'С № 4'!V49</f>
        <v>2.5</v>
      </c>
      <c r="AB50" s="373"/>
      <c r="AC50" s="373"/>
      <c r="AD50" s="373"/>
      <c r="AE50" s="373"/>
      <c r="AF50" s="373"/>
      <c r="AG50" s="373"/>
      <c r="AH50" s="77">
        <f>AA50+T50+M50</f>
        <v>2.5</v>
      </c>
      <c r="AI50" s="373"/>
      <c r="AJ50" s="373"/>
      <c r="AK50" s="373"/>
      <c r="AL50" s="373"/>
      <c r="AM50" s="373"/>
    </row>
    <row r="51" spans="1:40" ht="42" customHeight="1" x14ac:dyDescent="0.25">
      <c r="A51" s="148"/>
      <c r="B51" s="376" t="s">
        <v>139</v>
      </c>
      <c r="C51" s="621" t="s">
        <v>1553</v>
      </c>
      <c r="D51" s="655" t="s">
        <v>1604</v>
      </c>
      <c r="E51" s="373"/>
      <c r="F51" s="373"/>
      <c r="G51" s="373"/>
      <c r="H51" s="373"/>
      <c r="I51" s="373"/>
      <c r="J51" s="373"/>
      <c r="K51" s="373"/>
      <c r="L51" s="373"/>
      <c r="M51" s="373"/>
      <c r="N51" s="373"/>
      <c r="O51" s="373"/>
      <c r="P51" s="373"/>
      <c r="Q51" s="373"/>
      <c r="R51" s="373"/>
      <c r="S51" s="373"/>
      <c r="T51" s="373"/>
      <c r="U51" s="373"/>
      <c r="V51" s="373"/>
      <c r="W51" s="373"/>
      <c r="X51" s="373"/>
      <c r="Y51" s="373"/>
      <c r="Z51" s="373"/>
      <c r="AA51" s="77">
        <v>0</v>
      </c>
      <c r="AB51" s="373"/>
      <c r="AC51" s="373"/>
      <c r="AD51" s="373"/>
      <c r="AE51" s="373"/>
      <c r="AF51" s="373"/>
      <c r="AG51" s="373"/>
      <c r="AH51" s="77">
        <f>AA51+T51+M51</f>
        <v>0</v>
      </c>
      <c r="AI51" s="373"/>
      <c r="AJ51" s="373"/>
      <c r="AK51" s="373"/>
      <c r="AL51" s="373"/>
      <c r="AM51" s="373"/>
    </row>
    <row r="52" spans="1:40" ht="42" customHeight="1" x14ac:dyDescent="0.25">
      <c r="A52" s="148"/>
      <c r="B52" s="376" t="s">
        <v>139</v>
      </c>
      <c r="C52" s="621" t="s">
        <v>1554</v>
      </c>
      <c r="D52" s="655" t="s">
        <v>1605</v>
      </c>
      <c r="E52" s="373"/>
      <c r="F52" s="373"/>
      <c r="G52" s="373"/>
      <c r="H52" s="373"/>
      <c r="I52" s="373"/>
      <c r="J52" s="373"/>
      <c r="K52" s="373"/>
      <c r="L52" s="373"/>
      <c r="M52" s="373"/>
      <c r="N52" s="373"/>
      <c r="O52" s="373"/>
      <c r="P52" s="373"/>
      <c r="Q52" s="373"/>
      <c r="R52" s="373"/>
      <c r="S52" s="373"/>
      <c r="T52" s="373"/>
      <c r="U52" s="373"/>
      <c r="V52" s="373"/>
      <c r="W52" s="373"/>
      <c r="X52" s="373"/>
      <c r="Y52" s="373"/>
      <c r="Z52" s="373"/>
      <c r="AA52" s="77">
        <v>0</v>
      </c>
      <c r="AB52" s="373"/>
      <c r="AC52" s="373"/>
      <c r="AD52" s="373"/>
      <c r="AE52" s="373"/>
      <c r="AF52" s="373"/>
      <c r="AG52" s="373"/>
      <c r="AH52" s="77">
        <f>AA52+T52+M52</f>
        <v>0</v>
      </c>
      <c r="AI52" s="373"/>
      <c r="AJ52" s="373"/>
      <c r="AK52" s="373"/>
      <c r="AL52" s="373"/>
      <c r="AM52" s="373"/>
    </row>
    <row r="53" spans="1:40" ht="48" customHeight="1" x14ac:dyDescent="0.25">
      <c r="A53" s="148"/>
      <c r="B53" s="382" t="s">
        <v>141</v>
      </c>
      <c r="C53" s="383" t="s">
        <v>142</v>
      </c>
      <c r="D53" s="382" t="s">
        <v>93</v>
      </c>
      <c r="E53" s="384">
        <f t="shared" ref="E53:AM53" si="21">E54+E56</f>
        <v>0</v>
      </c>
      <c r="F53" s="384">
        <f t="shared" si="21"/>
        <v>0</v>
      </c>
      <c r="G53" s="384">
        <f t="shared" si="21"/>
        <v>0</v>
      </c>
      <c r="H53" s="384">
        <f t="shared" si="21"/>
        <v>0</v>
      </c>
      <c r="I53" s="384">
        <f t="shared" si="21"/>
        <v>0</v>
      </c>
      <c r="J53" s="384">
        <f t="shared" si="21"/>
        <v>0</v>
      </c>
      <c r="K53" s="384">
        <f t="shared" si="21"/>
        <v>0</v>
      </c>
      <c r="L53" s="384">
        <f t="shared" si="21"/>
        <v>0</v>
      </c>
      <c r="M53" s="384">
        <f t="shared" si="21"/>
        <v>0</v>
      </c>
      <c r="N53" s="384">
        <f t="shared" si="21"/>
        <v>0</v>
      </c>
      <c r="O53" s="384">
        <f t="shared" si="21"/>
        <v>0</v>
      </c>
      <c r="P53" s="384">
        <f t="shared" si="21"/>
        <v>0</v>
      </c>
      <c r="Q53" s="384">
        <f t="shared" si="21"/>
        <v>0</v>
      </c>
      <c r="R53" s="384">
        <f t="shared" si="21"/>
        <v>0</v>
      </c>
      <c r="S53" s="384">
        <f t="shared" si="21"/>
        <v>0</v>
      </c>
      <c r="T53" s="384">
        <f t="shared" si="21"/>
        <v>0</v>
      </c>
      <c r="U53" s="384">
        <f t="shared" si="21"/>
        <v>0</v>
      </c>
      <c r="V53" s="384">
        <f t="shared" si="21"/>
        <v>0</v>
      </c>
      <c r="W53" s="384">
        <f t="shared" si="21"/>
        <v>0</v>
      </c>
      <c r="X53" s="384">
        <f t="shared" si="21"/>
        <v>0</v>
      </c>
      <c r="Y53" s="384">
        <f t="shared" si="21"/>
        <v>0</v>
      </c>
      <c r="Z53" s="384">
        <f t="shared" si="21"/>
        <v>0</v>
      </c>
      <c r="AA53" s="384">
        <f t="shared" si="21"/>
        <v>0</v>
      </c>
      <c r="AB53" s="384">
        <f t="shared" si="21"/>
        <v>0</v>
      </c>
      <c r="AC53" s="384">
        <f t="shared" si="21"/>
        <v>0</v>
      </c>
      <c r="AD53" s="384">
        <f t="shared" si="21"/>
        <v>0</v>
      </c>
      <c r="AE53" s="384">
        <f t="shared" si="21"/>
        <v>0</v>
      </c>
      <c r="AF53" s="384">
        <f t="shared" si="21"/>
        <v>0</v>
      </c>
      <c r="AG53" s="384">
        <f t="shared" si="21"/>
        <v>0</v>
      </c>
      <c r="AH53" s="384">
        <f t="shared" si="21"/>
        <v>0</v>
      </c>
      <c r="AI53" s="384">
        <f t="shared" si="21"/>
        <v>0</v>
      </c>
      <c r="AJ53" s="384">
        <f t="shared" si="21"/>
        <v>0</v>
      </c>
      <c r="AK53" s="384">
        <f t="shared" si="21"/>
        <v>0</v>
      </c>
      <c r="AL53" s="384">
        <f t="shared" si="21"/>
        <v>0</v>
      </c>
      <c r="AM53" s="384">
        <f t="shared" si="21"/>
        <v>0</v>
      </c>
    </row>
    <row r="54" spans="1:40" ht="42" customHeight="1" x14ac:dyDescent="0.25">
      <c r="A54" s="148"/>
      <c r="B54" s="411" t="s">
        <v>143</v>
      </c>
      <c r="C54" s="412" t="s">
        <v>144</v>
      </c>
      <c r="D54" s="411" t="s">
        <v>93</v>
      </c>
      <c r="E54" s="413">
        <f t="shared" ref="E54:AM54" si="22">SUM(E55:E55)</f>
        <v>0</v>
      </c>
      <c r="F54" s="413">
        <f t="shared" si="22"/>
        <v>0</v>
      </c>
      <c r="G54" s="413">
        <f t="shared" si="22"/>
        <v>0</v>
      </c>
      <c r="H54" s="413">
        <f t="shared" si="22"/>
        <v>0</v>
      </c>
      <c r="I54" s="413">
        <f t="shared" si="22"/>
        <v>0</v>
      </c>
      <c r="J54" s="413">
        <f t="shared" si="22"/>
        <v>0</v>
      </c>
      <c r="K54" s="413">
        <f t="shared" si="22"/>
        <v>0</v>
      </c>
      <c r="L54" s="413">
        <f t="shared" si="22"/>
        <v>0</v>
      </c>
      <c r="M54" s="413">
        <f t="shared" si="22"/>
        <v>0</v>
      </c>
      <c r="N54" s="413">
        <f t="shared" si="22"/>
        <v>0</v>
      </c>
      <c r="O54" s="413">
        <f t="shared" si="22"/>
        <v>0</v>
      </c>
      <c r="P54" s="413">
        <f t="shared" si="22"/>
        <v>0</v>
      </c>
      <c r="Q54" s="413">
        <f t="shared" si="22"/>
        <v>0</v>
      </c>
      <c r="R54" s="413">
        <f t="shared" si="22"/>
        <v>0</v>
      </c>
      <c r="S54" s="413">
        <f t="shared" si="22"/>
        <v>0</v>
      </c>
      <c r="T54" s="413">
        <f t="shared" si="22"/>
        <v>0</v>
      </c>
      <c r="U54" s="413">
        <f t="shared" si="22"/>
        <v>0</v>
      </c>
      <c r="V54" s="413">
        <f t="shared" si="22"/>
        <v>0</v>
      </c>
      <c r="W54" s="413">
        <f t="shared" si="22"/>
        <v>0</v>
      </c>
      <c r="X54" s="413">
        <f t="shared" si="22"/>
        <v>0</v>
      </c>
      <c r="Y54" s="413">
        <f t="shared" si="22"/>
        <v>0</v>
      </c>
      <c r="Z54" s="413">
        <f t="shared" si="22"/>
        <v>0</v>
      </c>
      <c r="AA54" s="413">
        <f t="shared" si="22"/>
        <v>0</v>
      </c>
      <c r="AB54" s="413">
        <f t="shared" si="22"/>
        <v>0</v>
      </c>
      <c r="AC54" s="413">
        <f t="shared" si="22"/>
        <v>0</v>
      </c>
      <c r="AD54" s="413">
        <f t="shared" si="22"/>
        <v>0</v>
      </c>
      <c r="AE54" s="413">
        <f t="shared" si="22"/>
        <v>0</v>
      </c>
      <c r="AF54" s="413">
        <f t="shared" si="22"/>
        <v>0</v>
      </c>
      <c r="AG54" s="413">
        <f t="shared" si="22"/>
        <v>0</v>
      </c>
      <c r="AH54" s="413">
        <f t="shared" si="22"/>
        <v>0</v>
      </c>
      <c r="AI54" s="413">
        <f t="shared" si="22"/>
        <v>0</v>
      </c>
      <c r="AJ54" s="413">
        <f t="shared" si="22"/>
        <v>0</v>
      </c>
      <c r="AK54" s="413">
        <f t="shared" si="22"/>
        <v>0</v>
      </c>
      <c r="AL54" s="413">
        <f t="shared" si="22"/>
        <v>0</v>
      </c>
      <c r="AM54" s="413">
        <f t="shared" si="22"/>
        <v>0</v>
      </c>
    </row>
    <row r="55" spans="1:40" ht="42" hidden="1" customHeight="1" x14ac:dyDescent="0.25">
      <c r="A55" s="148"/>
      <c r="B55" s="400" t="s">
        <v>145</v>
      </c>
      <c r="C55" s="474" t="s">
        <v>146</v>
      </c>
      <c r="D55" s="454" t="s">
        <v>147</v>
      </c>
      <c r="E55" s="78">
        <v>0</v>
      </c>
      <c r="F55" s="79">
        <v>0</v>
      </c>
      <c r="G55" s="78">
        <v>0</v>
      </c>
      <c r="H55" s="78">
        <v>0</v>
      </c>
      <c r="I55" s="78">
        <v>0</v>
      </c>
      <c r="J55" s="78">
        <v>0</v>
      </c>
      <c r="K55" s="78">
        <v>0</v>
      </c>
      <c r="L55" s="78">
        <v>0</v>
      </c>
      <c r="M55" s="79">
        <v>0</v>
      </c>
      <c r="N55" s="78">
        <v>0</v>
      </c>
      <c r="O55" s="78">
        <v>0</v>
      </c>
      <c r="P55" s="78">
        <v>0</v>
      </c>
      <c r="Q55" s="78">
        <v>0</v>
      </c>
      <c r="R55" s="78">
        <v>0</v>
      </c>
      <c r="S55" s="78">
        <v>0</v>
      </c>
      <c r="T55" s="79">
        <v>0</v>
      </c>
      <c r="U55" s="78">
        <v>0</v>
      </c>
      <c r="V55" s="78">
        <v>0</v>
      </c>
      <c r="W55" s="78">
        <v>0</v>
      </c>
      <c r="X55" s="78">
        <v>0</v>
      </c>
      <c r="Y55" s="78">
        <v>0</v>
      </c>
      <c r="Z55" s="78">
        <v>0</v>
      </c>
      <c r="AA55" s="79">
        <v>0</v>
      </c>
      <c r="AB55" s="78">
        <v>0</v>
      </c>
      <c r="AC55" s="78">
        <v>0</v>
      </c>
      <c r="AD55" s="78">
        <v>0</v>
      </c>
      <c r="AE55" s="78">
        <v>0</v>
      </c>
      <c r="AF55" s="78">
        <v>0</v>
      </c>
      <c r="AG55" s="78">
        <f>Z55</f>
        <v>0</v>
      </c>
      <c r="AH55" s="79">
        <f>AA55+T55+M55</f>
        <v>0</v>
      </c>
      <c r="AI55" s="78">
        <f>AB55</f>
        <v>0</v>
      </c>
      <c r="AJ55" s="78">
        <f>AC55</f>
        <v>0</v>
      </c>
      <c r="AK55" s="78">
        <f>AD55</f>
        <v>0</v>
      </c>
      <c r="AL55" s="78">
        <f>AE55</f>
        <v>0</v>
      </c>
      <c r="AM55" s="78">
        <f>AF55</f>
        <v>0</v>
      </c>
    </row>
    <row r="56" spans="1:40" ht="42" customHeight="1" collapsed="1" x14ac:dyDescent="0.25">
      <c r="A56" s="148"/>
      <c r="B56" s="411" t="s">
        <v>148</v>
      </c>
      <c r="C56" s="412" t="s">
        <v>149</v>
      </c>
      <c r="D56" s="411" t="s">
        <v>93</v>
      </c>
      <c r="E56" s="413">
        <v>0</v>
      </c>
      <c r="F56" s="413">
        <v>0</v>
      </c>
      <c r="G56" s="413">
        <v>0</v>
      </c>
      <c r="H56" s="413">
        <v>0</v>
      </c>
      <c r="I56" s="413">
        <v>0</v>
      </c>
      <c r="J56" s="413">
        <v>0</v>
      </c>
      <c r="K56" s="413">
        <v>0</v>
      </c>
      <c r="L56" s="413">
        <v>0</v>
      </c>
      <c r="M56" s="413">
        <v>0</v>
      </c>
      <c r="N56" s="413">
        <v>0</v>
      </c>
      <c r="O56" s="413">
        <v>0</v>
      </c>
      <c r="P56" s="413">
        <v>0</v>
      </c>
      <c r="Q56" s="413">
        <v>0</v>
      </c>
      <c r="R56" s="413">
        <v>0</v>
      </c>
      <c r="S56" s="413">
        <v>0</v>
      </c>
      <c r="T56" s="413">
        <v>0</v>
      </c>
      <c r="U56" s="413">
        <v>0</v>
      </c>
      <c r="V56" s="413">
        <v>0</v>
      </c>
      <c r="W56" s="413">
        <v>0</v>
      </c>
      <c r="X56" s="413">
        <v>0</v>
      </c>
      <c r="Y56" s="413">
        <v>0</v>
      </c>
      <c r="Z56" s="413">
        <v>0</v>
      </c>
      <c r="AA56" s="413">
        <v>0</v>
      </c>
      <c r="AB56" s="413">
        <v>0</v>
      </c>
      <c r="AC56" s="413">
        <v>0</v>
      </c>
      <c r="AD56" s="413">
        <v>0</v>
      </c>
      <c r="AE56" s="413">
        <v>0</v>
      </c>
      <c r="AF56" s="413">
        <v>0</v>
      </c>
      <c r="AG56" s="413">
        <v>0</v>
      </c>
      <c r="AH56" s="413">
        <v>0</v>
      </c>
      <c r="AI56" s="413">
        <v>0</v>
      </c>
      <c r="AJ56" s="413">
        <v>0</v>
      </c>
      <c r="AK56" s="413">
        <v>0</v>
      </c>
      <c r="AL56" s="413">
        <v>0</v>
      </c>
      <c r="AM56" s="413">
        <v>0</v>
      </c>
    </row>
    <row r="57" spans="1:40" ht="48" customHeight="1" x14ac:dyDescent="0.25">
      <c r="A57" s="148"/>
      <c r="B57" s="382" t="s">
        <v>150</v>
      </c>
      <c r="C57" s="383" t="s">
        <v>151</v>
      </c>
      <c r="D57" s="382" t="s">
        <v>93</v>
      </c>
      <c r="E57" s="384">
        <f t="shared" ref="E57:AM57" si="23">E58+E59+E61+E62+E63+E65+E66+E67</f>
        <v>0</v>
      </c>
      <c r="F57" s="384">
        <f t="shared" si="23"/>
        <v>0</v>
      </c>
      <c r="G57" s="384">
        <f t="shared" si="23"/>
        <v>0</v>
      </c>
      <c r="H57" s="384">
        <f t="shared" si="23"/>
        <v>0</v>
      </c>
      <c r="I57" s="384">
        <f t="shared" si="23"/>
        <v>0</v>
      </c>
      <c r="J57" s="384">
        <f t="shared" si="23"/>
        <v>0</v>
      </c>
      <c r="K57" s="384">
        <f t="shared" si="23"/>
        <v>0</v>
      </c>
      <c r="L57" s="384">
        <f t="shared" si="23"/>
        <v>0</v>
      </c>
      <c r="M57" s="384">
        <f t="shared" si="23"/>
        <v>0</v>
      </c>
      <c r="N57" s="384">
        <f t="shared" si="23"/>
        <v>0</v>
      </c>
      <c r="O57" s="384">
        <f t="shared" si="23"/>
        <v>0</v>
      </c>
      <c r="P57" s="384">
        <f t="shared" si="23"/>
        <v>0</v>
      </c>
      <c r="Q57" s="384">
        <f t="shared" si="23"/>
        <v>0</v>
      </c>
      <c r="R57" s="384">
        <f t="shared" si="23"/>
        <v>0</v>
      </c>
      <c r="S57" s="384">
        <f t="shared" si="23"/>
        <v>0</v>
      </c>
      <c r="T57" s="384">
        <f t="shared" si="23"/>
        <v>0</v>
      </c>
      <c r="U57" s="384">
        <f t="shared" si="23"/>
        <v>0</v>
      </c>
      <c r="V57" s="384">
        <f t="shared" si="23"/>
        <v>0</v>
      </c>
      <c r="W57" s="384">
        <f t="shared" si="23"/>
        <v>0</v>
      </c>
      <c r="X57" s="384">
        <f t="shared" si="23"/>
        <v>0</v>
      </c>
      <c r="Y57" s="384">
        <f t="shared" si="23"/>
        <v>0</v>
      </c>
      <c r="Z57" s="384">
        <f t="shared" si="23"/>
        <v>0</v>
      </c>
      <c r="AA57" s="384">
        <f t="shared" si="23"/>
        <v>0</v>
      </c>
      <c r="AB57" s="384">
        <f t="shared" si="23"/>
        <v>0</v>
      </c>
      <c r="AC57" s="384">
        <f t="shared" si="23"/>
        <v>0</v>
      </c>
      <c r="AD57" s="384">
        <f t="shared" si="23"/>
        <v>0</v>
      </c>
      <c r="AE57" s="384">
        <f t="shared" si="23"/>
        <v>0</v>
      </c>
      <c r="AF57" s="384">
        <f t="shared" si="23"/>
        <v>0</v>
      </c>
      <c r="AG57" s="384">
        <f t="shared" si="23"/>
        <v>0</v>
      </c>
      <c r="AH57" s="384">
        <f t="shared" si="23"/>
        <v>0</v>
      </c>
      <c r="AI57" s="384">
        <f t="shared" si="23"/>
        <v>0</v>
      </c>
      <c r="AJ57" s="384">
        <f t="shared" si="23"/>
        <v>0</v>
      </c>
      <c r="AK57" s="384">
        <f t="shared" si="23"/>
        <v>0</v>
      </c>
      <c r="AL57" s="384">
        <f t="shared" si="23"/>
        <v>0</v>
      </c>
      <c r="AM57" s="384">
        <f t="shared" si="23"/>
        <v>0</v>
      </c>
    </row>
    <row r="58" spans="1:40" ht="42" customHeight="1" x14ac:dyDescent="0.25">
      <c r="A58" s="148"/>
      <c r="B58" s="437" t="s">
        <v>152</v>
      </c>
      <c r="C58" s="443" t="s">
        <v>153</v>
      </c>
      <c r="D58" s="408" t="s">
        <v>93</v>
      </c>
      <c r="E58" s="326">
        <v>0</v>
      </c>
      <c r="F58" s="326">
        <v>0</v>
      </c>
      <c r="G58" s="326">
        <v>0</v>
      </c>
      <c r="H58" s="326">
        <v>0</v>
      </c>
      <c r="I58" s="326">
        <v>0</v>
      </c>
      <c r="J58" s="326">
        <v>0</v>
      </c>
      <c r="K58" s="326">
        <v>0</v>
      </c>
      <c r="L58" s="326">
        <v>0</v>
      </c>
      <c r="M58" s="326">
        <v>0</v>
      </c>
      <c r="N58" s="326">
        <v>0</v>
      </c>
      <c r="O58" s="326">
        <v>0</v>
      </c>
      <c r="P58" s="326">
        <v>0</v>
      </c>
      <c r="Q58" s="326">
        <v>0</v>
      </c>
      <c r="R58" s="326">
        <v>0</v>
      </c>
      <c r="S58" s="326">
        <v>0</v>
      </c>
      <c r="T58" s="326">
        <v>0</v>
      </c>
      <c r="U58" s="326">
        <v>0</v>
      </c>
      <c r="V58" s="326">
        <v>0</v>
      </c>
      <c r="W58" s="326">
        <v>0</v>
      </c>
      <c r="X58" s="326">
        <v>0</v>
      </c>
      <c r="Y58" s="326">
        <v>0</v>
      </c>
      <c r="Z58" s="326">
        <v>0</v>
      </c>
      <c r="AA58" s="326">
        <v>0</v>
      </c>
      <c r="AB58" s="326">
        <v>0</v>
      </c>
      <c r="AC58" s="326">
        <v>0</v>
      </c>
      <c r="AD58" s="326">
        <v>0</v>
      </c>
      <c r="AE58" s="326">
        <v>0</v>
      </c>
      <c r="AF58" s="326">
        <v>0</v>
      </c>
      <c r="AG58" s="326">
        <v>0</v>
      </c>
      <c r="AH58" s="326">
        <v>0</v>
      </c>
      <c r="AI58" s="326">
        <v>0</v>
      </c>
      <c r="AJ58" s="326">
        <v>0</v>
      </c>
      <c r="AK58" s="326">
        <v>0</v>
      </c>
      <c r="AL58" s="326">
        <v>0</v>
      </c>
      <c r="AM58" s="326">
        <v>0</v>
      </c>
    </row>
    <row r="59" spans="1:40" ht="42" customHeight="1" x14ac:dyDescent="0.25">
      <c r="A59" s="148"/>
      <c r="B59" s="437" t="s">
        <v>154</v>
      </c>
      <c r="C59" s="443" t="s">
        <v>155</v>
      </c>
      <c r="D59" s="408" t="s">
        <v>93</v>
      </c>
      <c r="E59" s="326">
        <f>SUBTOTAL(9,E60)</f>
        <v>0</v>
      </c>
      <c r="F59" s="326">
        <f t="shared" ref="F59:AM59" si="24">SUBTOTAL(9,F60)</f>
        <v>0</v>
      </c>
      <c r="G59" s="326">
        <f t="shared" si="24"/>
        <v>0</v>
      </c>
      <c r="H59" s="326">
        <f t="shared" si="24"/>
        <v>0</v>
      </c>
      <c r="I59" s="326">
        <f t="shared" si="24"/>
        <v>0</v>
      </c>
      <c r="J59" s="326">
        <f t="shared" si="24"/>
        <v>0</v>
      </c>
      <c r="K59" s="326">
        <f t="shared" si="24"/>
        <v>0</v>
      </c>
      <c r="L59" s="326">
        <f t="shared" si="24"/>
        <v>0</v>
      </c>
      <c r="M59" s="326">
        <f t="shared" si="24"/>
        <v>0</v>
      </c>
      <c r="N59" s="326">
        <f t="shared" si="24"/>
        <v>0</v>
      </c>
      <c r="O59" s="326">
        <f t="shared" si="24"/>
        <v>0</v>
      </c>
      <c r="P59" s="326">
        <f t="shared" si="24"/>
        <v>0</v>
      </c>
      <c r="Q59" s="326">
        <f t="shared" si="24"/>
        <v>0</v>
      </c>
      <c r="R59" s="326">
        <f t="shared" si="24"/>
        <v>0</v>
      </c>
      <c r="S59" s="326">
        <f t="shared" si="24"/>
        <v>0</v>
      </c>
      <c r="T59" s="326">
        <f t="shared" si="24"/>
        <v>0</v>
      </c>
      <c r="U59" s="326">
        <f t="shared" si="24"/>
        <v>0</v>
      </c>
      <c r="V59" s="326">
        <f t="shared" si="24"/>
        <v>0</v>
      </c>
      <c r="W59" s="326">
        <f t="shared" si="24"/>
        <v>0</v>
      </c>
      <c r="X59" s="326">
        <f t="shared" si="24"/>
        <v>0</v>
      </c>
      <c r="Y59" s="326">
        <f t="shared" si="24"/>
        <v>0</v>
      </c>
      <c r="Z59" s="326">
        <f t="shared" si="24"/>
        <v>0</v>
      </c>
      <c r="AA59" s="326">
        <f t="shared" si="24"/>
        <v>0</v>
      </c>
      <c r="AB59" s="326">
        <f t="shared" si="24"/>
        <v>0</v>
      </c>
      <c r="AC59" s="326">
        <f t="shared" si="24"/>
        <v>0</v>
      </c>
      <c r="AD59" s="326">
        <f t="shared" si="24"/>
        <v>0</v>
      </c>
      <c r="AE59" s="326">
        <f t="shared" si="24"/>
        <v>0</v>
      </c>
      <c r="AF59" s="326">
        <f t="shared" si="24"/>
        <v>0</v>
      </c>
      <c r="AG59" s="326">
        <f t="shared" si="24"/>
        <v>0</v>
      </c>
      <c r="AH59" s="326">
        <f t="shared" si="24"/>
        <v>0</v>
      </c>
      <c r="AI59" s="326">
        <f t="shared" si="24"/>
        <v>0</v>
      </c>
      <c r="AJ59" s="326">
        <f t="shared" si="24"/>
        <v>0</v>
      </c>
      <c r="AK59" s="326">
        <f t="shared" si="24"/>
        <v>0</v>
      </c>
      <c r="AL59" s="326">
        <f t="shared" si="24"/>
        <v>0</v>
      </c>
      <c r="AM59" s="326">
        <f t="shared" si="24"/>
        <v>0</v>
      </c>
    </row>
    <row r="60" spans="1:40" ht="33" hidden="1" customHeight="1" x14ac:dyDescent="0.25">
      <c r="B60" s="395"/>
      <c r="C60" s="444"/>
      <c r="D60" s="76"/>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147"/>
    </row>
    <row r="61" spans="1:40" ht="42" customHeight="1" x14ac:dyDescent="0.25">
      <c r="A61" s="148"/>
      <c r="B61" s="408" t="s">
        <v>156</v>
      </c>
      <c r="C61" s="409" t="s">
        <v>157</v>
      </c>
      <c r="D61" s="408" t="s">
        <v>93</v>
      </c>
      <c r="E61" s="326">
        <v>0</v>
      </c>
      <c r="F61" s="326">
        <v>0</v>
      </c>
      <c r="G61" s="326">
        <v>0</v>
      </c>
      <c r="H61" s="326">
        <v>0</v>
      </c>
      <c r="I61" s="326">
        <v>0</v>
      </c>
      <c r="J61" s="326">
        <v>0</v>
      </c>
      <c r="K61" s="326">
        <v>0</v>
      </c>
      <c r="L61" s="326">
        <v>0</v>
      </c>
      <c r="M61" s="326">
        <v>0</v>
      </c>
      <c r="N61" s="326">
        <v>0</v>
      </c>
      <c r="O61" s="326">
        <v>0</v>
      </c>
      <c r="P61" s="326">
        <v>0</v>
      </c>
      <c r="Q61" s="326">
        <v>0</v>
      </c>
      <c r="R61" s="326">
        <v>0</v>
      </c>
      <c r="S61" s="326">
        <v>0</v>
      </c>
      <c r="T61" s="326">
        <v>0</v>
      </c>
      <c r="U61" s="326">
        <v>0</v>
      </c>
      <c r="V61" s="326">
        <v>0</v>
      </c>
      <c r="W61" s="326">
        <v>0</v>
      </c>
      <c r="X61" s="326">
        <v>0</v>
      </c>
      <c r="Y61" s="326">
        <v>0</v>
      </c>
      <c r="Z61" s="326">
        <v>0</v>
      </c>
      <c r="AA61" s="326">
        <v>0</v>
      </c>
      <c r="AB61" s="326">
        <v>0</v>
      </c>
      <c r="AC61" s="326">
        <v>0</v>
      </c>
      <c r="AD61" s="326">
        <v>0</v>
      </c>
      <c r="AE61" s="326">
        <v>0</v>
      </c>
      <c r="AF61" s="326">
        <v>0</v>
      </c>
      <c r="AG61" s="326">
        <v>0</v>
      </c>
      <c r="AH61" s="326">
        <v>0</v>
      </c>
      <c r="AI61" s="326">
        <v>0</v>
      </c>
      <c r="AJ61" s="326">
        <v>0</v>
      </c>
      <c r="AK61" s="326">
        <v>0</v>
      </c>
      <c r="AL61" s="326">
        <v>0</v>
      </c>
      <c r="AM61" s="326">
        <v>0</v>
      </c>
    </row>
    <row r="62" spans="1:40" ht="42" customHeight="1" x14ac:dyDescent="0.25">
      <c r="A62" s="148"/>
      <c r="B62" s="408" t="s">
        <v>158</v>
      </c>
      <c r="C62" s="409" t="s">
        <v>159</v>
      </c>
      <c r="D62" s="408" t="s">
        <v>93</v>
      </c>
      <c r="E62" s="326">
        <v>0</v>
      </c>
      <c r="F62" s="326">
        <v>0</v>
      </c>
      <c r="G62" s="326">
        <v>0</v>
      </c>
      <c r="H62" s="326">
        <v>0</v>
      </c>
      <c r="I62" s="326">
        <v>0</v>
      </c>
      <c r="J62" s="326">
        <v>0</v>
      </c>
      <c r="K62" s="326">
        <v>0</v>
      </c>
      <c r="L62" s="326">
        <v>0</v>
      </c>
      <c r="M62" s="326">
        <v>0</v>
      </c>
      <c r="N62" s="326">
        <v>0</v>
      </c>
      <c r="O62" s="326">
        <v>0</v>
      </c>
      <c r="P62" s="326">
        <v>0</v>
      </c>
      <c r="Q62" s="326">
        <v>0</v>
      </c>
      <c r="R62" s="326">
        <v>0</v>
      </c>
      <c r="S62" s="326">
        <v>0</v>
      </c>
      <c r="T62" s="326">
        <v>0</v>
      </c>
      <c r="U62" s="326">
        <v>0</v>
      </c>
      <c r="V62" s="326">
        <v>0</v>
      </c>
      <c r="W62" s="326">
        <v>0</v>
      </c>
      <c r="X62" s="326">
        <v>0</v>
      </c>
      <c r="Y62" s="326">
        <v>0</v>
      </c>
      <c r="Z62" s="326">
        <v>0</v>
      </c>
      <c r="AA62" s="326">
        <v>0</v>
      </c>
      <c r="AB62" s="326">
        <v>0</v>
      </c>
      <c r="AC62" s="326">
        <v>0</v>
      </c>
      <c r="AD62" s="326">
        <v>0</v>
      </c>
      <c r="AE62" s="326">
        <v>0</v>
      </c>
      <c r="AF62" s="326">
        <v>0</v>
      </c>
      <c r="AG62" s="326">
        <v>0</v>
      </c>
      <c r="AH62" s="326">
        <v>0</v>
      </c>
      <c r="AI62" s="326">
        <v>0</v>
      </c>
      <c r="AJ62" s="326">
        <v>0</v>
      </c>
      <c r="AK62" s="326">
        <v>0</v>
      </c>
      <c r="AL62" s="326">
        <v>0</v>
      </c>
      <c r="AM62" s="326">
        <v>0</v>
      </c>
    </row>
    <row r="63" spans="1:40" ht="42" customHeight="1" x14ac:dyDescent="0.25">
      <c r="A63" s="148"/>
      <c r="B63" s="408" t="s">
        <v>160</v>
      </c>
      <c r="C63" s="409" t="s">
        <v>161</v>
      </c>
      <c r="D63" s="408" t="s">
        <v>93</v>
      </c>
      <c r="E63" s="326">
        <f>SUM(E64)</f>
        <v>0</v>
      </c>
      <c r="F63" s="326">
        <f t="shared" ref="F63:K63" si="25">SUM(F64)</f>
        <v>0</v>
      </c>
      <c r="G63" s="326">
        <f t="shared" si="25"/>
        <v>0</v>
      </c>
      <c r="H63" s="326">
        <f t="shared" si="25"/>
        <v>0</v>
      </c>
      <c r="I63" s="326">
        <f t="shared" si="25"/>
        <v>0</v>
      </c>
      <c r="J63" s="326">
        <f t="shared" si="25"/>
        <v>0</v>
      </c>
      <c r="K63" s="326">
        <f t="shared" si="25"/>
        <v>0</v>
      </c>
      <c r="L63" s="326">
        <f t="shared" ref="L63:AM63" si="26">L64</f>
        <v>0</v>
      </c>
      <c r="M63" s="326">
        <f t="shared" si="26"/>
        <v>0</v>
      </c>
      <c r="N63" s="326">
        <f t="shared" si="26"/>
        <v>0</v>
      </c>
      <c r="O63" s="326">
        <f t="shared" si="26"/>
        <v>0</v>
      </c>
      <c r="P63" s="326">
        <f t="shared" si="26"/>
        <v>0</v>
      </c>
      <c r="Q63" s="326">
        <f t="shared" si="26"/>
        <v>0</v>
      </c>
      <c r="R63" s="326">
        <f t="shared" si="26"/>
        <v>0</v>
      </c>
      <c r="S63" s="326">
        <f t="shared" si="26"/>
        <v>0</v>
      </c>
      <c r="T63" s="326">
        <f t="shared" si="26"/>
        <v>0</v>
      </c>
      <c r="U63" s="326">
        <f t="shared" si="26"/>
        <v>0</v>
      </c>
      <c r="V63" s="326">
        <f t="shared" si="26"/>
        <v>0</v>
      </c>
      <c r="W63" s="326">
        <f t="shared" si="26"/>
        <v>0</v>
      </c>
      <c r="X63" s="326">
        <f t="shared" si="26"/>
        <v>0</v>
      </c>
      <c r="Y63" s="326">
        <f t="shared" si="26"/>
        <v>0</v>
      </c>
      <c r="Z63" s="326">
        <f t="shared" si="26"/>
        <v>0</v>
      </c>
      <c r="AA63" s="326">
        <f t="shared" si="26"/>
        <v>0</v>
      </c>
      <c r="AB63" s="326">
        <f t="shared" si="26"/>
        <v>0</v>
      </c>
      <c r="AC63" s="326">
        <f t="shared" si="26"/>
        <v>0</v>
      </c>
      <c r="AD63" s="326">
        <f t="shared" si="26"/>
        <v>0</v>
      </c>
      <c r="AE63" s="326">
        <f t="shared" si="26"/>
        <v>0</v>
      </c>
      <c r="AF63" s="326">
        <f t="shared" si="26"/>
        <v>0</v>
      </c>
      <c r="AG63" s="326">
        <f t="shared" si="26"/>
        <v>0</v>
      </c>
      <c r="AH63" s="326">
        <f t="shared" si="26"/>
        <v>0</v>
      </c>
      <c r="AI63" s="326">
        <f t="shared" si="26"/>
        <v>0</v>
      </c>
      <c r="AJ63" s="326">
        <f t="shared" si="26"/>
        <v>0</v>
      </c>
      <c r="AK63" s="326">
        <f t="shared" si="26"/>
        <v>0</v>
      </c>
      <c r="AL63" s="326">
        <f t="shared" si="26"/>
        <v>0</v>
      </c>
      <c r="AM63" s="326">
        <f t="shared" si="26"/>
        <v>0</v>
      </c>
    </row>
    <row r="64" spans="1:40" ht="31.5" hidden="1" x14ac:dyDescent="0.25">
      <c r="A64" s="148"/>
      <c r="B64" s="400" t="s">
        <v>162</v>
      </c>
      <c r="C64" s="474" t="s">
        <v>163</v>
      </c>
      <c r="D64" s="454" t="s">
        <v>164</v>
      </c>
      <c r="E64" s="78">
        <v>0</v>
      </c>
      <c r="F64" s="79">
        <v>0</v>
      </c>
      <c r="G64" s="78">
        <v>0</v>
      </c>
      <c r="H64" s="78">
        <v>0</v>
      </c>
      <c r="I64" s="78">
        <v>0</v>
      </c>
      <c r="J64" s="78">
        <v>0</v>
      </c>
      <c r="K64" s="78">
        <v>0</v>
      </c>
      <c r="L64" s="78">
        <v>0</v>
      </c>
      <c r="M64" s="79">
        <v>0</v>
      </c>
      <c r="N64" s="78">
        <v>0</v>
      </c>
      <c r="O64" s="78">
        <v>0</v>
      </c>
      <c r="P64" s="78">
        <v>0</v>
      </c>
      <c r="Q64" s="78">
        <v>0</v>
      </c>
      <c r="R64" s="78">
        <v>0</v>
      </c>
      <c r="S64" s="78">
        <v>0</v>
      </c>
      <c r="T64" s="79">
        <v>0</v>
      </c>
      <c r="U64" s="78">
        <v>0</v>
      </c>
      <c r="V64" s="78">
        <v>0</v>
      </c>
      <c r="W64" s="78">
        <v>0</v>
      </c>
      <c r="X64" s="78">
        <v>0</v>
      </c>
      <c r="Y64" s="78">
        <v>0</v>
      </c>
      <c r="Z64" s="78">
        <v>0</v>
      </c>
      <c r="AA64" s="79"/>
      <c r="AB64" s="78">
        <v>0</v>
      </c>
      <c r="AC64" s="78">
        <v>0</v>
      </c>
      <c r="AD64" s="78">
        <v>0</v>
      </c>
      <c r="AE64" s="78">
        <v>0</v>
      </c>
      <c r="AF64" s="77">
        <v>0</v>
      </c>
      <c r="AG64" s="78">
        <v>0</v>
      </c>
      <c r="AH64" s="79">
        <f>AA64+T64+M64+F64</f>
        <v>0</v>
      </c>
      <c r="AI64" s="78">
        <v>0</v>
      </c>
      <c r="AJ64" s="78">
        <v>0</v>
      </c>
      <c r="AK64" s="78">
        <v>0</v>
      </c>
      <c r="AL64" s="78">
        <v>0</v>
      </c>
      <c r="AM64" s="78">
        <v>0</v>
      </c>
    </row>
    <row r="65" spans="1:40" ht="42" customHeight="1" collapsed="1" x14ac:dyDescent="0.25">
      <c r="A65" s="148"/>
      <c r="B65" s="408" t="s">
        <v>165</v>
      </c>
      <c r="C65" s="409" t="s">
        <v>166</v>
      </c>
      <c r="D65" s="408" t="s">
        <v>93</v>
      </c>
      <c r="E65" s="326">
        <v>0</v>
      </c>
      <c r="F65" s="326">
        <v>0</v>
      </c>
      <c r="G65" s="326">
        <v>0</v>
      </c>
      <c r="H65" s="326">
        <v>0</v>
      </c>
      <c r="I65" s="326">
        <v>0</v>
      </c>
      <c r="J65" s="326">
        <v>0</v>
      </c>
      <c r="K65" s="326">
        <v>0</v>
      </c>
      <c r="L65" s="326">
        <v>0</v>
      </c>
      <c r="M65" s="326">
        <v>0</v>
      </c>
      <c r="N65" s="326">
        <v>0</v>
      </c>
      <c r="O65" s="326">
        <v>0</v>
      </c>
      <c r="P65" s="326">
        <v>0</v>
      </c>
      <c r="Q65" s="326">
        <v>0</v>
      </c>
      <c r="R65" s="326">
        <v>0</v>
      </c>
      <c r="S65" s="326">
        <v>0</v>
      </c>
      <c r="T65" s="326">
        <v>0</v>
      </c>
      <c r="U65" s="326">
        <v>0</v>
      </c>
      <c r="V65" s="326">
        <v>0</v>
      </c>
      <c r="W65" s="326">
        <v>0</v>
      </c>
      <c r="X65" s="326">
        <v>0</v>
      </c>
      <c r="Y65" s="326">
        <v>0</v>
      </c>
      <c r="Z65" s="326">
        <v>0</v>
      </c>
      <c r="AA65" s="326">
        <v>0</v>
      </c>
      <c r="AB65" s="326">
        <v>0</v>
      </c>
      <c r="AC65" s="326">
        <v>0</v>
      </c>
      <c r="AD65" s="326">
        <v>0</v>
      </c>
      <c r="AE65" s="326">
        <v>0</v>
      </c>
      <c r="AF65" s="326">
        <v>0</v>
      </c>
      <c r="AG65" s="326">
        <v>0</v>
      </c>
      <c r="AH65" s="326">
        <v>0</v>
      </c>
      <c r="AI65" s="326">
        <v>0</v>
      </c>
      <c r="AJ65" s="326">
        <v>0</v>
      </c>
      <c r="AK65" s="326">
        <v>0</v>
      </c>
      <c r="AL65" s="326">
        <v>0</v>
      </c>
      <c r="AM65" s="326">
        <v>0</v>
      </c>
    </row>
    <row r="66" spans="1:40" ht="42" customHeight="1" x14ac:dyDescent="0.25">
      <c r="A66" s="148"/>
      <c r="B66" s="437" t="s">
        <v>167</v>
      </c>
      <c r="C66" s="443" t="s">
        <v>168</v>
      </c>
      <c r="D66" s="408" t="s">
        <v>93</v>
      </c>
      <c r="E66" s="326">
        <v>0</v>
      </c>
      <c r="F66" s="326">
        <v>0</v>
      </c>
      <c r="G66" s="326">
        <v>0</v>
      </c>
      <c r="H66" s="326">
        <v>0</v>
      </c>
      <c r="I66" s="326">
        <v>0</v>
      </c>
      <c r="J66" s="326">
        <v>0</v>
      </c>
      <c r="K66" s="326">
        <v>0</v>
      </c>
      <c r="L66" s="326">
        <v>0</v>
      </c>
      <c r="M66" s="326">
        <v>0</v>
      </c>
      <c r="N66" s="326">
        <v>0</v>
      </c>
      <c r="O66" s="326">
        <v>0</v>
      </c>
      <c r="P66" s="326">
        <v>0</v>
      </c>
      <c r="Q66" s="326">
        <v>0</v>
      </c>
      <c r="R66" s="326">
        <v>0</v>
      </c>
      <c r="S66" s="326">
        <v>0</v>
      </c>
      <c r="T66" s="326">
        <v>0</v>
      </c>
      <c r="U66" s="326">
        <v>0</v>
      </c>
      <c r="V66" s="326">
        <v>0</v>
      </c>
      <c r="W66" s="326">
        <v>0</v>
      </c>
      <c r="X66" s="326">
        <v>0</v>
      </c>
      <c r="Y66" s="326">
        <v>0</v>
      </c>
      <c r="Z66" s="326">
        <v>0</v>
      </c>
      <c r="AA66" s="326">
        <v>0</v>
      </c>
      <c r="AB66" s="326">
        <v>0</v>
      </c>
      <c r="AC66" s="326">
        <v>0</v>
      </c>
      <c r="AD66" s="326">
        <v>0</v>
      </c>
      <c r="AE66" s="326">
        <v>0</v>
      </c>
      <c r="AF66" s="326">
        <v>0</v>
      </c>
      <c r="AG66" s="326">
        <v>0</v>
      </c>
      <c r="AH66" s="326">
        <v>0</v>
      </c>
      <c r="AI66" s="326">
        <v>0</v>
      </c>
      <c r="AJ66" s="326">
        <v>0</v>
      </c>
      <c r="AK66" s="326">
        <v>0</v>
      </c>
      <c r="AL66" s="326">
        <v>0</v>
      </c>
      <c r="AM66" s="326">
        <v>0</v>
      </c>
    </row>
    <row r="67" spans="1:40" ht="42" customHeight="1" x14ac:dyDescent="0.25">
      <c r="A67" s="148"/>
      <c r="B67" s="437" t="s">
        <v>169</v>
      </c>
      <c r="C67" s="443" t="s">
        <v>170</v>
      </c>
      <c r="D67" s="408" t="s">
        <v>93</v>
      </c>
      <c r="E67" s="326">
        <v>0</v>
      </c>
      <c r="F67" s="326">
        <v>0</v>
      </c>
      <c r="G67" s="326">
        <v>0</v>
      </c>
      <c r="H67" s="326">
        <v>0</v>
      </c>
      <c r="I67" s="326">
        <v>0</v>
      </c>
      <c r="J67" s="326">
        <v>0</v>
      </c>
      <c r="K67" s="326">
        <v>0</v>
      </c>
      <c r="L67" s="326">
        <v>0</v>
      </c>
      <c r="M67" s="326">
        <v>0</v>
      </c>
      <c r="N67" s="326">
        <v>0</v>
      </c>
      <c r="O67" s="326">
        <v>0</v>
      </c>
      <c r="P67" s="326">
        <v>0</v>
      </c>
      <c r="Q67" s="326">
        <v>0</v>
      </c>
      <c r="R67" s="326">
        <v>0</v>
      </c>
      <c r="S67" s="326">
        <v>0</v>
      </c>
      <c r="T67" s="326">
        <v>0</v>
      </c>
      <c r="U67" s="326">
        <v>0</v>
      </c>
      <c r="V67" s="326">
        <v>0</v>
      </c>
      <c r="W67" s="326">
        <v>0</v>
      </c>
      <c r="X67" s="326">
        <v>0</v>
      </c>
      <c r="Y67" s="326">
        <v>0</v>
      </c>
      <c r="Z67" s="326">
        <v>0</v>
      </c>
      <c r="AA67" s="326">
        <v>0</v>
      </c>
      <c r="AB67" s="326">
        <v>0</v>
      </c>
      <c r="AC67" s="326">
        <v>0</v>
      </c>
      <c r="AD67" s="326">
        <v>0</v>
      </c>
      <c r="AE67" s="326">
        <v>0</v>
      </c>
      <c r="AF67" s="326">
        <v>0</v>
      </c>
      <c r="AG67" s="326">
        <v>0</v>
      </c>
      <c r="AH67" s="326">
        <v>0</v>
      </c>
      <c r="AI67" s="326">
        <v>0</v>
      </c>
      <c r="AJ67" s="326">
        <v>0</v>
      </c>
      <c r="AK67" s="326">
        <v>0</v>
      </c>
      <c r="AL67" s="326">
        <v>0</v>
      </c>
      <c r="AM67" s="326">
        <v>0</v>
      </c>
    </row>
    <row r="68" spans="1:40" ht="48" customHeight="1" x14ac:dyDescent="0.25">
      <c r="A68" s="148"/>
      <c r="B68" s="382" t="s">
        <v>171</v>
      </c>
      <c r="C68" s="383" t="s">
        <v>172</v>
      </c>
      <c r="D68" s="382" t="s">
        <v>93</v>
      </c>
      <c r="E68" s="384">
        <f t="shared" ref="E68:AM68" si="27">E69+E70</f>
        <v>0</v>
      </c>
      <c r="F68" s="384">
        <f t="shared" si="27"/>
        <v>0</v>
      </c>
      <c r="G68" s="384">
        <f t="shared" si="27"/>
        <v>0</v>
      </c>
      <c r="H68" s="384">
        <f t="shared" si="27"/>
        <v>0</v>
      </c>
      <c r="I68" s="384">
        <f t="shared" si="27"/>
        <v>0</v>
      </c>
      <c r="J68" s="384">
        <f t="shared" si="27"/>
        <v>0</v>
      </c>
      <c r="K68" s="384">
        <f t="shared" si="27"/>
        <v>0</v>
      </c>
      <c r="L68" s="384">
        <f t="shared" si="27"/>
        <v>0</v>
      </c>
      <c r="M68" s="384">
        <f t="shared" si="27"/>
        <v>0</v>
      </c>
      <c r="N68" s="384">
        <f t="shared" si="27"/>
        <v>0</v>
      </c>
      <c r="O68" s="384">
        <f t="shared" si="27"/>
        <v>0</v>
      </c>
      <c r="P68" s="384">
        <f t="shared" si="27"/>
        <v>0</v>
      </c>
      <c r="Q68" s="384">
        <f t="shared" si="27"/>
        <v>0</v>
      </c>
      <c r="R68" s="384">
        <f t="shared" si="27"/>
        <v>0</v>
      </c>
      <c r="S68" s="384">
        <f t="shared" si="27"/>
        <v>0</v>
      </c>
      <c r="T68" s="384">
        <f t="shared" si="27"/>
        <v>0</v>
      </c>
      <c r="U68" s="384">
        <f t="shared" si="27"/>
        <v>0</v>
      </c>
      <c r="V68" s="384">
        <f t="shared" si="27"/>
        <v>0</v>
      </c>
      <c r="W68" s="384">
        <f t="shared" si="27"/>
        <v>0</v>
      </c>
      <c r="X68" s="384">
        <f t="shared" si="27"/>
        <v>0</v>
      </c>
      <c r="Y68" s="384">
        <f t="shared" si="27"/>
        <v>0</v>
      </c>
      <c r="Z68" s="384">
        <f t="shared" si="27"/>
        <v>0</v>
      </c>
      <c r="AA68" s="384">
        <f t="shared" si="27"/>
        <v>0</v>
      </c>
      <c r="AB68" s="384">
        <f t="shared" si="27"/>
        <v>0</v>
      </c>
      <c r="AC68" s="384">
        <f t="shared" si="27"/>
        <v>0</v>
      </c>
      <c r="AD68" s="384">
        <f t="shared" si="27"/>
        <v>0</v>
      </c>
      <c r="AE68" s="384">
        <f t="shared" si="27"/>
        <v>0</v>
      </c>
      <c r="AF68" s="384">
        <f t="shared" si="27"/>
        <v>0</v>
      </c>
      <c r="AG68" s="384">
        <f t="shared" si="27"/>
        <v>0</v>
      </c>
      <c r="AH68" s="384">
        <f t="shared" si="27"/>
        <v>0</v>
      </c>
      <c r="AI68" s="384">
        <f t="shared" si="27"/>
        <v>0</v>
      </c>
      <c r="AJ68" s="384">
        <f t="shared" si="27"/>
        <v>0</v>
      </c>
      <c r="AK68" s="384">
        <f t="shared" si="27"/>
        <v>0</v>
      </c>
      <c r="AL68" s="384">
        <f t="shared" si="27"/>
        <v>0</v>
      </c>
      <c r="AM68" s="384">
        <f t="shared" si="27"/>
        <v>0</v>
      </c>
    </row>
    <row r="69" spans="1:40" ht="42" customHeight="1" x14ac:dyDescent="0.25">
      <c r="A69" s="148"/>
      <c r="B69" s="408" t="s">
        <v>173</v>
      </c>
      <c r="C69" s="409" t="s">
        <v>174</v>
      </c>
      <c r="D69" s="408" t="s">
        <v>93</v>
      </c>
      <c r="E69" s="410">
        <v>0</v>
      </c>
      <c r="F69" s="410">
        <v>0</v>
      </c>
      <c r="G69" s="410">
        <v>0</v>
      </c>
      <c r="H69" s="410">
        <v>0</v>
      </c>
      <c r="I69" s="410">
        <v>0</v>
      </c>
      <c r="J69" s="410">
        <v>0</v>
      </c>
      <c r="K69" s="410">
        <v>0</v>
      </c>
      <c r="L69" s="410">
        <v>0</v>
      </c>
      <c r="M69" s="410">
        <v>0</v>
      </c>
      <c r="N69" s="410">
        <v>0</v>
      </c>
      <c r="O69" s="410">
        <v>0</v>
      </c>
      <c r="P69" s="410">
        <v>0</v>
      </c>
      <c r="Q69" s="410">
        <v>0</v>
      </c>
      <c r="R69" s="410">
        <v>0</v>
      </c>
      <c r="S69" s="410">
        <v>0</v>
      </c>
      <c r="T69" s="410">
        <v>0</v>
      </c>
      <c r="U69" s="410">
        <v>0</v>
      </c>
      <c r="V69" s="410">
        <v>0</v>
      </c>
      <c r="W69" s="410">
        <v>0</v>
      </c>
      <c r="X69" s="410">
        <v>0</v>
      </c>
      <c r="Y69" s="410">
        <v>0</v>
      </c>
      <c r="Z69" s="410">
        <v>0</v>
      </c>
      <c r="AA69" s="410">
        <v>0</v>
      </c>
      <c r="AB69" s="410">
        <v>0</v>
      </c>
      <c r="AC69" s="410">
        <v>0</v>
      </c>
      <c r="AD69" s="410">
        <v>0</v>
      </c>
      <c r="AE69" s="410">
        <v>0</v>
      </c>
      <c r="AF69" s="410">
        <v>0</v>
      </c>
      <c r="AG69" s="410">
        <v>0</v>
      </c>
      <c r="AH69" s="410">
        <v>0</v>
      </c>
      <c r="AI69" s="410">
        <v>0</v>
      </c>
      <c r="AJ69" s="410">
        <v>0</v>
      </c>
      <c r="AK69" s="410">
        <v>0</v>
      </c>
      <c r="AL69" s="410">
        <v>0</v>
      </c>
      <c r="AM69" s="410">
        <v>0</v>
      </c>
    </row>
    <row r="70" spans="1:40" ht="42" customHeight="1" x14ac:dyDescent="0.25">
      <c r="A70" s="148"/>
      <c r="B70" s="408" t="s">
        <v>175</v>
      </c>
      <c r="C70" s="409" t="s">
        <v>176</v>
      </c>
      <c r="D70" s="408" t="s">
        <v>93</v>
      </c>
      <c r="E70" s="410">
        <v>0</v>
      </c>
      <c r="F70" s="410">
        <v>0</v>
      </c>
      <c r="G70" s="410">
        <v>0</v>
      </c>
      <c r="H70" s="410">
        <v>0</v>
      </c>
      <c r="I70" s="410">
        <v>0</v>
      </c>
      <c r="J70" s="410">
        <v>0</v>
      </c>
      <c r="K70" s="410">
        <v>0</v>
      </c>
      <c r="L70" s="410">
        <v>0</v>
      </c>
      <c r="M70" s="410">
        <v>0</v>
      </c>
      <c r="N70" s="410">
        <v>0</v>
      </c>
      <c r="O70" s="410">
        <v>0</v>
      </c>
      <c r="P70" s="410">
        <v>0</v>
      </c>
      <c r="Q70" s="410">
        <v>0</v>
      </c>
      <c r="R70" s="410">
        <v>0</v>
      </c>
      <c r="S70" s="410">
        <v>0</v>
      </c>
      <c r="T70" s="410">
        <v>0</v>
      </c>
      <c r="U70" s="410">
        <v>0</v>
      </c>
      <c r="V70" s="410">
        <v>0</v>
      </c>
      <c r="W70" s="410">
        <v>0</v>
      </c>
      <c r="X70" s="410">
        <v>0</v>
      </c>
      <c r="Y70" s="410">
        <v>0</v>
      </c>
      <c r="Z70" s="410">
        <v>0</v>
      </c>
      <c r="AA70" s="410">
        <v>0</v>
      </c>
      <c r="AB70" s="410">
        <v>0</v>
      </c>
      <c r="AC70" s="410">
        <v>0</v>
      </c>
      <c r="AD70" s="410">
        <v>0</v>
      </c>
      <c r="AE70" s="410">
        <v>0</v>
      </c>
      <c r="AF70" s="410">
        <v>0</v>
      </c>
      <c r="AG70" s="410">
        <v>0</v>
      </c>
      <c r="AH70" s="410">
        <v>0</v>
      </c>
      <c r="AI70" s="410">
        <v>0</v>
      </c>
      <c r="AJ70" s="410">
        <v>0</v>
      </c>
      <c r="AK70" s="410">
        <v>0</v>
      </c>
      <c r="AL70" s="410">
        <v>0</v>
      </c>
      <c r="AM70" s="410">
        <v>0</v>
      </c>
    </row>
    <row r="71" spans="1:40" ht="48" customHeight="1" x14ac:dyDescent="0.25">
      <c r="A71" s="148"/>
      <c r="B71" s="382" t="s">
        <v>177</v>
      </c>
      <c r="C71" s="383" t="s">
        <v>178</v>
      </c>
      <c r="D71" s="427" t="s">
        <v>93</v>
      </c>
      <c r="E71" s="393">
        <f t="shared" ref="E71:AM71" si="28">E72+E73</f>
        <v>0</v>
      </c>
      <c r="F71" s="393">
        <f t="shared" si="28"/>
        <v>0</v>
      </c>
      <c r="G71" s="393">
        <f t="shared" si="28"/>
        <v>0</v>
      </c>
      <c r="H71" s="393">
        <f t="shared" si="28"/>
        <v>0</v>
      </c>
      <c r="I71" s="393">
        <f t="shared" si="28"/>
        <v>0</v>
      </c>
      <c r="J71" s="393">
        <f t="shared" si="28"/>
        <v>0</v>
      </c>
      <c r="K71" s="393">
        <f t="shared" si="28"/>
        <v>0</v>
      </c>
      <c r="L71" s="393">
        <f t="shared" si="28"/>
        <v>0</v>
      </c>
      <c r="M71" s="393">
        <f t="shared" si="28"/>
        <v>0</v>
      </c>
      <c r="N71" s="393">
        <f t="shared" si="28"/>
        <v>0</v>
      </c>
      <c r="O71" s="393">
        <f t="shared" si="28"/>
        <v>0</v>
      </c>
      <c r="P71" s="393">
        <f t="shared" si="28"/>
        <v>0</v>
      </c>
      <c r="Q71" s="393">
        <f t="shared" si="28"/>
        <v>0</v>
      </c>
      <c r="R71" s="393">
        <f t="shared" si="28"/>
        <v>0</v>
      </c>
      <c r="S71" s="393">
        <f t="shared" si="28"/>
        <v>0</v>
      </c>
      <c r="T71" s="393">
        <f t="shared" si="28"/>
        <v>0</v>
      </c>
      <c r="U71" s="393">
        <f t="shared" si="28"/>
        <v>0</v>
      </c>
      <c r="V71" s="393">
        <f t="shared" si="28"/>
        <v>0</v>
      </c>
      <c r="W71" s="393">
        <f t="shared" si="28"/>
        <v>0</v>
      </c>
      <c r="X71" s="393">
        <f t="shared" si="28"/>
        <v>0</v>
      </c>
      <c r="Y71" s="393">
        <f t="shared" si="28"/>
        <v>0</v>
      </c>
      <c r="Z71" s="393">
        <f t="shared" si="28"/>
        <v>0</v>
      </c>
      <c r="AA71" s="393">
        <f t="shared" si="28"/>
        <v>0</v>
      </c>
      <c r="AB71" s="393">
        <f t="shared" si="28"/>
        <v>0</v>
      </c>
      <c r="AC71" s="393">
        <f t="shared" si="28"/>
        <v>0</v>
      </c>
      <c r="AD71" s="393">
        <f t="shared" si="28"/>
        <v>0</v>
      </c>
      <c r="AE71" s="393">
        <f t="shared" si="28"/>
        <v>0</v>
      </c>
      <c r="AF71" s="393">
        <f t="shared" si="28"/>
        <v>0</v>
      </c>
      <c r="AG71" s="393">
        <f t="shared" si="28"/>
        <v>0</v>
      </c>
      <c r="AH71" s="393">
        <f t="shared" si="28"/>
        <v>0</v>
      </c>
      <c r="AI71" s="393">
        <f t="shared" si="28"/>
        <v>0</v>
      </c>
      <c r="AJ71" s="393">
        <f t="shared" si="28"/>
        <v>0</v>
      </c>
      <c r="AK71" s="393">
        <f t="shared" si="28"/>
        <v>0</v>
      </c>
      <c r="AL71" s="393">
        <f t="shared" si="28"/>
        <v>0</v>
      </c>
      <c r="AM71" s="393">
        <f t="shared" si="28"/>
        <v>0</v>
      </c>
    </row>
    <row r="72" spans="1:40" ht="42" customHeight="1" x14ac:dyDescent="0.25">
      <c r="A72" s="148"/>
      <c r="B72" s="408" t="s">
        <v>179</v>
      </c>
      <c r="C72" s="409" t="s">
        <v>180</v>
      </c>
      <c r="D72" s="408" t="s">
        <v>93</v>
      </c>
      <c r="E72" s="410">
        <v>0</v>
      </c>
      <c r="F72" s="410">
        <v>0</v>
      </c>
      <c r="G72" s="410">
        <v>0</v>
      </c>
      <c r="H72" s="410">
        <v>0</v>
      </c>
      <c r="I72" s="410">
        <v>0</v>
      </c>
      <c r="J72" s="410">
        <v>0</v>
      </c>
      <c r="K72" s="410">
        <v>0</v>
      </c>
      <c r="L72" s="410">
        <v>0</v>
      </c>
      <c r="M72" s="410">
        <v>0</v>
      </c>
      <c r="N72" s="410">
        <v>0</v>
      </c>
      <c r="O72" s="410">
        <v>0</v>
      </c>
      <c r="P72" s="410">
        <v>0</v>
      </c>
      <c r="Q72" s="410">
        <v>0</v>
      </c>
      <c r="R72" s="410">
        <v>0</v>
      </c>
      <c r="S72" s="410">
        <v>0</v>
      </c>
      <c r="T72" s="410">
        <v>0</v>
      </c>
      <c r="U72" s="410">
        <v>0</v>
      </c>
      <c r="V72" s="410">
        <v>0</v>
      </c>
      <c r="W72" s="410">
        <v>0</v>
      </c>
      <c r="X72" s="410">
        <v>0</v>
      </c>
      <c r="Y72" s="410">
        <v>0</v>
      </c>
      <c r="Z72" s="410">
        <v>0</v>
      </c>
      <c r="AA72" s="410">
        <v>0</v>
      </c>
      <c r="AB72" s="410">
        <v>0</v>
      </c>
      <c r="AC72" s="410">
        <v>0</v>
      </c>
      <c r="AD72" s="410">
        <v>0</v>
      </c>
      <c r="AE72" s="410">
        <v>0</v>
      </c>
      <c r="AF72" s="410">
        <v>0</v>
      </c>
      <c r="AG72" s="410">
        <v>0</v>
      </c>
      <c r="AH72" s="410">
        <v>0</v>
      </c>
      <c r="AI72" s="410">
        <v>0</v>
      </c>
      <c r="AJ72" s="410">
        <v>0</v>
      </c>
      <c r="AK72" s="410">
        <v>0</v>
      </c>
      <c r="AL72" s="410">
        <v>0</v>
      </c>
      <c r="AM72" s="410">
        <v>0</v>
      </c>
    </row>
    <row r="73" spans="1:40" ht="42" customHeight="1" x14ac:dyDescent="0.25">
      <c r="A73" s="148"/>
      <c r="B73" s="408" t="s">
        <v>181</v>
      </c>
      <c r="C73" s="409" t="s">
        <v>182</v>
      </c>
      <c r="D73" s="408" t="s">
        <v>93</v>
      </c>
      <c r="E73" s="410">
        <v>0</v>
      </c>
      <c r="F73" s="410">
        <v>0</v>
      </c>
      <c r="G73" s="410">
        <v>0</v>
      </c>
      <c r="H73" s="410">
        <v>0</v>
      </c>
      <c r="I73" s="410">
        <v>0</v>
      </c>
      <c r="J73" s="410">
        <v>0</v>
      </c>
      <c r="K73" s="410">
        <v>0</v>
      </c>
      <c r="L73" s="410">
        <v>0</v>
      </c>
      <c r="M73" s="410">
        <v>0</v>
      </c>
      <c r="N73" s="410">
        <v>0</v>
      </c>
      <c r="O73" s="410">
        <v>0</v>
      </c>
      <c r="P73" s="410">
        <v>0</v>
      </c>
      <c r="Q73" s="410">
        <v>0</v>
      </c>
      <c r="R73" s="410">
        <v>0</v>
      </c>
      <c r="S73" s="410">
        <v>0</v>
      </c>
      <c r="T73" s="410">
        <v>0</v>
      </c>
      <c r="U73" s="410">
        <v>0</v>
      </c>
      <c r="V73" s="410">
        <v>0</v>
      </c>
      <c r="W73" s="410">
        <v>0</v>
      </c>
      <c r="X73" s="410">
        <v>0</v>
      </c>
      <c r="Y73" s="410">
        <v>0</v>
      </c>
      <c r="Z73" s="410">
        <v>0</v>
      </c>
      <c r="AA73" s="410">
        <v>0</v>
      </c>
      <c r="AB73" s="410">
        <v>0</v>
      </c>
      <c r="AC73" s="410">
        <v>0</v>
      </c>
      <c r="AD73" s="410">
        <v>0</v>
      </c>
      <c r="AE73" s="410">
        <v>0</v>
      </c>
      <c r="AF73" s="410">
        <v>0</v>
      </c>
      <c r="AG73" s="410">
        <v>0</v>
      </c>
      <c r="AH73" s="410">
        <v>0</v>
      </c>
      <c r="AI73" s="410">
        <v>0</v>
      </c>
      <c r="AJ73" s="410">
        <v>0</v>
      </c>
      <c r="AK73" s="410">
        <v>0</v>
      </c>
      <c r="AL73" s="410">
        <v>0</v>
      </c>
      <c r="AM73" s="410">
        <v>0</v>
      </c>
    </row>
    <row r="74" spans="1:40" ht="42" customHeight="1" x14ac:dyDescent="0.25">
      <c r="B74" s="76" t="s">
        <v>181</v>
      </c>
      <c r="C74" s="387" t="s">
        <v>1576</v>
      </c>
      <c r="D74" s="76" t="s">
        <v>1606</v>
      </c>
      <c r="E74" s="390"/>
      <c r="F74" s="390"/>
      <c r="G74" s="390"/>
      <c r="H74" s="390"/>
      <c r="I74" s="390"/>
      <c r="J74" s="390"/>
      <c r="K74" s="390"/>
      <c r="L74" s="390"/>
      <c r="M74" s="390"/>
      <c r="N74" s="390"/>
      <c r="O74" s="390"/>
      <c r="P74" s="390"/>
      <c r="Q74" s="390"/>
      <c r="R74" s="390"/>
      <c r="S74" s="390"/>
      <c r="T74" s="390"/>
      <c r="U74" s="390"/>
      <c r="V74" s="390"/>
      <c r="W74" s="390"/>
      <c r="X74" s="390"/>
      <c r="Y74" s="390"/>
      <c r="Z74" s="390"/>
      <c r="AA74" s="390"/>
      <c r="AB74" s="390"/>
      <c r="AC74" s="390"/>
      <c r="AD74" s="390"/>
      <c r="AE74" s="390"/>
      <c r="AF74" s="390"/>
      <c r="AG74" s="390"/>
      <c r="AH74" s="390"/>
      <c r="AI74" s="390"/>
      <c r="AJ74" s="390"/>
      <c r="AK74" s="390"/>
      <c r="AL74" s="390"/>
      <c r="AM74" s="390"/>
      <c r="AN74" s="147"/>
    </row>
    <row r="75" spans="1:40" ht="48" customHeight="1" x14ac:dyDescent="0.25">
      <c r="A75" s="148"/>
      <c r="B75" s="382" t="s">
        <v>183</v>
      </c>
      <c r="C75" s="383" t="s">
        <v>184</v>
      </c>
      <c r="D75" s="382" t="s">
        <v>93</v>
      </c>
      <c r="E75" s="393">
        <f t="shared" ref="E75:AM75" si="29">SUBTOTAL(9,E76:E76)</f>
        <v>0</v>
      </c>
      <c r="F75" s="393">
        <f t="shared" si="29"/>
        <v>0</v>
      </c>
      <c r="G75" s="393">
        <f t="shared" si="29"/>
        <v>0</v>
      </c>
      <c r="H75" s="393">
        <f t="shared" si="29"/>
        <v>0</v>
      </c>
      <c r="I75" s="393">
        <f t="shared" si="29"/>
        <v>0</v>
      </c>
      <c r="J75" s="393">
        <f t="shared" si="29"/>
        <v>0</v>
      </c>
      <c r="K75" s="393">
        <f t="shared" si="29"/>
        <v>0</v>
      </c>
      <c r="L75" s="393">
        <f t="shared" si="29"/>
        <v>0</v>
      </c>
      <c r="M75" s="393">
        <f t="shared" si="29"/>
        <v>0</v>
      </c>
      <c r="N75" s="393">
        <f t="shared" si="29"/>
        <v>0</v>
      </c>
      <c r="O75" s="393">
        <f t="shared" si="29"/>
        <v>0</v>
      </c>
      <c r="P75" s="393">
        <f t="shared" si="29"/>
        <v>0</v>
      </c>
      <c r="Q75" s="393">
        <f t="shared" si="29"/>
        <v>0</v>
      </c>
      <c r="R75" s="393">
        <f t="shared" si="29"/>
        <v>0</v>
      </c>
      <c r="S75" s="393">
        <f t="shared" si="29"/>
        <v>0</v>
      </c>
      <c r="T75" s="393">
        <f t="shared" si="29"/>
        <v>0</v>
      </c>
      <c r="U75" s="393">
        <f t="shared" si="29"/>
        <v>0</v>
      </c>
      <c r="V75" s="393">
        <f t="shared" si="29"/>
        <v>0</v>
      </c>
      <c r="W75" s="393">
        <f t="shared" si="29"/>
        <v>0</v>
      </c>
      <c r="X75" s="393">
        <f t="shared" si="29"/>
        <v>0</v>
      </c>
      <c r="Y75" s="393">
        <f t="shared" si="29"/>
        <v>0</v>
      </c>
      <c r="Z75" s="393">
        <f t="shared" si="29"/>
        <v>0</v>
      </c>
      <c r="AA75" s="393">
        <f t="shared" si="29"/>
        <v>2.0833333333333335</v>
      </c>
      <c r="AB75" s="393">
        <f t="shared" si="29"/>
        <v>0</v>
      </c>
      <c r="AC75" s="393">
        <f t="shared" si="29"/>
        <v>0</v>
      </c>
      <c r="AD75" s="393">
        <f t="shared" si="29"/>
        <v>0</v>
      </c>
      <c r="AE75" s="393">
        <f t="shared" si="29"/>
        <v>0</v>
      </c>
      <c r="AF75" s="393">
        <f t="shared" si="29"/>
        <v>0</v>
      </c>
      <c r="AG75" s="393">
        <f t="shared" si="29"/>
        <v>0</v>
      </c>
      <c r="AH75" s="393">
        <f t="shared" si="29"/>
        <v>2.0833333333333335</v>
      </c>
      <c r="AI75" s="393">
        <f t="shared" si="29"/>
        <v>0</v>
      </c>
      <c r="AJ75" s="393">
        <f t="shared" si="29"/>
        <v>0</v>
      </c>
      <c r="AK75" s="393">
        <f t="shared" si="29"/>
        <v>0</v>
      </c>
      <c r="AL75" s="393">
        <f t="shared" si="29"/>
        <v>0</v>
      </c>
      <c r="AM75" s="393">
        <f t="shared" si="29"/>
        <v>0</v>
      </c>
    </row>
    <row r="76" spans="1:40" ht="33" customHeight="1" x14ac:dyDescent="0.25">
      <c r="B76" s="76" t="s">
        <v>183</v>
      </c>
      <c r="C76" s="387" t="s">
        <v>1577</v>
      </c>
      <c r="D76" s="76" t="s">
        <v>1607</v>
      </c>
      <c r="E76" s="389"/>
      <c r="F76" s="389"/>
      <c r="G76" s="389"/>
      <c r="H76" s="389"/>
      <c r="I76" s="389"/>
      <c r="J76" s="389"/>
      <c r="K76" s="389"/>
      <c r="L76" s="389"/>
      <c r="M76" s="389"/>
      <c r="N76" s="389"/>
      <c r="O76" s="389"/>
      <c r="P76" s="389"/>
      <c r="Q76" s="389"/>
      <c r="R76" s="389"/>
      <c r="S76" s="389"/>
      <c r="T76" s="389"/>
      <c r="U76" s="389"/>
      <c r="V76" s="389"/>
      <c r="W76" s="389"/>
      <c r="X76" s="389"/>
      <c r="Y76" s="389"/>
      <c r="Z76" s="389"/>
      <c r="AA76" s="390">
        <f>'С № 4'!V80</f>
        <v>2.0833333333333335</v>
      </c>
      <c r="AB76" s="389"/>
      <c r="AC76" s="389"/>
      <c r="AD76" s="390">
        <f>'С № 4'!Y78</f>
        <v>0</v>
      </c>
      <c r="AE76" s="389"/>
      <c r="AF76" s="389"/>
      <c r="AG76" s="389"/>
      <c r="AH76" s="390">
        <f t="shared" ref="AH76" si="30">AA76+T76+M76</f>
        <v>2.0833333333333335</v>
      </c>
      <c r="AI76" s="389"/>
      <c r="AJ76" s="389"/>
      <c r="AK76" s="390">
        <f>AD76</f>
        <v>0</v>
      </c>
      <c r="AL76" s="389"/>
      <c r="AM76" s="389"/>
      <c r="AN76" s="147"/>
    </row>
    <row r="77" spans="1:40" ht="48" customHeight="1" x14ac:dyDescent="0.25">
      <c r="A77" s="148"/>
      <c r="B77" s="382" t="s">
        <v>185</v>
      </c>
      <c r="C77" s="383" t="s">
        <v>186</v>
      </c>
      <c r="D77" s="382" t="s">
        <v>93</v>
      </c>
      <c r="E77" s="393">
        <v>0</v>
      </c>
      <c r="F77" s="393">
        <v>0</v>
      </c>
      <c r="G77" s="393">
        <v>0</v>
      </c>
      <c r="H77" s="393">
        <v>0</v>
      </c>
      <c r="I77" s="393">
        <v>0</v>
      </c>
      <c r="J77" s="393">
        <v>0</v>
      </c>
      <c r="K77" s="393">
        <v>0</v>
      </c>
      <c r="L77" s="393">
        <v>0</v>
      </c>
      <c r="M77" s="393">
        <v>0</v>
      </c>
      <c r="N77" s="393">
        <v>0</v>
      </c>
      <c r="O77" s="393">
        <v>0</v>
      </c>
      <c r="P77" s="393">
        <v>0</v>
      </c>
      <c r="Q77" s="393">
        <v>0</v>
      </c>
      <c r="R77" s="393">
        <v>0</v>
      </c>
      <c r="S77" s="393">
        <v>0</v>
      </c>
      <c r="T77" s="393">
        <v>0</v>
      </c>
      <c r="U77" s="393">
        <v>0</v>
      </c>
      <c r="V77" s="393">
        <v>0</v>
      </c>
      <c r="W77" s="393">
        <v>0</v>
      </c>
      <c r="X77" s="393">
        <v>0</v>
      </c>
      <c r="Y77" s="393">
        <v>0</v>
      </c>
      <c r="Z77" s="393">
        <v>0</v>
      </c>
      <c r="AA77" s="393">
        <v>0</v>
      </c>
      <c r="AB77" s="393">
        <v>0</v>
      </c>
      <c r="AC77" s="393">
        <v>0</v>
      </c>
      <c r="AD77" s="393">
        <v>0</v>
      </c>
      <c r="AE77" s="393">
        <v>0</v>
      </c>
      <c r="AF77" s="393">
        <v>0</v>
      </c>
      <c r="AG77" s="393">
        <v>0</v>
      </c>
      <c r="AH77" s="393">
        <v>0</v>
      </c>
      <c r="AI77" s="393">
        <v>0</v>
      </c>
      <c r="AJ77" s="393">
        <v>0</v>
      </c>
      <c r="AK77" s="393">
        <v>0</v>
      </c>
      <c r="AL77" s="393">
        <v>0</v>
      </c>
      <c r="AM77" s="393">
        <v>0</v>
      </c>
    </row>
    <row r="78" spans="1:40" ht="48" customHeight="1" x14ac:dyDescent="0.25">
      <c r="A78" s="148"/>
      <c r="B78" s="382" t="s">
        <v>187</v>
      </c>
      <c r="C78" s="383" t="s">
        <v>188</v>
      </c>
      <c r="D78" s="382" t="s">
        <v>93</v>
      </c>
      <c r="E78" s="384">
        <f>SUBTOTAL(9,E79:E85)</f>
        <v>0</v>
      </c>
      <c r="F78" s="384">
        <f t="shared" ref="F78:AM78" si="31">SUBTOTAL(9,F79:F85)</f>
        <v>0</v>
      </c>
      <c r="G78" s="384">
        <f t="shared" si="31"/>
        <v>0</v>
      </c>
      <c r="H78" s="384">
        <f t="shared" si="31"/>
        <v>0</v>
      </c>
      <c r="I78" s="384">
        <f t="shared" si="31"/>
        <v>0</v>
      </c>
      <c r="J78" s="384">
        <f t="shared" si="31"/>
        <v>0</v>
      </c>
      <c r="K78" s="384">
        <f t="shared" si="31"/>
        <v>0</v>
      </c>
      <c r="L78" s="384">
        <f t="shared" si="31"/>
        <v>0</v>
      </c>
      <c r="M78" s="384">
        <f t="shared" si="31"/>
        <v>0</v>
      </c>
      <c r="N78" s="384">
        <f t="shared" si="31"/>
        <v>0</v>
      </c>
      <c r="O78" s="384">
        <f t="shared" si="31"/>
        <v>0</v>
      </c>
      <c r="P78" s="384">
        <f t="shared" si="31"/>
        <v>0</v>
      </c>
      <c r="Q78" s="384">
        <f t="shared" si="31"/>
        <v>0</v>
      </c>
      <c r="R78" s="384">
        <f t="shared" si="31"/>
        <v>0</v>
      </c>
      <c r="S78" s="384">
        <f t="shared" si="31"/>
        <v>0</v>
      </c>
      <c r="T78" s="384">
        <f t="shared" si="31"/>
        <v>0.7416666666666667</v>
      </c>
      <c r="U78" s="384">
        <f t="shared" si="31"/>
        <v>0</v>
      </c>
      <c r="V78" s="384">
        <f t="shared" si="31"/>
        <v>0</v>
      </c>
      <c r="W78" s="384">
        <f t="shared" si="31"/>
        <v>0</v>
      </c>
      <c r="X78" s="384">
        <f t="shared" si="31"/>
        <v>0</v>
      </c>
      <c r="Y78" s="384">
        <f t="shared" si="31"/>
        <v>0</v>
      </c>
      <c r="Z78" s="384">
        <f t="shared" si="31"/>
        <v>0</v>
      </c>
      <c r="AA78" s="384">
        <f t="shared" si="31"/>
        <v>0</v>
      </c>
      <c r="AB78" s="384">
        <f t="shared" si="31"/>
        <v>0</v>
      </c>
      <c r="AC78" s="384">
        <f t="shared" si="31"/>
        <v>0</v>
      </c>
      <c r="AD78" s="384">
        <f t="shared" si="31"/>
        <v>0</v>
      </c>
      <c r="AE78" s="384">
        <f t="shared" si="31"/>
        <v>0</v>
      </c>
      <c r="AF78" s="384">
        <f t="shared" si="31"/>
        <v>0</v>
      </c>
      <c r="AG78" s="384">
        <f t="shared" si="31"/>
        <v>0</v>
      </c>
      <c r="AH78" s="384">
        <f t="shared" si="31"/>
        <v>0.7416666666666667</v>
      </c>
      <c r="AI78" s="384">
        <f t="shared" si="31"/>
        <v>0</v>
      </c>
      <c r="AJ78" s="384">
        <f t="shared" si="31"/>
        <v>0</v>
      </c>
      <c r="AK78" s="384">
        <f t="shared" si="31"/>
        <v>0</v>
      </c>
      <c r="AL78" s="384">
        <f t="shared" si="31"/>
        <v>0</v>
      </c>
      <c r="AM78" s="384">
        <f t="shared" si="31"/>
        <v>0</v>
      </c>
    </row>
    <row r="79" spans="1:40" ht="29.25" hidden="1" customHeight="1" thickBot="1" x14ac:dyDescent="0.3">
      <c r="A79" s="148"/>
      <c r="B79" s="400" t="s">
        <v>189</v>
      </c>
      <c r="C79" s="476" t="s">
        <v>190</v>
      </c>
      <c r="D79" s="401" t="s">
        <v>190</v>
      </c>
      <c r="E79" s="78">
        <v>0</v>
      </c>
      <c r="F79" s="79">
        <v>0</v>
      </c>
      <c r="G79" s="78">
        <v>0</v>
      </c>
      <c r="H79" s="78">
        <v>0</v>
      </c>
      <c r="I79" s="78">
        <v>0</v>
      </c>
      <c r="J79" s="78">
        <v>0</v>
      </c>
      <c r="K79" s="78">
        <v>0</v>
      </c>
      <c r="L79" s="78">
        <v>0</v>
      </c>
      <c r="M79" s="79">
        <v>0</v>
      </c>
      <c r="N79" s="78">
        <v>0</v>
      </c>
      <c r="O79" s="78">
        <v>0</v>
      </c>
      <c r="P79" s="78">
        <v>0</v>
      </c>
      <c r="Q79" s="78">
        <v>0</v>
      </c>
      <c r="R79" s="78">
        <v>0</v>
      </c>
      <c r="S79" s="78">
        <v>0</v>
      </c>
      <c r="T79" s="79">
        <v>0</v>
      </c>
      <c r="U79" s="78">
        <v>0</v>
      </c>
      <c r="V79" s="78">
        <v>0</v>
      </c>
      <c r="W79" s="78">
        <v>0</v>
      </c>
      <c r="X79" s="78">
        <v>0</v>
      </c>
      <c r="Y79" s="78">
        <v>0</v>
      </c>
      <c r="Z79" s="78">
        <v>0</v>
      </c>
      <c r="AA79" s="79">
        <v>0</v>
      </c>
      <c r="AB79" s="78">
        <v>0</v>
      </c>
      <c r="AC79" s="78">
        <v>0</v>
      </c>
      <c r="AD79" s="78">
        <v>0</v>
      </c>
      <c r="AE79" s="78">
        <v>0</v>
      </c>
      <c r="AF79" s="78">
        <v>0</v>
      </c>
      <c r="AG79" s="78">
        <f t="shared" ref="AG79:AM79" si="32">Z79</f>
        <v>0</v>
      </c>
      <c r="AH79" s="79">
        <f t="shared" si="32"/>
        <v>0</v>
      </c>
      <c r="AI79" s="78">
        <f t="shared" si="32"/>
        <v>0</v>
      </c>
      <c r="AJ79" s="78">
        <f t="shared" si="32"/>
        <v>0</v>
      </c>
      <c r="AK79" s="78">
        <f t="shared" si="32"/>
        <v>0</v>
      </c>
      <c r="AL79" s="78">
        <f t="shared" si="32"/>
        <v>0</v>
      </c>
      <c r="AM79" s="78">
        <f t="shared" si="32"/>
        <v>0</v>
      </c>
    </row>
    <row r="80" spans="1:40" ht="33" customHeight="1" x14ac:dyDescent="0.25">
      <c r="A80" s="148"/>
      <c r="B80" s="209" t="s">
        <v>187</v>
      </c>
      <c r="C80" s="477" t="s">
        <v>1541</v>
      </c>
      <c r="D80" s="676" t="s">
        <v>1608</v>
      </c>
      <c r="E80" s="477"/>
      <c r="F80" s="477"/>
      <c r="G80" s="477"/>
      <c r="H80" s="477"/>
      <c r="I80" s="477"/>
      <c r="J80" s="477"/>
      <c r="K80" s="477"/>
      <c r="L80" s="477"/>
      <c r="M80" s="477"/>
      <c r="N80" s="477"/>
      <c r="O80" s="477"/>
      <c r="P80" s="477"/>
      <c r="Q80" s="477"/>
      <c r="R80" s="477"/>
      <c r="S80" s="477"/>
      <c r="T80" s="204">
        <f>'С № 4'!V93</f>
        <v>0.125</v>
      </c>
      <c r="U80" s="477"/>
      <c r="V80" s="477"/>
      <c r="W80" s="477"/>
      <c r="X80" s="477"/>
      <c r="Y80" s="477"/>
      <c r="Z80" s="477"/>
      <c r="AA80" s="204"/>
      <c r="AB80" s="477"/>
      <c r="AC80" s="477"/>
      <c r="AD80" s="477"/>
      <c r="AE80" s="477"/>
      <c r="AF80" s="477"/>
      <c r="AG80" s="477"/>
      <c r="AH80" s="204">
        <f>AA80+T80+M80</f>
        <v>0.125</v>
      </c>
      <c r="AI80" s="477"/>
      <c r="AJ80" s="477"/>
      <c r="AK80" s="477"/>
      <c r="AL80" s="477"/>
      <c r="AM80" s="477"/>
    </row>
    <row r="81" spans="1:39" ht="33" customHeight="1" x14ac:dyDescent="0.25">
      <c r="A81" s="148"/>
      <c r="B81" s="209" t="s">
        <v>187</v>
      </c>
      <c r="C81" s="965" t="s">
        <v>1561</v>
      </c>
      <c r="D81" s="676" t="s">
        <v>1609</v>
      </c>
      <c r="E81" s="477"/>
      <c r="F81" s="477"/>
      <c r="G81" s="477"/>
      <c r="H81" s="477"/>
      <c r="I81" s="477"/>
      <c r="J81" s="477"/>
      <c r="K81" s="477"/>
      <c r="L81" s="477"/>
      <c r="M81" s="477"/>
      <c r="N81" s="477"/>
      <c r="O81" s="477"/>
      <c r="P81" s="477"/>
      <c r="Q81" s="477"/>
      <c r="R81" s="477"/>
      <c r="S81" s="477"/>
      <c r="T81" s="204">
        <f>'С № 4'!V94</f>
        <v>0.49166666666666664</v>
      </c>
      <c r="U81" s="477"/>
      <c r="V81" s="477"/>
      <c r="W81" s="477"/>
      <c r="X81" s="477"/>
      <c r="Y81" s="477"/>
      <c r="Z81" s="477"/>
      <c r="AA81" s="204"/>
      <c r="AB81" s="477"/>
      <c r="AC81" s="477"/>
      <c r="AD81" s="477"/>
      <c r="AE81" s="477"/>
      <c r="AF81" s="477"/>
      <c r="AG81" s="477"/>
      <c r="AH81" s="204">
        <f t="shared" ref="AH81:AH85" si="33">AA81+T81+M81</f>
        <v>0.49166666666666664</v>
      </c>
      <c r="AI81" s="477"/>
      <c r="AJ81" s="477"/>
      <c r="AK81" s="477"/>
      <c r="AL81" s="477"/>
      <c r="AM81" s="477"/>
    </row>
    <row r="82" spans="1:39" ht="33" customHeight="1" x14ac:dyDescent="0.25">
      <c r="A82" s="148"/>
      <c r="B82" s="209" t="s">
        <v>187</v>
      </c>
      <c r="C82" s="477" t="s">
        <v>684</v>
      </c>
      <c r="D82" s="676" t="s">
        <v>1610</v>
      </c>
      <c r="E82" s="477"/>
      <c r="F82" s="477"/>
      <c r="G82" s="477"/>
      <c r="H82" s="477"/>
      <c r="I82" s="477"/>
      <c r="J82" s="477"/>
      <c r="K82" s="477"/>
      <c r="L82" s="477"/>
      <c r="M82" s="477"/>
      <c r="N82" s="477"/>
      <c r="O82" s="477"/>
      <c r="P82" s="477"/>
      <c r="Q82" s="477"/>
      <c r="R82" s="477"/>
      <c r="S82" s="477"/>
      <c r="T82" s="204">
        <f>'С № 4'!V88</f>
        <v>0.125</v>
      </c>
      <c r="U82" s="477"/>
      <c r="V82" s="477"/>
      <c r="W82" s="477"/>
      <c r="X82" s="477"/>
      <c r="Y82" s="477"/>
      <c r="Z82" s="477"/>
      <c r="AA82" s="204"/>
      <c r="AB82" s="477"/>
      <c r="AC82" s="477"/>
      <c r="AD82" s="477"/>
      <c r="AE82" s="477"/>
      <c r="AF82" s="477"/>
      <c r="AG82" s="477"/>
      <c r="AH82" s="204">
        <f t="shared" si="33"/>
        <v>0.125</v>
      </c>
      <c r="AI82" s="477"/>
      <c r="AJ82" s="477"/>
      <c r="AK82" s="477"/>
      <c r="AL82" s="477"/>
      <c r="AM82" s="477"/>
    </row>
    <row r="83" spans="1:39" ht="33" customHeight="1" x14ac:dyDescent="0.25">
      <c r="B83" s="209" t="s">
        <v>187</v>
      </c>
      <c r="C83" s="477" t="s">
        <v>1586</v>
      </c>
      <c r="D83" s="676" t="s">
        <v>1611</v>
      </c>
      <c r="E83" s="477"/>
      <c r="F83" s="477"/>
      <c r="G83" s="477"/>
      <c r="H83" s="477"/>
      <c r="I83" s="477"/>
      <c r="J83" s="477"/>
      <c r="K83" s="477"/>
      <c r="L83" s="477"/>
      <c r="M83" s="477"/>
      <c r="N83" s="477"/>
      <c r="O83" s="477"/>
      <c r="P83" s="477"/>
      <c r="Q83" s="477"/>
      <c r="R83" s="477"/>
      <c r="S83" s="477"/>
      <c r="T83" s="204"/>
      <c r="U83" s="477"/>
      <c r="V83" s="477"/>
      <c r="W83" s="477"/>
      <c r="X83" s="477"/>
      <c r="Y83" s="477"/>
      <c r="Z83" s="477"/>
      <c r="AA83" s="204"/>
      <c r="AB83" s="477"/>
      <c r="AC83" s="477"/>
      <c r="AD83" s="477"/>
      <c r="AE83" s="477"/>
      <c r="AF83" s="477"/>
      <c r="AG83" s="477"/>
      <c r="AH83" s="204">
        <f t="shared" si="33"/>
        <v>0</v>
      </c>
      <c r="AI83" s="477"/>
      <c r="AJ83" s="477"/>
      <c r="AK83" s="477"/>
      <c r="AL83" s="477"/>
      <c r="AM83" s="477"/>
    </row>
    <row r="84" spans="1:39" ht="33" customHeight="1" x14ac:dyDescent="0.25">
      <c r="B84" s="209" t="s">
        <v>187</v>
      </c>
      <c r="C84" s="477" t="s">
        <v>1587</v>
      </c>
      <c r="D84" s="676" t="s">
        <v>1612</v>
      </c>
      <c r="E84" s="477"/>
      <c r="F84" s="477"/>
      <c r="G84" s="477"/>
      <c r="H84" s="477"/>
      <c r="I84" s="477"/>
      <c r="J84" s="477"/>
      <c r="K84" s="477"/>
      <c r="L84" s="477"/>
      <c r="M84" s="477"/>
      <c r="N84" s="477"/>
      <c r="O84" s="477"/>
      <c r="P84" s="477"/>
      <c r="Q84" s="477"/>
      <c r="R84" s="477"/>
      <c r="S84" s="477"/>
      <c r="T84" s="204"/>
      <c r="U84" s="477"/>
      <c r="V84" s="477"/>
      <c r="W84" s="477"/>
      <c r="X84" s="477"/>
      <c r="Y84" s="477"/>
      <c r="Z84" s="477"/>
      <c r="AA84" s="204"/>
      <c r="AB84" s="477"/>
      <c r="AC84" s="477"/>
      <c r="AD84" s="477"/>
      <c r="AE84" s="477"/>
      <c r="AF84" s="477"/>
      <c r="AG84" s="477"/>
      <c r="AH84" s="204">
        <f t="shared" si="33"/>
        <v>0</v>
      </c>
      <c r="AI84" s="477"/>
      <c r="AJ84" s="477"/>
      <c r="AK84" s="477"/>
      <c r="AL84" s="477"/>
      <c r="AM84" s="477"/>
    </row>
    <row r="85" spans="1:39" ht="33" customHeight="1" x14ac:dyDescent="0.25">
      <c r="B85" s="209" t="s">
        <v>187</v>
      </c>
      <c r="C85" s="478" t="s">
        <v>1589</v>
      </c>
      <c r="D85" s="676" t="s">
        <v>1613</v>
      </c>
      <c r="E85" s="477"/>
      <c r="F85" s="477"/>
      <c r="G85" s="477"/>
      <c r="H85" s="477"/>
      <c r="I85" s="477"/>
      <c r="J85" s="477"/>
      <c r="K85" s="477"/>
      <c r="L85" s="477"/>
      <c r="M85" s="477"/>
      <c r="N85" s="477"/>
      <c r="O85" s="477"/>
      <c r="P85" s="477"/>
      <c r="Q85" s="477"/>
      <c r="R85" s="477"/>
      <c r="S85" s="477"/>
      <c r="T85" s="204"/>
      <c r="U85" s="477"/>
      <c r="V85" s="477"/>
      <c r="W85" s="477"/>
      <c r="X85" s="477"/>
      <c r="Y85" s="477"/>
      <c r="Z85" s="477"/>
      <c r="AA85" s="204"/>
      <c r="AB85" s="477"/>
      <c r="AC85" s="477"/>
      <c r="AD85" s="477"/>
      <c r="AE85" s="477"/>
      <c r="AF85" s="477"/>
      <c r="AG85" s="477"/>
      <c r="AH85" s="204">
        <f t="shared" si="33"/>
        <v>0</v>
      </c>
      <c r="AI85" s="477"/>
      <c r="AJ85" s="477"/>
      <c r="AK85" s="477"/>
      <c r="AL85" s="477"/>
      <c r="AM85" s="477"/>
    </row>
  </sheetData>
  <sheetProtection formatCells="0" formatColumns="0" formatRows="0" insertColumns="0" insertRows="0" insertHyperlinks="0" deleteColumns="0" deleteRows="0" sort="0" autoFilter="0" pivotTables="0"/>
  <autoFilter ref="B22:BP79" xr:uid="{00000000-0009-0000-0000-000006000000}"/>
  <mergeCells count="22">
    <mergeCell ref="B13:AM13"/>
    <mergeCell ref="B17:AM17"/>
    <mergeCell ref="B18:B21"/>
    <mergeCell ref="C18:C21"/>
    <mergeCell ref="D18:D21"/>
    <mergeCell ref="E18:AM18"/>
    <mergeCell ref="E19:K19"/>
    <mergeCell ref="L19:R19"/>
    <mergeCell ref="S19:Y19"/>
    <mergeCell ref="Z19:AF19"/>
    <mergeCell ref="AG19:AM19"/>
    <mergeCell ref="F20:K20"/>
    <mergeCell ref="M20:R20"/>
    <mergeCell ref="T20:Y20"/>
    <mergeCell ref="AA20:AF20"/>
    <mergeCell ref="AH20:AM20"/>
    <mergeCell ref="B12:AM12"/>
    <mergeCell ref="B4:AM4"/>
    <mergeCell ref="B5:AM5"/>
    <mergeCell ref="B7:AM7"/>
    <mergeCell ref="B8:AM8"/>
    <mergeCell ref="B10:AM10"/>
  </mergeCells>
  <phoneticPr fontId="69" type="noConversion"/>
  <conditionalFormatting sqref="B55 E68:Z68 AB68:AF68 E79:AM79 E46:AM46 E55:AM55 B42:B47">
    <cfRule type="containsText" dxfId="2434" priority="327" operator="containsText" text="Наименование инвестиционного проекта">
      <formula>NOT(ISERROR(SEARCH("Наименование инвестиционного проекта",B42)))</formula>
    </cfRule>
  </conditionalFormatting>
  <conditionalFormatting sqref="B71:C71 D23:D32 C42:D45 B56:D57 B53:D54 D66:D67 C47:D47 D58:D60 B61:D63 B68:D70 B65:D65 B72:D78">
    <cfRule type="containsText" dxfId="2433" priority="347" operator="containsText" text="Наименование инвестиционного проекта">
      <formula>NOT(ISERROR(SEARCH("Наименование инвестиционного проекта",B23)))</formula>
    </cfRule>
  </conditionalFormatting>
  <conditionalFormatting sqref="B71:C71 D66:D67 B68:D70 B61:D63 D58:D60 B47:D47 B56:D57 D23:D32 B55 E68:Z68 AB68:AF68 D79:AM79 E46:AM46 E55:AM55 B65:D65 B46 B41:D45 B53:D54 B72:D78">
    <cfRule type="cellIs" dxfId="2432" priority="346" operator="equal">
      <formula>0</formula>
    </cfRule>
  </conditionalFormatting>
  <conditionalFormatting sqref="D46">
    <cfRule type="containsText" dxfId="2431" priority="344" operator="containsText" text="Наименование инвестиционного проекта">
      <formula>NOT(ISERROR(SEARCH("Наименование инвестиционного проекта",D46)))</formula>
    </cfRule>
  </conditionalFormatting>
  <conditionalFormatting sqref="D46">
    <cfRule type="cellIs" dxfId="2430" priority="343" operator="equal">
      <formula>0</formula>
    </cfRule>
  </conditionalFormatting>
  <conditionalFormatting sqref="D55">
    <cfRule type="containsText" dxfId="2429" priority="342" operator="containsText" text="Наименование инвестиционного проекта">
      <formula>NOT(ISERROR(SEARCH("Наименование инвестиционного проекта",D55)))</formula>
    </cfRule>
  </conditionalFormatting>
  <conditionalFormatting sqref="D55">
    <cfRule type="cellIs" dxfId="2428" priority="341" operator="equal">
      <formula>0</formula>
    </cfRule>
  </conditionalFormatting>
  <conditionalFormatting sqref="B23:C23 B32:C32 B31">
    <cfRule type="cellIs" dxfId="2427" priority="340" operator="equal">
      <formula>0</formula>
    </cfRule>
  </conditionalFormatting>
  <conditionalFormatting sqref="D33:D35 B33:B35">
    <cfRule type="cellIs" dxfId="2426" priority="337" operator="equal">
      <formula>0</formula>
    </cfRule>
  </conditionalFormatting>
  <conditionalFormatting sqref="B36 D36 B37:D40">
    <cfRule type="cellIs" dxfId="2425" priority="336" operator="equal">
      <formula>0</formula>
    </cfRule>
  </conditionalFormatting>
  <conditionalFormatting sqref="B58:C58">
    <cfRule type="cellIs" dxfId="2424" priority="334" operator="equal">
      <formula>0</formula>
    </cfRule>
  </conditionalFormatting>
  <conditionalFormatting sqref="B59:C60">
    <cfRule type="cellIs" dxfId="2423" priority="332" operator="equal">
      <formula>0</formula>
    </cfRule>
  </conditionalFormatting>
  <conditionalFormatting sqref="C33:C35">
    <cfRule type="cellIs" dxfId="2422" priority="330" operator="equal">
      <formula>0</formula>
    </cfRule>
  </conditionalFormatting>
  <conditionalFormatting sqref="C36">
    <cfRule type="cellIs" dxfId="2421" priority="329" operator="equal">
      <formula>0</formula>
    </cfRule>
  </conditionalFormatting>
  <conditionalFormatting sqref="C30:C31">
    <cfRule type="cellIs" dxfId="2420" priority="328" operator="equal">
      <formula>0</formula>
    </cfRule>
  </conditionalFormatting>
  <conditionalFormatting sqref="B66:C66">
    <cfRule type="cellIs" dxfId="2419" priority="326" operator="equal">
      <formula>0</formula>
    </cfRule>
  </conditionalFormatting>
  <conditionalFormatting sqref="B67:C67">
    <cfRule type="cellIs" dxfId="2418" priority="324" operator="equal">
      <formula>0</formula>
    </cfRule>
  </conditionalFormatting>
  <conditionalFormatting sqref="D71">
    <cfRule type="cellIs" dxfId="2417" priority="322" operator="equal">
      <formula>0</formula>
    </cfRule>
  </conditionalFormatting>
  <conditionalFormatting sqref="AA39:AA40 AA23:AA29 AA32 AA36 AA43:AA45 AA53:AA54 AH23:AH29 AG36 AM36 AG39:AG40 AM39:AM40 AH53:AH54 AH57:AH58 AA57:AA58 AA65:AA68 AH65:AH67 AA70:AA74 AA60:AA63 AH60:AH63 AA76:AA77">
    <cfRule type="cellIs" dxfId="2416" priority="321" operator="equal">
      <formula>0</formula>
    </cfRule>
  </conditionalFormatting>
  <conditionalFormatting sqref="AA39:AA40 AA36 AA43:AA45 AA53:AA54 AG36 AM36 AG39:AG40 AM39:AM40 AH53:AH54 AH57:AH58 AA57:AA58 AA65:AA68 AH65:AH67 AA70:AA74 AA60:AA63 AH60:AH63 AA76:AA77">
    <cfRule type="containsText" dxfId="2415" priority="320" operator="containsText" text="Наименование инвестиционного проекта">
      <formula>NOT(ISERROR(SEARCH("Наименование инвестиционного проекта",AA36)))</formula>
    </cfRule>
  </conditionalFormatting>
  <conditionalFormatting sqref="AA30:AA31">
    <cfRule type="cellIs" dxfId="2414" priority="319" operator="equal">
      <formula>0</formula>
    </cfRule>
  </conditionalFormatting>
  <conditionalFormatting sqref="AA23:AA32 AH23:AH29">
    <cfRule type="cellIs" dxfId="2413" priority="317" operator="equal">
      <formula>0</formula>
    </cfRule>
    <cfRule type="cellIs" dxfId="2412" priority="318" operator="equal">
      <formula>0</formula>
    </cfRule>
  </conditionalFormatting>
  <conditionalFormatting sqref="AA39:AA40 AA23:AA32 AA36 AA43:AA45 AH23:AH29 AG36 AM36 AG39:AG40 AM39:AM40 AH53:AH54 AA53:AA55 E68:AF68 AA57:AA58 AH57:AH58 E79:AM79 E46:AM46 E55:Z55 AB55:AM55 AH65:AH67 AA65:AA67 AA70:AA74 AH60:AH63 AA60:AA63 AA76:AA77">
    <cfRule type="cellIs" dxfId="2411" priority="316" operator="equal">
      <formula>0</formula>
    </cfRule>
  </conditionalFormatting>
  <conditionalFormatting sqref="AA39:AA40 AA23:AA32 AA36 AA43:AA45 AH23:AH29 AG36 AM36 AG39:AG40 AM39:AM40 AH53:AH54 AA53:AA55 E68:AF68 AA57:AA58 AH57:AH58 E79:AM79 E46:AM46 E55:Z55 AB55:AM55 AH65:AH67 AA65:AA67 AA70:AA74 AH60:AH63 AA60:AA63 AA76:AA77">
    <cfRule type="cellIs" dxfId="2410" priority="315" operator="equal">
      <formula>0</formula>
    </cfRule>
  </conditionalFormatting>
  <conditionalFormatting sqref="AA34:AA35">
    <cfRule type="containsText" dxfId="2409" priority="314" operator="containsText" text="Наименование инвестиционного проекта">
      <formula>NOT(ISERROR(SEARCH("Наименование инвестиционного проекта",AA34)))</formula>
    </cfRule>
  </conditionalFormatting>
  <conditionalFormatting sqref="AA34:AA35">
    <cfRule type="cellIs" dxfId="2408" priority="313" operator="equal">
      <formula>0</formula>
    </cfRule>
  </conditionalFormatting>
  <conditionalFormatting sqref="AA34:AA35">
    <cfRule type="cellIs" dxfId="2407" priority="312" operator="equal">
      <formula>0</formula>
    </cfRule>
  </conditionalFormatting>
  <conditionalFormatting sqref="AA34:AA35">
    <cfRule type="cellIs" dxfId="2406" priority="311" operator="equal">
      <formula>0</formula>
    </cfRule>
  </conditionalFormatting>
  <conditionalFormatting sqref="AA37:AA38">
    <cfRule type="containsText" dxfId="2405" priority="310" operator="containsText" text="Наименование инвестиционного проекта">
      <formula>NOT(ISERROR(SEARCH("Наименование инвестиционного проекта",AA37)))</formula>
    </cfRule>
  </conditionalFormatting>
  <conditionalFormatting sqref="AA37:AA38">
    <cfRule type="cellIs" dxfId="2404" priority="309" operator="equal">
      <formula>0</formula>
    </cfRule>
  </conditionalFormatting>
  <conditionalFormatting sqref="AA37:AA38">
    <cfRule type="cellIs" dxfId="2403" priority="308" operator="equal">
      <formula>0</formula>
    </cfRule>
  </conditionalFormatting>
  <conditionalFormatting sqref="AA37:AA38">
    <cfRule type="cellIs" dxfId="2402" priority="307" operator="equal">
      <formula>0</formula>
    </cfRule>
  </conditionalFormatting>
  <conditionalFormatting sqref="AA56 AH56">
    <cfRule type="containsText" dxfId="2401" priority="306" operator="containsText" text="Наименование инвестиционного проекта">
      <formula>NOT(ISERROR(SEARCH("Наименование инвестиционного проекта",AA56)))</formula>
    </cfRule>
  </conditionalFormatting>
  <conditionalFormatting sqref="AA56 AH56">
    <cfRule type="cellIs" dxfId="2400" priority="305" operator="equal">
      <formula>0</formula>
    </cfRule>
  </conditionalFormatting>
  <conditionalFormatting sqref="AA56 AH56">
    <cfRule type="cellIs" dxfId="2399" priority="304" operator="equal">
      <formula>0</formula>
    </cfRule>
  </conditionalFormatting>
  <conditionalFormatting sqref="AA56 AH56">
    <cfRule type="cellIs" dxfId="2398" priority="303" operator="equal">
      <formula>0</formula>
    </cfRule>
  </conditionalFormatting>
  <conditionalFormatting sqref="AA42">
    <cfRule type="containsText" dxfId="2397" priority="302" operator="containsText" text="Наименование инвестиционного проекта">
      <formula>NOT(ISERROR(SEARCH("Наименование инвестиционного проекта",AA42)))</formula>
    </cfRule>
  </conditionalFormatting>
  <conditionalFormatting sqref="AA42">
    <cfRule type="cellIs" dxfId="2396" priority="301" operator="equal">
      <formula>0</formula>
    </cfRule>
  </conditionalFormatting>
  <conditionalFormatting sqref="AA42">
    <cfRule type="cellIs" dxfId="2395" priority="300" operator="equal">
      <formula>0</formula>
    </cfRule>
  </conditionalFormatting>
  <conditionalFormatting sqref="AA42">
    <cfRule type="cellIs" dxfId="2394" priority="299" operator="equal">
      <formula>0</formula>
    </cfRule>
  </conditionalFormatting>
  <conditionalFormatting sqref="Z39:Z40 Z70:Z74 Z32 Z36 Z43:Z45 Z53:Z54 AG53:AG54 Z57:Z58 AG57:AG58 AG65:AG67 Z65:Z67 AG60:AG63 Z60:Z63 Z76:Z77">
    <cfRule type="cellIs" dxfId="2393" priority="298" operator="equal">
      <formula>0</formula>
    </cfRule>
  </conditionalFormatting>
  <conditionalFormatting sqref="Z39:Z40 Z70:Z74 Z36 Z43:Z45 Z53:Z54 AG53:AG54 Z57:Z58 AG57:AG58 AG65:AG67 Z65:Z67 AG60:AG63 Z60:Z63 Z76:Z77">
    <cfRule type="containsText" dxfId="2392" priority="297" operator="containsText" text="Наименование инвестиционного проекта">
      <formula>NOT(ISERROR(SEARCH("Наименование инвестиционного проекта",Z36)))</formula>
    </cfRule>
  </conditionalFormatting>
  <conditionalFormatting sqref="Z30:Z31">
    <cfRule type="cellIs" dxfId="2391" priority="296" operator="equal">
      <formula>0</formula>
    </cfRule>
  </conditionalFormatting>
  <conditionalFormatting sqref="Z30:Z32">
    <cfRule type="cellIs" dxfId="2390" priority="294" operator="equal">
      <formula>0</formula>
    </cfRule>
    <cfRule type="cellIs" dxfId="2389" priority="295" operator="equal">
      <formula>0</formula>
    </cfRule>
  </conditionalFormatting>
  <conditionalFormatting sqref="Z39:Z40 Z70:Z74 Z30:Z32 Z36 Z43:Z45 Z53:Z54 AG53:AG54 Z57:Z58 AG57:AG58 AG65:AG67 Z65:Z67 AG60:AG63 Z60:Z63 Z76:Z77">
    <cfRule type="cellIs" dxfId="2388" priority="293" operator="equal">
      <formula>0</formula>
    </cfRule>
  </conditionalFormatting>
  <conditionalFormatting sqref="Z39:Z40 Z70:Z74 Z30:Z32 Z36 Z43:Z45 Z53:Z54 AG53:AG54 Z57:Z58 AG57:AG58 AG65:AG67 Z65:Z67 AG60:AG63 Z60:Z63 Z76:Z77">
    <cfRule type="cellIs" dxfId="2387" priority="292" operator="equal">
      <formula>0</formula>
    </cfRule>
  </conditionalFormatting>
  <conditionalFormatting sqref="Z34:Z35">
    <cfRule type="containsText" dxfId="2386" priority="291" operator="containsText" text="Наименование инвестиционного проекта">
      <formula>NOT(ISERROR(SEARCH("Наименование инвестиционного проекта",Z34)))</formula>
    </cfRule>
  </conditionalFormatting>
  <conditionalFormatting sqref="Z34:Z35">
    <cfRule type="cellIs" dxfId="2385" priority="290" operator="equal">
      <formula>0</formula>
    </cfRule>
  </conditionalFormatting>
  <conditionalFormatting sqref="Z34:Z35">
    <cfRule type="cellIs" dxfId="2384" priority="289" operator="equal">
      <formula>0</formula>
    </cfRule>
  </conditionalFormatting>
  <conditionalFormatting sqref="Z34:Z35">
    <cfRule type="cellIs" dxfId="2383" priority="288" operator="equal">
      <formula>0</formula>
    </cfRule>
  </conditionalFormatting>
  <conditionalFormatting sqref="Z37:Z38">
    <cfRule type="containsText" dxfId="2382" priority="287" operator="containsText" text="Наименование инвестиционного проекта">
      <formula>NOT(ISERROR(SEARCH("Наименование инвестиционного проекта",Z37)))</formula>
    </cfRule>
  </conditionalFormatting>
  <conditionalFormatting sqref="Z37:Z38">
    <cfRule type="cellIs" dxfId="2381" priority="286" operator="equal">
      <formula>0</formula>
    </cfRule>
  </conditionalFormatting>
  <conditionalFormatting sqref="Z37:Z38">
    <cfRule type="cellIs" dxfId="2380" priority="285" operator="equal">
      <formula>0</formula>
    </cfRule>
  </conditionalFormatting>
  <conditionalFormatting sqref="Z37:Z38">
    <cfRule type="cellIs" dxfId="2379" priority="284" operator="equal">
      <formula>0</formula>
    </cfRule>
  </conditionalFormatting>
  <conditionalFormatting sqref="Z56 AG56">
    <cfRule type="containsText" dxfId="2378" priority="283" operator="containsText" text="Наименование инвестиционного проекта">
      <formula>NOT(ISERROR(SEARCH("Наименование инвестиционного проекта",Z56)))</formula>
    </cfRule>
  </conditionalFormatting>
  <conditionalFormatting sqref="Z56 AG56">
    <cfRule type="cellIs" dxfId="2377" priority="282" operator="equal">
      <formula>0</formula>
    </cfRule>
  </conditionalFormatting>
  <conditionalFormatting sqref="Z56 AG56">
    <cfRule type="cellIs" dxfId="2376" priority="281" operator="equal">
      <formula>0</formula>
    </cfRule>
  </conditionalFormatting>
  <conditionalFormatting sqref="Z56 AG56">
    <cfRule type="cellIs" dxfId="2375" priority="280" operator="equal">
      <formula>0</formula>
    </cfRule>
  </conditionalFormatting>
  <conditionalFormatting sqref="Z42">
    <cfRule type="containsText" dxfId="2374" priority="279" operator="containsText" text="Наименование инвестиционного проекта">
      <formula>NOT(ISERROR(SEARCH("Наименование инвестиционного проекта",Z42)))</formula>
    </cfRule>
  </conditionalFormatting>
  <conditionalFormatting sqref="Z42">
    <cfRule type="cellIs" dxfId="2373" priority="278" operator="equal">
      <formula>0</formula>
    </cfRule>
  </conditionalFormatting>
  <conditionalFormatting sqref="Z42">
    <cfRule type="cellIs" dxfId="2372" priority="277" operator="equal">
      <formula>0</formula>
    </cfRule>
  </conditionalFormatting>
  <conditionalFormatting sqref="Z42">
    <cfRule type="cellIs" dxfId="2371" priority="276" operator="equal">
      <formula>0</formula>
    </cfRule>
  </conditionalFormatting>
  <conditionalFormatting sqref="Z23:Z29 AG23:AG29">
    <cfRule type="cellIs" dxfId="2370" priority="275" operator="equal">
      <formula>0</formula>
    </cfRule>
  </conditionalFormatting>
  <conditionalFormatting sqref="Z23:Z29 AG23:AG29">
    <cfRule type="cellIs" dxfId="2369" priority="273" operator="equal">
      <formula>0</formula>
    </cfRule>
    <cfRule type="cellIs" dxfId="2368" priority="274" operator="equal">
      <formula>0</formula>
    </cfRule>
  </conditionalFormatting>
  <conditionalFormatting sqref="Z23:Z29 AG23:AG29">
    <cfRule type="cellIs" dxfId="2367" priority="272" operator="equal">
      <formula>0</formula>
    </cfRule>
  </conditionalFormatting>
  <conditionalFormatting sqref="Z23:Z29 AG23:AG29">
    <cfRule type="cellIs" dxfId="2366" priority="271" operator="equal">
      <formula>0</formula>
    </cfRule>
  </conditionalFormatting>
  <conditionalFormatting sqref="AB39:AF40 AB23:AF29 AB36:AF36 AB53:AF54 AB32:AM32 AI23:AM29 AH36:AL36 AH39:AL40 AI53:AM54 AG68:AM68 AB43:AM45 AB57:AF58 AI57:AM58 AG34:AM35 AI65:AM67 AB65:AF67 AB70:AM74 AI60:AM63 AB60:AF63 AB76:AM77">
    <cfRule type="cellIs" dxfId="2365" priority="270" operator="equal">
      <formula>0</formula>
    </cfRule>
  </conditionalFormatting>
  <conditionalFormatting sqref="AB39:AF40 AB36:AF36 AB53:AF54 AH36:AL36 AH39:AL40 AI53:AM54 AG68:AM68 AB43:AM45 AB57:AF58 AI57:AM58 AG34:AM35 AI65:AM67 AB65:AF67 AB70:AM74 AI60:AM63 AB60:AF63 AB76:AM77">
    <cfRule type="containsText" dxfId="2364" priority="269" operator="containsText" text="Наименование инвестиционного проекта">
      <formula>NOT(ISERROR(SEARCH("Наименование инвестиционного проекта",AB34)))</formula>
    </cfRule>
  </conditionalFormatting>
  <conditionalFormatting sqref="AB30:AM31">
    <cfRule type="cellIs" dxfId="2363" priority="268" operator="equal">
      <formula>0</formula>
    </cfRule>
  </conditionalFormatting>
  <conditionalFormatting sqref="AB23:AF32 AG30:AM32 AI23:AM29">
    <cfRule type="cellIs" dxfId="2362" priority="266" operator="equal">
      <formula>0</formula>
    </cfRule>
    <cfRule type="cellIs" dxfId="2361" priority="267" operator="equal">
      <formula>0</formula>
    </cfRule>
  </conditionalFormatting>
  <conditionalFormatting sqref="AB39:AF40 AB23:AF32 AB36:AF36 AB53:AF54 AI23:AM29 AH36:AL36 AH39:AL40 AI53:AM54 AG68:AM68 AB43:AM45 AB57:AF58 AI57:AM58 AG30:AM32 AG34:AM35 AI65:AM67 AB65:AF67 AB70:AM74 AI60:AM63 AB60:AF63 AB76:AM77">
    <cfRule type="cellIs" dxfId="2360" priority="265" operator="equal">
      <formula>0</formula>
    </cfRule>
  </conditionalFormatting>
  <conditionalFormatting sqref="AB39:AF40 AB23:AF32 AB36:AF36 AB53:AF54 AI23:AM29 AH36:AL36 AH39:AL40 AI53:AM54 AG68:AM68 AB43:AM45 AB57:AF58 AI57:AM58 AG30:AM32 AG34:AM35 AI65:AM67 AB65:AF67 AB70:AM74 AI60:AM63 AB60:AF63 AB76:AM77">
    <cfRule type="cellIs" dxfId="2359" priority="264" operator="equal">
      <formula>0</formula>
    </cfRule>
  </conditionalFormatting>
  <conditionalFormatting sqref="AB34:AF35">
    <cfRule type="containsText" dxfId="2358" priority="263" operator="containsText" text="Наименование инвестиционного проекта">
      <formula>NOT(ISERROR(SEARCH("Наименование инвестиционного проекта",AB34)))</formula>
    </cfRule>
  </conditionalFormatting>
  <conditionalFormatting sqref="AB34:AF35">
    <cfRule type="cellIs" dxfId="2357" priority="262" operator="equal">
      <formula>0</formula>
    </cfRule>
  </conditionalFormatting>
  <conditionalFormatting sqref="AB34:AF35">
    <cfRule type="cellIs" dxfId="2356" priority="261" operator="equal">
      <formula>0</formula>
    </cfRule>
  </conditionalFormatting>
  <conditionalFormatting sqref="AB34:AF35">
    <cfRule type="cellIs" dxfId="2355" priority="260" operator="equal">
      <formula>0</formula>
    </cfRule>
  </conditionalFormatting>
  <conditionalFormatting sqref="AB37:AM38">
    <cfRule type="containsText" dxfId="2354" priority="259" operator="containsText" text="Наименование инвестиционного проекта">
      <formula>NOT(ISERROR(SEARCH("Наименование инвестиционного проекта",AB37)))</formula>
    </cfRule>
  </conditionalFormatting>
  <conditionalFormatting sqref="AB37:AM38">
    <cfRule type="cellIs" dxfId="2353" priority="258" operator="equal">
      <formula>0</formula>
    </cfRule>
  </conditionalFormatting>
  <conditionalFormatting sqref="AB37:AM38">
    <cfRule type="cellIs" dxfId="2352" priority="257" operator="equal">
      <formula>0</formula>
    </cfRule>
  </conditionalFormatting>
  <conditionalFormatting sqref="AB37:AM38">
    <cfRule type="cellIs" dxfId="2351" priority="256" operator="equal">
      <formula>0</formula>
    </cfRule>
  </conditionalFormatting>
  <conditionalFormatting sqref="AB56:AF56 AI56:AM56">
    <cfRule type="containsText" dxfId="2350" priority="255" operator="containsText" text="Наименование инвестиционного проекта">
      <formula>NOT(ISERROR(SEARCH("Наименование инвестиционного проекта",AB56)))</formula>
    </cfRule>
  </conditionalFormatting>
  <conditionalFormatting sqref="AB56:AF56 AI56:AM56">
    <cfRule type="cellIs" dxfId="2349" priority="254" operator="equal">
      <formula>0</formula>
    </cfRule>
  </conditionalFormatting>
  <conditionalFormatting sqref="AB56:AF56 AI56:AM56">
    <cfRule type="cellIs" dxfId="2348" priority="253" operator="equal">
      <formula>0</formula>
    </cfRule>
  </conditionalFormatting>
  <conditionalFormatting sqref="AB56:AF56 AI56:AM56">
    <cfRule type="cellIs" dxfId="2347" priority="252" operator="equal">
      <formula>0</formula>
    </cfRule>
  </conditionalFormatting>
  <conditionalFormatting sqref="AB42:AM42">
    <cfRule type="containsText" dxfId="2346" priority="251" operator="containsText" text="Наименование инвестиционного проекта">
      <formula>NOT(ISERROR(SEARCH("Наименование инвестиционного проекта",AB42)))</formula>
    </cfRule>
  </conditionalFormatting>
  <conditionalFormatting sqref="AB42:AM42">
    <cfRule type="cellIs" dxfId="2345" priority="250" operator="equal">
      <formula>0</formula>
    </cfRule>
  </conditionalFormatting>
  <conditionalFormatting sqref="AB42:AM42">
    <cfRule type="cellIs" dxfId="2344" priority="249" operator="equal">
      <formula>0</formula>
    </cfRule>
  </conditionalFormatting>
  <conditionalFormatting sqref="AB42:AM42">
    <cfRule type="cellIs" dxfId="2343" priority="248" operator="equal">
      <formula>0</formula>
    </cfRule>
  </conditionalFormatting>
  <conditionalFormatting sqref="E39:L40 E70:L71 E32:L32 E36:L36 E43:L45 E53:L54 N43:S45 N36:S36 N32:S32 N70:S71 N53:S54 N39:S40 U39:Y40 U70:Y71 U32:Y32 U36:Y36 U43:Y45 U53:Y54 E57:L58 N57:S58 U57:Y58 U65:Y67 N65:S67 E65:L67 E78:AM78 U60:Y63 N60:S63 E60:L63 E59:AM59">
    <cfRule type="cellIs" dxfId="2342" priority="247" operator="equal">
      <formula>0</formula>
    </cfRule>
  </conditionalFormatting>
  <conditionalFormatting sqref="E39:L40 E70:L71 E36:L36 E43:L45 E53:L54 N43:S45 N36:S36 N70:S71 N53:S54 N39:S40 U39:Y40 U70:Y71 U36:Y36 U43:Y45 U53:Y54 E57:L58 N57:S58 U57:Y58 U65:Y67 N65:S67 E65:L67 E78:AM78 U60:Y63 N60:S63 E60:L63 E59:AM59">
    <cfRule type="containsText" dxfId="2341" priority="246" operator="containsText" text="Наименование инвестиционного проекта">
      <formula>NOT(ISERROR(SEARCH("Наименование инвестиционного проекта",E36)))</formula>
    </cfRule>
  </conditionalFormatting>
  <conditionalFormatting sqref="E30:L31 N30:S31 U30:Y31">
    <cfRule type="cellIs" dxfId="2340" priority="245" operator="equal">
      <formula>0</formula>
    </cfRule>
  </conditionalFormatting>
  <conditionalFormatting sqref="E30:L32 N30:S32 U30:Y32">
    <cfRule type="cellIs" dxfId="2339" priority="243" operator="equal">
      <formula>0</formula>
    </cfRule>
    <cfRule type="cellIs" dxfId="2338" priority="244" operator="equal">
      <formula>0</formula>
    </cfRule>
  </conditionalFormatting>
  <conditionalFormatting sqref="E39:L40 E70:L71 E30:L32 E36:L36 E43:L45 E53:L54 N43:S45 N36:S36 N30:S32 N70:S71 N53:S54 N39:S40 U39:Y40 U70:Y71 U30:Y32 U36:Y36 U43:Y45 U53:Y54 E57:L58 N57:S58 U57:Y58 U65:Y67 N65:S67 E65:L67 E78:AM78 U60:Y63 N60:S63 E60:L63 E59:AM59">
    <cfRule type="cellIs" dxfId="2337" priority="242" operator="equal">
      <formula>0</formula>
    </cfRule>
  </conditionalFormatting>
  <conditionalFormatting sqref="E39:L40 E70:L71 E30:L32 E36:L36 E43:L45 E53:L54 N43:S45 N36:S36 N30:S32 N70:S71 N53:S54 N39:S40 U39:Y40 U70:Y71 U30:Y32 U36:Y36 U43:Y45 U53:Y54 E57:L58 N57:S58 U57:Y58 U65:Y67 N65:S67 E65:L67 E78:AM78 U60:Y63 N60:S63 E60:L63 E59:AM59">
    <cfRule type="cellIs" dxfId="2336" priority="241" operator="equal">
      <formula>0</formula>
    </cfRule>
  </conditionalFormatting>
  <conditionalFormatting sqref="U24:Y29 E24:S29">
    <cfRule type="cellIs" dxfId="2335" priority="240" operator="equal">
      <formula>0</formula>
    </cfRule>
  </conditionalFormatting>
  <conditionalFormatting sqref="U24:Y29 E24:S29">
    <cfRule type="cellIs" dxfId="2334" priority="238" operator="equal">
      <formula>0</formula>
    </cfRule>
    <cfRule type="cellIs" dxfId="2333" priority="239" operator="equal">
      <formula>0</formula>
    </cfRule>
  </conditionalFormatting>
  <conditionalFormatting sqref="U24:Y29 E24:S29">
    <cfRule type="cellIs" dxfId="2332" priority="237" operator="equal">
      <formula>0</formula>
    </cfRule>
  </conditionalFormatting>
  <conditionalFormatting sqref="U24:Y29 E24:S29">
    <cfRule type="cellIs" dxfId="2331" priority="236" operator="equal">
      <formula>0</formula>
    </cfRule>
  </conditionalFormatting>
  <conditionalFormatting sqref="N23:S23 U23:Y23 E23:L23">
    <cfRule type="cellIs" dxfId="2330" priority="235" operator="equal">
      <formula>0</formula>
    </cfRule>
  </conditionalFormatting>
  <conditionalFormatting sqref="N23:S23 U23:Y23 E23:L23">
    <cfRule type="cellIs" dxfId="2329" priority="233" operator="equal">
      <formula>0</formula>
    </cfRule>
    <cfRule type="cellIs" dxfId="2328" priority="234" operator="equal">
      <formula>0</formula>
    </cfRule>
  </conditionalFormatting>
  <conditionalFormatting sqref="N23:S23 U23:Y23 E23:L23">
    <cfRule type="cellIs" dxfId="2327" priority="232" operator="equal">
      <formula>0</formula>
    </cfRule>
  </conditionalFormatting>
  <conditionalFormatting sqref="N23:S23 U23:Y23 E23:L23">
    <cfRule type="cellIs" dxfId="2326" priority="231" operator="equal">
      <formula>0</formula>
    </cfRule>
  </conditionalFormatting>
  <conditionalFormatting sqref="E34:L35 N34:S35 U34:Y35">
    <cfRule type="containsText" dxfId="2325" priority="230" operator="containsText" text="Наименование инвестиционного проекта">
      <formula>NOT(ISERROR(SEARCH("Наименование инвестиционного проекта",E34)))</formula>
    </cfRule>
  </conditionalFormatting>
  <conditionalFormatting sqref="U34:Y35 N34:S35 E34:L35">
    <cfRule type="cellIs" dxfId="2324" priority="229" operator="equal">
      <formula>0</formula>
    </cfRule>
  </conditionalFormatting>
  <conditionalFormatting sqref="U34:Y35 N34:S35 E34:L35">
    <cfRule type="cellIs" dxfId="2323" priority="228" operator="equal">
      <formula>0</formula>
    </cfRule>
  </conditionalFormatting>
  <conditionalFormatting sqref="U34:Y35 N34:S35 E34:L35">
    <cfRule type="cellIs" dxfId="2322" priority="227" operator="equal">
      <formula>0</formula>
    </cfRule>
  </conditionalFormatting>
  <conditionalFormatting sqref="E37:L38 N37:S38 U37:Y38">
    <cfRule type="containsText" dxfId="2321" priority="226" operator="containsText" text="Наименование инвестиционного проекта">
      <formula>NOT(ISERROR(SEARCH("Наименование инвестиционного проекта",E37)))</formula>
    </cfRule>
  </conditionalFormatting>
  <conditionalFormatting sqref="E37:L38 N37:S38 U37:Y38">
    <cfRule type="cellIs" dxfId="2320" priority="225" operator="equal">
      <formula>0</formula>
    </cfRule>
  </conditionalFormatting>
  <conditionalFormatting sqref="E37:L38 N37:S38 U37:Y38">
    <cfRule type="cellIs" dxfId="2319" priority="224" operator="equal">
      <formula>0</formula>
    </cfRule>
  </conditionalFormatting>
  <conditionalFormatting sqref="E37:L38 N37:S38 U37:Y38">
    <cfRule type="cellIs" dxfId="2318" priority="223" operator="equal">
      <formula>0</formula>
    </cfRule>
  </conditionalFormatting>
  <conditionalFormatting sqref="E56:L56 N56:S56 U56:Y56">
    <cfRule type="containsText" dxfId="2317" priority="222" operator="containsText" text="Наименование инвестиционного проекта">
      <formula>NOT(ISERROR(SEARCH("Наименование инвестиционного проекта",E56)))</formula>
    </cfRule>
  </conditionalFormatting>
  <conditionalFormatting sqref="E56:L56 N56:S56 U56:Y56">
    <cfRule type="cellIs" dxfId="2316" priority="221" operator="equal">
      <formula>0</formula>
    </cfRule>
  </conditionalFormatting>
  <conditionalFormatting sqref="E56:L56 N56:S56 U56:Y56">
    <cfRule type="cellIs" dxfId="2315" priority="220" operator="equal">
      <formula>0</formula>
    </cfRule>
  </conditionalFormatting>
  <conditionalFormatting sqref="E56:L56 N56:S56 U56:Y56">
    <cfRule type="cellIs" dxfId="2314" priority="219" operator="equal">
      <formula>0</formula>
    </cfRule>
  </conditionalFormatting>
  <conditionalFormatting sqref="N76:R77 E76:K77 U76:Y77 E75:AM75">
    <cfRule type="containsText" dxfId="2313" priority="214" operator="containsText" text="Наименование инвестиционного проекта">
      <formula>NOT(ISERROR(SEARCH("Наименование инвестиционного проекта",E75)))</formula>
    </cfRule>
  </conditionalFormatting>
  <conditionalFormatting sqref="N76:R77 E76:K77 U76:Y77 E75:AM75">
    <cfRule type="cellIs" dxfId="2312" priority="213" operator="equal">
      <formula>0</formula>
    </cfRule>
  </conditionalFormatting>
  <conditionalFormatting sqref="N76:R77 E76:K77 U76:Y77 E75:AM75">
    <cfRule type="cellIs" dxfId="2311" priority="212" operator="equal">
      <formula>0</formula>
    </cfRule>
  </conditionalFormatting>
  <conditionalFormatting sqref="N76:R77 E76:K77 U76:Y77 E75:AM75">
    <cfRule type="cellIs" dxfId="2310" priority="211" operator="equal">
      <formula>0</formula>
    </cfRule>
  </conditionalFormatting>
  <conditionalFormatting sqref="E72:L74 N72:S74 U72:Y74">
    <cfRule type="containsText" dxfId="2309" priority="218" operator="containsText" text="Наименование инвестиционного проекта">
      <formula>NOT(ISERROR(SEARCH("Наименование инвестиционного проекта",E72)))</formula>
    </cfRule>
  </conditionalFormatting>
  <conditionalFormatting sqref="E72:L74 N72:S74 U72:Y74">
    <cfRule type="cellIs" dxfId="2308" priority="217" operator="equal">
      <formula>0</formula>
    </cfRule>
  </conditionalFormatting>
  <conditionalFormatting sqref="E72:L74 N72:S74 U72:Y74">
    <cfRule type="cellIs" dxfId="2307" priority="216" operator="equal">
      <formula>0</formula>
    </cfRule>
  </conditionalFormatting>
  <conditionalFormatting sqref="E72:L74 N72:S74 U72:Y74">
    <cfRule type="cellIs" dxfId="2306" priority="215" operator="equal">
      <formula>0</formula>
    </cfRule>
  </conditionalFormatting>
  <conditionalFormatting sqref="E42:L42 N42:S42 U42:Y42">
    <cfRule type="containsText" dxfId="2305" priority="210" operator="containsText" text="Наименование инвестиционного проекта">
      <formula>NOT(ISERROR(SEARCH("Наименование инвестиционного проекта",E42)))</formula>
    </cfRule>
  </conditionalFormatting>
  <conditionalFormatting sqref="E42:L42 N42:S42 U42:Y42">
    <cfRule type="cellIs" dxfId="2304" priority="209" operator="equal">
      <formula>0</formula>
    </cfRule>
  </conditionalFormatting>
  <conditionalFormatting sqref="E42:L42 N42:S42 U42:Y42">
    <cfRule type="cellIs" dxfId="2303" priority="208" operator="equal">
      <formula>0</formula>
    </cfRule>
  </conditionalFormatting>
  <conditionalFormatting sqref="E42:L42 N42:S42 U42:Y42">
    <cfRule type="cellIs" dxfId="2302" priority="207" operator="equal">
      <formula>0</formula>
    </cfRule>
  </conditionalFormatting>
  <conditionalFormatting sqref="L76:L77 S76:S77">
    <cfRule type="containsText" dxfId="2301" priority="202" operator="containsText" text="Наименование инвестиционного проекта">
      <formula>NOT(ISERROR(SEARCH("Наименование инвестиционного проекта",L76)))</formula>
    </cfRule>
  </conditionalFormatting>
  <conditionalFormatting sqref="L76:L77 S76:S77">
    <cfRule type="cellIs" dxfId="2300" priority="201" operator="equal">
      <formula>0</formula>
    </cfRule>
  </conditionalFormatting>
  <conditionalFormatting sqref="L76:L77 S76:S77">
    <cfRule type="cellIs" dxfId="2299" priority="200" operator="equal">
      <formula>0</formula>
    </cfRule>
  </conditionalFormatting>
  <conditionalFormatting sqref="L76:L77 S76:S77">
    <cfRule type="cellIs" dxfId="2298" priority="199" operator="equal">
      <formula>0</formula>
    </cfRule>
  </conditionalFormatting>
  <conditionalFormatting sqref="M39:M40 M70:M71 M32 M36 M43:M45 M53:M54 M57:M58 M65:M67 M60:M63">
    <cfRule type="cellIs" dxfId="2297" priority="198" operator="equal">
      <formula>0</formula>
    </cfRule>
  </conditionalFormatting>
  <conditionalFormatting sqref="M39:M40 M70:M71 M36 M43:M45 M53:M54 M57:M58 M65:M67 M60:M63">
    <cfRule type="containsText" dxfId="2296" priority="197" operator="containsText" text="Наименование инвестиционного проекта">
      <formula>NOT(ISERROR(SEARCH("Наименование инвестиционного проекта",M36)))</formula>
    </cfRule>
  </conditionalFormatting>
  <conditionalFormatting sqref="M30:M31">
    <cfRule type="cellIs" dxfId="2295" priority="196" operator="equal">
      <formula>0</formula>
    </cfRule>
  </conditionalFormatting>
  <conditionalFormatting sqref="M30:M32">
    <cfRule type="cellIs" dxfId="2294" priority="194" operator="equal">
      <formula>0</formula>
    </cfRule>
    <cfRule type="cellIs" dxfId="2293" priority="195" operator="equal">
      <formula>0</formula>
    </cfRule>
  </conditionalFormatting>
  <conditionalFormatting sqref="M39:M40 M70:M71 M30:M32 M36 M43:M45 M53:M54 M57:M58 M65:M67 M60:M63">
    <cfRule type="cellIs" dxfId="2292" priority="193" operator="equal">
      <formula>0</formula>
    </cfRule>
  </conditionalFormatting>
  <conditionalFormatting sqref="M39:M40 M70:M71 M30:M32 M36 M43:M45 M53:M54 M57:M58 M65:M67 M60:M63">
    <cfRule type="cellIs" dxfId="2291" priority="192" operator="equal">
      <formula>0</formula>
    </cfRule>
  </conditionalFormatting>
  <conditionalFormatting sqref="M23">
    <cfRule type="cellIs" dxfId="2290" priority="191" operator="equal">
      <formula>0</formula>
    </cfRule>
  </conditionalFormatting>
  <conditionalFormatting sqref="M23">
    <cfRule type="cellIs" dxfId="2289" priority="189" operator="equal">
      <formula>0</formula>
    </cfRule>
    <cfRule type="cellIs" dxfId="2288" priority="190" operator="equal">
      <formula>0</formula>
    </cfRule>
  </conditionalFormatting>
  <conditionalFormatting sqref="M23">
    <cfRule type="cellIs" dxfId="2287" priority="188" operator="equal">
      <formula>0</formula>
    </cfRule>
  </conditionalFormatting>
  <conditionalFormatting sqref="M23">
    <cfRule type="cellIs" dxfId="2286" priority="187" operator="equal">
      <formula>0</formula>
    </cfRule>
  </conditionalFormatting>
  <conditionalFormatting sqref="M34:M35">
    <cfRule type="containsText" dxfId="2285" priority="186" operator="containsText" text="Наименование инвестиционного проекта">
      <formula>NOT(ISERROR(SEARCH("Наименование инвестиционного проекта",M34)))</formula>
    </cfRule>
  </conditionalFormatting>
  <conditionalFormatting sqref="M34:M35">
    <cfRule type="cellIs" dxfId="2284" priority="185" operator="equal">
      <formula>0</formula>
    </cfRule>
  </conditionalFormatting>
  <conditionalFormatting sqref="M34:M35">
    <cfRule type="cellIs" dxfId="2283" priority="184" operator="equal">
      <formula>0</formula>
    </cfRule>
  </conditionalFormatting>
  <conditionalFormatting sqref="M34:M35">
    <cfRule type="cellIs" dxfId="2282" priority="183" operator="equal">
      <formula>0</formula>
    </cfRule>
  </conditionalFormatting>
  <conditionalFormatting sqref="M37:M38">
    <cfRule type="containsText" dxfId="2281" priority="182" operator="containsText" text="Наименование инвестиционного проекта">
      <formula>NOT(ISERROR(SEARCH("Наименование инвестиционного проекта",M37)))</formula>
    </cfRule>
  </conditionalFormatting>
  <conditionalFormatting sqref="M37:M38">
    <cfRule type="cellIs" dxfId="2280" priority="181" operator="equal">
      <formula>0</formula>
    </cfRule>
  </conditionalFormatting>
  <conditionalFormatting sqref="M37:M38">
    <cfRule type="cellIs" dxfId="2279" priority="180" operator="equal">
      <formula>0</formula>
    </cfRule>
  </conditionalFormatting>
  <conditionalFormatting sqref="M37:M38">
    <cfRule type="cellIs" dxfId="2278" priority="179" operator="equal">
      <formula>0</formula>
    </cfRule>
  </conditionalFormatting>
  <conditionalFormatting sqref="M56">
    <cfRule type="containsText" dxfId="2277" priority="178" operator="containsText" text="Наименование инвестиционного проекта">
      <formula>NOT(ISERROR(SEARCH("Наименование инвестиционного проекта",M56)))</formula>
    </cfRule>
  </conditionalFormatting>
  <conditionalFormatting sqref="M56">
    <cfRule type="cellIs" dxfId="2276" priority="177" operator="equal">
      <formula>0</formula>
    </cfRule>
  </conditionalFormatting>
  <conditionalFormatting sqref="M56">
    <cfRule type="cellIs" dxfId="2275" priority="176" operator="equal">
      <formula>0</formula>
    </cfRule>
  </conditionalFormatting>
  <conditionalFormatting sqref="M56">
    <cfRule type="cellIs" dxfId="2274" priority="175" operator="equal">
      <formula>0</formula>
    </cfRule>
  </conditionalFormatting>
  <conditionalFormatting sqref="M76:M77">
    <cfRule type="containsText" dxfId="2273" priority="170" operator="containsText" text="Наименование инвестиционного проекта">
      <formula>NOT(ISERROR(SEARCH("Наименование инвестиционного проекта",M76)))</formula>
    </cfRule>
  </conditionalFormatting>
  <conditionalFormatting sqref="M76:M77">
    <cfRule type="cellIs" dxfId="2272" priority="169" operator="equal">
      <formula>0</formula>
    </cfRule>
  </conditionalFormatting>
  <conditionalFormatting sqref="M76:M77">
    <cfRule type="cellIs" dxfId="2271" priority="168" operator="equal">
      <formula>0</formula>
    </cfRule>
  </conditionalFormatting>
  <conditionalFormatting sqref="M76:M77">
    <cfRule type="cellIs" dxfId="2270" priority="167" operator="equal">
      <formula>0</formula>
    </cfRule>
  </conditionalFormatting>
  <conditionalFormatting sqref="M72:M74">
    <cfRule type="containsText" dxfId="2269" priority="174" operator="containsText" text="Наименование инвестиционного проекта">
      <formula>NOT(ISERROR(SEARCH("Наименование инвестиционного проекта",M72)))</formula>
    </cfRule>
  </conditionalFormatting>
  <conditionalFormatting sqref="M72:M74">
    <cfRule type="cellIs" dxfId="2268" priority="173" operator="equal">
      <formula>0</formula>
    </cfRule>
  </conditionalFormatting>
  <conditionalFormatting sqref="M72:M74">
    <cfRule type="cellIs" dxfId="2267" priority="172" operator="equal">
      <formula>0</formula>
    </cfRule>
  </conditionalFormatting>
  <conditionalFormatting sqref="M72:M74">
    <cfRule type="cellIs" dxfId="2266" priority="171" operator="equal">
      <formula>0</formula>
    </cfRule>
  </conditionalFormatting>
  <conditionalFormatting sqref="M42">
    <cfRule type="containsText" dxfId="2265" priority="166" operator="containsText" text="Наименование инвестиционного проекта">
      <formula>NOT(ISERROR(SEARCH("Наименование инвестиционного проекта",M42)))</formula>
    </cfRule>
  </conditionalFormatting>
  <conditionalFormatting sqref="M42">
    <cfRule type="cellIs" dxfId="2264" priority="165" operator="equal">
      <formula>0</formula>
    </cfRule>
  </conditionalFormatting>
  <conditionalFormatting sqref="M42">
    <cfRule type="cellIs" dxfId="2263" priority="164" operator="equal">
      <formula>0</formula>
    </cfRule>
  </conditionalFormatting>
  <conditionalFormatting sqref="M42">
    <cfRule type="cellIs" dxfId="2262" priority="163" operator="equal">
      <formula>0</formula>
    </cfRule>
  </conditionalFormatting>
  <conditionalFormatting sqref="T39:T40 T70:T71 T32 T36 T43:T45 T53:T54 T57:T58 T65:T67 T60:T63">
    <cfRule type="cellIs" dxfId="2261" priority="162" operator="equal">
      <formula>0</formula>
    </cfRule>
  </conditionalFormatting>
  <conditionalFormatting sqref="T39:T40 T70:T71 T36 T43:T45 T53:T54 T57:T58 T65:T67 T60:T63">
    <cfRule type="containsText" dxfId="2260" priority="161" operator="containsText" text="Наименование инвестиционного проекта">
      <formula>NOT(ISERROR(SEARCH("Наименование инвестиционного проекта",T36)))</formula>
    </cfRule>
  </conditionalFormatting>
  <conditionalFormatting sqref="T30:T31">
    <cfRule type="cellIs" dxfId="2259" priority="160" operator="equal">
      <formula>0</formula>
    </cfRule>
  </conditionalFormatting>
  <conditionalFormatting sqref="T30:T32">
    <cfRule type="cellIs" dxfId="2258" priority="158" operator="equal">
      <formula>0</formula>
    </cfRule>
    <cfRule type="cellIs" dxfId="2257" priority="159" operator="equal">
      <formula>0</formula>
    </cfRule>
  </conditionalFormatting>
  <conditionalFormatting sqref="T39:T40 T70:T71 T30:T32 T36 T43:T45 T53:T54 T57:T58 T65:T67 T60:T63">
    <cfRule type="cellIs" dxfId="2256" priority="157" operator="equal">
      <formula>0</formula>
    </cfRule>
  </conditionalFormatting>
  <conditionalFormatting sqref="T39:T40 T70:T71 T30:T32 T36 T43:T45 T53:T54 T57:T58 T65:T67 T60:T63">
    <cfRule type="cellIs" dxfId="2255" priority="156" operator="equal">
      <formula>0</formula>
    </cfRule>
  </conditionalFormatting>
  <conditionalFormatting sqref="T24:T29">
    <cfRule type="cellIs" dxfId="2254" priority="155" operator="equal">
      <formula>0</formula>
    </cfRule>
  </conditionalFormatting>
  <conditionalFormatting sqref="T24:T29">
    <cfRule type="cellIs" dxfId="2253" priority="153" operator="equal">
      <formula>0</formula>
    </cfRule>
    <cfRule type="cellIs" dxfId="2252" priority="154" operator="equal">
      <formula>0</formula>
    </cfRule>
  </conditionalFormatting>
  <conditionalFormatting sqref="T24:T29">
    <cfRule type="cellIs" dxfId="2251" priority="152" operator="equal">
      <formula>0</formula>
    </cfRule>
  </conditionalFormatting>
  <conditionalFormatting sqref="T24:T29">
    <cfRule type="cellIs" dxfId="2250" priority="151" operator="equal">
      <formula>0</formula>
    </cfRule>
  </conditionalFormatting>
  <conditionalFormatting sqref="T23">
    <cfRule type="cellIs" dxfId="2249" priority="150" operator="equal">
      <formula>0</formula>
    </cfRule>
  </conditionalFormatting>
  <conditionalFormatting sqref="T23">
    <cfRule type="cellIs" dxfId="2248" priority="148" operator="equal">
      <formula>0</formula>
    </cfRule>
    <cfRule type="cellIs" dxfId="2247" priority="149" operator="equal">
      <formula>0</formula>
    </cfRule>
  </conditionalFormatting>
  <conditionalFormatting sqref="T23">
    <cfRule type="cellIs" dxfId="2246" priority="147" operator="equal">
      <formula>0</formula>
    </cfRule>
  </conditionalFormatting>
  <conditionalFormatting sqref="T23">
    <cfRule type="cellIs" dxfId="2245" priority="146" operator="equal">
      <formula>0</formula>
    </cfRule>
  </conditionalFormatting>
  <conditionalFormatting sqref="T34:T35">
    <cfRule type="containsText" dxfId="2244" priority="145" operator="containsText" text="Наименование инвестиционного проекта">
      <formula>NOT(ISERROR(SEARCH("Наименование инвестиционного проекта",T34)))</formula>
    </cfRule>
  </conditionalFormatting>
  <conditionalFormatting sqref="T34:T35">
    <cfRule type="cellIs" dxfId="2243" priority="144" operator="equal">
      <formula>0</formula>
    </cfRule>
  </conditionalFormatting>
  <conditionalFormatting sqref="T34:T35">
    <cfRule type="cellIs" dxfId="2242" priority="143" operator="equal">
      <formula>0</formula>
    </cfRule>
  </conditionalFormatting>
  <conditionalFormatting sqref="T34:T35">
    <cfRule type="cellIs" dxfId="2241" priority="142" operator="equal">
      <formula>0</formula>
    </cfRule>
  </conditionalFormatting>
  <conditionalFormatting sqref="T37:T38">
    <cfRule type="containsText" dxfId="2240" priority="141" operator="containsText" text="Наименование инвестиционного проекта">
      <formula>NOT(ISERROR(SEARCH("Наименование инвестиционного проекта",T37)))</formula>
    </cfRule>
  </conditionalFormatting>
  <conditionalFormatting sqref="T37:T38">
    <cfRule type="cellIs" dxfId="2239" priority="140" operator="equal">
      <formula>0</formula>
    </cfRule>
  </conditionalFormatting>
  <conditionalFormatting sqref="T37:T38">
    <cfRule type="cellIs" dxfId="2238" priority="139" operator="equal">
      <formula>0</formula>
    </cfRule>
  </conditionalFormatting>
  <conditionalFormatting sqref="T37:T38">
    <cfRule type="cellIs" dxfId="2237" priority="138" operator="equal">
      <formula>0</formula>
    </cfRule>
  </conditionalFormatting>
  <conditionalFormatting sqref="T56">
    <cfRule type="containsText" dxfId="2236" priority="137" operator="containsText" text="Наименование инвестиционного проекта">
      <formula>NOT(ISERROR(SEARCH("Наименование инвестиционного проекта",T56)))</formula>
    </cfRule>
  </conditionalFormatting>
  <conditionalFormatting sqref="T56">
    <cfRule type="cellIs" dxfId="2235" priority="136" operator="equal">
      <formula>0</formula>
    </cfRule>
  </conditionalFormatting>
  <conditionalFormatting sqref="T56">
    <cfRule type="cellIs" dxfId="2234" priority="135" operator="equal">
      <formula>0</formula>
    </cfRule>
  </conditionalFormatting>
  <conditionalFormatting sqref="T56">
    <cfRule type="cellIs" dxfId="2233" priority="134" operator="equal">
      <formula>0</formula>
    </cfRule>
  </conditionalFormatting>
  <conditionalFormatting sqref="T76:T77">
    <cfRule type="containsText" dxfId="2232" priority="129" operator="containsText" text="Наименование инвестиционного проекта">
      <formula>NOT(ISERROR(SEARCH("Наименование инвестиционного проекта",T76)))</formula>
    </cfRule>
  </conditionalFormatting>
  <conditionalFormatting sqref="T76:T77">
    <cfRule type="cellIs" dxfId="2231" priority="128" operator="equal">
      <formula>0</formula>
    </cfRule>
  </conditionalFormatting>
  <conditionalFormatting sqref="T76:T77">
    <cfRule type="cellIs" dxfId="2230" priority="127" operator="equal">
      <formula>0</formula>
    </cfRule>
  </conditionalFormatting>
  <conditionalFormatting sqref="T76:T77">
    <cfRule type="cellIs" dxfId="2229" priority="126" operator="equal">
      <formula>0</formula>
    </cfRule>
  </conditionalFormatting>
  <conditionalFormatting sqref="T72:T74">
    <cfRule type="containsText" dxfId="2228" priority="133" operator="containsText" text="Наименование инвестиционного проекта">
      <formula>NOT(ISERROR(SEARCH("Наименование инвестиционного проекта",T72)))</formula>
    </cfRule>
  </conditionalFormatting>
  <conditionalFormatting sqref="T72:T74">
    <cfRule type="cellIs" dxfId="2227" priority="132" operator="equal">
      <formula>0</formula>
    </cfRule>
  </conditionalFormatting>
  <conditionalFormatting sqref="T72:T74">
    <cfRule type="cellIs" dxfId="2226" priority="131" operator="equal">
      <formula>0</formula>
    </cfRule>
  </conditionalFormatting>
  <conditionalFormatting sqref="T72:T74">
    <cfRule type="cellIs" dxfId="2225" priority="130" operator="equal">
      <formula>0</formula>
    </cfRule>
  </conditionalFormatting>
  <conditionalFormatting sqref="T42">
    <cfRule type="containsText" dxfId="2224" priority="125" operator="containsText" text="Наименование инвестиционного проекта">
      <formula>NOT(ISERROR(SEARCH("Наименование инвестиционного проекта",T42)))</formula>
    </cfRule>
  </conditionalFormatting>
  <conditionalFormatting sqref="T42">
    <cfRule type="cellIs" dxfId="2223" priority="124" operator="equal">
      <formula>0</formula>
    </cfRule>
  </conditionalFormatting>
  <conditionalFormatting sqref="T42">
    <cfRule type="cellIs" dxfId="2222" priority="123" operator="equal">
      <formula>0</formula>
    </cfRule>
  </conditionalFormatting>
  <conditionalFormatting sqref="T42">
    <cfRule type="cellIs" dxfId="2221" priority="122" operator="equal">
      <formula>0</formula>
    </cfRule>
  </conditionalFormatting>
  <conditionalFormatting sqref="AA69">
    <cfRule type="cellIs" dxfId="2220" priority="117" operator="equal">
      <formula>0</formula>
    </cfRule>
  </conditionalFormatting>
  <conditionalFormatting sqref="AA69">
    <cfRule type="containsText" dxfId="2219" priority="116" operator="containsText" text="Наименование инвестиционного проекта">
      <formula>NOT(ISERROR(SEARCH("Наименование инвестиционного проекта",AA69)))</formula>
    </cfRule>
  </conditionalFormatting>
  <conditionalFormatting sqref="AA69">
    <cfRule type="cellIs" dxfId="2218" priority="115" operator="equal">
      <formula>0</formula>
    </cfRule>
  </conditionalFormatting>
  <conditionalFormatting sqref="AA69">
    <cfRule type="cellIs" dxfId="2217" priority="114" operator="equal">
      <formula>0</formula>
    </cfRule>
  </conditionalFormatting>
  <conditionalFormatting sqref="Z69">
    <cfRule type="cellIs" dxfId="2216" priority="113" operator="equal">
      <formula>0</formula>
    </cfRule>
  </conditionalFormatting>
  <conditionalFormatting sqref="Z69">
    <cfRule type="containsText" dxfId="2215" priority="112" operator="containsText" text="Наименование инвестиционного проекта">
      <formula>NOT(ISERROR(SEARCH("Наименование инвестиционного проекта",Z69)))</formula>
    </cfRule>
  </conditionalFormatting>
  <conditionalFormatting sqref="Z69">
    <cfRule type="cellIs" dxfId="2214" priority="111" operator="equal">
      <formula>0</formula>
    </cfRule>
  </conditionalFormatting>
  <conditionalFormatting sqref="Z69">
    <cfRule type="cellIs" dxfId="2213" priority="110" operator="equal">
      <formula>0</formula>
    </cfRule>
  </conditionalFormatting>
  <conditionalFormatting sqref="AB69:AM69">
    <cfRule type="cellIs" dxfId="2212" priority="109" operator="equal">
      <formula>0</formula>
    </cfRule>
  </conditionalFormatting>
  <conditionalFormatting sqref="AB69:AM69">
    <cfRule type="containsText" dxfId="2211" priority="108" operator="containsText" text="Наименование инвестиционного проекта">
      <formula>NOT(ISERROR(SEARCH("Наименование инвестиционного проекта",AB69)))</formula>
    </cfRule>
  </conditionalFormatting>
  <conditionalFormatting sqref="AB69:AM69">
    <cfRule type="cellIs" dxfId="2210" priority="107" operator="equal">
      <formula>0</formula>
    </cfRule>
  </conditionalFormatting>
  <conditionalFormatting sqref="AB69:AM69">
    <cfRule type="cellIs" dxfId="2209" priority="106" operator="equal">
      <formula>0</formula>
    </cfRule>
  </conditionalFormatting>
  <conditionalFormatting sqref="E69:L69 N69:S69 U69:Y69">
    <cfRule type="cellIs" dxfId="2208" priority="105" operator="equal">
      <formula>0</formula>
    </cfRule>
  </conditionalFormatting>
  <conditionalFormatting sqref="E69:L69 N69:S69 U69:Y69">
    <cfRule type="containsText" dxfId="2207" priority="104" operator="containsText" text="Наименование инвестиционного проекта">
      <formula>NOT(ISERROR(SEARCH("Наименование инвестиционного проекта",E69)))</formula>
    </cfRule>
  </conditionalFormatting>
  <conditionalFormatting sqref="E69:L69 N69:S69 U69:Y69">
    <cfRule type="cellIs" dxfId="2206" priority="103" operator="equal">
      <formula>0</formula>
    </cfRule>
  </conditionalFormatting>
  <conditionalFormatting sqref="E69:L69 N69:S69 U69:Y69">
    <cfRule type="cellIs" dxfId="2205" priority="102" operator="equal">
      <formula>0</formula>
    </cfRule>
  </conditionalFormatting>
  <conditionalFormatting sqref="M69">
    <cfRule type="cellIs" dxfId="2204" priority="101" operator="equal">
      <formula>0</formula>
    </cfRule>
  </conditionalFormatting>
  <conditionalFormatting sqref="M69">
    <cfRule type="containsText" dxfId="2203" priority="100" operator="containsText" text="Наименование инвестиционного проекта">
      <formula>NOT(ISERROR(SEARCH("Наименование инвестиционного проекта",M69)))</formula>
    </cfRule>
  </conditionalFormatting>
  <conditionalFormatting sqref="M69">
    <cfRule type="cellIs" dxfId="2202" priority="99" operator="equal">
      <formula>0</formula>
    </cfRule>
  </conditionalFormatting>
  <conditionalFormatting sqref="M69">
    <cfRule type="cellIs" dxfId="2201" priority="98" operator="equal">
      <formula>0</formula>
    </cfRule>
  </conditionalFormatting>
  <conditionalFormatting sqref="T69">
    <cfRule type="cellIs" dxfId="2200" priority="97" operator="equal">
      <formula>0</formula>
    </cfRule>
  </conditionalFormatting>
  <conditionalFormatting sqref="T69">
    <cfRule type="containsText" dxfId="2199" priority="96" operator="containsText" text="Наименование инвестиционного проекта">
      <formula>NOT(ISERROR(SEARCH("Наименование инвестиционного проекта",T69)))</formula>
    </cfRule>
  </conditionalFormatting>
  <conditionalFormatting sqref="T69">
    <cfRule type="cellIs" dxfId="2198" priority="95" operator="equal">
      <formula>0</formula>
    </cfRule>
  </conditionalFormatting>
  <conditionalFormatting sqref="T69">
    <cfRule type="cellIs" dxfId="2197" priority="94" operator="equal">
      <formula>0</formula>
    </cfRule>
  </conditionalFormatting>
  <conditionalFormatting sqref="AA48:AA52">
    <cfRule type="cellIs" dxfId="2196" priority="93" operator="equal">
      <formula>0</formula>
    </cfRule>
  </conditionalFormatting>
  <conditionalFormatting sqref="AA48:AA52">
    <cfRule type="containsText" dxfId="2195" priority="92" operator="containsText" text="Наименование инвестиционного проекта">
      <formula>NOT(ISERROR(SEARCH("Наименование инвестиционного проекта",AA48)))</formula>
    </cfRule>
  </conditionalFormatting>
  <conditionalFormatting sqref="AA48:AA52">
    <cfRule type="cellIs" dxfId="2194" priority="91" operator="equal">
      <formula>0</formula>
    </cfRule>
  </conditionalFormatting>
  <conditionalFormatting sqref="AA48:AA52">
    <cfRule type="cellIs" dxfId="2193" priority="90" operator="equal">
      <formula>0</formula>
    </cfRule>
  </conditionalFormatting>
  <conditionalFormatting sqref="Z48:Z52">
    <cfRule type="cellIs" dxfId="2192" priority="89" operator="equal">
      <formula>0</formula>
    </cfRule>
  </conditionalFormatting>
  <conditionalFormatting sqref="Z48:Z52">
    <cfRule type="containsText" dxfId="2191" priority="88" operator="containsText" text="Наименование инвестиционного проекта">
      <formula>NOT(ISERROR(SEARCH("Наименование инвестиционного проекта",Z48)))</formula>
    </cfRule>
  </conditionalFormatting>
  <conditionalFormatting sqref="Z48:Z52">
    <cfRule type="cellIs" dxfId="2190" priority="87" operator="equal">
      <formula>0</formula>
    </cfRule>
  </conditionalFormatting>
  <conditionalFormatting sqref="Z48:Z52">
    <cfRule type="cellIs" dxfId="2189" priority="86" operator="equal">
      <formula>0</formula>
    </cfRule>
  </conditionalFormatting>
  <conditionalFormatting sqref="AB48:AM52">
    <cfRule type="cellIs" dxfId="2188" priority="85" operator="equal">
      <formula>0</formula>
    </cfRule>
  </conditionalFormatting>
  <conditionalFormatting sqref="AB48:AM52">
    <cfRule type="containsText" dxfId="2187" priority="84" operator="containsText" text="Наименование инвестиционного проекта">
      <formula>NOT(ISERROR(SEARCH("Наименование инвестиционного проекта",AB48)))</formula>
    </cfRule>
  </conditionalFormatting>
  <conditionalFormatting sqref="AB48:AM52">
    <cfRule type="cellIs" dxfId="2186" priority="83" operator="equal">
      <formula>0</formula>
    </cfRule>
  </conditionalFormatting>
  <conditionalFormatting sqref="AB48:AM52">
    <cfRule type="cellIs" dxfId="2185" priority="82" operator="equal">
      <formula>0</formula>
    </cfRule>
  </conditionalFormatting>
  <conditionalFormatting sqref="E48:L52 N48:S52 U48:Y52 E47:AM47">
    <cfRule type="cellIs" dxfId="2184" priority="81" operator="equal">
      <formula>0</formula>
    </cfRule>
  </conditionalFormatting>
  <conditionalFormatting sqref="E48:L52 N48:S52 U48:Y52 E47:AM47">
    <cfRule type="containsText" dxfId="2183" priority="80" operator="containsText" text="Наименование инвестиционного проекта">
      <formula>NOT(ISERROR(SEARCH("Наименование инвестиционного проекта",E47)))</formula>
    </cfRule>
  </conditionalFormatting>
  <conditionalFormatting sqref="E48:L52 N48:S52 U48:Y52 E47:AM47">
    <cfRule type="cellIs" dxfId="2182" priority="79" operator="equal">
      <formula>0</formula>
    </cfRule>
  </conditionalFormatting>
  <conditionalFormatting sqref="E48:L52 N48:S52 U48:Y52 E47:AM47">
    <cfRule type="cellIs" dxfId="2181" priority="78" operator="equal">
      <formula>0</formula>
    </cfRule>
  </conditionalFormatting>
  <conditionalFormatting sqref="M48:M52">
    <cfRule type="cellIs" dxfId="2180" priority="77" operator="equal">
      <formula>0</formula>
    </cfRule>
  </conditionalFormatting>
  <conditionalFormatting sqref="M48:M52">
    <cfRule type="containsText" dxfId="2179" priority="76" operator="containsText" text="Наименование инвестиционного проекта">
      <formula>NOT(ISERROR(SEARCH("Наименование инвестиционного проекта",M48)))</formula>
    </cfRule>
  </conditionalFormatting>
  <conditionalFormatting sqref="M48:M52">
    <cfRule type="cellIs" dxfId="2178" priority="75" operator="equal">
      <formula>0</formula>
    </cfRule>
  </conditionalFormatting>
  <conditionalFormatting sqref="M48:M52">
    <cfRule type="cellIs" dxfId="2177" priority="74" operator="equal">
      <formula>0</formula>
    </cfRule>
  </conditionalFormatting>
  <conditionalFormatting sqref="T48:T52">
    <cfRule type="cellIs" dxfId="2176" priority="73" operator="equal">
      <formula>0</formula>
    </cfRule>
  </conditionalFormatting>
  <conditionalFormatting sqref="T48:T52">
    <cfRule type="containsText" dxfId="2175" priority="72" operator="containsText" text="Наименование инвестиционного проекта">
      <formula>NOT(ISERROR(SEARCH("Наименование инвестиционного проекта",T48)))</formula>
    </cfRule>
  </conditionalFormatting>
  <conditionalFormatting sqref="T48:T52">
    <cfRule type="cellIs" dxfId="2174" priority="71" operator="equal">
      <formula>0</formula>
    </cfRule>
  </conditionalFormatting>
  <conditionalFormatting sqref="T48:T52">
    <cfRule type="cellIs" dxfId="2173" priority="70" operator="equal">
      <formula>0</formula>
    </cfRule>
  </conditionalFormatting>
  <conditionalFormatting sqref="E41:AM41">
    <cfRule type="containsText" dxfId="2172" priority="57" operator="containsText" text="Наименование инвестиционного проекта">
      <formula>NOT(ISERROR(SEARCH("Наименование инвестиционного проекта",E41)))</formula>
    </cfRule>
  </conditionalFormatting>
  <conditionalFormatting sqref="E41:AM41">
    <cfRule type="cellIs" dxfId="2171" priority="56" operator="equal">
      <formula>0</formula>
    </cfRule>
  </conditionalFormatting>
  <conditionalFormatting sqref="E41:AM41">
    <cfRule type="cellIs" dxfId="2170" priority="55" operator="equal">
      <formula>0</formula>
    </cfRule>
  </conditionalFormatting>
  <conditionalFormatting sqref="E41:AM41">
    <cfRule type="cellIs" dxfId="2169" priority="54" operator="equal">
      <formula>0</formula>
    </cfRule>
  </conditionalFormatting>
  <conditionalFormatting sqref="AA33">
    <cfRule type="containsText" dxfId="2168" priority="45" operator="containsText" text="Наименование инвестиционного проекта">
      <formula>NOT(ISERROR(SEARCH("Наименование инвестиционного проекта",AA33)))</formula>
    </cfRule>
  </conditionalFormatting>
  <conditionalFormatting sqref="AA33">
    <cfRule type="cellIs" dxfId="2167" priority="44" operator="equal">
      <formula>0</formula>
    </cfRule>
  </conditionalFormatting>
  <conditionalFormatting sqref="AA33">
    <cfRule type="cellIs" dxfId="2166" priority="43" operator="equal">
      <formula>0</formula>
    </cfRule>
  </conditionalFormatting>
  <conditionalFormatting sqref="AA33">
    <cfRule type="cellIs" dxfId="2165" priority="42" operator="equal">
      <formula>0</formula>
    </cfRule>
  </conditionalFormatting>
  <conditionalFormatting sqref="Z33">
    <cfRule type="containsText" dxfId="2164" priority="41" operator="containsText" text="Наименование инвестиционного проекта">
      <formula>NOT(ISERROR(SEARCH("Наименование инвестиционного проекта",Z33)))</formula>
    </cfRule>
  </conditionalFormatting>
  <conditionalFormatting sqref="Z33">
    <cfRule type="cellIs" dxfId="2163" priority="40" operator="equal">
      <formula>0</formula>
    </cfRule>
  </conditionalFormatting>
  <conditionalFormatting sqref="Z33">
    <cfRule type="cellIs" dxfId="2162" priority="39" operator="equal">
      <formula>0</formula>
    </cfRule>
  </conditionalFormatting>
  <conditionalFormatting sqref="Z33">
    <cfRule type="cellIs" dxfId="2161" priority="38" operator="equal">
      <formula>0</formula>
    </cfRule>
  </conditionalFormatting>
  <conditionalFormatting sqref="AG33:AM33">
    <cfRule type="cellIs" dxfId="2160" priority="37" operator="equal">
      <formula>0</formula>
    </cfRule>
  </conditionalFormatting>
  <conditionalFormatting sqref="AG33:AM33">
    <cfRule type="containsText" dxfId="2159" priority="36" operator="containsText" text="Наименование инвестиционного проекта">
      <formula>NOT(ISERROR(SEARCH("Наименование инвестиционного проекта",AG33)))</formula>
    </cfRule>
  </conditionalFormatting>
  <conditionalFormatting sqref="AG33:AM33">
    <cfRule type="cellIs" dxfId="2158" priority="35" operator="equal">
      <formula>0</formula>
    </cfRule>
  </conditionalFormatting>
  <conditionalFormatting sqref="AG33:AM33">
    <cfRule type="cellIs" dxfId="2157" priority="34" operator="equal">
      <formula>0</formula>
    </cfRule>
  </conditionalFormatting>
  <conditionalFormatting sqref="AB33:AF33">
    <cfRule type="containsText" dxfId="2156" priority="33" operator="containsText" text="Наименование инвестиционного проекта">
      <formula>NOT(ISERROR(SEARCH("Наименование инвестиционного проекта",AB33)))</formula>
    </cfRule>
  </conditionalFormatting>
  <conditionalFormatting sqref="AB33:AF33">
    <cfRule type="cellIs" dxfId="2155" priority="32" operator="equal">
      <formula>0</formula>
    </cfRule>
  </conditionalFormatting>
  <conditionalFormatting sqref="AB33:AF33">
    <cfRule type="cellIs" dxfId="2154" priority="31" operator="equal">
      <formula>0</formula>
    </cfRule>
  </conditionalFormatting>
  <conditionalFormatting sqref="AB33:AF33">
    <cfRule type="cellIs" dxfId="2153" priority="30" operator="equal">
      <formula>0</formula>
    </cfRule>
  </conditionalFormatting>
  <conditionalFormatting sqref="E33:L33 N33:S33 U33:Y33">
    <cfRule type="containsText" dxfId="2152" priority="29" operator="containsText" text="Наименование инвестиционного проекта">
      <formula>NOT(ISERROR(SEARCH("Наименование инвестиционного проекта",E33)))</formula>
    </cfRule>
  </conditionalFormatting>
  <conditionalFormatting sqref="U33:Y33 N33:S33 E33:L33">
    <cfRule type="cellIs" dxfId="2151" priority="28" operator="equal">
      <formula>0</formula>
    </cfRule>
  </conditionalFormatting>
  <conditionalFormatting sqref="U33:Y33 N33:S33 E33:L33">
    <cfRule type="cellIs" dxfId="2150" priority="27" operator="equal">
      <formula>0</formula>
    </cfRule>
  </conditionalFormatting>
  <conditionalFormatting sqref="U33:Y33 N33:S33 E33:L33">
    <cfRule type="cellIs" dxfId="2149" priority="26" operator="equal">
      <formula>0</formula>
    </cfRule>
  </conditionalFormatting>
  <conditionalFormatting sqref="M33">
    <cfRule type="containsText" dxfId="2148" priority="25" operator="containsText" text="Наименование инвестиционного проекта">
      <formula>NOT(ISERROR(SEARCH("Наименование инвестиционного проекта",M33)))</formula>
    </cfRule>
  </conditionalFormatting>
  <conditionalFormatting sqref="M33">
    <cfRule type="cellIs" dxfId="2147" priority="24" operator="equal">
      <formula>0</formula>
    </cfRule>
  </conditionalFormatting>
  <conditionalFormatting sqref="M33">
    <cfRule type="cellIs" dxfId="2146" priority="23" operator="equal">
      <formula>0</formula>
    </cfRule>
  </conditionalFormatting>
  <conditionalFormatting sqref="M33">
    <cfRule type="cellIs" dxfId="2145" priority="22" operator="equal">
      <formula>0</formula>
    </cfRule>
  </conditionalFormatting>
  <conditionalFormatting sqref="T33">
    <cfRule type="containsText" dxfId="2144" priority="21" operator="containsText" text="Наименование инвестиционного проекта">
      <formula>NOT(ISERROR(SEARCH("Наименование инвестиционного проекта",T33)))</formula>
    </cfRule>
  </conditionalFormatting>
  <conditionalFormatting sqref="T33">
    <cfRule type="cellIs" dxfId="2143" priority="20" operator="equal">
      <formula>0</formula>
    </cfRule>
  </conditionalFormatting>
  <conditionalFormatting sqref="T33">
    <cfRule type="cellIs" dxfId="2142" priority="19" operator="equal">
      <formula>0</formula>
    </cfRule>
  </conditionalFormatting>
  <conditionalFormatting sqref="T33">
    <cfRule type="cellIs" dxfId="2141" priority="18" operator="equal">
      <formula>0</formula>
    </cfRule>
  </conditionalFormatting>
  <conditionalFormatting sqref="C46">
    <cfRule type="cellIs" dxfId="2140" priority="17" operator="equal">
      <formula>0</formula>
    </cfRule>
  </conditionalFormatting>
  <conditionalFormatting sqref="C55">
    <cfRule type="containsText" dxfId="2139" priority="15" operator="containsText" text="Наименование инвестиционного проекта">
      <formula>NOT(ISERROR(SEARCH("Наименование инвестиционного проекта",C55)))</formula>
    </cfRule>
  </conditionalFormatting>
  <conditionalFormatting sqref="C55">
    <cfRule type="cellIs" dxfId="2138" priority="14" operator="equal">
      <formula>0</formula>
    </cfRule>
  </conditionalFormatting>
  <conditionalFormatting sqref="B79">
    <cfRule type="containsText" dxfId="2137" priority="13" operator="containsText" text="Наименование инвестиционного проекта">
      <formula>NOT(ISERROR(SEARCH("Наименование инвестиционного проекта",B79)))</formula>
    </cfRule>
  </conditionalFormatting>
  <conditionalFormatting sqref="B79">
    <cfRule type="cellIs" dxfId="2136" priority="12" operator="equal">
      <formula>0</formula>
    </cfRule>
  </conditionalFormatting>
  <conditionalFormatting sqref="C79">
    <cfRule type="cellIs" dxfId="2135" priority="11" operator="equal">
      <formula>0</formula>
    </cfRule>
  </conditionalFormatting>
  <conditionalFormatting sqref="B64 E64:AM64">
    <cfRule type="containsText" dxfId="2134" priority="7" operator="containsText" text="Наименование инвестиционного проекта">
      <formula>NOT(ISERROR(SEARCH("Наименование инвестиционного проекта",B64)))</formula>
    </cfRule>
  </conditionalFormatting>
  <conditionalFormatting sqref="B64 E64:AM64">
    <cfRule type="cellIs" dxfId="2133" priority="10" operator="equal">
      <formula>0</formula>
    </cfRule>
  </conditionalFormatting>
  <conditionalFormatting sqref="D64">
    <cfRule type="containsText" dxfId="2132" priority="9" operator="containsText" text="Наименование инвестиционного проекта">
      <formula>NOT(ISERROR(SEARCH("Наименование инвестиционного проекта",D64)))</formula>
    </cfRule>
  </conditionalFormatting>
  <conditionalFormatting sqref="D64">
    <cfRule type="cellIs" dxfId="2131" priority="8" operator="equal">
      <formula>0</formula>
    </cfRule>
  </conditionalFormatting>
  <conditionalFormatting sqref="E64:AM64">
    <cfRule type="cellIs" dxfId="2130" priority="6" operator="equal">
      <formula>0</formula>
    </cfRule>
  </conditionalFormatting>
  <conditionalFormatting sqref="E64:AM64">
    <cfRule type="cellIs" dxfId="2129" priority="5" operator="equal">
      <formula>0</formula>
    </cfRule>
  </conditionalFormatting>
  <conditionalFormatting sqref="C64">
    <cfRule type="containsText" dxfId="2128" priority="4" operator="containsText" text="Наименование инвестиционного проекта">
      <formula>NOT(ISERROR(SEARCH("Наименование инвестиционного проекта",C64)))</formula>
    </cfRule>
  </conditionalFormatting>
  <conditionalFormatting sqref="C64">
    <cfRule type="cellIs" dxfId="2127" priority="3" operator="equal">
      <formula>0</formula>
    </cfRule>
  </conditionalFormatting>
  <conditionalFormatting sqref="B48:D52">
    <cfRule type="containsText" dxfId="2126" priority="2" operator="containsText" text="Наименование инвестиционного проекта">
      <formula>NOT(ISERROR(SEARCH("Наименование инвестиционного проекта",B48)))</formula>
    </cfRule>
  </conditionalFormatting>
  <conditionalFormatting sqref="B48:D52">
    <cfRule type="cellIs" dxfId="2125" priority="1" operator="equal">
      <formula>0</formula>
    </cfRule>
  </conditionalFormatting>
  <pageMargins left="0.70866141732283472" right="0.70866141732283472" top="0.74803149606299213" bottom="0.74803149606299213" header="0.31496062992125984" footer="0.31496062992125984"/>
  <pageSetup paperSize="8" scale="24" orientation="landscape" r:id="rId1"/>
  <ignoredErrors>
    <ignoredError sqref="E75 T75:AG75"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33</vt:i4>
      </vt:variant>
      <vt:variant>
        <vt:lpstr>Именованные диапазоны</vt:lpstr>
      </vt:variant>
      <vt:variant>
        <vt:i4>35</vt:i4>
      </vt:variant>
    </vt:vector>
  </HeadingPairs>
  <TitlesOfParts>
    <vt:vector size="68" baseType="lpstr">
      <vt:lpstr>С № 1 (2023)</vt:lpstr>
      <vt:lpstr>С № 1 (2024)</vt:lpstr>
      <vt:lpstr>С № 1 (2025)</vt:lpstr>
      <vt:lpstr>С № 1 (2026)</vt:lpstr>
      <vt:lpstr>С № 1 (2027)</vt:lpstr>
      <vt:lpstr>С № 2</vt:lpstr>
      <vt:lpstr>С № 3</vt:lpstr>
      <vt:lpstr>С № 4</vt:lpstr>
      <vt:lpstr>С № 5 (2023)</vt:lpstr>
      <vt:lpstr>С № 5 (2024)</vt:lpstr>
      <vt:lpstr>С № 5 (2025)</vt:lpstr>
      <vt:lpstr>С № 5 (2026)</vt:lpstr>
      <vt:lpstr>С № 5 (2027)</vt:lpstr>
      <vt:lpstr>С № 6</vt:lpstr>
      <vt:lpstr>С № 7</vt:lpstr>
      <vt:lpstr>С № 8</vt:lpstr>
      <vt:lpstr>С № 9</vt:lpstr>
      <vt:lpstr>С № 10</vt:lpstr>
      <vt:lpstr>С № 11.1</vt:lpstr>
      <vt:lpstr>С № 11.3</vt:lpstr>
      <vt:lpstr>С №11.2</vt:lpstr>
      <vt:lpstr>С № 12</vt:lpstr>
      <vt:lpstr>С № 13</vt:lpstr>
      <vt:lpstr>С № 14</vt:lpstr>
      <vt:lpstr>Г № 15</vt:lpstr>
      <vt:lpstr>Г № 16</vt:lpstr>
      <vt:lpstr>Ф №18</vt:lpstr>
      <vt:lpstr>Ф № 19</vt:lpstr>
      <vt:lpstr>Ф № 17</vt:lpstr>
      <vt:lpstr>Ф №18.1</vt:lpstr>
      <vt:lpstr>№ 19</vt:lpstr>
      <vt:lpstr>№ 20</vt:lpstr>
      <vt:lpstr>№ 21</vt:lpstr>
      <vt:lpstr>'С № 1 (2023)'!Заголовки_для_печати</vt:lpstr>
      <vt:lpstr>'С № 1 (2024)'!Заголовки_для_печати</vt:lpstr>
      <vt:lpstr>'С № 1 (2025)'!Заголовки_для_печати</vt:lpstr>
      <vt:lpstr>'С № 1 (2026)'!Заголовки_для_печати</vt:lpstr>
      <vt:lpstr>'С № 1 (2027)'!Заголовки_для_печати</vt:lpstr>
      <vt:lpstr>'С № 11.1'!Заголовки_для_печати</vt:lpstr>
      <vt:lpstr>'С № 11.3'!Заголовки_для_печати</vt:lpstr>
      <vt:lpstr>'С №11.2'!Заголовки_для_печати</vt:lpstr>
      <vt:lpstr>'№ 19'!Область_печати</vt:lpstr>
      <vt:lpstr>'№ 20'!Область_печати</vt:lpstr>
      <vt:lpstr>'№ 21'!Область_печати</vt:lpstr>
      <vt:lpstr>'Г № 15'!Область_печати</vt:lpstr>
      <vt:lpstr>'Г № 16'!Область_печати</vt:lpstr>
      <vt:lpstr>'С № 1 (2023)'!Область_печати</vt:lpstr>
      <vt:lpstr>'С № 1 (2024)'!Область_печати</vt:lpstr>
      <vt:lpstr>'С № 1 (2025)'!Область_печати</vt:lpstr>
      <vt:lpstr>'С № 1 (2026)'!Область_печати</vt:lpstr>
      <vt:lpstr>'С № 1 (2027)'!Область_печати</vt:lpstr>
      <vt:lpstr>'С № 10'!Область_печати</vt:lpstr>
      <vt:lpstr>'С № 11.1'!Область_печати</vt:lpstr>
      <vt:lpstr>'С № 11.3'!Область_печати</vt:lpstr>
      <vt:lpstr>'С № 12'!Область_печати</vt:lpstr>
      <vt:lpstr>'С № 13'!Область_печати</vt:lpstr>
      <vt:lpstr>'С № 14'!Область_печати</vt:lpstr>
      <vt:lpstr>'С № 2'!Область_печати</vt:lpstr>
      <vt:lpstr>'С № 3'!Область_печати</vt:lpstr>
      <vt:lpstr>'С № 4'!Область_печати</vt:lpstr>
      <vt:lpstr>'С № 5 (2023)'!Область_печати</vt:lpstr>
      <vt:lpstr>'С № 5 (2025)'!Область_печати</vt:lpstr>
      <vt:lpstr>'С № 5 (2026)'!Область_печати</vt:lpstr>
      <vt:lpstr>'С № 5 (2027)'!Область_печати</vt:lpstr>
      <vt:lpstr>'С № 7'!Область_печати</vt:lpstr>
      <vt:lpstr>'С № 8'!Область_печати</vt:lpstr>
      <vt:lpstr>'С № 9'!Область_печати</vt:lpstr>
      <vt:lpstr>'С №11.2'!Область_печати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Кравцова Елена Алексеевна</dc:creator>
  <cp:lastModifiedBy>Техник ЭВМ</cp:lastModifiedBy>
  <cp:lastPrinted>2022-01-14T07:35:27Z</cp:lastPrinted>
  <dcterms:created xsi:type="dcterms:W3CDTF">2019-04-22T12:22:42Z</dcterms:created>
  <dcterms:modified xsi:type="dcterms:W3CDTF">2022-02-10T08:45:57Z</dcterms:modified>
</cp:coreProperties>
</file>